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wdp" ContentType="image/vnd.ms-photo"/>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omments2.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drawings/drawing145.xml" ContentType="application/vnd.openxmlformats-officedocument.drawing+xml"/>
  <Override PartName="/xl/drawings/drawing146.xml" ContentType="application/vnd.openxmlformats-officedocument.drawing+xml"/>
  <Override PartName="/xl/drawings/drawing147.xml" ContentType="application/vnd.openxmlformats-officedocument.drawing+xml"/>
  <Override PartName="/xl/drawings/drawing148.xml" ContentType="application/vnd.openxmlformats-officedocument.drawing+xml"/>
  <Override PartName="/xl/drawings/drawing149.xml" ContentType="application/vnd.openxmlformats-officedocument.drawing+xml"/>
  <Override PartName="/xl/drawings/drawing150.xml" ContentType="application/vnd.openxmlformats-officedocument.drawing+xml"/>
  <Override PartName="/xl/drawings/drawing151.xml" ContentType="application/vnd.openxmlformats-officedocument.drawing+xml"/>
  <Override PartName="/xl/drawings/drawing152.xml" ContentType="application/vnd.openxmlformats-officedocument.drawing+xml"/>
  <Override PartName="/xl/drawings/drawing153.xml" ContentType="application/vnd.openxmlformats-officedocument.drawing+xml"/>
  <Override PartName="/xl/drawings/drawing154.xml" ContentType="application/vnd.openxmlformats-officedocument.drawing+xml"/>
  <Override PartName="/xl/drawings/drawing155.xml" ContentType="application/vnd.openxmlformats-officedocument.drawing+xml"/>
  <Override PartName="/xl/drawings/drawing156.xml" ContentType="application/vnd.openxmlformats-officedocument.drawing+xml"/>
  <Override PartName="/xl/drawings/drawing157.xml" ContentType="application/vnd.openxmlformats-officedocument.drawing+xml"/>
  <Override PartName="/xl/drawings/drawing158.xml" ContentType="application/vnd.openxmlformats-officedocument.drawing+xml"/>
  <Override PartName="/xl/drawings/drawing159.xml" ContentType="application/vnd.openxmlformats-officedocument.drawing+xml"/>
  <Override PartName="/xl/drawings/drawing160.xml" ContentType="application/vnd.openxmlformats-officedocument.drawing+xml"/>
  <Override PartName="/xl/drawings/drawing161.xml" ContentType="application/vnd.openxmlformats-officedocument.drawing+xml"/>
  <Override PartName="/xl/drawings/drawing162.xml" ContentType="application/vnd.openxmlformats-officedocument.drawing+xml"/>
  <Override PartName="/xl/drawings/drawing163.xml" ContentType="application/vnd.openxmlformats-officedocument.drawing+xml"/>
  <Override PartName="/xl/drawings/drawing164.xml" ContentType="application/vnd.openxmlformats-officedocument.drawing+xml"/>
  <Override PartName="/xl/comments3.xml" ContentType="application/vnd.openxmlformats-officedocument.spreadsheetml.comments+xml"/>
  <Override PartName="/xl/drawings/drawing165.xml" ContentType="application/vnd.openxmlformats-officedocument.drawing+xml"/>
  <Override PartName="/xl/drawings/drawing166.xml" ContentType="application/vnd.openxmlformats-officedocument.drawing+xml"/>
  <Override PartName="/xl/drawings/drawing167.xml" ContentType="application/vnd.openxmlformats-officedocument.drawing+xml"/>
  <Override PartName="/xl/drawings/drawing168.xml" ContentType="application/vnd.openxmlformats-officedocument.drawing+xml"/>
  <Override PartName="/xl/drawings/drawing169.xml" ContentType="application/vnd.openxmlformats-officedocument.drawing+xml"/>
  <Override PartName="/xl/drawings/drawing170.xml" ContentType="application/vnd.openxmlformats-officedocument.drawing+xml"/>
  <Override PartName="/xl/drawings/drawing171.xml" ContentType="application/vnd.openxmlformats-officedocument.drawing+xml"/>
  <Override PartName="/xl/drawings/drawing172.xml" ContentType="application/vnd.openxmlformats-officedocument.drawing+xml"/>
  <Override PartName="/xl/drawings/drawing173.xml" ContentType="application/vnd.openxmlformats-officedocument.drawing+xml"/>
  <Override PartName="/xl/drawings/drawing174.xml" ContentType="application/vnd.openxmlformats-officedocument.drawing+xml"/>
  <Override PartName="/xl/drawings/drawing175.xml" ContentType="application/vnd.openxmlformats-officedocument.drawing+xml"/>
  <Override PartName="/xl/drawings/drawing176.xml" ContentType="application/vnd.openxmlformats-officedocument.drawing+xml"/>
  <Override PartName="/xl/drawings/drawing177.xml" ContentType="application/vnd.openxmlformats-officedocument.drawing+xml"/>
  <Override PartName="/xl/drawings/drawing178.xml" ContentType="application/vnd.openxmlformats-officedocument.drawing+xml"/>
  <Override PartName="/xl/drawings/drawing179.xml" ContentType="application/vnd.openxmlformats-officedocument.drawing+xml"/>
  <Override PartName="/xl/drawings/drawing180.xml" ContentType="application/vnd.openxmlformats-officedocument.drawing+xml"/>
  <Override PartName="/xl/drawings/drawing181.xml" ContentType="application/vnd.openxmlformats-officedocument.drawing+xml"/>
  <Override PartName="/xl/drawings/drawing182.xml" ContentType="application/vnd.openxmlformats-officedocument.drawing+xml"/>
  <Override PartName="/xl/drawings/drawing183.xml" ContentType="application/vnd.openxmlformats-officedocument.drawing+xml"/>
  <Override PartName="/xl/drawings/drawing184.xml" ContentType="application/vnd.openxmlformats-officedocument.drawing+xml"/>
  <Override PartName="/xl/drawings/drawing185.xml" ContentType="application/vnd.openxmlformats-officedocument.drawing+xml"/>
  <Override PartName="/xl/drawings/drawing186.xml" ContentType="application/vnd.openxmlformats-officedocument.drawing+xml"/>
  <Override PartName="/xl/drawings/drawing187.xml" ContentType="application/vnd.openxmlformats-officedocument.drawing+xml"/>
  <Override PartName="/xl/drawings/drawing188.xml" ContentType="application/vnd.openxmlformats-officedocument.drawing+xml"/>
  <Override PartName="/xl/drawings/drawing189.xml" ContentType="application/vnd.openxmlformats-officedocument.drawing+xml"/>
  <Override PartName="/xl/drawings/drawing190.xml" ContentType="application/vnd.openxmlformats-officedocument.drawing+xml"/>
  <Override PartName="/xl/drawings/drawing191.xml" ContentType="application/vnd.openxmlformats-officedocument.drawing+xml"/>
  <Override PartName="/xl/drawings/drawing192.xml" ContentType="application/vnd.openxmlformats-officedocument.drawing+xml"/>
  <Override PartName="/xl/drawings/drawing193.xml" ContentType="application/vnd.openxmlformats-officedocument.drawing+xml"/>
  <Override PartName="/xl/drawings/drawing194.xml" ContentType="application/vnd.openxmlformats-officedocument.drawing+xml"/>
  <Override PartName="/xl/drawings/drawing195.xml" ContentType="application/vnd.openxmlformats-officedocument.drawing+xml"/>
  <Override PartName="/xl/drawings/drawing196.xml" ContentType="application/vnd.openxmlformats-officedocument.drawing+xml"/>
  <Override PartName="/xl/drawings/drawing197.xml" ContentType="application/vnd.openxmlformats-officedocument.drawing+xml"/>
  <Override PartName="/xl/drawings/drawing198.xml" ContentType="application/vnd.openxmlformats-officedocument.drawing+xml"/>
  <Override PartName="/xl/drawings/drawing199.xml" ContentType="application/vnd.openxmlformats-officedocument.drawing+xml"/>
  <Override PartName="/xl/drawings/drawing200.xml" ContentType="application/vnd.openxmlformats-officedocument.drawing+xml"/>
  <Override PartName="/xl/drawings/drawing201.xml" ContentType="application/vnd.openxmlformats-officedocument.drawing+xml"/>
  <Override PartName="/xl/drawings/drawing202.xml" ContentType="application/vnd.openxmlformats-officedocument.drawing+xml"/>
  <Override PartName="/xl/drawings/drawing203.xml" ContentType="application/vnd.openxmlformats-officedocument.drawing+xml"/>
  <Override PartName="/xl/drawings/drawing204.xml" ContentType="application/vnd.openxmlformats-officedocument.drawing+xml"/>
  <Override PartName="/xl/drawings/drawing205.xml" ContentType="application/vnd.openxmlformats-officedocument.drawing+xml"/>
  <Override PartName="/xl/drawings/drawing206.xml" ContentType="application/vnd.openxmlformats-officedocument.drawing+xml"/>
  <Override PartName="/xl/drawings/drawing207.xml" ContentType="application/vnd.openxmlformats-officedocument.drawing+xml"/>
  <Override PartName="/xl/drawings/drawing208.xml" ContentType="application/vnd.openxmlformats-officedocument.drawing+xml"/>
  <Override PartName="/xl/drawings/drawing209.xml" ContentType="application/vnd.openxmlformats-officedocument.drawing+xml"/>
  <Override PartName="/xl/drawings/drawing210.xml" ContentType="application/vnd.openxmlformats-officedocument.drawing+xml"/>
  <Override PartName="/xl/drawings/drawing211.xml" ContentType="application/vnd.openxmlformats-officedocument.drawing+xml"/>
  <Override PartName="/xl/drawings/drawing212.xml" ContentType="application/vnd.openxmlformats-officedocument.drawing+xml"/>
  <Override PartName="/xl/drawings/drawing213.xml" ContentType="application/vnd.openxmlformats-officedocument.drawing+xml"/>
  <Override PartName="/xl/drawings/drawing214.xml" ContentType="application/vnd.openxmlformats-officedocument.drawing+xml"/>
  <Override PartName="/xl/drawings/drawing215.xml" ContentType="application/vnd.openxmlformats-officedocument.drawing+xml"/>
  <Override PartName="/xl/drawings/drawing216.xml" ContentType="application/vnd.openxmlformats-officedocument.drawing+xml"/>
  <Override PartName="/xl/drawings/drawing217.xml" ContentType="application/vnd.openxmlformats-officedocument.drawing+xml"/>
  <Override PartName="/xl/drawings/drawing218.xml" ContentType="application/vnd.openxmlformats-officedocument.drawing+xml"/>
  <Override PartName="/xl/drawings/drawing219.xml" ContentType="application/vnd.openxmlformats-officedocument.drawing+xml"/>
  <Override PartName="/xl/drawings/drawing220.xml" ContentType="application/vnd.openxmlformats-officedocument.drawing+xml"/>
  <Override PartName="/xl/drawings/drawing221.xml" ContentType="application/vnd.openxmlformats-officedocument.drawing+xml"/>
  <Override PartName="/xl/drawings/drawing222.xml" ContentType="application/vnd.openxmlformats-officedocument.drawing+xml"/>
  <Override PartName="/xl/drawings/drawing223.xml" ContentType="application/vnd.openxmlformats-officedocument.drawing+xml"/>
  <Override PartName="/xl/drawings/drawing224.xml" ContentType="application/vnd.openxmlformats-officedocument.drawing+xml"/>
  <Override PartName="/xl/drawings/drawing225.xml" ContentType="application/vnd.openxmlformats-officedocument.drawing+xml"/>
  <Override PartName="/xl/drawings/drawing226.xml" ContentType="application/vnd.openxmlformats-officedocument.drawing+xml"/>
  <Override PartName="/xl/drawings/drawing227.xml" ContentType="application/vnd.openxmlformats-officedocument.drawing+xml"/>
  <Override PartName="/xl/drawings/drawing228.xml" ContentType="application/vnd.openxmlformats-officedocument.drawing+xml"/>
  <Override PartName="/xl/drawings/drawing229.xml" ContentType="application/vnd.openxmlformats-officedocument.drawing+xml"/>
  <Override PartName="/xl/drawings/drawing230.xml" ContentType="application/vnd.openxmlformats-officedocument.drawing+xml"/>
  <Override PartName="/xl/drawings/drawing231.xml" ContentType="application/vnd.openxmlformats-officedocument.drawing+xml"/>
  <Override PartName="/xl/drawings/drawing232.xml" ContentType="application/vnd.openxmlformats-officedocument.drawing+xml"/>
  <Override PartName="/xl/drawings/drawing233.xml" ContentType="application/vnd.openxmlformats-officedocument.drawing+xml"/>
  <Override PartName="/xl/drawings/drawing234.xml" ContentType="application/vnd.openxmlformats-officedocument.drawing+xml"/>
  <Override PartName="/xl/drawings/drawing235.xml" ContentType="application/vnd.openxmlformats-officedocument.drawing+xml"/>
  <Override PartName="/xl/drawings/drawing236.xml" ContentType="application/vnd.openxmlformats-officedocument.drawing+xml"/>
  <Override PartName="/xl/drawings/drawing237.xml" ContentType="application/vnd.openxmlformats-officedocument.drawing+xml"/>
  <Override PartName="/xl/drawings/drawing238.xml" ContentType="application/vnd.openxmlformats-officedocument.drawing+xml"/>
  <Override PartName="/xl/drawings/drawing239.xml" ContentType="application/vnd.openxmlformats-officedocument.drawing+xml"/>
  <Override PartName="/xl/drawings/drawing240.xml" ContentType="application/vnd.openxmlformats-officedocument.drawing+xml"/>
  <Override PartName="/xl/drawings/drawing241.xml" ContentType="application/vnd.openxmlformats-officedocument.drawing+xml"/>
  <Override PartName="/xl/drawings/drawing242.xml" ContentType="application/vnd.openxmlformats-officedocument.drawing+xml"/>
  <Override PartName="/xl/comments4.xml" ContentType="application/vnd.openxmlformats-officedocument.spreadsheetml.comments+xml"/>
  <Override PartName="/xl/drawings/drawing243.xml" ContentType="application/vnd.openxmlformats-officedocument.drawing+xml"/>
  <Override PartName="/xl/drawings/drawing244.xml" ContentType="application/vnd.openxmlformats-officedocument.drawing+xml"/>
  <Override PartName="/xl/drawings/drawing245.xml" ContentType="application/vnd.openxmlformats-officedocument.drawing+xml"/>
  <Override PartName="/xl/drawings/drawing246.xml" ContentType="application/vnd.openxmlformats-officedocument.drawing+xml"/>
  <Override PartName="/xl/comments5.xml" ContentType="application/vnd.openxmlformats-officedocument.spreadsheetml.comments+xml"/>
  <Override PartName="/xl/drawings/drawing247.xml" ContentType="application/vnd.openxmlformats-officedocument.drawing+xml"/>
  <Override PartName="/xl/drawings/drawing248.xml" ContentType="application/vnd.openxmlformats-officedocument.drawing+xml"/>
  <Override PartName="/xl/drawings/drawing249.xml" ContentType="application/vnd.openxmlformats-officedocument.drawing+xml"/>
  <Override PartName="/xl/drawings/drawing250.xml" ContentType="application/vnd.openxmlformats-officedocument.drawing+xml"/>
  <Override PartName="/xl/drawings/drawing251.xml" ContentType="application/vnd.openxmlformats-officedocument.drawing+xml"/>
  <Override PartName="/xl/drawings/drawing252.xml" ContentType="application/vnd.openxmlformats-officedocument.drawing+xml"/>
  <Override PartName="/xl/drawings/drawing253.xml" ContentType="application/vnd.openxmlformats-officedocument.drawing+xml"/>
  <Override PartName="/xl/drawings/drawing254.xml" ContentType="application/vnd.openxmlformats-officedocument.drawing+xml"/>
  <Override PartName="/xl/drawings/drawing255.xml" ContentType="application/vnd.openxmlformats-officedocument.drawing+xml"/>
  <Override PartName="/xl/drawings/drawing256.xml" ContentType="application/vnd.openxmlformats-officedocument.drawing+xml"/>
  <Override PartName="/xl/drawings/drawing257.xml" ContentType="application/vnd.openxmlformats-officedocument.drawing+xml"/>
  <Override PartName="/xl/drawings/drawing258.xml" ContentType="application/vnd.openxmlformats-officedocument.drawing+xml"/>
  <Override PartName="/xl/drawings/drawing259.xml" ContentType="application/vnd.openxmlformats-officedocument.drawing+xml"/>
  <Override PartName="/xl/drawings/drawing260.xml" ContentType="application/vnd.openxmlformats-officedocument.drawing+xml"/>
  <Override PartName="/xl/drawings/drawing26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C:\Users\DAGS\Documents\Downloads\ESTIMACIONES EXT\EST 29\"/>
    </mc:Choice>
  </mc:AlternateContent>
  <xr:revisionPtr revIDLastSave="0" documentId="13_ncr:1_{2FAE5C74-56A9-4E91-AF33-7299EC996265}" xr6:coauthVersionLast="47" xr6:coauthVersionMax="47" xr10:uidLastSave="{00000000-0000-0000-0000-000000000000}"/>
  <bookViews>
    <workbookView xWindow="-120" yWindow="-120" windowWidth="20730" windowHeight="11040" tabRatio="603" firstSheet="1" activeTab="1" xr2:uid="{88C1B3B2-A21E-4B72-94E0-2A4BA7970486}"/>
  </bookViews>
  <sheets>
    <sheet name="Hoja1" sheetId="170" state="hidden" r:id="rId1"/>
    <sheet name="00 HOJA VIAJERA" sheetId="5" r:id="rId2"/>
    <sheet name="01 Consecutivo f" sheetId="273" r:id="rId3"/>
    <sheet name="02 Carátula f" sheetId="274" r:id="rId4"/>
    <sheet name="02 Avance f" sheetId="275" r:id="rId5"/>
    <sheet name="Hoja3" sheetId="263" state="hidden" r:id="rId6"/>
    <sheet name="03 Desglose f" sheetId="276" r:id="rId7"/>
    <sheet name="Hoja21" sheetId="351" state="hidden" r:id="rId8"/>
    <sheet name="5.2.2.1-ZAPATAS DE LOBBY" sheetId="231" state="hidden" r:id="rId9"/>
    <sheet name="5.2.2.1-ZAPATAS D Generador " sheetId="232" state="hidden" r:id="rId10"/>
    <sheet name="5.2.2.1-ZAPATAS DE CROQUIS" sheetId="233" state="hidden" r:id="rId11"/>
    <sheet name="5.2.2.1-ZAPATAS DE LOBBY FOTOS " sheetId="234" state="hidden" r:id="rId12"/>
    <sheet name="5.2.2.1-PEDESTALES DE LOBBY " sheetId="236" state="hidden" r:id="rId13"/>
    <sheet name="5.2.2.1-PEDESTALES DE Generador" sheetId="237" state="hidden" r:id="rId14"/>
    <sheet name="5.2.2.1-PEDESTALES DE  CROQUIS " sheetId="238" state="hidden" r:id="rId15"/>
    <sheet name="5.2.2.1-PEDESTALE DE LOBBY FOTO" sheetId="239" state="hidden" r:id="rId16"/>
    <sheet name="5.2.4.1" sheetId="122" state="hidden" r:id="rId17"/>
    <sheet name="5.2.4.1.  Generador " sheetId="124" state="hidden" r:id="rId18"/>
    <sheet name="5.2.4.1.  CROQUIS " sheetId="125" state="hidden" r:id="rId19"/>
    <sheet name="5.2.4.1.  FOTOS " sheetId="126" state="hidden" r:id="rId20"/>
    <sheet name="5.2.4.2.  CN3" sheetId="176" state="hidden" r:id="rId21"/>
    <sheet name="5.2.4.2.  Generador CN3" sheetId="265" state="hidden" r:id="rId22"/>
    <sheet name="5.2.4.2.  FOTOS CN3" sheetId="177" state="hidden" r:id="rId23"/>
    <sheet name="5.2.4.2.  CN4" sheetId="188" state="hidden" r:id="rId24"/>
    <sheet name="5.2.4.2.  CN5" sheetId="220" state="hidden" r:id="rId25"/>
    <sheet name="5.2.4.2.  Generador CN5" sheetId="222" state="hidden" r:id="rId26"/>
    <sheet name="5.2.4.2.  FOTOS CN5" sheetId="221" state="hidden" r:id="rId27"/>
    <sheet name="5.2.4.2.  CN6" sheetId="224" state="hidden" r:id="rId28"/>
    <sheet name="5.2.4.2.  Generador CN6" sheetId="225" state="hidden" r:id="rId29"/>
    <sheet name="5.2.4.2.  CROQUIS  CN6" sheetId="226" state="hidden" r:id="rId30"/>
    <sheet name="5.2.4.2.  FOTOS CN6" sheetId="227" state="hidden" r:id="rId31"/>
    <sheet name="5.2.4.2.  Generador CN4" sheetId="266" state="hidden" r:id="rId32"/>
    <sheet name="5.2.4.2.  FOTOS CN4" sheetId="189" state="hidden" r:id="rId33"/>
    <sheet name="5.2.4.2.  CN8" sheetId="240" state="hidden" r:id="rId34"/>
    <sheet name="5.2.4.2.  Generador CN8" sheetId="241" state="hidden" r:id="rId35"/>
    <sheet name="5.2.4.2.  CROQUIS  CN8" sheetId="242" state="hidden" r:id="rId36"/>
    <sheet name="5.2.4.2.  FOTOS CN8" sheetId="243" state="hidden" r:id="rId37"/>
    <sheet name="5.2.4.2.  CN9" sheetId="278" state="hidden" r:id="rId38"/>
    <sheet name="5.2.4.2.  CROQUIS  CN9" sheetId="280" state="hidden" r:id="rId39"/>
    <sheet name="5.2.4.2.  Generador CN9" sheetId="279" state="hidden" r:id="rId40"/>
    <sheet name="5.2.4.2.  CN10" sheetId="310" state="hidden" r:id="rId41"/>
    <sheet name="5.2.4.2.  CROQUIS  CN10" sheetId="311" state="hidden" r:id="rId42"/>
    <sheet name="5.2.4.2.  Generador CN10" sheetId="312" state="hidden" r:id="rId43"/>
    <sheet name="5.2.4.2.  FOTOS CN10" sheetId="313" state="hidden" r:id="rId44"/>
    <sheet name="5.2.4.2.  FOTOS CN9" sheetId="281" state="hidden" r:id="rId45"/>
    <sheet name="5.2.4.5.  N3" sheetId="198" state="hidden" r:id="rId46"/>
    <sheet name="LOSA N3  Generador " sheetId="199" state="hidden" r:id="rId47"/>
    <sheet name="LOSA N3  CROQUIS " sheetId="200" state="hidden" r:id="rId48"/>
    <sheet name="5.2.4.5. LOSA N3 FOTOS  " sheetId="229" state="hidden" r:id="rId49"/>
    <sheet name="5.2.4.5.  N4" sheetId="202" state="hidden" r:id="rId50"/>
    <sheet name="LOSA N4  Generador " sheetId="203" state="hidden" r:id="rId51"/>
    <sheet name="LOSA N4  CROQUIS " sheetId="204" state="hidden" r:id="rId52"/>
    <sheet name="LOSA N4 FOTOS" sheetId="205" state="hidden" r:id="rId53"/>
    <sheet name="5.2.4.2.  C-LOBBY)" sheetId="268" state="hidden" r:id="rId54"/>
    <sheet name="5.2.4.2.  Generador CN LOBBY)" sheetId="269" state="hidden" r:id="rId55"/>
    <sheet name="5.2.4.2.  CROQUIS  CN LOBBY)" sheetId="270" state="hidden" r:id="rId56"/>
    <sheet name="5.2.4.2.  FOTOS CN LOBBY)" sheetId="271" state="hidden" r:id="rId57"/>
    <sheet name="5.2.4.5. (5)" sheetId="247" state="hidden" r:id="rId58"/>
    <sheet name="5.2.4.5. N9" sheetId="286" state="hidden" r:id="rId59"/>
    <sheet name="LOSA N9  Generador " sheetId="283" state="hidden" r:id="rId60"/>
    <sheet name="LOSA N9  CROQUIS )" sheetId="287" state="hidden" r:id="rId61"/>
    <sheet name="LOSA N9 FOTOS " sheetId="285" state="hidden" r:id="rId62"/>
    <sheet name="5.2.4.5. LOSA N5 " sheetId="324" state="hidden" r:id="rId63"/>
    <sheet name="LOSA N5  Generador " sheetId="325" state="hidden" r:id="rId64"/>
    <sheet name="LOSA N5 FOTOS" sheetId="326" state="hidden" r:id="rId65"/>
    <sheet name="5.2.4.5. N6 " sheetId="321" state="hidden" r:id="rId66"/>
    <sheet name="LOSA N6  Generador " sheetId="322" state="hidden" r:id="rId67"/>
    <sheet name="LOSA N6 FOTOS" sheetId="323" state="hidden" r:id="rId68"/>
    <sheet name="LOSA SP" sheetId="352" state="hidden" r:id="rId69"/>
    <sheet name="LOSA GENERADOR  SP" sheetId="353" state="hidden" r:id="rId70"/>
    <sheet name="LOSA SP  CROQUIS  " sheetId="354" state="hidden" r:id="rId71"/>
    <sheet name="LOSA SP FOTOS   " sheetId="355" state="hidden" r:id="rId72"/>
    <sheet name="5.2.4.5. (4)" sheetId="180" state="hidden" r:id="rId73"/>
    <sheet name="GRUA  Generador   (2)" sheetId="181" state="hidden" r:id="rId74"/>
    <sheet name="GRUA  Generador   (3)" sheetId="187" state="hidden" r:id="rId75"/>
    <sheet name="GRUA  CROQUIS  (2)" sheetId="182" state="hidden" r:id="rId76"/>
    <sheet name="5.2.4.5. NAZ" sheetId="335" state="hidden" r:id="rId77"/>
    <sheet name="LOSA NAZ  Generador  " sheetId="336" state="hidden" r:id="rId78"/>
    <sheet name="LOSA NAZ  CROQUIS " sheetId="337" state="hidden" r:id="rId79"/>
    <sheet name="LOSA NAZ FOTOS   " sheetId="338" state="hidden" r:id="rId80"/>
    <sheet name="5.2.4.5. (3)" sheetId="148" state="hidden" r:id="rId81"/>
    <sheet name="GRUA  Generador  " sheetId="149" state="hidden" r:id="rId82"/>
    <sheet name="GRUA  CROQUIS " sheetId="150" state="hidden" r:id="rId83"/>
    <sheet name="GRUA  FOTOS " sheetId="151" state="hidden" r:id="rId84"/>
    <sheet name="5.2.4.5. Cierre de huecos" sheetId="379" state="hidden" r:id="rId85"/>
    <sheet name="GENERADOR Cierre de huecos " sheetId="380" state="hidden" r:id="rId86"/>
    <sheet name="CIERRE DE HUECOS CROQUIS  " sheetId="381" state="hidden" r:id="rId87"/>
    <sheet name="5.2.4.5. BALASTRO" sheetId="206" state="hidden" r:id="rId88"/>
    <sheet name="BALASTRO  Generador" sheetId="207" state="hidden" r:id="rId89"/>
    <sheet name="BALASTRO CROQUIS " sheetId="208" state="hidden" r:id="rId90"/>
    <sheet name="BALASTROFOTOS" sheetId="209" state="hidden" r:id="rId91"/>
    <sheet name="5.2.4.5.(5)" sheetId="156" state="hidden" r:id="rId92"/>
    <sheet name="LABORATORIO  Generador" sheetId="153" state="hidden" r:id="rId93"/>
    <sheet name="LAB CROQUIS" sheetId="154" state="hidden" r:id="rId94"/>
    <sheet name="LAB FOTOS" sheetId="155" state="hidden" r:id="rId95"/>
    <sheet name="5.2.4.5.Montaje elevador se (2)" sheetId="331" state="hidden" r:id="rId96"/>
    <sheet name="Montaje elevador sencGenera (2)" sheetId="332" state="hidden" r:id="rId97"/>
    <sheet name="Montaje elevador senc CROQU (2)" sheetId="333" state="hidden" r:id="rId98"/>
    <sheet name="Montaje elevador sencilloFO (2)" sheetId="334" state="hidden" r:id="rId99"/>
    <sheet name="5.2.4.5.Renta elevador senc (2)" sheetId="339" state="hidden" r:id="rId100"/>
    <sheet name="Hoja6" sheetId="106" state="hidden" r:id="rId101"/>
    <sheet name="Renta elevador sencilloGene (2)" sheetId="340" state="hidden" r:id="rId102"/>
    <sheet name="Renta elevador sencillo CRO (2)" sheetId="341" state="hidden" r:id="rId103"/>
    <sheet name="Renta elevador sencilloFOTO (2)" sheetId="342" state="hidden" r:id="rId104"/>
    <sheet name="5.2.4.5. N10" sheetId="302" state="hidden" r:id="rId105"/>
    <sheet name="LOSA N10  Generador  " sheetId="303" state="hidden" r:id="rId106"/>
    <sheet name="LOSA N10  CROQUIS " sheetId="304" state="hidden" r:id="rId107"/>
    <sheet name="LOSA N10 FOTOS  " sheetId="305" state="hidden" r:id="rId108"/>
    <sheet name="5.2.4.5.Renta elevador sencil2" sheetId="288" state="hidden" r:id="rId109"/>
    <sheet name="Renta elevador sencilloGenera" sheetId="289" state="hidden" r:id="rId110"/>
    <sheet name="Renta elevador sencillo CROQU" sheetId="290" state="hidden" r:id="rId111"/>
    <sheet name="Renta elevador sencilloFOTOS" sheetId="291" state="hidden" r:id="rId112"/>
    <sheet name="5.2.4.6. E4" sheetId="318" state="hidden" r:id="rId113"/>
    <sheet name="MURO  Generador E4" sheetId="320" state="hidden" r:id="rId114"/>
    <sheet name="MURO  FOTOS  E4" sheetId="319" state="hidden" r:id="rId115"/>
    <sheet name="5.2.4.6. PB" sheetId="159" state="hidden" r:id="rId116"/>
    <sheet name="MURO  Generador PB" sheetId="296" state="hidden" r:id="rId117"/>
    <sheet name="MURO  CROQUIS PB" sheetId="297" state="hidden" r:id="rId118"/>
    <sheet name="MURO  FOTOS PB" sheetId="160" state="hidden" r:id="rId119"/>
    <sheet name="5.2.4.6. N2" sheetId="161" state="hidden" r:id="rId120"/>
    <sheet name="MURO  Generador N2" sheetId="298" state="hidden" r:id="rId121"/>
    <sheet name="MURO  CROQUIS N2" sheetId="299" state="hidden" r:id="rId122"/>
    <sheet name="GRUA  Generador   (4)" sheetId="245" state="hidden" r:id="rId123"/>
    <sheet name="DIAS N-A TG" sheetId="267" state="hidden" r:id="rId124"/>
    <sheet name="GRUA  CROQUIS  (3)" sheetId="244" state="hidden" r:id="rId125"/>
    <sheet name="GRUA  FOTOS  (2)" sheetId="183" state="hidden" r:id="rId126"/>
    <sheet name="MURO  FOTOS  N2" sheetId="162" state="hidden" r:id="rId127"/>
    <sheet name="5.2.4.6. (7)" sheetId="184" state="hidden" r:id="rId128"/>
    <sheet name="MURO  Generador N3" sheetId="300" state="hidden" r:id="rId129"/>
    <sheet name="MURO  CROQUIS N2 (2)" sheetId="301" state="hidden" r:id="rId130"/>
    <sheet name="MURO  FOTOS   (5)" sheetId="185" state="hidden" r:id="rId131"/>
    <sheet name="5.2.4.6. MURO N4" sheetId="157" state="hidden" r:id="rId132"/>
    <sheet name="MURO  Generador N4" sheetId="356" state="hidden" r:id="rId133"/>
    <sheet name="MURO  FOTOS   MURO N4" sheetId="158" state="hidden" r:id="rId134"/>
    <sheet name="5.2.4.6 MURO N9" sheetId="292" state="hidden" r:id="rId135"/>
    <sheet name="MURO  Generador N9" sheetId="293" state="hidden" r:id="rId136"/>
    <sheet name="MURO  CROQUIS N9" sheetId="294" state="hidden" r:id="rId137"/>
    <sheet name="MURO  FOTOS  N9" sheetId="295" state="hidden" r:id="rId138"/>
    <sheet name="5.2.4.6. MURO N5" sheetId="357" state="hidden" r:id="rId139"/>
    <sheet name="MURO  Generador N5" sheetId="358" state="hidden" r:id="rId140"/>
    <sheet name="MURO  FOTOS   MURO N5" sheetId="359" state="hidden" r:id="rId141"/>
    <sheet name="5.2.4.6. MURO N6" sheetId="360" state="hidden" r:id="rId142"/>
    <sheet name="MURO  Generador N6" sheetId="361" state="hidden" r:id="rId143"/>
    <sheet name="MURO  FOTOS   MURO N6" sheetId="362" state="hidden" r:id="rId144"/>
    <sheet name="5.2.4.6 MURO N AZ" sheetId="343" state="hidden" r:id="rId145"/>
    <sheet name="MURO  Generador N AZ " sheetId="344" state="hidden" r:id="rId146"/>
    <sheet name="MURO  CROQUIS AZ" sheetId="345" state="hidden" r:id="rId147"/>
    <sheet name="MURO  FOTOS  AZ" sheetId="346" state="hidden" r:id="rId148"/>
    <sheet name="5.2.4.6 MURO N10" sheetId="314" state="hidden" r:id="rId149"/>
    <sheet name="MURO  Generador N10" sheetId="315" state="hidden" r:id="rId150"/>
    <sheet name="MURO  CROQUIS N10" sheetId="316" state="hidden" r:id="rId151"/>
    <sheet name="MURO  FOTOS  N10" sheetId="317" state="hidden" r:id="rId152"/>
    <sheet name="5.2.5.9 100% (3)" sheetId="327" state="hidden" r:id="rId153"/>
    <sheet name="FIRME GENERADOR (3)" sheetId="328" state="hidden" r:id="rId154"/>
    <sheet name="FIRME FOTOS (3)" sheetId="330" state="hidden" r:id="rId155"/>
    <sheet name="5.2.4.5.(6)" sheetId="248" state="hidden" r:id="rId156"/>
    <sheet name="LABORATORIO  Generador (2)" sheetId="249" state="hidden" r:id="rId157"/>
    <sheet name="LAB CROQUIS (2)" sheetId="250" state="hidden" r:id="rId158"/>
    <sheet name="LAB FOTOS (2)" sheetId="251" state="hidden" r:id="rId159"/>
    <sheet name="5.2.4.6 MURO N8" sheetId="252" state="hidden" r:id="rId160"/>
    <sheet name="MURO  Generador N8 " sheetId="253" state="hidden" r:id="rId161"/>
    <sheet name="MURO  CROQUIS N8" sheetId="254" state="hidden" r:id="rId162"/>
    <sheet name="MURO  FOTOS  N8" sheetId="255" state="hidden" r:id="rId163"/>
    <sheet name="5.2.5.19  ESC N4 N5" sheetId="259" state="hidden" r:id="rId164"/>
    <sheet name="Escalera generador N4 N5" sheetId="260" state="hidden" r:id="rId165"/>
    <sheet name="03 Desglose f (2)" sheetId="277" state="hidden" r:id="rId166"/>
    <sheet name="Escalera croquis N4 N5" sheetId="261" state="hidden" r:id="rId167"/>
    <sheet name="Escalera FOTOS N4 N5" sheetId="262" state="hidden" r:id="rId168"/>
    <sheet name="5.2.5.19  ESC N5 N6" sheetId="306" state="hidden" r:id="rId169"/>
    <sheet name="Escalera generador N5 N6" sheetId="307" state="hidden" r:id="rId170"/>
    <sheet name="Escalera croquis N5 N6" sheetId="308" state="hidden" r:id="rId171"/>
    <sheet name="Escalera FOTOS N5 N6" sheetId="309" state="hidden" r:id="rId172"/>
    <sheet name="5.2.5.19  ESC E-1" sheetId="363" state="hidden" r:id="rId173"/>
    <sheet name="Escalera generador E-1 A E-2" sheetId="364" state="hidden" r:id="rId174"/>
    <sheet name="Escalera FOTOS E1-E2" sheetId="365" state="hidden" r:id="rId175"/>
    <sheet name="5.2.5.19  ESC E-2 A E-3" sheetId="366" state="hidden" r:id="rId176"/>
    <sheet name="Escalera generador E-2 A E-3" sheetId="367" state="hidden" r:id="rId177"/>
    <sheet name="Escalera FOTOS E-2 A E-3" sheetId="368" state="hidden" r:id="rId178"/>
    <sheet name="5.2.5.19  ESC E-3 A E-4" sheetId="369" state="hidden" r:id="rId179"/>
    <sheet name="Escalera generador E-3 A E-4" sheetId="370" state="hidden" r:id="rId180"/>
    <sheet name="Escalera FOTOS E-3 A E-4" sheetId="371" state="hidden" r:id="rId181"/>
    <sheet name="5.2.5.19  ESC E-4 A PB" sheetId="372" state="hidden" r:id="rId182"/>
    <sheet name="Escalera generador E-4 A PB" sheetId="373" state="hidden" r:id="rId183"/>
    <sheet name="Escalera FOTOS E-4 A PB" sheetId="374" state="hidden" r:id="rId184"/>
    <sheet name="5.2.5.19  ESC N7 N8 " sheetId="347" r:id="rId185"/>
    <sheet name="Escalera generador N7 N8" sheetId="348" r:id="rId186"/>
    <sheet name="Escalera croquis N7 N8" sheetId="349" r:id="rId187"/>
    <sheet name="Escalera FOTOS N7 N8" sheetId="350" state="hidden" r:id="rId188"/>
    <sheet name="5.2.5.19  ESC N8 N9" sheetId="382" r:id="rId189"/>
    <sheet name="Escalera generador N8 N9" sheetId="383" r:id="rId190"/>
    <sheet name="Escalera croquis N8 N9" sheetId="384" r:id="rId191"/>
    <sheet name="5.2.5.19  ESC N9 N10" sheetId="385" r:id="rId192"/>
    <sheet name="Escalera generador N9 N10" sheetId="386" r:id="rId193"/>
    <sheet name="Escalera croquis N9-N10" sheetId="387" r:id="rId194"/>
    <sheet name="5.2.5.19  ESC N10-AZ" sheetId="388" state="hidden" r:id="rId195"/>
    <sheet name="Escalera generador N10-AZ" sheetId="389" state="hidden" r:id="rId196"/>
    <sheet name="Escalera croquis N10-AZ" sheetId="390" state="hidden" r:id="rId197"/>
    <sheet name="GRUA  FOTOS  (3)" sheetId="246" state="hidden" r:id="rId198"/>
    <sheet name="5.2.4.5. LOSA N2 (2)" sheetId="235" state="hidden" r:id="rId199"/>
    <sheet name="5.2.4.2.  CPB" sheetId="143" state="hidden" r:id="rId200"/>
    <sheet name="5.2.4.2.  FOTOS  CPB" sheetId="144" state="hidden" r:id="rId201"/>
    <sheet name="5.2.4.2.  CN2" sheetId="145" state="hidden" r:id="rId202"/>
    <sheet name="5.2.4.2.  FOTOS  CN2" sheetId="146" state="hidden" r:id="rId203"/>
    <sheet name="5.2.4.2.  (2)" sheetId="88" state="hidden" r:id="rId204"/>
    <sheet name="5.2.4.2.  Generador (2)" sheetId="117" state="hidden" r:id="rId205"/>
    <sheet name="5.2.4.2.  CROQUIS " sheetId="118" state="hidden" r:id="rId206"/>
    <sheet name="5.2.4.2.  FOTOS " sheetId="119" state="hidden" r:id="rId207"/>
    <sheet name="5.2.4.2.  (3)" sheetId="139" state="hidden" r:id="rId208"/>
    <sheet name="5.2.4.2.  Generador (3)" sheetId="140" state="hidden" r:id="rId209"/>
    <sheet name="5.2.4.2.  CROQUIS  (2)" sheetId="141" state="hidden" r:id="rId210"/>
    <sheet name="5.2.4.2.  FOTOS  (2)" sheetId="142" state="hidden" r:id="rId211"/>
    <sheet name="5.2.4.2.  CN7" sheetId="172" state="hidden" r:id="rId212"/>
    <sheet name="5.2.4.2.  Generador CN7" sheetId="173" state="hidden" r:id="rId213"/>
    <sheet name="5.2.4.2.  CROQUIS  CN7" sheetId="174" state="hidden" r:id="rId214"/>
    <sheet name="5.2.4.2.  FOTOS CN7 " sheetId="175" state="hidden" r:id="rId215"/>
    <sheet name="5.2.4.5.  (3)" sheetId="178" state="hidden" r:id="rId216"/>
    <sheet name="E3 Y N2 LOSA FOTOS " sheetId="138" state="hidden" r:id="rId217"/>
    <sheet name="5.2.4.5.  (2)" sheetId="137" state="hidden" r:id="rId218"/>
    <sheet name="N3 LOSA FOTOS  (2)" sheetId="179" state="hidden" r:id="rId219"/>
    <sheet name="5.2.4.3ALBERCA" sheetId="190" state="hidden" r:id="rId220"/>
    <sheet name="5.2.4.3 ALBERCA Generador" sheetId="191" state="hidden" r:id="rId221"/>
    <sheet name="5.2.4.3ALBERCA CROQUIS " sheetId="192" state="hidden" r:id="rId222"/>
    <sheet name="5.2.4.3 ALBERCA FOTOS " sheetId="193" state="hidden" r:id="rId223"/>
    <sheet name="5.2.4.5. LOSA N2" sheetId="194" state="hidden" r:id="rId224"/>
    <sheet name="5.2.4.5. LOSA N2  Generador " sheetId="195" state="hidden" r:id="rId225"/>
    <sheet name="5.2.4.5. LOSA N2  CROQUIS " sheetId="196" state="hidden" r:id="rId226"/>
    <sheet name="5.2.4.5. LOSA N2 FOTOS " sheetId="197" state="hidden" r:id="rId227"/>
    <sheet name="5.2.4.5. N8" sheetId="84" state="hidden" r:id="rId228"/>
    <sheet name="LOSA N8  Generador " sheetId="107" state="hidden" r:id="rId229"/>
    <sheet name="LOSA N8  CROQUIS" sheetId="108" state="hidden" r:id="rId230"/>
    <sheet name="LEVATMIENTO" sheetId="167" state="hidden" r:id="rId231"/>
    <sheet name="LOSA N8 FOTOS" sheetId="147" state="hidden" r:id="rId232"/>
    <sheet name="Hoja2" sheetId="171" state="hidden" r:id="rId233"/>
    <sheet name="5.2.4.5.Montaje elevador senci " sheetId="211" state="hidden" r:id="rId234"/>
    <sheet name="Montaje elevador sencGenerador " sheetId="212" state="hidden" r:id="rId235"/>
    <sheet name="Montaje elevador senc CROQUIS  " sheetId="213" state="hidden" r:id="rId236"/>
    <sheet name="Montaje elevador sencilloFOTOS" sheetId="214" state="hidden" r:id="rId237"/>
    <sheet name="5.2.4.6 MURO N7." sheetId="74" state="hidden" r:id="rId238"/>
    <sheet name="MURO  Generador  " sheetId="114" state="hidden" r:id="rId239"/>
    <sheet name="MURO  CROQUIS " sheetId="115" state="hidden" r:id="rId240"/>
    <sheet name="MURO  FOTOS  " sheetId="116" state="hidden" r:id="rId241"/>
    <sheet name="5.2.5.9 (2)" sheetId="215" state="hidden" r:id="rId242"/>
    <sheet name="FIRME GENERADOR (2)" sheetId="216" state="hidden" r:id="rId243"/>
    <sheet name="03 Desglose (2)" sheetId="230" state="hidden" r:id="rId244"/>
    <sheet name="FIRME CROQUIS (2)" sheetId="217" state="hidden" r:id="rId245"/>
    <sheet name="FIRME FOTOS (2)" sheetId="218" state="hidden" r:id="rId246"/>
    <sheet name="FIRME CROQUIS (3)" sheetId="329" state="hidden" r:id="rId247"/>
    <sheet name="03 Desglose" sheetId="3" state="hidden" r:id="rId248"/>
    <sheet name="MURO REPARADO " sheetId="168" state="hidden" r:id="rId249"/>
    <sheet name="MURO REPARADO  (2)" sheetId="169" state="hidden" r:id="rId250"/>
    <sheet name="MURO REPARADO  (3)" sheetId="186" state="hidden" r:id="rId251"/>
    <sheet name="5.2.5.9" sheetId="127" state="hidden" r:id="rId252"/>
    <sheet name="FIRME GENERADOR" sheetId="129" state="hidden" r:id="rId253"/>
    <sheet name="FIRME CROQUIS" sheetId="130" state="hidden" r:id="rId254"/>
    <sheet name="FIRME FOTOS" sheetId="131" state="hidden" r:id="rId255"/>
    <sheet name="5.2.4.6. (5)" sheetId="163" state="hidden" r:id="rId256"/>
    <sheet name="ESCALERAS  FOTOS   (5)" sheetId="164" state="hidden" r:id="rId257"/>
    <sheet name="5.2.4.6. (6)" sheetId="165" state="hidden" r:id="rId258"/>
    <sheet name="MURO  FOTOS   (6)" sheetId="166" state="hidden" r:id="rId259"/>
    <sheet name="5.2.5.19 " sheetId="132" state="hidden" r:id="rId260"/>
    <sheet name="Escalera generador" sheetId="133" state="hidden" r:id="rId261"/>
    <sheet name="Escalera croquis" sheetId="134" state="hidden" r:id="rId262"/>
    <sheet name="Escalera FOTOS" sheetId="135" state="hidden" r:id="rId263"/>
  </sheets>
  <externalReferences>
    <externalReference r:id="rId264"/>
    <externalReference r:id="rId265"/>
    <externalReference r:id="rId266"/>
    <externalReference r:id="rId267"/>
    <externalReference r:id="rId268"/>
    <externalReference r:id="rId269"/>
    <externalReference r:id="rId270"/>
  </externalReferences>
  <definedNames>
    <definedName name="\e" localSheetId="247">#REF!</definedName>
    <definedName name="\e" localSheetId="243">#REF!</definedName>
    <definedName name="\e" localSheetId="6">#REF!</definedName>
    <definedName name="\e" localSheetId="165">#REF!</definedName>
    <definedName name="\e" localSheetId="15">#REF!</definedName>
    <definedName name="\e" localSheetId="14">#REF!</definedName>
    <definedName name="\e" localSheetId="13">#REF!</definedName>
    <definedName name="\e" localSheetId="12">#REF!</definedName>
    <definedName name="\e" localSheetId="9">#REF!</definedName>
    <definedName name="\e" localSheetId="10">#REF!</definedName>
    <definedName name="\e" localSheetId="8">#REF!</definedName>
    <definedName name="\e" localSheetId="11">#REF!</definedName>
    <definedName name="\e" localSheetId="16">#REF!</definedName>
    <definedName name="\e" localSheetId="18">#REF!</definedName>
    <definedName name="\e" localSheetId="19">#REF!</definedName>
    <definedName name="\e" localSheetId="17">#REF!</definedName>
    <definedName name="\e" localSheetId="203">#REF!</definedName>
    <definedName name="\e" localSheetId="207">#REF!</definedName>
    <definedName name="\e" localSheetId="53">#REF!</definedName>
    <definedName name="\e" localSheetId="40">#REF!</definedName>
    <definedName name="\e" localSheetId="201">#REF!</definedName>
    <definedName name="\e" localSheetId="20">#REF!</definedName>
    <definedName name="\e" localSheetId="23">#REF!</definedName>
    <definedName name="\e" localSheetId="24">#REF!</definedName>
    <definedName name="\e" localSheetId="27">#REF!</definedName>
    <definedName name="\e" localSheetId="211">#REF!</definedName>
    <definedName name="\e" localSheetId="33">#REF!</definedName>
    <definedName name="\e" localSheetId="37">#REF!</definedName>
    <definedName name="\e" localSheetId="199">#REF!</definedName>
    <definedName name="\e" localSheetId="205">#REF!</definedName>
    <definedName name="\e" localSheetId="209">#REF!</definedName>
    <definedName name="\e" localSheetId="55">#REF!</definedName>
    <definedName name="\e" localSheetId="41">#REF!</definedName>
    <definedName name="\e" localSheetId="29">#REF!</definedName>
    <definedName name="\e" localSheetId="213">#REF!</definedName>
    <definedName name="\e" localSheetId="35">#REF!</definedName>
    <definedName name="\e" localSheetId="38">#REF!</definedName>
    <definedName name="\e" localSheetId="206">#REF!</definedName>
    <definedName name="\e" localSheetId="210">#REF!</definedName>
    <definedName name="\e" localSheetId="202">#REF!</definedName>
    <definedName name="\e" localSheetId="200">#REF!</definedName>
    <definedName name="\e" localSheetId="56">#REF!</definedName>
    <definedName name="\e" localSheetId="43">#REF!</definedName>
    <definedName name="\e" localSheetId="22">#REF!</definedName>
    <definedName name="\e" localSheetId="32">#REF!</definedName>
    <definedName name="\e" localSheetId="26">#REF!</definedName>
    <definedName name="\e" localSheetId="30">#REF!</definedName>
    <definedName name="\e" localSheetId="214">#REF!</definedName>
    <definedName name="\e" localSheetId="36">#REF!</definedName>
    <definedName name="\e" localSheetId="44">#REF!</definedName>
    <definedName name="\e" localSheetId="204">#REF!</definedName>
    <definedName name="\e" localSheetId="208">#REF!</definedName>
    <definedName name="\e" localSheetId="54">#REF!</definedName>
    <definedName name="\e" localSheetId="42">#REF!</definedName>
    <definedName name="\e" localSheetId="21">#REF!</definedName>
    <definedName name="\e" localSheetId="31">#REF!</definedName>
    <definedName name="\e" localSheetId="25">#REF!</definedName>
    <definedName name="\e" localSheetId="28">#REF!</definedName>
    <definedName name="\e" localSheetId="212">#REF!</definedName>
    <definedName name="\e" localSheetId="34">#REF!</definedName>
    <definedName name="\e" localSheetId="39">#REF!</definedName>
    <definedName name="\e" localSheetId="222">#REF!</definedName>
    <definedName name="\e" localSheetId="220">#REF!</definedName>
    <definedName name="\e" localSheetId="219">#REF!</definedName>
    <definedName name="\e" localSheetId="221">#REF!</definedName>
    <definedName name="\e" localSheetId="217">#REF!</definedName>
    <definedName name="\e" localSheetId="215">#REF!</definedName>
    <definedName name="\e" localSheetId="45">#REF!</definedName>
    <definedName name="\e" localSheetId="49">#REF!</definedName>
    <definedName name="\e" localSheetId="80">#REF!</definedName>
    <definedName name="\e" localSheetId="72">#REF!</definedName>
    <definedName name="\e" localSheetId="57">#REF!</definedName>
    <definedName name="\e" localSheetId="87">#REF!</definedName>
    <definedName name="\e" localSheetId="84">#REF!</definedName>
    <definedName name="\e" localSheetId="223">#REF!</definedName>
    <definedName name="\e" localSheetId="225">#REF!</definedName>
    <definedName name="\e" localSheetId="224">#REF!</definedName>
    <definedName name="\e" localSheetId="198">#REF!</definedName>
    <definedName name="\e" localSheetId="226">#REF!</definedName>
    <definedName name="\e" localSheetId="48">#REF!</definedName>
    <definedName name="\e" localSheetId="62">#REF!</definedName>
    <definedName name="\e" localSheetId="104">#REF!</definedName>
    <definedName name="\e" localSheetId="65">#REF!</definedName>
    <definedName name="\e" localSheetId="227">#REF!</definedName>
    <definedName name="\e" localSheetId="58">#REF!</definedName>
    <definedName name="\e" localSheetId="76">#REF!</definedName>
    <definedName name="\e" localSheetId="91">#REF!</definedName>
    <definedName name="\e" localSheetId="155">#REF!</definedName>
    <definedName name="\e" localSheetId="95">#REF!</definedName>
    <definedName name="\e" localSheetId="233">#REF!</definedName>
    <definedName name="\e" localSheetId="99">#REF!</definedName>
    <definedName name="\e" localSheetId="108">#REF!</definedName>
    <definedName name="\e" localSheetId="144">#REF!</definedName>
    <definedName name="\e" localSheetId="148">#REF!</definedName>
    <definedName name="\e" localSheetId="237">#REF!</definedName>
    <definedName name="\e" localSheetId="159">#REF!</definedName>
    <definedName name="\e" localSheetId="134">#REF!</definedName>
    <definedName name="\e" localSheetId="255">#REF!</definedName>
    <definedName name="\e" localSheetId="257">#REF!</definedName>
    <definedName name="\e" localSheetId="127">#REF!</definedName>
    <definedName name="\e" localSheetId="112">#REF!</definedName>
    <definedName name="\e" localSheetId="131">#REF!</definedName>
    <definedName name="\e" localSheetId="138">#REF!</definedName>
    <definedName name="\e" localSheetId="141">#REF!</definedName>
    <definedName name="\e" localSheetId="119">#REF!</definedName>
    <definedName name="\e" localSheetId="115">#REF!</definedName>
    <definedName name="\e" localSheetId="259">#REF!</definedName>
    <definedName name="\e" localSheetId="172">#REF!</definedName>
    <definedName name="\e" localSheetId="175">#REF!</definedName>
    <definedName name="\e" localSheetId="178">#REF!</definedName>
    <definedName name="\e" localSheetId="181">#REF!</definedName>
    <definedName name="\e" localSheetId="194">#REF!</definedName>
    <definedName name="\e" localSheetId="163">#REF!</definedName>
    <definedName name="\e" localSheetId="168">#REF!</definedName>
    <definedName name="\e" localSheetId="184">#REF!</definedName>
    <definedName name="\e" localSheetId="188">#REF!</definedName>
    <definedName name="\e" localSheetId="191">#REF!</definedName>
    <definedName name="\e" localSheetId="251">#REF!</definedName>
    <definedName name="\e" localSheetId="241">#REF!</definedName>
    <definedName name="\e" localSheetId="152">#REF!</definedName>
    <definedName name="\e" localSheetId="88">#REF!</definedName>
    <definedName name="\e" localSheetId="89">#REF!</definedName>
    <definedName name="\e" localSheetId="90">#REF!</definedName>
    <definedName name="\e" localSheetId="86">#REF!</definedName>
    <definedName name="\e" localSheetId="123">#REF!</definedName>
    <definedName name="\e" localSheetId="216">#REF!</definedName>
    <definedName name="\e" localSheetId="261">#REF!</definedName>
    <definedName name="\e" localSheetId="196">#REF!</definedName>
    <definedName name="\e" localSheetId="166">#REF!</definedName>
    <definedName name="\e" localSheetId="170">#REF!</definedName>
    <definedName name="\e" localSheetId="186">#REF!</definedName>
    <definedName name="\e" localSheetId="190">#REF!</definedName>
    <definedName name="\e" localSheetId="193">#REF!</definedName>
    <definedName name="\e" localSheetId="262">#REF!</definedName>
    <definedName name="\e" localSheetId="174">#REF!</definedName>
    <definedName name="\e" localSheetId="177">#REF!</definedName>
    <definedName name="\e" localSheetId="180">#REF!</definedName>
    <definedName name="\e" localSheetId="183">#REF!</definedName>
    <definedName name="\e" localSheetId="167">#REF!</definedName>
    <definedName name="\e" localSheetId="171">#REF!</definedName>
    <definedName name="\e" localSheetId="187">#REF!</definedName>
    <definedName name="\e" localSheetId="260">#REF!</definedName>
    <definedName name="\e" localSheetId="173">#REF!</definedName>
    <definedName name="\e" localSheetId="176">#REF!</definedName>
    <definedName name="\e" localSheetId="179">#REF!</definedName>
    <definedName name="\e" localSheetId="182">#REF!</definedName>
    <definedName name="\e" localSheetId="195">#REF!</definedName>
    <definedName name="\e" localSheetId="164">#REF!</definedName>
    <definedName name="\e" localSheetId="169">#REF!</definedName>
    <definedName name="\e" localSheetId="185">#REF!</definedName>
    <definedName name="\e" localSheetId="189">#REF!</definedName>
    <definedName name="\e" localSheetId="192">#REF!</definedName>
    <definedName name="\e" localSheetId="256">#REF!</definedName>
    <definedName name="\e" localSheetId="253">#REF!</definedName>
    <definedName name="\e" localSheetId="244">#REF!</definedName>
    <definedName name="\e" localSheetId="246">#REF!</definedName>
    <definedName name="\e" localSheetId="254">#REF!</definedName>
    <definedName name="\e" localSheetId="245">#REF!</definedName>
    <definedName name="\e" localSheetId="154">#REF!</definedName>
    <definedName name="\e" localSheetId="252">#REF!</definedName>
    <definedName name="\e" localSheetId="242">#REF!</definedName>
    <definedName name="\e" localSheetId="153">#REF!</definedName>
    <definedName name="\e" localSheetId="85">#REF!</definedName>
    <definedName name="\e" localSheetId="82">#REF!</definedName>
    <definedName name="\e" localSheetId="75">#REF!</definedName>
    <definedName name="\e" localSheetId="124">#REF!</definedName>
    <definedName name="\e" localSheetId="83">#REF!</definedName>
    <definedName name="\e" localSheetId="125">#REF!</definedName>
    <definedName name="\e" localSheetId="197">#REF!</definedName>
    <definedName name="\e" localSheetId="81">#REF!</definedName>
    <definedName name="\e" localSheetId="73">#REF!</definedName>
    <definedName name="\e" localSheetId="74">#REF!</definedName>
    <definedName name="\e" localSheetId="122">#REF!</definedName>
    <definedName name="\e" localSheetId="0">#REF!</definedName>
    <definedName name="\e" localSheetId="93">#REF!</definedName>
    <definedName name="\e" localSheetId="157">#REF!</definedName>
    <definedName name="\e" localSheetId="94">#REF!</definedName>
    <definedName name="\e" localSheetId="158">#REF!</definedName>
    <definedName name="\e" localSheetId="92">#REF!</definedName>
    <definedName name="\e" localSheetId="156">#REF!</definedName>
    <definedName name="\e" localSheetId="230">#REF!</definedName>
    <definedName name="\e" localSheetId="69">#REF!</definedName>
    <definedName name="\e" localSheetId="106">#REF!</definedName>
    <definedName name="\e" localSheetId="105">#REF!</definedName>
    <definedName name="\e" localSheetId="107">#REF!</definedName>
    <definedName name="\e" localSheetId="47">#REF!</definedName>
    <definedName name="\e" localSheetId="46">#REF!</definedName>
    <definedName name="\e" localSheetId="51">#REF!</definedName>
    <definedName name="\e" localSheetId="50">#REF!</definedName>
    <definedName name="\e" localSheetId="52">#REF!</definedName>
    <definedName name="\e" localSheetId="63">#REF!</definedName>
    <definedName name="\e" localSheetId="64">#REF!</definedName>
    <definedName name="\e" localSheetId="66">#REF!</definedName>
    <definedName name="\e" localSheetId="67">#REF!</definedName>
    <definedName name="\e" localSheetId="229">#REF!</definedName>
    <definedName name="\e" localSheetId="228">#REF!</definedName>
    <definedName name="\e" localSheetId="231">#REF!</definedName>
    <definedName name="\e" localSheetId="60">#REF!</definedName>
    <definedName name="\e" localSheetId="59">#REF!</definedName>
    <definedName name="\e" localSheetId="61">#REF!</definedName>
    <definedName name="\e" localSheetId="78">#REF!</definedName>
    <definedName name="\e" localSheetId="77">#REF!</definedName>
    <definedName name="\e" localSheetId="79">#REF!</definedName>
    <definedName name="\e" localSheetId="68">#REF!</definedName>
    <definedName name="\e" localSheetId="70">#REF!</definedName>
    <definedName name="\e" localSheetId="71">#REF!</definedName>
    <definedName name="\e" localSheetId="97">#REF!</definedName>
    <definedName name="\e" localSheetId="235">#REF!</definedName>
    <definedName name="\e" localSheetId="96">#REF!</definedName>
    <definedName name="\e" localSheetId="234">#REF!</definedName>
    <definedName name="\e" localSheetId="98">#REF!</definedName>
    <definedName name="\e" localSheetId="236">#REF!</definedName>
    <definedName name="\e" localSheetId="239">#REF!</definedName>
    <definedName name="\e" localSheetId="146">#REF!</definedName>
    <definedName name="\e" localSheetId="150">#REF!</definedName>
    <definedName name="\e" localSheetId="121">#REF!</definedName>
    <definedName name="\e" localSheetId="129">#REF!</definedName>
    <definedName name="\e" localSheetId="161">#REF!</definedName>
    <definedName name="\e" localSheetId="136">#REF!</definedName>
    <definedName name="\e" localSheetId="117">#REF!</definedName>
    <definedName name="\e" localSheetId="240">#REF!</definedName>
    <definedName name="\e" localSheetId="130">#REF!</definedName>
    <definedName name="\e" localSheetId="258">#REF!</definedName>
    <definedName name="\e" localSheetId="133">#REF!</definedName>
    <definedName name="\e" localSheetId="140">#REF!</definedName>
    <definedName name="\e" localSheetId="143">#REF!</definedName>
    <definedName name="\e" localSheetId="147">#REF!</definedName>
    <definedName name="\e" localSheetId="114">#REF!</definedName>
    <definedName name="\e" localSheetId="151">#REF!</definedName>
    <definedName name="\e" localSheetId="126">#REF!</definedName>
    <definedName name="\e" localSheetId="162">#REF!</definedName>
    <definedName name="\e" localSheetId="137">#REF!</definedName>
    <definedName name="\e" localSheetId="118">#REF!</definedName>
    <definedName name="\e" localSheetId="238">#REF!</definedName>
    <definedName name="\e" localSheetId="113">#REF!</definedName>
    <definedName name="\e" localSheetId="145">#REF!</definedName>
    <definedName name="\e" localSheetId="149">#REF!</definedName>
    <definedName name="\e" localSheetId="120">#REF!</definedName>
    <definedName name="\e" localSheetId="128">#REF!</definedName>
    <definedName name="\e" localSheetId="132">#REF!</definedName>
    <definedName name="\e" localSheetId="139">#REF!</definedName>
    <definedName name="\e" localSheetId="142">#REF!</definedName>
    <definedName name="\e" localSheetId="160">#REF!</definedName>
    <definedName name="\e" localSheetId="135">#REF!</definedName>
    <definedName name="\e" localSheetId="116">#REF!</definedName>
    <definedName name="\e" localSheetId="248">#REF!</definedName>
    <definedName name="\e" localSheetId="249">#REF!</definedName>
    <definedName name="\e" localSheetId="250">#REF!</definedName>
    <definedName name="\e" localSheetId="218">#REF!</definedName>
    <definedName name="\e" localSheetId="102">#REF!</definedName>
    <definedName name="\e" localSheetId="110">#REF!</definedName>
    <definedName name="\e" localSheetId="103">#REF!</definedName>
    <definedName name="\e" localSheetId="111">#REF!</definedName>
    <definedName name="\e" localSheetId="101">#REF!</definedName>
    <definedName name="\e" localSheetId="109">#REF!</definedName>
    <definedName name="\e">#REF!</definedName>
    <definedName name="\g" localSheetId="247">#REF!</definedName>
    <definedName name="\g" localSheetId="243">#REF!</definedName>
    <definedName name="\g" localSheetId="6">#REF!</definedName>
    <definedName name="\g" localSheetId="165">#REF!</definedName>
    <definedName name="\g" localSheetId="251">#REF!</definedName>
    <definedName name="\g" localSheetId="241">#REF!</definedName>
    <definedName name="\g" localSheetId="152">#REF!</definedName>
    <definedName name="\g">#REF!</definedName>
    <definedName name="\s" localSheetId="247">#REF!</definedName>
    <definedName name="\s" localSheetId="243">#REF!</definedName>
    <definedName name="\s" localSheetId="6">#REF!</definedName>
    <definedName name="\s" localSheetId="165">#REF!</definedName>
    <definedName name="\s" localSheetId="251">#REF!</definedName>
    <definedName name="\s" localSheetId="241">#REF!</definedName>
    <definedName name="\s" localSheetId="152">#REF!</definedName>
    <definedName name="\s">#REF!</definedName>
    <definedName name="_LV65536" localSheetId="251">#REF!</definedName>
    <definedName name="_LV65536" localSheetId="241">#REF!</definedName>
    <definedName name="_LV65536" localSheetId="152">#REF!</definedName>
    <definedName name="_LV65536">#REF!</definedName>
    <definedName name="A_impresión_IM" localSheetId="247">#REF!</definedName>
    <definedName name="A_impresión_IM" localSheetId="243">#REF!</definedName>
    <definedName name="A_impresión_IM" localSheetId="6">#REF!</definedName>
    <definedName name="A_impresión_IM" localSheetId="165">#REF!</definedName>
    <definedName name="A_IMPRESIÓN_IM" localSheetId="15">#REF!</definedName>
    <definedName name="A_IMPRESIÓN_IM" localSheetId="14">#REF!</definedName>
    <definedName name="A_IMPRESIÓN_IM" localSheetId="13">#REF!</definedName>
    <definedName name="A_IMPRESIÓN_IM" localSheetId="12">#REF!</definedName>
    <definedName name="A_IMPRESIÓN_IM" localSheetId="9">#REF!</definedName>
    <definedName name="A_IMPRESIÓN_IM" localSheetId="10">#REF!</definedName>
    <definedName name="A_IMPRESIÓN_IM" localSheetId="8">#REF!</definedName>
    <definedName name="A_IMPRESIÓN_IM" localSheetId="11">#REF!</definedName>
    <definedName name="A_IMPRESIÓN_IM" localSheetId="16">#REF!</definedName>
    <definedName name="A_IMPRESIÓN_IM" localSheetId="18">#REF!</definedName>
    <definedName name="A_IMPRESIÓN_IM" localSheetId="19">#REF!</definedName>
    <definedName name="A_IMPRESIÓN_IM" localSheetId="17">#REF!</definedName>
    <definedName name="A_IMPRESIÓN_IM" localSheetId="203">#REF!</definedName>
    <definedName name="A_IMPRESIÓN_IM" localSheetId="207">#REF!</definedName>
    <definedName name="A_IMPRESIÓN_IM" localSheetId="53">#REF!</definedName>
    <definedName name="A_IMPRESIÓN_IM" localSheetId="40">#REF!</definedName>
    <definedName name="A_IMPRESIÓN_IM" localSheetId="201">#REF!</definedName>
    <definedName name="A_IMPRESIÓN_IM" localSheetId="20">#REF!</definedName>
    <definedName name="A_IMPRESIÓN_IM" localSheetId="23">#REF!</definedName>
    <definedName name="A_IMPRESIÓN_IM" localSheetId="24">#REF!</definedName>
    <definedName name="A_IMPRESIÓN_IM" localSheetId="27">#REF!</definedName>
    <definedName name="A_IMPRESIÓN_IM" localSheetId="211">#REF!</definedName>
    <definedName name="A_IMPRESIÓN_IM" localSheetId="33">#REF!</definedName>
    <definedName name="A_IMPRESIÓN_IM" localSheetId="37">#REF!</definedName>
    <definedName name="A_IMPRESIÓN_IM" localSheetId="199">#REF!</definedName>
    <definedName name="A_IMPRESIÓN_IM" localSheetId="205">#REF!</definedName>
    <definedName name="A_IMPRESIÓN_IM" localSheetId="209">#REF!</definedName>
    <definedName name="A_IMPRESIÓN_IM" localSheetId="55">#REF!</definedName>
    <definedName name="A_IMPRESIÓN_IM" localSheetId="41">#REF!</definedName>
    <definedName name="A_IMPRESIÓN_IM" localSheetId="29">#REF!</definedName>
    <definedName name="A_IMPRESIÓN_IM" localSheetId="213">#REF!</definedName>
    <definedName name="A_IMPRESIÓN_IM" localSheetId="35">#REF!</definedName>
    <definedName name="A_IMPRESIÓN_IM" localSheetId="38">#REF!</definedName>
    <definedName name="A_IMPRESIÓN_IM" localSheetId="206">#REF!</definedName>
    <definedName name="A_IMPRESIÓN_IM" localSheetId="210">#REF!</definedName>
    <definedName name="A_IMPRESIÓN_IM" localSheetId="202">#REF!</definedName>
    <definedName name="A_IMPRESIÓN_IM" localSheetId="200">#REF!</definedName>
    <definedName name="A_IMPRESIÓN_IM" localSheetId="56">#REF!</definedName>
    <definedName name="A_IMPRESIÓN_IM" localSheetId="43">#REF!</definedName>
    <definedName name="A_IMPRESIÓN_IM" localSheetId="22">#REF!</definedName>
    <definedName name="A_IMPRESIÓN_IM" localSheetId="32">#REF!</definedName>
    <definedName name="A_IMPRESIÓN_IM" localSheetId="26">#REF!</definedName>
    <definedName name="A_IMPRESIÓN_IM" localSheetId="30">#REF!</definedName>
    <definedName name="A_IMPRESIÓN_IM" localSheetId="214">#REF!</definedName>
    <definedName name="A_IMPRESIÓN_IM" localSheetId="36">#REF!</definedName>
    <definedName name="A_IMPRESIÓN_IM" localSheetId="44">#REF!</definedName>
    <definedName name="A_IMPRESIÓN_IM" localSheetId="204">#REF!</definedName>
    <definedName name="A_IMPRESIÓN_IM" localSheetId="208">#REF!</definedName>
    <definedName name="A_IMPRESIÓN_IM" localSheetId="54">#REF!</definedName>
    <definedName name="A_IMPRESIÓN_IM" localSheetId="42">#REF!</definedName>
    <definedName name="A_IMPRESIÓN_IM" localSheetId="21">#REF!</definedName>
    <definedName name="A_IMPRESIÓN_IM" localSheetId="31">#REF!</definedName>
    <definedName name="A_IMPRESIÓN_IM" localSheetId="25">#REF!</definedName>
    <definedName name="A_IMPRESIÓN_IM" localSheetId="28">#REF!</definedName>
    <definedName name="A_IMPRESIÓN_IM" localSheetId="212">#REF!</definedName>
    <definedName name="A_IMPRESIÓN_IM" localSheetId="34">#REF!</definedName>
    <definedName name="A_IMPRESIÓN_IM" localSheetId="39">#REF!</definedName>
    <definedName name="A_IMPRESIÓN_IM" localSheetId="222">#REF!</definedName>
    <definedName name="A_IMPRESIÓN_IM" localSheetId="220">#REF!</definedName>
    <definedName name="A_IMPRESIÓN_IM" localSheetId="219">#REF!</definedName>
    <definedName name="A_IMPRESIÓN_IM" localSheetId="221">#REF!</definedName>
    <definedName name="A_IMPRESIÓN_IM" localSheetId="217">#REF!</definedName>
    <definedName name="A_IMPRESIÓN_IM" localSheetId="215">#REF!</definedName>
    <definedName name="A_IMPRESIÓN_IM" localSheetId="45">#REF!</definedName>
    <definedName name="A_IMPRESIÓN_IM" localSheetId="49">#REF!</definedName>
    <definedName name="A_IMPRESIÓN_IM" localSheetId="80">#REF!</definedName>
    <definedName name="A_IMPRESIÓN_IM" localSheetId="72">#REF!</definedName>
    <definedName name="A_IMPRESIÓN_IM" localSheetId="57">#REF!</definedName>
    <definedName name="A_IMPRESIÓN_IM" localSheetId="87">#REF!</definedName>
    <definedName name="A_IMPRESIÓN_IM" localSheetId="84">#REF!</definedName>
    <definedName name="A_IMPRESIÓN_IM" localSheetId="223">#REF!</definedName>
    <definedName name="A_IMPRESIÓN_IM" localSheetId="225">#REF!</definedName>
    <definedName name="A_IMPRESIÓN_IM" localSheetId="224">#REF!</definedName>
    <definedName name="A_IMPRESIÓN_IM" localSheetId="198">#REF!</definedName>
    <definedName name="A_IMPRESIÓN_IM" localSheetId="226">#REF!</definedName>
    <definedName name="A_IMPRESIÓN_IM" localSheetId="48">#REF!</definedName>
    <definedName name="A_IMPRESIÓN_IM" localSheetId="62">#REF!</definedName>
    <definedName name="A_IMPRESIÓN_IM" localSheetId="104">#REF!</definedName>
    <definedName name="A_IMPRESIÓN_IM" localSheetId="65">#REF!</definedName>
    <definedName name="A_IMPRESIÓN_IM" localSheetId="227">#REF!</definedName>
    <definedName name="A_IMPRESIÓN_IM" localSheetId="58">#REF!</definedName>
    <definedName name="A_IMPRESIÓN_IM" localSheetId="76">#REF!</definedName>
    <definedName name="A_IMPRESIÓN_IM" localSheetId="91">#REF!</definedName>
    <definedName name="A_IMPRESIÓN_IM" localSheetId="155">#REF!</definedName>
    <definedName name="A_IMPRESIÓN_IM" localSheetId="95">#REF!</definedName>
    <definedName name="A_IMPRESIÓN_IM" localSheetId="233">#REF!</definedName>
    <definedName name="A_IMPRESIÓN_IM" localSheetId="99">#REF!</definedName>
    <definedName name="A_IMPRESIÓN_IM" localSheetId="108">#REF!</definedName>
    <definedName name="A_IMPRESIÓN_IM" localSheetId="144">#REF!</definedName>
    <definedName name="A_IMPRESIÓN_IM" localSheetId="148">#REF!</definedName>
    <definedName name="A_IMPRESIÓN_IM" localSheetId="237">#REF!</definedName>
    <definedName name="A_IMPRESIÓN_IM" localSheetId="159">#REF!</definedName>
    <definedName name="A_IMPRESIÓN_IM" localSheetId="134">#REF!</definedName>
    <definedName name="A_IMPRESIÓN_IM" localSheetId="255">#REF!</definedName>
    <definedName name="A_IMPRESIÓN_IM" localSheetId="257">#REF!</definedName>
    <definedName name="A_IMPRESIÓN_IM" localSheetId="127">#REF!</definedName>
    <definedName name="A_IMPRESIÓN_IM" localSheetId="112">#REF!</definedName>
    <definedName name="A_IMPRESIÓN_IM" localSheetId="131">#REF!</definedName>
    <definedName name="A_IMPRESIÓN_IM" localSheetId="138">#REF!</definedName>
    <definedName name="A_IMPRESIÓN_IM" localSheetId="141">#REF!</definedName>
    <definedName name="A_IMPRESIÓN_IM" localSheetId="119">#REF!</definedName>
    <definedName name="A_IMPRESIÓN_IM" localSheetId="115">#REF!</definedName>
    <definedName name="A_IMPRESIÓN_IM" localSheetId="259">#REF!</definedName>
    <definedName name="A_IMPRESIÓN_IM" localSheetId="172">#REF!</definedName>
    <definedName name="A_IMPRESIÓN_IM" localSheetId="175">#REF!</definedName>
    <definedName name="A_IMPRESIÓN_IM" localSheetId="178">#REF!</definedName>
    <definedName name="A_IMPRESIÓN_IM" localSheetId="181">#REF!</definedName>
    <definedName name="A_IMPRESIÓN_IM" localSheetId="194">#REF!</definedName>
    <definedName name="A_IMPRESIÓN_IM" localSheetId="163">#REF!</definedName>
    <definedName name="A_IMPRESIÓN_IM" localSheetId="168">#REF!</definedName>
    <definedName name="A_IMPRESIÓN_IM" localSheetId="184">#REF!</definedName>
    <definedName name="A_IMPRESIÓN_IM" localSheetId="188">#REF!</definedName>
    <definedName name="A_IMPRESIÓN_IM" localSheetId="191">#REF!</definedName>
    <definedName name="A_IMPRESIÓN_IM" localSheetId="251">#REF!</definedName>
    <definedName name="A_IMPRESIÓN_IM" localSheetId="241">#REF!</definedName>
    <definedName name="A_IMPRESIÓN_IM" localSheetId="152">#REF!</definedName>
    <definedName name="A_IMPRESIÓN_IM" localSheetId="88">#REF!</definedName>
    <definedName name="A_IMPRESIÓN_IM" localSheetId="89">#REF!</definedName>
    <definedName name="A_IMPRESIÓN_IM" localSheetId="90">#REF!</definedName>
    <definedName name="A_IMPRESIÓN_IM" localSheetId="86">#REF!</definedName>
    <definedName name="A_IMPRESIÓN_IM" localSheetId="123">#REF!</definedName>
    <definedName name="A_IMPRESIÓN_IM" localSheetId="216">#REF!</definedName>
    <definedName name="A_IMPRESIÓN_IM" localSheetId="261">#REF!</definedName>
    <definedName name="A_IMPRESIÓN_IM" localSheetId="196">#REF!</definedName>
    <definedName name="A_IMPRESIÓN_IM" localSheetId="166">#REF!</definedName>
    <definedName name="A_IMPRESIÓN_IM" localSheetId="170">#REF!</definedName>
    <definedName name="A_IMPRESIÓN_IM" localSheetId="186">#REF!</definedName>
    <definedName name="A_IMPRESIÓN_IM" localSheetId="190">#REF!</definedName>
    <definedName name="A_IMPRESIÓN_IM" localSheetId="193">#REF!</definedName>
    <definedName name="A_IMPRESIÓN_IM" localSheetId="262">#REF!</definedName>
    <definedName name="A_IMPRESIÓN_IM" localSheetId="174">#REF!</definedName>
    <definedName name="A_IMPRESIÓN_IM" localSheetId="177">#REF!</definedName>
    <definedName name="A_IMPRESIÓN_IM" localSheetId="180">#REF!</definedName>
    <definedName name="A_IMPRESIÓN_IM" localSheetId="183">#REF!</definedName>
    <definedName name="A_IMPRESIÓN_IM" localSheetId="167">#REF!</definedName>
    <definedName name="A_IMPRESIÓN_IM" localSheetId="171">#REF!</definedName>
    <definedName name="A_IMPRESIÓN_IM" localSheetId="187">#REF!</definedName>
    <definedName name="A_IMPRESIÓN_IM" localSheetId="260">#REF!</definedName>
    <definedName name="A_IMPRESIÓN_IM" localSheetId="173">#REF!</definedName>
    <definedName name="A_IMPRESIÓN_IM" localSheetId="176">#REF!</definedName>
    <definedName name="A_IMPRESIÓN_IM" localSheetId="179">#REF!</definedName>
    <definedName name="A_IMPRESIÓN_IM" localSheetId="182">#REF!</definedName>
    <definedName name="A_IMPRESIÓN_IM" localSheetId="195">#REF!</definedName>
    <definedName name="A_IMPRESIÓN_IM" localSheetId="164">#REF!</definedName>
    <definedName name="A_IMPRESIÓN_IM" localSheetId="169">#REF!</definedName>
    <definedName name="A_IMPRESIÓN_IM" localSheetId="185">#REF!</definedName>
    <definedName name="A_IMPRESIÓN_IM" localSheetId="189">#REF!</definedName>
    <definedName name="A_IMPRESIÓN_IM" localSheetId="192">#REF!</definedName>
    <definedName name="A_IMPRESIÓN_IM" localSheetId="256">#REF!</definedName>
    <definedName name="A_IMPRESIÓN_IM" localSheetId="253">#REF!</definedName>
    <definedName name="A_IMPRESIÓN_IM" localSheetId="244">#REF!</definedName>
    <definedName name="A_IMPRESIÓN_IM" localSheetId="246">#REF!</definedName>
    <definedName name="A_IMPRESIÓN_IM" localSheetId="254">#REF!</definedName>
    <definedName name="A_IMPRESIÓN_IM" localSheetId="245">#REF!</definedName>
    <definedName name="A_IMPRESIÓN_IM" localSheetId="154">#REF!</definedName>
    <definedName name="A_IMPRESIÓN_IM" localSheetId="252">#REF!</definedName>
    <definedName name="A_IMPRESIÓN_IM" localSheetId="242">#REF!</definedName>
    <definedName name="A_IMPRESIÓN_IM" localSheetId="153">#REF!</definedName>
    <definedName name="A_IMPRESIÓN_IM" localSheetId="85">#REF!</definedName>
    <definedName name="A_IMPRESIÓN_IM" localSheetId="82">#REF!</definedName>
    <definedName name="A_IMPRESIÓN_IM" localSheetId="75">#REF!</definedName>
    <definedName name="A_IMPRESIÓN_IM" localSheetId="124">#REF!</definedName>
    <definedName name="A_IMPRESIÓN_IM" localSheetId="83">#REF!</definedName>
    <definedName name="A_IMPRESIÓN_IM" localSheetId="125">#REF!</definedName>
    <definedName name="A_IMPRESIÓN_IM" localSheetId="197">#REF!</definedName>
    <definedName name="A_IMPRESIÓN_IM" localSheetId="81">#REF!</definedName>
    <definedName name="A_IMPRESIÓN_IM" localSheetId="73">#REF!</definedName>
    <definedName name="A_IMPRESIÓN_IM" localSheetId="74">#REF!</definedName>
    <definedName name="A_IMPRESIÓN_IM" localSheetId="122">#REF!</definedName>
    <definedName name="A_IMPRESIÓN_IM" localSheetId="93">#REF!</definedName>
    <definedName name="A_IMPRESIÓN_IM" localSheetId="157">#REF!</definedName>
    <definedName name="A_IMPRESIÓN_IM" localSheetId="94">#REF!</definedName>
    <definedName name="A_IMPRESIÓN_IM" localSheetId="158">#REF!</definedName>
    <definedName name="A_IMPRESIÓN_IM" localSheetId="92">#REF!</definedName>
    <definedName name="A_IMPRESIÓN_IM" localSheetId="156">#REF!</definedName>
    <definedName name="A_IMPRESIÓN_IM" localSheetId="230">#REF!</definedName>
    <definedName name="A_IMPRESIÓN_IM" localSheetId="69">#REF!</definedName>
    <definedName name="A_IMPRESIÓN_IM" localSheetId="106">#REF!</definedName>
    <definedName name="A_IMPRESIÓN_IM" localSheetId="105">#REF!</definedName>
    <definedName name="A_IMPRESIÓN_IM" localSheetId="107">#REF!</definedName>
    <definedName name="A_IMPRESIÓN_IM" localSheetId="47">#REF!</definedName>
    <definedName name="A_IMPRESIÓN_IM" localSheetId="46">#REF!</definedName>
    <definedName name="A_IMPRESIÓN_IM" localSheetId="51">#REF!</definedName>
    <definedName name="A_IMPRESIÓN_IM" localSheetId="50">#REF!</definedName>
    <definedName name="A_IMPRESIÓN_IM" localSheetId="52">#REF!</definedName>
    <definedName name="A_IMPRESIÓN_IM" localSheetId="63">#REF!</definedName>
    <definedName name="A_IMPRESIÓN_IM" localSheetId="64">#REF!</definedName>
    <definedName name="A_IMPRESIÓN_IM" localSheetId="66">#REF!</definedName>
    <definedName name="A_IMPRESIÓN_IM" localSheetId="67">#REF!</definedName>
    <definedName name="A_IMPRESIÓN_IM" localSheetId="229">#REF!</definedName>
    <definedName name="A_IMPRESIÓN_IM" localSheetId="228">#REF!</definedName>
    <definedName name="A_IMPRESIÓN_IM" localSheetId="231">#REF!</definedName>
    <definedName name="A_IMPRESIÓN_IM" localSheetId="60">#REF!</definedName>
    <definedName name="A_IMPRESIÓN_IM" localSheetId="59">#REF!</definedName>
    <definedName name="A_IMPRESIÓN_IM" localSheetId="61">#REF!</definedName>
    <definedName name="A_IMPRESIÓN_IM" localSheetId="78">#REF!</definedName>
    <definedName name="A_IMPRESIÓN_IM" localSheetId="77">#REF!</definedName>
    <definedName name="A_IMPRESIÓN_IM" localSheetId="79">#REF!</definedName>
    <definedName name="A_IMPRESIÓN_IM" localSheetId="68">#REF!</definedName>
    <definedName name="A_IMPRESIÓN_IM" localSheetId="70">#REF!</definedName>
    <definedName name="A_IMPRESIÓN_IM" localSheetId="71">#REF!</definedName>
    <definedName name="A_IMPRESIÓN_IM" localSheetId="97">#REF!</definedName>
    <definedName name="A_IMPRESIÓN_IM" localSheetId="235">#REF!</definedName>
    <definedName name="A_IMPRESIÓN_IM" localSheetId="96">#REF!</definedName>
    <definedName name="A_IMPRESIÓN_IM" localSheetId="234">#REF!</definedName>
    <definedName name="A_IMPRESIÓN_IM" localSheetId="98">#REF!</definedName>
    <definedName name="A_IMPRESIÓN_IM" localSheetId="236">#REF!</definedName>
    <definedName name="A_IMPRESIÓN_IM" localSheetId="239">#REF!</definedName>
    <definedName name="A_IMPRESIÓN_IM" localSheetId="146">#REF!</definedName>
    <definedName name="A_IMPRESIÓN_IM" localSheetId="150">#REF!</definedName>
    <definedName name="A_IMPRESIÓN_IM" localSheetId="121">#REF!</definedName>
    <definedName name="A_IMPRESIÓN_IM" localSheetId="129">#REF!</definedName>
    <definedName name="A_IMPRESIÓN_IM" localSheetId="161">#REF!</definedName>
    <definedName name="A_IMPRESIÓN_IM" localSheetId="136">#REF!</definedName>
    <definedName name="A_IMPRESIÓN_IM" localSheetId="117">#REF!</definedName>
    <definedName name="A_IMPRESIÓN_IM" localSheetId="240">#REF!</definedName>
    <definedName name="A_IMPRESIÓN_IM" localSheetId="130">#REF!</definedName>
    <definedName name="A_IMPRESIÓN_IM" localSheetId="258">#REF!</definedName>
    <definedName name="A_IMPRESIÓN_IM" localSheetId="133">#REF!</definedName>
    <definedName name="A_IMPRESIÓN_IM" localSheetId="140">#REF!</definedName>
    <definedName name="A_IMPRESIÓN_IM" localSheetId="143">#REF!</definedName>
    <definedName name="A_IMPRESIÓN_IM" localSheetId="147">#REF!</definedName>
    <definedName name="A_IMPRESIÓN_IM" localSheetId="114">#REF!</definedName>
    <definedName name="A_IMPRESIÓN_IM" localSheetId="151">#REF!</definedName>
    <definedName name="A_IMPRESIÓN_IM" localSheetId="126">#REF!</definedName>
    <definedName name="A_IMPRESIÓN_IM" localSheetId="162">#REF!</definedName>
    <definedName name="A_IMPRESIÓN_IM" localSheetId="137">#REF!</definedName>
    <definedName name="A_IMPRESIÓN_IM" localSheetId="118">#REF!</definedName>
    <definedName name="A_IMPRESIÓN_IM" localSheetId="238">#REF!</definedName>
    <definedName name="A_IMPRESIÓN_IM" localSheetId="113">#REF!</definedName>
    <definedName name="A_IMPRESIÓN_IM" localSheetId="145">#REF!</definedName>
    <definedName name="A_IMPRESIÓN_IM" localSheetId="149">#REF!</definedName>
    <definedName name="A_IMPRESIÓN_IM" localSheetId="120">#REF!</definedName>
    <definedName name="A_IMPRESIÓN_IM" localSheetId="128">#REF!</definedName>
    <definedName name="A_IMPRESIÓN_IM" localSheetId="132">#REF!</definedName>
    <definedName name="A_IMPRESIÓN_IM" localSheetId="139">#REF!</definedName>
    <definedName name="A_IMPRESIÓN_IM" localSheetId="142">#REF!</definedName>
    <definedName name="A_IMPRESIÓN_IM" localSheetId="160">#REF!</definedName>
    <definedName name="A_IMPRESIÓN_IM" localSheetId="135">#REF!</definedName>
    <definedName name="A_IMPRESIÓN_IM" localSheetId="116">#REF!</definedName>
    <definedName name="A_IMPRESIÓN_IM" localSheetId="248">#REF!</definedName>
    <definedName name="A_IMPRESIÓN_IM" localSheetId="249">#REF!</definedName>
    <definedName name="A_IMPRESIÓN_IM" localSheetId="250">#REF!</definedName>
    <definedName name="A_IMPRESIÓN_IM" localSheetId="218">#REF!</definedName>
    <definedName name="A_IMPRESIÓN_IM" localSheetId="102">#REF!</definedName>
    <definedName name="A_IMPRESIÓN_IM" localSheetId="110">#REF!</definedName>
    <definedName name="A_IMPRESIÓN_IM" localSheetId="103">#REF!</definedName>
    <definedName name="A_IMPRESIÓN_IM" localSheetId="111">#REF!</definedName>
    <definedName name="A_IMPRESIÓN_IM" localSheetId="101">#REF!</definedName>
    <definedName name="A_IMPRESIÓN_IM" localSheetId="109">#REF!</definedName>
    <definedName name="A_impresión_IM">#REF!</definedName>
    <definedName name="ABRAZADERADE4" localSheetId="251">#REF!</definedName>
    <definedName name="ABRAZADERADE4" localSheetId="241">#REF!</definedName>
    <definedName name="ABRAZADERADE4" localSheetId="152">#REF!</definedName>
    <definedName name="ABRAZADERADE4">#REF!</definedName>
    <definedName name="ACABADOS" localSheetId="15">#REF!</definedName>
    <definedName name="ACABADOS" localSheetId="14">#REF!</definedName>
    <definedName name="ACABADOS" localSheetId="13">#REF!</definedName>
    <definedName name="ACABADOS" localSheetId="12">#REF!</definedName>
    <definedName name="ACABADOS" localSheetId="9">#REF!</definedName>
    <definedName name="ACABADOS" localSheetId="10">#REF!</definedName>
    <definedName name="ACABADOS" localSheetId="8">#REF!</definedName>
    <definedName name="ACABADOS" localSheetId="11">#REF!</definedName>
    <definedName name="ACABADOS" localSheetId="16">#REF!</definedName>
    <definedName name="ACABADOS" localSheetId="18">#REF!</definedName>
    <definedName name="ACABADOS" localSheetId="19">#REF!</definedName>
    <definedName name="ACABADOS" localSheetId="17">#REF!</definedName>
    <definedName name="ACABADOS" localSheetId="203">#REF!</definedName>
    <definedName name="ACABADOS" localSheetId="207">#REF!</definedName>
    <definedName name="ACABADOS" localSheetId="53">#REF!</definedName>
    <definedName name="ACABADOS" localSheetId="40">#REF!</definedName>
    <definedName name="ACABADOS" localSheetId="201">#REF!</definedName>
    <definedName name="ACABADOS" localSheetId="20">#REF!</definedName>
    <definedName name="ACABADOS" localSheetId="23">#REF!</definedName>
    <definedName name="ACABADOS" localSheetId="24">#REF!</definedName>
    <definedName name="ACABADOS" localSheetId="27">#REF!</definedName>
    <definedName name="ACABADOS" localSheetId="211">#REF!</definedName>
    <definedName name="ACABADOS" localSheetId="33">#REF!</definedName>
    <definedName name="ACABADOS" localSheetId="37">#REF!</definedName>
    <definedName name="ACABADOS" localSheetId="199">#REF!</definedName>
    <definedName name="ACABADOS" localSheetId="205">#REF!</definedName>
    <definedName name="ACABADOS" localSheetId="209">#REF!</definedName>
    <definedName name="ACABADOS" localSheetId="55">#REF!</definedName>
    <definedName name="ACABADOS" localSheetId="41">#REF!</definedName>
    <definedName name="ACABADOS" localSheetId="29">#REF!</definedName>
    <definedName name="ACABADOS" localSheetId="213">#REF!</definedName>
    <definedName name="ACABADOS" localSheetId="35">#REF!</definedName>
    <definedName name="ACABADOS" localSheetId="38">#REF!</definedName>
    <definedName name="ACABADOS" localSheetId="206">#REF!</definedName>
    <definedName name="ACABADOS" localSheetId="210">#REF!</definedName>
    <definedName name="ACABADOS" localSheetId="202">#REF!</definedName>
    <definedName name="ACABADOS" localSheetId="200">#REF!</definedName>
    <definedName name="ACABADOS" localSheetId="56">#REF!</definedName>
    <definedName name="ACABADOS" localSheetId="43">#REF!</definedName>
    <definedName name="ACABADOS" localSheetId="22">#REF!</definedName>
    <definedName name="ACABADOS" localSheetId="32">#REF!</definedName>
    <definedName name="ACABADOS" localSheetId="26">#REF!</definedName>
    <definedName name="ACABADOS" localSheetId="30">#REF!</definedName>
    <definedName name="ACABADOS" localSheetId="214">#REF!</definedName>
    <definedName name="ACABADOS" localSheetId="36">#REF!</definedName>
    <definedName name="ACABADOS" localSheetId="44">#REF!</definedName>
    <definedName name="ACABADOS" localSheetId="204">#REF!</definedName>
    <definedName name="ACABADOS" localSheetId="208">#REF!</definedName>
    <definedName name="ACABADOS" localSheetId="54">#REF!</definedName>
    <definedName name="ACABADOS" localSheetId="42">#REF!</definedName>
    <definedName name="ACABADOS" localSheetId="21">#REF!</definedName>
    <definedName name="ACABADOS" localSheetId="31">#REF!</definedName>
    <definedName name="ACABADOS" localSheetId="25">#REF!</definedName>
    <definedName name="ACABADOS" localSheetId="28">#REF!</definedName>
    <definedName name="ACABADOS" localSheetId="212">#REF!</definedName>
    <definedName name="ACABADOS" localSheetId="34">#REF!</definedName>
    <definedName name="ACABADOS" localSheetId="39">#REF!</definedName>
    <definedName name="ACABADOS" localSheetId="222">#REF!</definedName>
    <definedName name="ACABADOS" localSheetId="220">#REF!</definedName>
    <definedName name="ACABADOS" localSheetId="219">#REF!</definedName>
    <definedName name="ACABADOS" localSheetId="221">#REF!</definedName>
    <definedName name="ACABADOS" localSheetId="217">#REF!</definedName>
    <definedName name="ACABADOS" localSheetId="215">#REF!</definedName>
    <definedName name="ACABADOS" localSheetId="45">#REF!</definedName>
    <definedName name="ACABADOS" localSheetId="49">#REF!</definedName>
    <definedName name="ACABADOS" localSheetId="80">#REF!</definedName>
    <definedName name="ACABADOS" localSheetId="72">#REF!</definedName>
    <definedName name="ACABADOS" localSheetId="57">#REF!</definedName>
    <definedName name="ACABADOS" localSheetId="87">#REF!</definedName>
    <definedName name="ACABADOS" localSheetId="84">#REF!</definedName>
    <definedName name="ACABADOS" localSheetId="223">#REF!</definedName>
    <definedName name="ACABADOS" localSheetId="225">#REF!</definedName>
    <definedName name="ACABADOS" localSheetId="224">#REF!</definedName>
    <definedName name="ACABADOS" localSheetId="198">#REF!</definedName>
    <definedName name="ACABADOS" localSheetId="226">#REF!</definedName>
    <definedName name="ACABADOS" localSheetId="48">#REF!</definedName>
    <definedName name="ACABADOS" localSheetId="62">#REF!</definedName>
    <definedName name="ACABADOS" localSheetId="104">#REF!</definedName>
    <definedName name="ACABADOS" localSheetId="65">#REF!</definedName>
    <definedName name="ACABADOS" localSheetId="227">#REF!</definedName>
    <definedName name="ACABADOS" localSheetId="58">#REF!</definedName>
    <definedName name="ACABADOS" localSheetId="76">#REF!</definedName>
    <definedName name="ACABADOS" localSheetId="91">#REF!</definedName>
    <definedName name="ACABADOS" localSheetId="155">#REF!</definedName>
    <definedName name="ACABADOS" localSheetId="95">#REF!</definedName>
    <definedName name="ACABADOS" localSheetId="233">#REF!</definedName>
    <definedName name="ACABADOS" localSheetId="99">#REF!</definedName>
    <definedName name="ACABADOS" localSheetId="108">#REF!</definedName>
    <definedName name="ACABADOS" localSheetId="144">#REF!</definedName>
    <definedName name="ACABADOS" localSheetId="148">#REF!</definedName>
    <definedName name="ACABADOS" localSheetId="237">#REF!</definedName>
    <definedName name="ACABADOS" localSheetId="159">#REF!</definedName>
    <definedName name="ACABADOS" localSheetId="134">#REF!</definedName>
    <definedName name="ACABADOS" localSheetId="255">#REF!</definedName>
    <definedName name="ACABADOS" localSheetId="257">#REF!</definedName>
    <definedName name="ACABADOS" localSheetId="127">#REF!</definedName>
    <definedName name="ACABADOS" localSheetId="112">#REF!</definedName>
    <definedName name="ACABADOS" localSheetId="131">#REF!</definedName>
    <definedName name="ACABADOS" localSheetId="138">#REF!</definedName>
    <definedName name="ACABADOS" localSheetId="141">#REF!</definedName>
    <definedName name="ACABADOS" localSheetId="119">#REF!</definedName>
    <definedName name="ACABADOS" localSheetId="115">#REF!</definedName>
    <definedName name="ACABADOS" localSheetId="259">#REF!</definedName>
    <definedName name="ACABADOS" localSheetId="172">#REF!</definedName>
    <definedName name="ACABADOS" localSheetId="175">#REF!</definedName>
    <definedName name="ACABADOS" localSheetId="178">#REF!</definedName>
    <definedName name="ACABADOS" localSheetId="181">#REF!</definedName>
    <definedName name="ACABADOS" localSheetId="194">#REF!</definedName>
    <definedName name="ACABADOS" localSheetId="163">#REF!</definedName>
    <definedName name="ACABADOS" localSheetId="168">#REF!</definedName>
    <definedName name="ACABADOS" localSheetId="184">#REF!</definedName>
    <definedName name="ACABADOS" localSheetId="188">#REF!</definedName>
    <definedName name="ACABADOS" localSheetId="191">#REF!</definedName>
    <definedName name="ACABADOS" localSheetId="251">#REF!</definedName>
    <definedName name="ACABADOS" localSheetId="241">#REF!</definedName>
    <definedName name="ACABADOS" localSheetId="152">#REF!</definedName>
    <definedName name="ACABADOS" localSheetId="88">#REF!</definedName>
    <definedName name="ACABADOS" localSheetId="89">#REF!</definedName>
    <definedName name="ACABADOS" localSheetId="90">#REF!</definedName>
    <definedName name="ACABADOS" localSheetId="86">#REF!</definedName>
    <definedName name="ACABADOS" localSheetId="123">#REF!</definedName>
    <definedName name="ACABADOS" localSheetId="216">#REF!</definedName>
    <definedName name="ACABADOS" localSheetId="261">#REF!</definedName>
    <definedName name="ACABADOS" localSheetId="196">#REF!</definedName>
    <definedName name="ACABADOS" localSheetId="166">#REF!</definedName>
    <definedName name="ACABADOS" localSheetId="170">#REF!</definedName>
    <definedName name="ACABADOS" localSheetId="186">#REF!</definedName>
    <definedName name="ACABADOS" localSheetId="190">#REF!</definedName>
    <definedName name="ACABADOS" localSheetId="193">#REF!</definedName>
    <definedName name="ACABADOS" localSheetId="262">#REF!</definedName>
    <definedName name="ACABADOS" localSheetId="174">#REF!</definedName>
    <definedName name="ACABADOS" localSheetId="177">#REF!</definedName>
    <definedName name="ACABADOS" localSheetId="180">#REF!</definedName>
    <definedName name="ACABADOS" localSheetId="183">#REF!</definedName>
    <definedName name="ACABADOS" localSheetId="167">#REF!</definedName>
    <definedName name="ACABADOS" localSheetId="171">#REF!</definedName>
    <definedName name="ACABADOS" localSheetId="187">#REF!</definedName>
    <definedName name="ACABADOS" localSheetId="260">#REF!</definedName>
    <definedName name="ACABADOS" localSheetId="173">#REF!</definedName>
    <definedName name="ACABADOS" localSheetId="176">#REF!</definedName>
    <definedName name="ACABADOS" localSheetId="179">#REF!</definedName>
    <definedName name="ACABADOS" localSheetId="182">#REF!</definedName>
    <definedName name="ACABADOS" localSheetId="195">#REF!</definedName>
    <definedName name="ACABADOS" localSheetId="164">#REF!</definedName>
    <definedName name="ACABADOS" localSheetId="169">#REF!</definedName>
    <definedName name="ACABADOS" localSheetId="185">#REF!</definedName>
    <definedName name="ACABADOS" localSheetId="189">#REF!</definedName>
    <definedName name="ACABADOS" localSheetId="192">#REF!</definedName>
    <definedName name="ACABADOS" localSheetId="256">#REF!</definedName>
    <definedName name="ACABADOS" localSheetId="253">#REF!</definedName>
    <definedName name="ACABADOS" localSheetId="244">#REF!</definedName>
    <definedName name="ACABADOS" localSheetId="246">#REF!</definedName>
    <definedName name="ACABADOS" localSheetId="254">#REF!</definedName>
    <definedName name="ACABADOS" localSheetId="245">#REF!</definedName>
    <definedName name="ACABADOS" localSheetId="154">#REF!</definedName>
    <definedName name="ACABADOS" localSheetId="252">#REF!</definedName>
    <definedName name="ACABADOS" localSheetId="242">#REF!</definedName>
    <definedName name="ACABADOS" localSheetId="153">#REF!</definedName>
    <definedName name="ACABADOS" localSheetId="85">#REF!</definedName>
    <definedName name="ACABADOS" localSheetId="82">#REF!</definedName>
    <definedName name="ACABADOS" localSheetId="75">#REF!</definedName>
    <definedName name="ACABADOS" localSheetId="124">#REF!</definedName>
    <definedName name="ACABADOS" localSheetId="83">#REF!</definedName>
    <definedName name="ACABADOS" localSheetId="125">#REF!</definedName>
    <definedName name="ACABADOS" localSheetId="197">#REF!</definedName>
    <definedName name="ACABADOS" localSheetId="81">#REF!</definedName>
    <definedName name="ACABADOS" localSheetId="73">#REF!</definedName>
    <definedName name="ACABADOS" localSheetId="74">#REF!</definedName>
    <definedName name="ACABADOS" localSheetId="122">#REF!</definedName>
    <definedName name="ACABADOS" localSheetId="93">#REF!</definedName>
    <definedName name="ACABADOS" localSheetId="157">#REF!</definedName>
    <definedName name="ACABADOS" localSheetId="94">#REF!</definedName>
    <definedName name="ACABADOS" localSheetId="158">#REF!</definedName>
    <definedName name="ACABADOS" localSheetId="92">#REF!</definedName>
    <definedName name="ACABADOS" localSheetId="156">#REF!</definedName>
    <definedName name="ACABADOS" localSheetId="230">#REF!</definedName>
    <definedName name="ACABADOS" localSheetId="69">#REF!</definedName>
    <definedName name="ACABADOS" localSheetId="106">#REF!</definedName>
    <definedName name="ACABADOS" localSheetId="105">#REF!</definedName>
    <definedName name="ACABADOS" localSheetId="107">#REF!</definedName>
    <definedName name="ACABADOS" localSheetId="47">#REF!</definedName>
    <definedName name="ACABADOS" localSheetId="46">#REF!</definedName>
    <definedName name="ACABADOS" localSheetId="51">#REF!</definedName>
    <definedName name="ACABADOS" localSheetId="50">#REF!</definedName>
    <definedName name="ACABADOS" localSheetId="52">#REF!</definedName>
    <definedName name="ACABADOS" localSheetId="63">#REF!</definedName>
    <definedName name="ACABADOS" localSheetId="64">#REF!</definedName>
    <definedName name="ACABADOS" localSheetId="66">#REF!</definedName>
    <definedName name="ACABADOS" localSheetId="67">#REF!</definedName>
    <definedName name="ACABADOS" localSheetId="229">#REF!</definedName>
    <definedName name="ACABADOS" localSheetId="228">#REF!</definedName>
    <definedName name="ACABADOS" localSheetId="231">#REF!</definedName>
    <definedName name="ACABADOS" localSheetId="60">#REF!</definedName>
    <definedName name="ACABADOS" localSheetId="59">#REF!</definedName>
    <definedName name="ACABADOS" localSheetId="61">#REF!</definedName>
    <definedName name="ACABADOS" localSheetId="78">#REF!</definedName>
    <definedName name="ACABADOS" localSheetId="77">#REF!</definedName>
    <definedName name="ACABADOS" localSheetId="79">#REF!</definedName>
    <definedName name="ACABADOS" localSheetId="68">#REF!</definedName>
    <definedName name="ACABADOS" localSheetId="70">#REF!</definedName>
    <definedName name="ACABADOS" localSheetId="71">#REF!</definedName>
    <definedName name="ACABADOS" localSheetId="97">#REF!</definedName>
    <definedName name="ACABADOS" localSheetId="235">#REF!</definedName>
    <definedName name="ACABADOS" localSheetId="96">#REF!</definedName>
    <definedName name="ACABADOS" localSheetId="234">#REF!</definedName>
    <definedName name="ACABADOS" localSheetId="98">#REF!</definedName>
    <definedName name="ACABADOS" localSheetId="236">#REF!</definedName>
    <definedName name="ACABADOS" localSheetId="239">#REF!</definedName>
    <definedName name="ACABADOS" localSheetId="146">#REF!</definedName>
    <definedName name="ACABADOS" localSheetId="150">#REF!</definedName>
    <definedName name="ACABADOS" localSheetId="121">#REF!</definedName>
    <definedName name="ACABADOS" localSheetId="129">#REF!</definedName>
    <definedName name="ACABADOS" localSheetId="161">#REF!</definedName>
    <definedName name="ACABADOS" localSheetId="136">#REF!</definedName>
    <definedName name="ACABADOS" localSheetId="117">#REF!</definedName>
    <definedName name="ACABADOS" localSheetId="240">#REF!</definedName>
    <definedName name="ACABADOS" localSheetId="130">#REF!</definedName>
    <definedName name="ACABADOS" localSheetId="258">#REF!</definedName>
    <definedName name="ACABADOS" localSheetId="133">#REF!</definedName>
    <definedName name="ACABADOS" localSheetId="140">#REF!</definedName>
    <definedName name="ACABADOS" localSheetId="143">#REF!</definedName>
    <definedName name="ACABADOS" localSheetId="147">#REF!</definedName>
    <definedName name="ACABADOS" localSheetId="114">#REF!</definedName>
    <definedName name="ACABADOS" localSheetId="151">#REF!</definedName>
    <definedName name="ACABADOS" localSheetId="126">#REF!</definedName>
    <definedName name="ACABADOS" localSheetId="162">#REF!</definedName>
    <definedName name="ACABADOS" localSheetId="137">#REF!</definedName>
    <definedName name="ACABADOS" localSheetId="118">#REF!</definedName>
    <definedName name="ACABADOS" localSheetId="238">#REF!</definedName>
    <definedName name="ACABADOS" localSheetId="113">#REF!</definedName>
    <definedName name="ACABADOS" localSheetId="145">#REF!</definedName>
    <definedName name="ACABADOS" localSheetId="149">#REF!</definedName>
    <definedName name="ACABADOS" localSheetId="120">#REF!</definedName>
    <definedName name="ACABADOS" localSheetId="128">#REF!</definedName>
    <definedName name="ACABADOS" localSheetId="132">#REF!</definedName>
    <definedName name="ACABADOS" localSheetId="139">#REF!</definedName>
    <definedName name="ACABADOS" localSheetId="142">#REF!</definedName>
    <definedName name="ACABADOS" localSheetId="160">#REF!</definedName>
    <definedName name="ACABADOS" localSheetId="135">#REF!</definedName>
    <definedName name="ACABADOS" localSheetId="116">#REF!</definedName>
    <definedName name="ACABADOS" localSheetId="248">#REF!</definedName>
    <definedName name="ACABADOS" localSheetId="249">#REF!</definedName>
    <definedName name="ACABADOS" localSheetId="250">#REF!</definedName>
    <definedName name="ACABADOS" localSheetId="218">#REF!</definedName>
    <definedName name="ACABADOS" localSheetId="102">#REF!</definedName>
    <definedName name="ACABADOS" localSheetId="110">#REF!</definedName>
    <definedName name="ACABADOS" localSheetId="103">#REF!</definedName>
    <definedName name="ACABADOS" localSheetId="111">#REF!</definedName>
    <definedName name="ACABADOS" localSheetId="101">#REF!</definedName>
    <definedName name="ACABADOS" localSheetId="109">#REF!</definedName>
    <definedName name="ACABADOS">#REF!</definedName>
    <definedName name="acero" localSheetId="251">#REF!</definedName>
    <definedName name="acero" localSheetId="241">#REF!</definedName>
    <definedName name="acero" localSheetId="152">#REF!</definedName>
    <definedName name="acero">#REF!</definedName>
    <definedName name="AES" localSheetId="15">#REF!</definedName>
    <definedName name="AES" localSheetId="14">#REF!</definedName>
    <definedName name="AES" localSheetId="13">#REF!</definedName>
    <definedName name="AES" localSheetId="12">#REF!</definedName>
    <definedName name="AES" localSheetId="9">#REF!</definedName>
    <definedName name="AES" localSheetId="10">#REF!</definedName>
    <definedName name="AES" localSheetId="8">#REF!</definedName>
    <definedName name="AES" localSheetId="11">#REF!</definedName>
    <definedName name="AES" localSheetId="16">#REF!</definedName>
    <definedName name="AES" localSheetId="18">#REF!</definedName>
    <definedName name="AES" localSheetId="19">#REF!</definedName>
    <definedName name="AES" localSheetId="17">#REF!</definedName>
    <definedName name="AES" localSheetId="203">#REF!</definedName>
    <definedName name="AES" localSheetId="207">#REF!</definedName>
    <definedName name="AES" localSheetId="53">#REF!</definedName>
    <definedName name="AES" localSheetId="40">#REF!</definedName>
    <definedName name="AES" localSheetId="201">#REF!</definedName>
    <definedName name="AES" localSheetId="20">#REF!</definedName>
    <definedName name="AES" localSheetId="23">#REF!</definedName>
    <definedName name="AES" localSheetId="24">#REF!</definedName>
    <definedName name="AES" localSheetId="27">#REF!</definedName>
    <definedName name="AES" localSheetId="211">#REF!</definedName>
    <definedName name="AES" localSheetId="33">#REF!</definedName>
    <definedName name="AES" localSheetId="37">#REF!</definedName>
    <definedName name="AES" localSheetId="199">#REF!</definedName>
    <definedName name="AES" localSheetId="205">#REF!</definedName>
    <definedName name="AES" localSheetId="209">#REF!</definedName>
    <definedName name="AES" localSheetId="55">#REF!</definedName>
    <definedName name="AES" localSheetId="41">#REF!</definedName>
    <definedName name="AES" localSheetId="29">#REF!</definedName>
    <definedName name="AES" localSheetId="213">#REF!</definedName>
    <definedName name="AES" localSheetId="35">#REF!</definedName>
    <definedName name="AES" localSheetId="38">#REF!</definedName>
    <definedName name="AES" localSheetId="206">#REF!</definedName>
    <definedName name="AES" localSheetId="210">#REF!</definedName>
    <definedName name="AES" localSheetId="202">#REF!</definedName>
    <definedName name="AES" localSheetId="200">#REF!</definedName>
    <definedName name="AES" localSheetId="56">#REF!</definedName>
    <definedName name="AES" localSheetId="43">#REF!</definedName>
    <definedName name="AES" localSheetId="22">#REF!</definedName>
    <definedName name="AES" localSheetId="32">#REF!</definedName>
    <definedName name="AES" localSheetId="26">#REF!</definedName>
    <definedName name="AES" localSheetId="30">#REF!</definedName>
    <definedName name="AES" localSheetId="214">#REF!</definedName>
    <definedName name="AES" localSheetId="36">#REF!</definedName>
    <definedName name="AES" localSheetId="44">#REF!</definedName>
    <definedName name="AES" localSheetId="204">#REF!</definedName>
    <definedName name="AES" localSheetId="208">#REF!</definedName>
    <definedName name="AES" localSheetId="54">#REF!</definedName>
    <definedName name="AES" localSheetId="42">#REF!</definedName>
    <definedName name="AES" localSheetId="21">#REF!</definedName>
    <definedName name="AES" localSheetId="31">#REF!</definedName>
    <definedName name="AES" localSheetId="25">#REF!</definedName>
    <definedName name="AES" localSheetId="28">#REF!</definedName>
    <definedName name="AES" localSheetId="212">#REF!</definedName>
    <definedName name="AES" localSheetId="34">#REF!</definedName>
    <definedName name="AES" localSheetId="39">#REF!</definedName>
    <definedName name="AES" localSheetId="222">#REF!</definedName>
    <definedName name="AES" localSheetId="220">#REF!</definedName>
    <definedName name="AES" localSheetId="219">#REF!</definedName>
    <definedName name="AES" localSheetId="221">#REF!</definedName>
    <definedName name="AES" localSheetId="217">#REF!</definedName>
    <definedName name="AES" localSheetId="215">#REF!</definedName>
    <definedName name="AES" localSheetId="45">#REF!</definedName>
    <definedName name="AES" localSheetId="49">#REF!</definedName>
    <definedName name="AES" localSheetId="80">#REF!</definedName>
    <definedName name="AES" localSheetId="72">#REF!</definedName>
    <definedName name="AES" localSheetId="57">#REF!</definedName>
    <definedName name="AES" localSheetId="87">#REF!</definedName>
    <definedName name="AES" localSheetId="84">#REF!</definedName>
    <definedName name="AES" localSheetId="223">#REF!</definedName>
    <definedName name="AES" localSheetId="225">#REF!</definedName>
    <definedName name="AES" localSheetId="224">#REF!</definedName>
    <definedName name="AES" localSheetId="198">#REF!</definedName>
    <definedName name="AES" localSheetId="226">#REF!</definedName>
    <definedName name="AES" localSheetId="48">#REF!</definedName>
    <definedName name="AES" localSheetId="62">#REF!</definedName>
    <definedName name="AES" localSheetId="104">#REF!</definedName>
    <definedName name="AES" localSheetId="65">#REF!</definedName>
    <definedName name="AES" localSheetId="227">#REF!</definedName>
    <definedName name="AES" localSheetId="58">#REF!</definedName>
    <definedName name="AES" localSheetId="76">#REF!</definedName>
    <definedName name="AES" localSheetId="91">#REF!</definedName>
    <definedName name="AES" localSheetId="155">#REF!</definedName>
    <definedName name="AES" localSheetId="95">#REF!</definedName>
    <definedName name="AES" localSheetId="233">#REF!</definedName>
    <definedName name="AES" localSheetId="99">#REF!</definedName>
    <definedName name="AES" localSheetId="108">#REF!</definedName>
    <definedName name="AES" localSheetId="144">#REF!</definedName>
    <definedName name="AES" localSheetId="148">#REF!</definedName>
    <definedName name="AES" localSheetId="237">#REF!</definedName>
    <definedName name="AES" localSheetId="159">#REF!</definedName>
    <definedName name="AES" localSheetId="134">#REF!</definedName>
    <definedName name="AES" localSheetId="255">#REF!</definedName>
    <definedName name="AES" localSheetId="257">#REF!</definedName>
    <definedName name="AES" localSheetId="127">#REF!</definedName>
    <definedName name="AES" localSheetId="112">#REF!</definedName>
    <definedName name="AES" localSheetId="131">#REF!</definedName>
    <definedName name="AES" localSheetId="138">#REF!</definedName>
    <definedName name="AES" localSheetId="141">#REF!</definedName>
    <definedName name="AES" localSheetId="119">#REF!</definedName>
    <definedName name="AES" localSheetId="115">#REF!</definedName>
    <definedName name="AES" localSheetId="259">#REF!</definedName>
    <definedName name="AES" localSheetId="172">#REF!</definedName>
    <definedName name="AES" localSheetId="175">#REF!</definedName>
    <definedName name="AES" localSheetId="178">#REF!</definedName>
    <definedName name="AES" localSheetId="181">#REF!</definedName>
    <definedName name="AES" localSheetId="194">#REF!</definedName>
    <definedName name="AES" localSheetId="163">#REF!</definedName>
    <definedName name="AES" localSheetId="168">#REF!</definedName>
    <definedName name="AES" localSheetId="184">#REF!</definedName>
    <definedName name="AES" localSheetId="188">#REF!</definedName>
    <definedName name="AES" localSheetId="191">#REF!</definedName>
    <definedName name="AES" localSheetId="251">#REF!</definedName>
    <definedName name="AES" localSheetId="241">#REF!</definedName>
    <definedName name="AES" localSheetId="152">#REF!</definedName>
    <definedName name="AES" localSheetId="88">#REF!</definedName>
    <definedName name="AES" localSheetId="89">#REF!</definedName>
    <definedName name="AES" localSheetId="90">#REF!</definedName>
    <definedName name="AES" localSheetId="86">#REF!</definedName>
    <definedName name="AES" localSheetId="123">#REF!</definedName>
    <definedName name="AES" localSheetId="216">#REF!</definedName>
    <definedName name="AES" localSheetId="261">#REF!</definedName>
    <definedName name="AES" localSheetId="196">#REF!</definedName>
    <definedName name="AES" localSheetId="166">#REF!</definedName>
    <definedName name="AES" localSheetId="170">#REF!</definedName>
    <definedName name="AES" localSheetId="186">#REF!</definedName>
    <definedName name="AES" localSheetId="190">#REF!</definedName>
    <definedName name="AES" localSheetId="193">#REF!</definedName>
    <definedName name="AES" localSheetId="262">#REF!</definedName>
    <definedName name="AES" localSheetId="174">#REF!</definedName>
    <definedName name="AES" localSheetId="177">#REF!</definedName>
    <definedName name="AES" localSheetId="180">#REF!</definedName>
    <definedName name="AES" localSheetId="183">#REF!</definedName>
    <definedName name="AES" localSheetId="167">#REF!</definedName>
    <definedName name="AES" localSheetId="171">#REF!</definedName>
    <definedName name="AES" localSheetId="187">#REF!</definedName>
    <definedName name="AES" localSheetId="260">#REF!</definedName>
    <definedName name="AES" localSheetId="173">#REF!</definedName>
    <definedName name="AES" localSheetId="176">#REF!</definedName>
    <definedName name="AES" localSheetId="179">#REF!</definedName>
    <definedName name="AES" localSheetId="182">#REF!</definedName>
    <definedName name="AES" localSheetId="195">#REF!</definedName>
    <definedName name="AES" localSheetId="164">#REF!</definedName>
    <definedName name="AES" localSheetId="169">#REF!</definedName>
    <definedName name="AES" localSheetId="185">#REF!</definedName>
    <definedName name="AES" localSheetId="189">#REF!</definedName>
    <definedName name="AES" localSheetId="192">#REF!</definedName>
    <definedName name="AES" localSheetId="256">#REF!</definedName>
    <definedName name="AES" localSheetId="253">#REF!</definedName>
    <definedName name="AES" localSheetId="244">#REF!</definedName>
    <definedName name="AES" localSheetId="246">#REF!</definedName>
    <definedName name="AES" localSheetId="254">#REF!</definedName>
    <definedName name="AES" localSheetId="245">#REF!</definedName>
    <definedName name="AES" localSheetId="154">#REF!</definedName>
    <definedName name="AES" localSheetId="252">#REF!</definedName>
    <definedName name="AES" localSheetId="242">#REF!</definedName>
    <definedName name="AES" localSheetId="153">#REF!</definedName>
    <definedName name="AES" localSheetId="85">#REF!</definedName>
    <definedName name="AES" localSheetId="82">#REF!</definedName>
    <definedName name="AES" localSheetId="75">#REF!</definedName>
    <definedName name="AES" localSheetId="124">#REF!</definedName>
    <definedName name="AES" localSheetId="83">#REF!</definedName>
    <definedName name="AES" localSheetId="125">#REF!</definedName>
    <definedName name="AES" localSheetId="197">#REF!</definedName>
    <definedName name="AES" localSheetId="81">#REF!</definedName>
    <definedName name="AES" localSheetId="73">#REF!</definedName>
    <definedName name="AES" localSheetId="74">#REF!</definedName>
    <definedName name="AES" localSheetId="122">#REF!</definedName>
    <definedName name="AES" localSheetId="93">#REF!</definedName>
    <definedName name="AES" localSheetId="157">#REF!</definedName>
    <definedName name="AES" localSheetId="94">#REF!</definedName>
    <definedName name="AES" localSheetId="158">#REF!</definedName>
    <definedName name="AES" localSheetId="92">#REF!</definedName>
    <definedName name="AES" localSheetId="156">#REF!</definedName>
    <definedName name="AES" localSheetId="230">#REF!</definedName>
    <definedName name="AES" localSheetId="69">#REF!</definedName>
    <definedName name="AES" localSheetId="106">#REF!</definedName>
    <definedName name="AES" localSheetId="105">#REF!</definedName>
    <definedName name="AES" localSheetId="107">#REF!</definedName>
    <definedName name="AES" localSheetId="47">#REF!</definedName>
    <definedName name="AES" localSheetId="46">#REF!</definedName>
    <definedName name="AES" localSheetId="51">#REF!</definedName>
    <definedName name="AES" localSheetId="50">#REF!</definedName>
    <definedName name="AES" localSheetId="52">#REF!</definedName>
    <definedName name="AES" localSheetId="63">#REF!</definedName>
    <definedName name="AES" localSheetId="64">#REF!</definedName>
    <definedName name="AES" localSheetId="66">#REF!</definedName>
    <definedName name="AES" localSheetId="67">#REF!</definedName>
    <definedName name="AES" localSheetId="229">#REF!</definedName>
    <definedName name="AES" localSheetId="228">#REF!</definedName>
    <definedName name="AES" localSheetId="231">#REF!</definedName>
    <definedName name="AES" localSheetId="60">#REF!</definedName>
    <definedName name="AES" localSheetId="59">#REF!</definedName>
    <definedName name="AES" localSheetId="61">#REF!</definedName>
    <definedName name="AES" localSheetId="78">#REF!</definedName>
    <definedName name="AES" localSheetId="77">#REF!</definedName>
    <definedName name="AES" localSheetId="79">#REF!</definedName>
    <definedName name="AES" localSheetId="68">#REF!</definedName>
    <definedName name="AES" localSheetId="70">#REF!</definedName>
    <definedName name="AES" localSheetId="71">#REF!</definedName>
    <definedName name="AES" localSheetId="97">#REF!</definedName>
    <definedName name="AES" localSheetId="235">#REF!</definedName>
    <definedName name="AES" localSheetId="96">#REF!</definedName>
    <definedName name="AES" localSheetId="234">#REF!</definedName>
    <definedName name="AES" localSheetId="98">#REF!</definedName>
    <definedName name="AES" localSheetId="236">#REF!</definedName>
    <definedName name="AES" localSheetId="239">#REF!</definedName>
    <definedName name="AES" localSheetId="146">#REF!</definedName>
    <definedName name="AES" localSheetId="150">#REF!</definedName>
    <definedName name="AES" localSheetId="121">#REF!</definedName>
    <definedName name="AES" localSheetId="129">#REF!</definedName>
    <definedName name="AES" localSheetId="161">#REF!</definedName>
    <definedName name="AES" localSheetId="136">#REF!</definedName>
    <definedName name="AES" localSheetId="117">#REF!</definedName>
    <definedName name="AES" localSheetId="240">#REF!</definedName>
    <definedName name="AES" localSheetId="130">#REF!</definedName>
    <definedName name="AES" localSheetId="258">#REF!</definedName>
    <definedName name="AES" localSheetId="133">#REF!</definedName>
    <definedName name="AES" localSheetId="140">#REF!</definedName>
    <definedName name="AES" localSheetId="143">#REF!</definedName>
    <definedName name="AES" localSheetId="147">#REF!</definedName>
    <definedName name="AES" localSheetId="114">#REF!</definedName>
    <definedName name="AES" localSheetId="151">#REF!</definedName>
    <definedName name="AES" localSheetId="126">#REF!</definedName>
    <definedName name="AES" localSheetId="162">#REF!</definedName>
    <definedName name="AES" localSheetId="137">#REF!</definedName>
    <definedName name="AES" localSheetId="118">#REF!</definedName>
    <definedName name="AES" localSheetId="238">#REF!</definedName>
    <definedName name="AES" localSheetId="113">#REF!</definedName>
    <definedName name="AES" localSheetId="145">#REF!</definedName>
    <definedName name="AES" localSheetId="149">#REF!</definedName>
    <definedName name="AES" localSheetId="120">#REF!</definedName>
    <definedName name="AES" localSheetId="128">#REF!</definedName>
    <definedName name="AES" localSheetId="132">#REF!</definedName>
    <definedName name="AES" localSheetId="139">#REF!</definedName>
    <definedName name="AES" localSheetId="142">#REF!</definedName>
    <definedName name="AES" localSheetId="160">#REF!</definedName>
    <definedName name="AES" localSheetId="135">#REF!</definedName>
    <definedName name="AES" localSheetId="116">#REF!</definedName>
    <definedName name="AES" localSheetId="248">#REF!</definedName>
    <definedName name="AES" localSheetId="249">#REF!</definedName>
    <definedName name="AES" localSheetId="250">#REF!</definedName>
    <definedName name="AES" localSheetId="218">#REF!</definedName>
    <definedName name="AES" localSheetId="102">#REF!</definedName>
    <definedName name="AES" localSheetId="110">#REF!</definedName>
    <definedName name="AES" localSheetId="103">#REF!</definedName>
    <definedName name="AES" localSheetId="111">#REF!</definedName>
    <definedName name="AES" localSheetId="101">#REF!</definedName>
    <definedName name="AES" localSheetId="109">#REF!</definedName>
    <definedName name="AES">#REF!</definedName>
    <definedName name="alambre" localSheetId="251">#REF!</definedName>
    <definedName name="alambre" localSheetId="241">#REF!</definedName>
    <definedName name="alambre" localSheetId="152">#REF!</definedName>
    <definedName name="alambre">#REF!</definedName>
    <definedName name="Albañilerías" localSheetId="15">#REF!</definedName>
    <definedName name="Albañilerías" localSheetId="14">#REF!</definedName>
    <definedName name="Albañilerías" localSheetId="13">#REF!</definedName>
    <definedName name="Albañilerías" localSheetId="12">#REF!</definedName>
    <definedName name="Albañilerías" localSheetId="9">#REF!</definedName>
    <definedName name="Albañilerías" localSheetId="10">#REF!</definedName>
    <definedName name="Albañilerías" localSheetId="8">#REF!</definedName>
    <definedName name="Albañilerías" localSheetId="11">#REF!</definedName>
    <definedName name="Albañilerías" localSheetId="16">#REF!</definedName>
    <definedName name="Albañilerías" localSheetId="18">#REF!</definedName>
    <definedName name="Albañilerías" localSheetId="19">#REF!</definedName>
    <definedName name="Albañilerías" localSheetId="17">#REF!</definedName>
    <definedName name="Albañilerías" localSheetId="203">#REF!</definedName>
    <definedName name="Albañilerías" localSheetId="207">#REF!</definedName>
    <definedName name="Albañilerías" localSheetId="53">#REF!</definedName>
    <definedName name="Albañilerías" localSheetId="40">#REF!</definedName>
    <definedName name="Albañilerías" localSheetId="201">#REF!</definedName>
    <definedName name="Albañilerías" localSheetId="20">#REF!</definedName>
    <definedName name="Albañilerías" localSheetId="23">#REF!</definedName>
    <definedName name="Albañilerías" localSheetId="24">#REF!</definedName>
    <definedName name="Albañilerías" localSheetId="27">#REF!</definedName>
    <definedName name="Albañilerías" localSheetId="211">#REF!</definedName>
    <definedName name="Albañilerías" localSheetId="33">#REF!</definedName>
    <definedName name="Albañilerías" localSheetId="37">#REF!</definedName>
    <definedName name="Albañilerías" localSheetId="199">#REF!</definedName>
    <definedName name="Albañilerías" localSheetId="205">#REF!</definedName>
    <definedName name="Albañilerías" localSheetId="209">#REF!</definedName>
    <definedName name="Albañilerías" localSheetId="55">#REF!</definedName>
    <definedName name="Albañilerías" localSheetId="41">#REF!</definedName>
    <definedName name="Albañilerías" localSheetId="29">#REF!</definedName>
    <definedName name="Albañilerías" localSheetId="213">#REF!</definedName>
    <definedName name="Albañilerías" localSheetId="35">#REF!</definedName>
    <definedName name="Albañilerías" localSheetId="38">#REF!</definedName>
    <definedName name="Albañilerías" localSheetId="206">#REF!</definedName>
    <definedName name="Albañilerías" localSheetId="210">#REF!</definedName>
    <definedName name="Albañilerías" localSheetId="202">#REF!</definedName>
    <definedName name="Albañilerías" localSheetId="200">#REF!</definedName>
    <definedName name="Albañilerías" localSheetId="56">#REF!</definedName>
    <definedName name="Albañilerías" localSheetId="43">#REF!</definedName>
    <definedName name="Albañilerías" localSheetId="22">#REF!</definedName>
    <definedName name="Albañilerías" localSheetId="32">#REF!</definedName>
    <definedName name="Albañilerías" localSheetId="26">#REF!</definedName>
    <definedName name="Albañilerías" localSheetId="30">#REF!</definedName>
    <definedName name="Albañilerías" localSheetId="214">#REF!</definedName>
    <definedName name="Albañilerías" localSheetId="36">#REF!</definedName>
    <definedName name="Albañilerías" localSheetId="44">#REF!</definedName>
    <definedName name="Albañilerías" localSheetId="204">#REF!</definedName>
    <definedName name="Albañilerías" localSheetId="208">#REF!</definedName>
    <definedName name="Albañilerías" localSheetId="54">#REF!</definedName>
    <definedName name="Albañilerías" localSheetId="42">#REF!</definedName>
    <definedName name="Albañilerías" localSheetId="21">#REF!</definedName>
    <definedName name="Albañilerías" localSheetId="31">#REF!</definedName>
    <definedName name="Albañilerías" localSheetId="25">#REF!</definedName>
    <definedName name="Albañilerías" localSheetId="28">#REF!</definedName>
    <definedName name="Albañilerías" localSheetId="212">#REF!</definedName>
    <definedName name="Albañilerías" localSheetId="34">#REF!</definedName>
    <definedName name="Albañilerías" localSheetId="39">#REF!</definedName>
    <definedName name="Albañilerías" localSheetId="222">#REF!</definedName>
    <definedName name="Albañilerías" localSheetId="220">#REF!</definedName>
    <definedName name="Albañilerías" localSheetId="219">#REF!</definedName>
    <definedName name="Albañilerías" localSheetId="221">#REF!</definedName>
    <definedName name="Albañilerías" localSheetId="217">#REF!</definedName>
    <definedName name="Albañilerías" localSheetId="215">#REF!</definedName>
    <definedName name="Albañilerías" localSheetId="45">#REF!</definedName>
    <definedName name="Albañilerías" localSheetId="49">#REF!</definedName>
    <definedName name="Albañilerías" localSheetId="80">#REF!</definedName>
    <definedName name="Albañilerías" localSheetId="72">#REF!</definedName>
    <definedName name="Albañilerías" localSheetId="57">#REF!</definedName>
    <definedName name="Albañilerías" localSheetId="87">#REF!</definedName>
    <definedName name="Albañilerías" localSheetId="84">#REF!</definedName>
    <definedName name="Albañilerías" localSheetId="223">#REF!</definedName>
    <definedName name="Albañilerías" localSheetId="225">#REF!</definedName>
    <definedName name="Albañilerías" localSheetId="224">#REF!</definedName>
    <definedName name="Albañilerías" localSheetId="198">#REF!</definedName>
    <definedName name="Albañilerías" localSheetId="226">#REF!</definedName>
    <definedName name="Albañilerías" localSheetId="48">#REF!</definedName>
    <definedName name="Albañilerías" localSheetId="62">#REF!</definedName>
    <definedName name="Albañilerías" localSheetId="104">#REF!</definedName>
    <definedName name="Albañilerías" localSheetId="65">#REF!</definedName>
    <definedName name="Albañilerías" localSheetId="227">#REF!</definedName>
    <definedName name="Albañilerías" localSheetId="58">#REF!</definedName>
    <definedName name="Albañilerías" localSheetId="76">#REF!</definedName>
    <definedName name="Albañilerías" localSheetId="91">#REF!</definedName>
    <definedName name="Albañilerías" localSheetId="155">#REF!</definedName>
    <definedName name="Albañilerías" localSheetId="95">#REF!</definedName>
    <definedName name="Albañilerías" localSheetId="233">#REF!</definedName>
    <definedName name="Albañilerías" localSheetId="99">#REF!</definedName>
    <definedName name="Albañilerías" localSheetId="108">#REF!</definedName>
    <definedName name="Albañilerías" localSheetId="144">#REF!</definedName>
    <definedName name="Albañilerías" localSheetId="148">#REF!</definedName>
    <definedName name="Albañilerías" localSheetId="237">#REF!</definedName>
    <definedName name="Albañilerías" localSheetId="159">#REF!</definedName>
    <definedName name="Albañilerías" localSheetId="134">#REF!</definedName>
    <definedName name="Albañilerías" localSheetId="255">#REF!</definedName>
    <definedName name="Albañilerías" localSheetId="257">#REF!</definedName>
    <definedName name="Albañilerías" localSheetId="127">#REF!</definedName>
    <definedName name="Albañilerías" localSheetId="112">#REF!</definedName>
    <definedName name="Albañilerías" localSheetId="131">#REF!</definedName>
    <definedName name="Albañilerías" localSheetId="138">#REF!</definedName>
    <definedName name="Albañilerías" localSheetId="141">#REF!</definedName>
    <definedName name="Albañilerías" localSheetId="119">#REF!</definedName>
    <definedName name="Albañilerías" localSheetId="115">#REF!</definedName>
    <definedName name="Albañilerías" localSheetId="259">#REF!</definedName>
    <definedName name="Albañilerías" localSheetId="172">#REF!</definedName>
    <definedName name="Albañilerías" localSheetId="175">#REF!</definedName>
    <definedName name="Albañilerías" localSheetId="178">#REF!</definedName>
    <definedName name="Albañilerías" localSheetId="181">#REF!</definedName>
    <definedName name="Albañilerías" localSheetId="194">#REF!</definedName>
    <definedName name="Albañilerías" localSheetId="163">#REF!</definedName>
    <definedName name="Albañilerías" localSheetId="168">#REF!</definedName>
    <definedName name="Albañilerías" localSheetId="184">#REF!</definedName>
    <definedName name="Albañilerías" localSheetId="188">#REF!</definedName>
    <definedName name="Albañilerías" localSheetId="191">#REF!</definedName>
    <definedName name="Albañilerías" localSheetId="251">#REF!</definedName>
    <definedName name="Albañilerías" localSheetId="241">#REF!</definedName>
    <definedName name="Albañilerías" localSheetId="152">#REF!</definedName>
    <definedName name="Albañilerías" localSheetId="88">#REF!</definedName>
    <definedName name="Albañilerías" localSheetId="89">#REF!</definedName>
    <definedName name="Albañilerías" localSheetId="90">#REF!</definedName>
    <definedName name="Albañilerías" localSheetId="86">#REF!</definedName>
    <definedName name="Albañilerías" localSheetId="123">#REF!</definedName>
    <definedName name="Albañilerías" localSheetId="216">#REF!</definedName>
    <definedName name="Albañilerías" localSheetId="261">#REF!</definedName>
    <definedName name="Albañilerías" localSheetId="196">#REF!</definedName>
    <definedName name="Albañilerías" localSheetId="166">#REF!</definedName>
    <definedName name="Albañilerías" localSheetId="170">#REF!</definedName>
    <definedName name="Albañilerías" localSheetId="186">#REF!</definedName>
    <definedName name="Albañilerías" localSheetId="190">#REF!</definedName>
    <definedName name="Albañilerías" localSheetId="193">#REF!</definedName>
    <definedName name="Albañilerías" localSheetId="262">#REF!</definedName>
    <definedName name="Albañilerías" localSheetId="174">#REF!</definedName>
    <definedName name="Albañilerías" localSheetId="177">#REF!</definedName>
    <definedName name="Albañilerías" localSheetId="180">#REF!</definedName>
    <definedName name="Albañilerías" localSheetId="183">#REF!</definedName>
    <definedName name="Albañilerías" localSheetId="167">#REF!</definedName>
    <definedName name="Albañilerías" localSheetId="171">#REF!</definedName>
    <definedName name="Albañilerías" localSheetId="187">#REF!</definedName>
    <definedName name="Albañilerías" localSheetId="260">#REF!</definedName>
    <definedName name="Albañilerías" localSheetId="173">#REF!</definedName>
    <definedName name="Albañilerías" localSheetId="176">#REF!</definedName>
    <definedName name="Albañilerías" localSheetId="179">#REF!</definedName>
    <definedName name="Albañilerías" localSheetId="182">#REF!</definedName>
    <definedName name="Albañilerías" localSheetId="195">#REF!</definedName>
    <definedName name="Albañilerías" localSheetId="164">#REF!</definedName>
    <definedName name="Albañilerías" localSheetId="169">#REF!</definedName>
    <definedName name="Albañilerías" localSheetId="185">#REF!</definedName>
    <definedName name="Albañilerías" localSheetId="189">#REF!</definedName>
    <definedName name="Albañilerías" localSheetId="192">#REF!</definedName>
    <definedName name="Albañilerías" localSheetId="256">#REF!</definedName>
    <definedName name="Albañilerías" localSheetId="253">#REF!</definedName>
    <definedName name="Albañilerías" localSheetId="244">#REF!</definedName>
    <definedName name="Albañilerías" localSheetId="246">#REF!</definedName>
    <definedName name="Albañilerías" localSheetId="254">#REF!</definedName>
    <definedName name="Albañilerías" localSheetId="245">#REF!</definedName>
    <definedName name="Albañilerías" localSheetId="154">#REF!</definedName>
    <definedName name="Albañilerías" localSheetId="252">#REF!</definedName>
    <definedName name="Albañilerías" localSheetId="242">#REF!</definedName>
    <definedName name="Albañilerías" localSheetId="153">#REF!</definedName>
    <definedName name="Albañilerías" localSheetId="85">#REF!</definedName>
    <definedName name="Albañilerías" localSheetId="82">#REF!</definedName>
    <definedName name="Albañilerías" localSheetId="75">#REF!</definedName>
    <definedName name="Albañilerías" localSheetId="124">#REF!</definedName>
    <definedName name="Albañilerías" localSheetId="83">#REF!</definedName>
    <definedName name="Albañilerías" localSheetId="125">#REF!</definedName>
    <definedName name="Albañilerías" localSheetId="197">#REF!</definedName>
    <definedName name="Albañilerías" localSheetId="81">#REF!</definedName>
    <definedName name="Albañilerías" localSheetId="73">#REF!</definedName>
    <definedName name="Albañilerías" localSheetId="74">#REF!</definedName>
    <definedName name="Albañilerías" localSheetId="122">#REF!</definedName>
    <definedName name="Albañilerías" localSheetId="93">#REF!</definedName>
    <definedName name="Albañilerías" localSheetId="157">#REF!</definedName>
    <definedName name="Albañilerías" localSheetId="94">#REF!</definedName>
    <definedName name="Albañilerías" localSheetId="158">#REF!</definedName>
    <definedName name="Albañilerías" localSheetId="92">#REF!</definedName>
    <definedName name="Albañilerías" localSheetId="156">#REF!</definedName>
    <definedName name="Albañilerías" localSheetId="230">#REF!</definedName>
    <definedName name="Albañilerías" localSheetId="69">#REF!</definedName>
    <definedName name="Albañilerías" localSheetId="106">#REF!</definedName>
    <definedName name="Albañilerías" localSheetId="105">#REF!</definedName>
    <definedName name="Albañilerías" localSheetId="107">#REF!</definedName>
    <definedName name="Albañilerías" localSheetId="47">#REF!</definedName>
    <definedName name="Albañilerías" localSheetId="46">#REF!</definedName>
    <definedName name="Albañilerías" localSheetId="51">#REF!</definedName>
    <definedName name="Albañilerías" localSheetId="50">#REF!</definedName>
    <definedName name="Albañilerías" localSheetId="52">#REF!</definedName>
    <definedName name="Albañilerías" localSheetId="63">#REF!</definedName>
    <definedName name="Albañilerías" localSheetId="64">#REF!</definedName>
    <definedName name="Albañilerías" localSheetId="66">#REF!</definedName>
    <definedName name="Albañilerías" localSheetId="67">#REF!</definedName>
    <definedName name="Albañilerías" localSheetId="229">#REF!</definedName>
    <definedName name="Albañilerías" localSheetId="228">#REF!</definedName>
    <definedName name="Albañilerías" localSheetId="231">#REF!</definedName>
    <definedName name="Albañilerías" localSheetId="60">#REF!</definedName>
    <definedName name="Albañilerías" localSheetId="59">#REF!</definedName>
    <definedName name="Albañilerías" localSheetId="61">#REF!</definedName>
    <definedName name="Albañilerías" localSheetId="78">#REF!</definedName>
    <definedName name="Albañilerías" localSheetId="77">#REF!</definedName>
    <definedName name="Albañilerías" localSheetId="79">#REF!</definedName>
    <definedName name="Albañilerías" localSheetId="68">#REF!</definedName>
    <definedName name="Albañilerías" localSheetId="70">#REF!</definedName>
    <definedName name="Albañilerías" localSheetId="71">#REF!</definedName>
    <definedName name="Albañilerías" localSheetId="97">#REF!</definedName>
    <definedName name="Albañilerías" localSheetId="235">#REF!</definedName>
    <definedName name="Albañilerías" localSheetId="96">#REF!</definedName>
    <definedName name="Albañilerías" localSheetId="234">#REF!</definedName>
    <definedName name="Albañilerías" localSheetId="98">#REF!</definedName>
    <definedName name="Albañilerías" localSheetId="236">#REF!</definedName>
    <definedName name="Albañilerías" localSheetId="239">#REF!</definedName>
    <definedName name="Albañilerías" localSheetId="146">#REF!</definedName>
    <definedName name="Albañilerías" localSheetId="150">#REF!</definedName>
    <definedName name="Albañilerías" localSheetId="121">#REF!</definedName>
    <definedName name="Albañilerías" localSheetId="129">#REF!</definedName>
    <definedName name="Albañilerías" localSheetId="161">#REF!</definedName>
    <definedName name="Albañilerías" localSheetId="136">#REF!</definedName>
    <definedName name="Albañilerías" localSheetId="117">#REF!</definedName>
    <definedName name="Albañilerías" localSheetId="240">#REF!</definedName>
    <definedName name="Albañilerías" localSheetId="130">#REF!</definedName>
    <definedName name="Albañilerías" localSheetId="258">#REF!</definedName>
    <definedName name="Albañilerías" localSheetId="133">#REF!</definedName>
    <definedName name="Albañilerías" localSheetId="140">#REF!</definedName>
    <definedName name="Albañilerías" localSheetId="143">#REF!</definedName>
    <definedName name="Albañilerías" localSheetId="147">#REF!</definedName>
    <definedName name="Albañilerías" localSheetId="114">#REF!</definedName>
    <definedName name="Albañilerías" localSheetId="151">#REF!</definedName>
    <definedName name="Albañilerías" localSheetId="126">#REF!</definedName>
    <definedName name="Albañilerías" localSheetId="162">#REF!</definedName>
    <definedName name="Albañilerías" localSheetId="137">#REF!</definedName>
    <definedName name="Albañilerías" localSheetId="118">#REF!</definedName>
    <definedName name="Albañilerías" localSheetId="238">#REF!</definedName>
    <definedName name="Albañilerías" localSheetId="113">#REF!</definedName>
    <definedName name="Albañilerías" localSheetId="145">#REF!</definedName>
    <definedName name="Albañilerías" localSheetId="149">#REF!</definedName>
    <definedName name="Albañilerías" localSheetId="120">#REF!</definedName>
    <definedName name="Albañilerías" localSheetId="128">#REF!</definedName>
    <definedName name="Albañilerías" localSheetId="132">#REF!</definedName>
    <definedName name="Albañilerías" localSheetId="139">#REF!</definedName>
    <definedName name="Albañilerías" localSheetId="142">#REF!</definedName>
    <definedName name="Albañilerías" localSheetId="160">#REF!</definedName>
    <definedName name="Albañilerías" localSheetId="135">#REF!</definedName>
    <definedName name="Albañilerías" localSheetId="116">#REF!</definedName>
    <definedName name="Albañilerías" localSheetId="248">#REF!</definedName>
    <definedName name="Albañilerías" localSheetId="249">#REF!</definedName>
    <definedName name="Albañilerías" localSheetId="250">#REF!</definedName>
    <definedName name="Albañilerías" localSheetId="218">#REF!</definedName>
    <definedName name="Albañilerías" localSheetId="102">#REF!</definedName>
    <definedName name="Albañilerías" localSheetId="110">#REF!</definedName>
    <definedName name="Albañilerías" localSheetId="103">#REF!</definedName>
    <definedName name="Albañilerías" localSheetId="111">#REF!</definedName>
    <definedName name="Albañilerías" localSheetId="101">#REF!</definedName>
    <definedName name="Albañilerías" localSheetId="109">#REF!</definedName>
    <definedName name="Albañilerías">#REF!</definedName>
    <definedName name="area">#REF!</definedName>
    <definedName name="_xlnm.Extract" localSheetId="247">#REF!</definedName>
    <definedName name="_xlnm.Extract" localSheetId="243">#REF!</definedName>
    <definedName name="_xlnm.Extract" localSheetId="6">#REF!</definedName>
    <definedName name="_xlnm.Extract" localSheetId="165">#REF!</definedName>
    <definedName name="_xlnm.Extract" localSheetId="251">#REF!</definedName>
    <definedName name="_xlnm.Extract" localSheetId="241">#REF!</definedName>
    <definedName name="_xlnm.Extract" localSheetId="152">#REF!</definedName>
    <definedName name="_xlnm.Extract">#REF!</definedName>
    <definedName name="_xlnm.Print_Area" localSheetId="1">'00 HOJA VIAJERA'!$A$1:$L$24</definedName>
    <definedName name="_xlnm.Print_Area" localSheetId="2">'01 Consecutivo f'!$A$1:$Q$69</definedName>
    <definedName name="_xlnm.Print_Area" localSheetId="4">'02 Avance f'!$A$1:$K$39</definedName>
    <definedName name="_xlnm.Print_Area" localSheetId="3">'02 Carátula f'!$A$1:$M$56</definedName>
    <definedName name="_xlnm.Print_Area" localSheetId="247">'03 Desglose'!$A$1:$BZ$148</definedName>
    <definedName name="_xlnm.Print_Area" localSheetId="243">'03 Desglose (2)'!$A$1:$BZ$148</definedName>
    <definedName name="_xlnm.Print_Area" localSheetId="6">'03 Desglose f'!$A$1:$CH$148</definedName>
    <definedName name="_xlnm.Print_Area" localSheetId="165">'03 Desglose f (2)'!$A$1:$CB$148</definedName>
    <definedName name="_xlnm.Print_Area" localSheetId="15">'5.2.2.1-PEDESTALE DE LOBBY FOTO'!$A$1:$AA$101</definedName>
    <definedName name="_xlnm.Print_Area" localSheetId="14">'5.2.2.1-PEDESTALES DE  CROQUIS '!$A$1:$AA$102</definedName>
    <definedName name="_xlnm.Print_Area" localSheetId="13">'5.2.2.1-PEDESTALES DE Generador'!$A$1:$AA$101</definedName>
    <definedName name="_xlnm.Print_Area" localSheetId="12">'5.2.2.1-PEDESTALES DE LOBBY '!$A$1:$AA$93</definedName>
    <definedName name="_xlnm.Print_Area" localSheetId="9">'5.2.2.1-ZAPATAS D Generador '!$A$1:$AA$101</definedName>
    <definedName name="_xlnm.Print_Area" localSheetId="10">'5.2.2.1-ZAPATAS DE CROQUIS'!$A$1:$AA$102</definedName>
    <definedName name="_xlnm.Print_Area" localSheetId="8">'5.2.2.1-ZAPATAS DE LOBBY'!$A$1:$AA$93</definedName>
    <definedName name="_xlnm.Print_Area" localSheetId="11">'5.2.2.1-ZAPATAS DE LOBBY FOTOS '!$A$1:$AA$101</definedName>
    <definedName name="_xlnm.Print_Area" localSheetId="16">'5.2.4.1'!$A$1:$AA$101</definedName>
    <definedName name="_xlnm.Print_Area" localSheetId="18">'5.2.4.1.  CROQUIS '!$A$1:$AA$101</definedName>
    <definedName name="_xlnm.Print_Area" localSheetId="19">'5.2.4.1.  FOTOS '!$A$1:$AA$101</definedName>
    <definedName name="_xlnm.Print_Area" localSheetId="17">'5.2.4.1.  Generador '!$A$1:$AA$101</definedName>
    <definedName name="_xlnm.Print_Area" localSheetId="203">'5.2.4.2.  (2)'!$A$1:$AA$101</definedName>
    <definedName name="_xlnm.Print_Area" localSheetId="207">'5.2.4.2.  (3)'!$A$1:$AA$101</definedName>
    <definedName name="_xlnm.Print_Area" localSheetId="53">'5.2.4.2.  C-LOBBY)'!$A$1:$AA$101</definedName>
    <definedName name="_xlnm.Print_Area" localSheetId="40">'5.2.4.2.  CN10'!$A$1:$AA$101</definedName>
    <definedName name="_xlnm.Print_Area" localSheetId="201">'5.2.4.2.  CN2'!$A$1:$AA$101</definedName>
    <definedName name="_xlnm.Print_Area" localSheetId="20">'5.2.4.2.  CN3'!$A$1:$AA$101</definedName>
    <definedName name="_xlnm.Print_Area" localSheetId="23">'5.2.4.2.  CN4'!$A$1:$AA$101</definedName>
    <definedName name="_xlnm.Print_Area" localSheetId="24">'5.2.4.2.  CN5'!$A$1:$AA$101</definedName>
    <definedName name="_xlnm.Print_Area" localSheetId="27">'5.2.4.2.  CN6'!$A$1:$AA$101</definedName>
    <definedName name="_xlnm.Print_Area" localSheetId="211">'5.2.4.2.  CN7'!$A$1:$AA$101</definedName>
    <definedName name="_xlnm.Print_Area" localSheetId="33">'5.2.4.2.  CN8'!$A$1:$AA$101</definedName>
    <definedName name="_xlnm.Print_Area" localSheetId="37">'5.2.4.2.  CN9'!$A$1:$AA$101</definedName>
    <definedName name="_xlnm.Print_Area" localSheetId="199">'5.2.4.2.  CPB'!$A$1:$AA$101</definedName>
    <definedName name="_xlnm.Print_Area" localSheetId="205">'5.2.4.2.  CROQUIS '!$A$1:$AA$101</definedName>
    <definedName name="_xlnm.Print_Area" localSheetId="209">'5.2.4.2.  CROQUIS  (2)'!$A$1:$AA$101</definedName>
    <definedName name="_xlnm.Print_Area" localSheetId="55">'5.2.4.2.  CROQUIS  CN LOBBY)'!$A$1:$AA$101</definedName>
    <definedName name="_xlnm.Print_Area" localSheetId="41">'5.2.4.2.  CROQUIS  CN10'!$A$1:$AA$101</definedName>
    <definedName name="_xlnm.Print_Area" localSheetId="29">'5.2.4.2.  CROQUIS  CN6'!$A$1:$AA$101</definedName>
    <definedName name="_xlnm.Print_Area" localSheetId="213">'5.2.4.2.  CROQUIS  CN7'!$A$1:$AA$101</definedName>
    <definedName name="_xlnm.Print_Area" localSheetId="35">'5.2.4.2.  CROQUIS  CN8'!$A$1:$AA$101</definedName>
    <definedName name="_xlnm.Print_Area" localSheetId="38">'5.2.4.2.  CROQUIS  CN9'!$A$1:$AA$101</definedName>
    <definedName name="_xlnm.Print_Area" localSheetId="206">'5.2.4.2.  FOTOS '!$A$1:$AA$101</definedName>
    <definedName name="_xlnm.Print_Area" localSheetId="210">'5.2.4.2.  FOTOS  (2)'!$A$1:$AA$101</definedName>
    <definedName name="_xlnm.Print_Area" localSheetId="202">'5.2.4.2.  FOTOS  CN2'!$A$1:$AA$101</definedName>
    <definedName name="_xlnm.Print_Area" localSheetId="200">'5.2.4.2.  FOTOS  CPB'!$A$1:$AA$101</definedName>
    <definedName name="_xlnm.Print_Area" localSheetId="56">'5.2.4.2.  FOTOS CN LOBBY)'!$A$1:$AA$101</definedName>
    <definedName name="_xlnm.Print_Area" localSheetId="43">'5.2.4.2.  FOTOS CN10'!$A$1:$AA$101</definedName>
    <definedName name="_xlnm.Print_Area" localSheetId="22">'5.2.4.2.  FOTOS CN3'!$A$1:$AA$101</definedName>
    <definedName name="_xlnm.Print_Area" localSheetId="32">'5.2.4.2.  FOTOS CN4'!$A$1:$AA$101</definedName>
    <definedName name="_xlnm.Print_Area" localSheetId="26">'5.2.4.2.  FOTOS CN5'!$A$1:$AA$101</definedName>
    <definedName name="_xlnm.Print_Area" localSheetId="30">'5.2.4.2.  FOTOS CN6'!$A$1:$AA$101</definedName>
    <definedName name="_xlnm.Print_Area" localSheetId="214">'5.2.4.2.  FOTOS CN7 '!$A$1:$AA$101</definedName>
    <definedName name="_xlnm.Print_Area" localSheetId="36">'5.2.4.2.  FOTOS CN8'!$A$1:$AA$101</definedName>
    <definedName name="_xlnm.Print_Area" localSheetId="44">'5.2.4.2.  FOTOS CN9'!$A$1:$AA$101</definedName>
    <definedName name="_xlnm.Print_Area" localSheetId="204">'5.2.4.2.  Generador (2)'!$A$1:$AA$101</definedName>
    <definedName name="_xlnm.Print_Area" localSheetId="208">'5.2.4.2.  Generador (3)'!$A$1:$AA$101</definedName>
    <definedName name="_xlnm.Print_Area" localSheetId="54">'5.2.4.2.  Generador CN LOBBY)'!$A$1:$AA$101</definedName>
    <definedName name="_xlnm.Print_Area" localSheetId="42">'5.2.4.2.  Generador CN10'!$A$1:$AA$101</definedName>
    <definedName name="_xlnm.Print_Area" localSheetId="21">'5.2.4.2.  Generador CN3'!$A$1:$AA$101</definedName>
    <definedName name="_xlnm.Print_Area" localSheetId="31">'5.2.4.2.  Generador CN4'!$A$1:$AA$101</definedName>
    <definedName name="_xlnm.Print_Area" localSheetId="25">'5.2.4.2.  Generador CN5'!$A$1:$AA$101</definedName>
    <definedName name="_xlnm.Print_Area" localSheetId="28">'5.2.4.2.  Generador CN6'!$A$1:$AA$101</definedName>
    <definedName name="_xlnm.Print_Area" localSheetId="212">'5.2.4.2.  Generador CN7'!$A$1:$AA$101</definedName>
    <definedName name="_xlnm.Print_Area" localSheetId="34">'5.2.4.2.  Generador CN8'!$A$1:$AA$101</definedName>
    <definedName name="_xlnm.Print_Area" localSheetId="39">'5.2.4.2.  Generador CN9'!$A$1:$AA$101</definedName>
    <definedName name="_xlnm.Print_Area" localSheetId="222">'5.2.4.3 ALBERCA FOTOS '!$A$1:$AA$101</definedName>
    <definedName name="_xlnm.Print_Area" localSheetId="220">'5.2.4.3 ALBERCA Generador'!$A$1:$AA$101</definedName>
    <definedName name="_xlnm.Print_Area" localSheetId="219">'5.2.4.3ALBERCA'!$A$1:$AA$93</definedName>
    <definedName name="_xlnm.Print_Area" localSheetId="221">'5.2.4.3ALBERCA CROQUIS '!$A$1:$AA$102</definedName>
    <definedName name="_xlnm.Print_Area" localSheetId="217">'5.2.4.5.  (2)'!$A$1:$AA$90</definedName>
    <definedName name="_xlnm.Print_Area" localSheetId="215">'5.2.4.5.  (3)'!$A$1:$AA$90</definedName>
    <definedName name="_xlnm.Print_Area" localSheetId="45">'5.2.4.5.  N3'!$A$1:$AA$90</definedName>
    <definedName name="_xlnm.Print_Area" localSheetId="49">'5.2.4.5.  N4'!$A$1:$AA$90</definedName>
    <definedName name="_xlnm.Print_Area" localSheetId="80">'5.2.4.5. (3)'!$A$1:$AA$98</definedName>
    <definedName name="_xlnm.Print_Area" localSheetId="72">'5.2.4.5. (4)'!$A$1:$AA$98</definedName>
    <definedName name="_xlnm.Print_Area" localSheetId="57">'5.2.4.5. (5)'!$A$1:$AA$98</definedName>
    <definedName name="_xlnm.Print_Area" localSheetId="87">'5.2.4.5. BALASTRO'!$A$1:$AA$94</definedName>
    <definedName name="_xlnm.Print_Area" localSheetId="84">'5.2.4.5. Cierre de huecos'!$A$1:$AA$98</definedName>
    <definedName name="_xlnm.Print_Area" localSheetId="223">'5.2.4.5. LOSA N2'!$A$1:$AA$94</definedName>
    <definedName name="_xlnm.Print_Area" localSheetId="225">'5.2.4.5. LOSA N2  CROQUIS '!$A$1:$AA$101</definedName>
    <definedName name="_xlnm.Print_Area" localSheetId="224">'5.2.4.5. LOSA N2  Generador '!$A$1:$AA$101</definedName>
    <definedName name="_xlnm.Print_Area" localSheetId="198">'5.2.4.5. LOSA N2 (2)'!$A$1:$AA$94</definedName>
    <definedName name="_xlnm.Print_Area" localSheetId="226">'5.2.4.5. LOSA N2 FOTOS '!$A$1:$AA$101</definedName>
    <definedName name="_xlnm.Print_Area" localSheetId="48">'5.2.4.5. LOSA N3 FOTOS  '!$A$1:$AA$101</definedName>
    <definedName name="_xlnm.Print_Area" localSheetId="62">'5.2.4.5. LOSA N5 '!$A$1:$AA$90</definedName>
    <definedName name="_xlnm.Print_Area" localSheetId="104">'5.2.4.5. N10'!$A$1:$AA$90</definedName>
    <definedName name="_xlnm.Print_Area" localSheetId="65">'5.2.4.5. N6 '!$A$1:$AA$90</definedName>
    <definedName name="_xlnm.Print_Area" localSheetId="227">'5.2.4.5. N8'!$A$1:$AA$90</definedName>
    <definedName name="_xlnm.Print_Area" localSheetId="58">'5.2.4.5. N9'!$A$1:$AA$90</definedName>
    <definedName name="_xlnm.Print_Area" localSheetId="76">'5.2.4.5. NAZ'!$A$1:$AA$90</definedName>
    <definedName name="_xlnm.Print_Area" localSheetId="91">'5.2.4.5.(5)'!$A$1:$AA$83</definedName>
    <definedName name="_xlnm.Print_Area" localSheetId="155">'5.2.4.5.(6)'!$A$1:$AA$83</definedName>
    <definedName name="_xlnm.Print_Area" localSheetId="95">'5.2.4.5.Montaje elevador se (2)'!$A$1:$AA$90</definedName>
    <definedName name="_xlnm.Print_Area" localSheetId="233">'5.2.4.5.Montaje elevador senci '!$A$1:$AA$90</definedName>
    <definedName name="_xlnm.Print_Area" localSheetId="99">'5.2.4.5.Renta elevador senc (2)'!$A$1:$AA$90</definedName>
    <definedName name="_xlnm.Print_Area" localSheetId="108">'5.2.4.5.Renta elevador sencil2'!$A$1:$AA$90</definedName>
    <definedName name="_xlnm.Print_Area" localSheetId="144">'5.2.4.6 MURO N AZ'!$A$1:$AA$97</definedName>
    <definedName name="_xlnm.Print_Area" localSheetId="148">'5.2.4.6 MURO N10'!$A$1:$AA$97</definedName>
    <definedName name="_xlnm.Print_Area" localSheetId="237">'5.2.4.6 MURO N7.'!$A$1:$AA$97</definedName>
    <definedName name="_xlnm.Print_Area" localSheetId="159">'5.2.4.6 MURO N8'!$A$1:$AA$97</definedName>
    <definedName name="_xlnm.Print_Area" localSheetId="134">'5.2.4.6 MURO N9'!$A$1:$AA$97</definedName>
    <definedName name="_xlnm.Print_Area" localSheetId="255">'5.2.4.6. (5)'!$A$1:$AA$97</definedName>
    <definedName name="_xlnm.Print_Area" localSheetId="257">'5.2.4.6. (6)'!$A$1:$AA$97</definedName>
    <definedName name="_xlnm.Print_Area" localSheetId="127">'5.2.4.6. (7)'!$A$1:$AA$97</definedName>
    <definedName name="_xlnm.Print_Area" localSheetId="112">'5.2.4.6. E4'!$A$1:$AA$97</definedName>
    <definedName name="_xlnm.Print_Area" localSheetId="131">'5.2.4.6. MURO N4'!$A$1:$AA$97</definedName>
    <definedName name="_xlnm.Print_Area" localSheetId="138">'5.2.4.6. MURO N5'!$A$1:$AA$97</definedName>
    <definedName name="_xlnm.Print_Area" localSheetId="141">'5.2.4.6. MURO N6'!$A$1:$AA$97</definedName>
    <definedName name="_xlnm.Print_Area" localSheetId="119">'5.2.4.6. N2'!$A$1:$AA$97</definedName>
    <definedName name="_xlnm.Print_Area" localSheetId="115">'5.2.4.6. PB'!$A$1:$AA$97</definedName>
    <definedName name="_xlnm.Print_Area" localSheetId="259">'5.2.5.19 '!$A$1:$AA$95</definedName>
    <definedName name="_xlnm.Print_Area" localSheetId="172">'5.2.5.19  ESC E-1'!$A$1:$AA$95</definedName>
    <definedName name="_xlnm.Print_Area" localSheetId="175">'5.2.5.19  ESC E-2 A E-3'!$A$1:$AA$95</definedName>
    <definedName name="_xlnm.Print_Area" localSheetId="178">'5.2.5.19  ESC E-3 A E-4'!$A$1:$AA$95</definedName>
    <definedName name="_xlnm.Print_Area" localSheetId="181">'5.2.5.19  ESC E-4 A PB'!$A$1:$AA$95</definedName>
    <definedName name="_xlnm.Print_Area" localSheetId="194">'5.2.5.19  ESC N10-AZ'!$A$1:$AA$95</definedName>
    <definedName name="_xlnm.Print_Area" localSheetId="163">'5.2.5.19  ESC N4 N5'!$A$1:$AA$95</definedName>
    <definedName name="_xlnm.Print_Area" localSheetId="168">'5.2.5.19  ESC N5 N6'!$A$1:$AA$95</definedName>
    <definedName name="_xlnm.Print_Area" localSheetId="184">'5.2.5.19  ESC N7 N8 '!$A$1:$AA$95</definedName>
    <definedName name="_xlnm.Print_Area" localSheetId="188">'5.2.5.19  ESC N8 N9'!$A$1:$AA$95</definedName>
    <definedName name="_xlnm.Print_Area" localSheetId="191">'5.2.5.19  ESC N9 N10'!$A$1:$AA$95</definedName>
    <definedName name="_xlnm.Print_Area" localSheetId="251">'5.2.5.9'!$A$1:$AA$95</definedName>
    <definedName name="_xlnm.Print_Area" localSheetId="241">'5.2.5.9 (2)'!$A$1:$AA$95</definedName>
    <definedName name="_xlnm.Print_Area" localSheetId="152">'5.2.5.9 100% (3)'!$A$1:$AA$95</definedName>
    <definedName name="_xlnm.Print_Area" localSheetId="88">'BALASTRO  Generador'!$A$1:$AA$101</definedName>
    <definedName name="_xlnm.Print_Area" localSheetId="89">'BALASTRO CROQUIS '!$A$1:$AA$101</definedName>
    <definedName name="_xlnm.Print_Area" localSheetId="90">BALASTROFOTOS!$A$1:$AA$101</definedName>
    <definedName name="_xlnm.Print_Area" localSheetId="86">'CIERRE DE HUECOS CROQUIS  '!$A$1:$AA$101</definedName>
    <definedName name="_xlnm.Print_Area" localSheetId="123">'DIAS N-A TG'!$A$1:$AA$101</definedName>
    <definedName name="_xlnm.Print_Area" localSheetId="216">'E3 Y N2 LOSA FOTOS '!$A$1:$AA$101</definedName>
    <definedName name="_xlnm.Print_Area" localSheetId="261">'Escalera croquis'!$A$1:$AA$101</definedName>
    <definedName name="_xlnm.Print_Area" localSheetId="196">'Escalera croquis N10-AZ'!$A$1:$AA$101</definedName>
    <definedName name="_xlnm.Print_Area" localSheetId="166">'Escalera croquis N4 N5'!$A$1:$AA$101</definedName>
    <definedName name="_xlnm.Print_Area" localSheetId="170">'Escalera croquis N5 N6'!$A$1:$AA$101</definedName>
    <definedName name="_xlnm.Print_Area" localSheetId="186">'Escalera croquis N7 N8'!$A$1:$AA$101</definedName>
    <definedName name="_xlnm.Print_Area" localSheetId="190">'Escalera croquis N8 N9'!$A$1:$AA$101</definedName>
    <definedName name="_xlnm.Print_Area" localSheetId="193">'Escalera croquis N9-N10'!$A$1:$AA$101</definedName>
    <definedName name="_xlnm.Print_Area" localSheetId="262">'Escalera FOTOS'!$A$1:$AA$101</definedName>
    <definedName name="_xlnm.Print_Area" localSheetId="174">'Escalera FOTOS E1-E2'!$A$1:$AA$101</definedName>
    <definedName name="_xlnm.Print_Area" localSheetId="177">'Escalera FOTOS E-2 A E-3'!$A$1:$AA$101</definedName>
    <definedName name="_xlnm.Print_Area" localSheetId="180">'Escalera FOTOS E-3 A E-4'!$A$1:$AA$101</definedName>
    <definedName name="_xlnm.Print_Area" localSheetId="183">'Escalera FOTOS E-4 A PB'!$A$1:$AA$101</definedName>
    <definedName name="_xlnm.Print_Area" localSheetId="167">'Escalera FOTOS N4 N5'!$A$1:$AA$101</definedName>
    <definedName name="_xlnm.Print_Area" localSheetId="171">'Escalera FOTOS N5 N6'!$A$1:$AA$101</definedName>
    <definedName name="_xlnm.Print_Area" localSheetId="187">'Escalera FOTOS N7 N8'!$A$1:$AA$101</definedName>
    <definedName name="_xlnm.Print_Area" localSheetId="260">'Escalera generador'!$A$1:$AA$101</definedName>
    <definedName name="_xlnm.Print_Area" localSheetId="173">'Escalera generador E-1 A E-2'!$A$1:$AA$101</definedName>
    <definedName name="_xlnm.Print_Area" localSheetId="176">'Escalera generador E-2 A E-3'!$A$1:$AA$101</definedName>
    <definedName name="_xlnm.Print_Area" localSheetId="179">'Escalera generador E-3 A E-4'!$A$1:$AA$101</definedName>
    <definedName name="_xlnm.Print_Area" localSheetId="182">'Escalera generador E-4 A PB'!$A$1:$AA$101</definedName>
    <definedName name="_xlnm.Print_Area" localSheetId="195">'Escalera generador N10-AZ'!$A$1:$AA$101</definedName>
    <definedName name="_xlnm.Print_Area" localSheetId="164">'Escalera generador N4 N5'!$A$1:$AA$101</definedName>
    <definedName name="_xlnm.Print_Area" localSheetId="169">'Escalera generador N5 N6'!$A$1:$AA$101</definedName>
    <definedName name="_xlnm.Print_Area" localSheetId="185">'Escalera generador N7 N8'!$A$1:$AA$101</definedName>
    <definedName name="_xlnm.Print_Area" localSheetId="189">'Escalera generador N8 N9'!$A$1:$AA$101</definedName>
    <definedName name="_xlnm.Print_Area" localSheetId="192">'Escalera generador N9 N10'!$A$1:$AA$101</definedName>
    <definedName name="_xlnm.Print_Area" localSheetId="256">'ESCALERAS  FOTOS   (5)'!$A$1:$AA$101</definedName>
    <definedName name="_xlnm.Print_Area" localSheetId="253">'FIRME CROQUIS'!$A$1:$AA$101</definedName>
    <definedName name="_xlnm.Print_Area" localSheetId="244">'FIRME CROQUIS (2)'!$A$1:$AA$101</definedName>
    <definedName name="_xlnm.Print_Area" localSheetId="246">'FIRME CROQUIS (3)'!$A$1:$AA$101</definedName>
    <definedName name="_xlnm.Print_Area" localSheetId="254">'FIRME FOTOS'!$A$1:$AA$101</definedName>
    <definedName name="_xlnm.Print_Area" localSheetId="245">'FIRME FOTOS (2)'!$A$1:$AA$101</definedName>
    <definedName name="_xlnm.Print_Area" localSheetId="154">'FIRME FOTOS (3)'!$A$1:$AA$101</definedName>
    <definedName name="_xlnm.Print_Area" localSheetId="252">'FIRME GENERADOR'!$A$1:$AA$101</definedName>
    <definedName name="_xlnm.Print_Area" localSheetId="242">'FIRME GENERADOR (2)'!$A$1:$AA$101</definedName>
    <definedName name="_xlnm.Print_Area" localSheetId="153">'FIRME GENERADOR (3)'!$A$1:$AA$101</definedName>
    <definedName name="_xlnm.Print_Area" localSheetId="85">'GENERADOR Cierre de huecos '!$A$1:$AA$101</definedName>
    <definedName name="_xlnm.Print_Area" localSheetId="82">'GRUA  CROQUIS '!$A$1:$AA$101</definedName>
    <definedName name="_xlnm.Print_Area" localSheetId="75">'GRUA  CROQUIS  (2)'!$A$1:$AA$101</definedName>
    <definedName name="_xlnm.Print_Area" localSheetId="124">'GRUA  CROQUIS  (3)'!$A$1:$AA$101</definedName>
    <definedName name="_xlnm.Print_Area" localSheetId="83">'GRUA  FOTOS '!$A$1:$AA$101</definedName>
    <definedName name="_xlnm.Print_Area" localSheetId="125">'GRUA  FOTOS  (2)'!$A$1:$AA$101</definedName>
    <definedName name="_xlnm.Print_Area" localSheetId="197">'GRUA  FOTOS  (3)'!$A$1:$AA$101</definedName>
    <definedName name="_xlnm.Print_Area" localSheetId="81">'GRUA  Generador  '!$A$1:$AA$101</definedName>
    <definedName name="_xlnm.Print_Area" localSheetId="73">'GRUA  Generador   (2)'!$A$1:$AA$101</definedName>
    <definedName name="_xlnm.Print_Area" localSheetId="74">'GRUA  Generador   (3)'!$A$1:$AA$101</definedName>
    <definedName name="_xlnm.Print_Area" localSheetId="122">'GRUA  Generador   (4)'!$A$1:$AA$101</definedName>
    <definedName name="_xlnm.Print_Area" localSheetId="0">#REF!</definedName>
    <definedName name="_xlnm.Print_Area" localSheetId="93">'LAB CROQUIS'!$A$1:$AA$95</definedName>
    <definedName name="_xlnm.Print_Area" localSheetId="157">'LAB CROQUIS (2)'!$A$1:$AA$95</definedName>
    <definedName name="_xlnm.Print_Area" localSheetId="94">'LAB FOTOS'!$A$1:$AA$101</definedName>
    <definedName name="_xlnm.Print_Area" localSheetId="158">'LAB FOTOS (2)'!$A$1:$AA$101</definedName>
    <definedName name="_xlnm.Print_Area" localSheetId="92">'LABORATORIO  Generador'!$A$1:$AA$101</definedName>
    <definedName name="_xlnm.Print_Area" localSheetId="156">'LABORATORIO  Generador (2)'!$A$1:$AA$101</definedName>
    <definedName name="_xlnm.Print_Area" localSheetId="230">LEVATMIENTO!$A$1:$AA$101</definedName>
    <definedName name="_xlnm.Print_Area" localSheetId="69">'LOSA GENERADOR  SP'!$A$1:$AA$101</definedName>
    <definedName name="_xlnm.Print_Area" localSheetId="106">'LOSA N10  CROQUIS '!$A$1:$AA$101</definedName>
    <definedName name="_xlnm.Print_Area" localSheetId="105">'LOSA N10  Generador  '!$A$1:$AA$101</definedName>
    <definedName name="_xlnm.Print_Area" localSheetId="107">'LOSA N10 FOTOS  '!$A$1:$AA$101</definedName>
    <definedName name="_xlnm.Print_Area" localSheetId="47">'LOSA N3  CROQUIS '!$A$1:$AA$101</definedName>
    <definedName name="_xlnm.Print_Area" localSheetId="46">'LOSA N3  Generador '!$A$1:$AA$101</definedName>
    <definedName name="_xlnm.Print_Area" localSheetId="51">'LOSA N4  CROQUIS '!$A$1:$AA$101</definedName>
    <definedName name="_xlnm.Print_Area" localSheetId="50">'LOSA N4  Generador '!$A$1:$AA$101</definedName>
    <definedName name="_xlnm.Print_Area" localSheetId="52">'LOSA N4 FOTOS'!$A$1:$AA$101</definedName>
    <definedName name="_xlnm.Print_Area" localSheetId="63">'LOSA N5  Generador '!$A$1:$AA$101</definedName>
    <definedName name="_xlnm.Print_Area" localSheetId="64">'LOSA N5 FOTOS'!$A$1:$AA$101</definedName>
    <definedName name="_xlnm.Print_Area" localSheetId="66">'LOSA N6  Generador '!$A$1:$AA$101</definedName>
    <definedName name="_xlnm.Print_Area" localSheetId="67">'LOSA N6 FOTOS'!$A$1:$AA$101</definedName>
    <definedName name="_xlnm.Print_Area" localSheetId="229">'LOSA N8  CROQUIS'!$A$1:$AA$101</definedName>
    <definedName name="_xlnm.Print_Area" localSheetId="228">'LOSA N8  Generador '!$A$1:$AA$101</definedName>
    <definedName name="_xlnm.Print_Area" localSheetId="231">'LOSA N8 FOTOS'!$A$1:$AA$101</definedName>
    <definedName name="_xlnm.Print_Area" localSheetId="60">'LOSA N9  CROQUIS )'!$A$1:$AA$101</definedName>
    <definedName name="_xlnm.Print_Area" localSheetId="59">'LOSA N9  Generador '!$A$1:$AA$101</definedName>
    <definedName name="_xlnm.Print_Area" localSheetId="61">'LOSA N9 FOTOS '!$A$1:$AA$101</definedName>
    <definedName name="_xlnm.Print_Area" localSheetId="78">'LOSA NAZ  CROQUIS '!$A$1:$AA$101</definedName>
    <definedName name="_xlnm.Print_Area" localSheetId="77">'LOSA NAZ  Generador  '!$A$1:$AA$101</definedName>
    <definedName name="_xlnm.Print_Area" localSheetId="79">'LOSA NAZ FOTOS   '!$A$1:$AA$101</definedName>
    <definedName name="_xlnm.Print_Area" localSheetId="68">'LOSA SP'!$A$1:$AA$90</definedName>
    <definedName name="_xlnm.Print_Area" localSheetId="70">'LOSA SP  CROQUIS  '!$A$1:$AA$101</definedName>
    <definedName name="_xlnm.Print_Area" localSheetId="71">'LOSA SP FOTOS   '!$A$1:$AA$101</definedName>
    <definedName name="_xlnm.Print_Area" localSheetId="97">'Montaje elevador senc CROQU (2)'!$A$1:$AA$101</definedName>
    <definedName name="_xlnm.Print_Area" localSheetId="235">'Montaje elevador senc CROQUIS  '!$A$1:$AA$101</definedName>
    <definedName name="_xlnm.Print_Area" localSheetId="96">'Montaje elevador sencGenera (2)'!$A$1:$AA$101</definedName>
    <definedName name="_xlnm.Print_Area" localSheetId="234">'Montaje elevador sencGenerador '!$A$1:$AA$101</definedName>
    <definedName name="_xlnm.Print_Area" localSheetId="98">'Montaje elevador sencilloFO (2)'!$A$1:$AA$101</definedName>
    <definedName name="_xlnm.Print_Area" localSheetId="236">'Montaje elevador sencilloFOTOS'!$A$1:$AA$101</definedName>
    <definedName name="_xlnm.Print_Area" localSheetId="239">'MURO  CROQUIS '!$A$1:$AA$101</definedName>
    <definedName name="_xlnm.Print_Area" localSheetId="146">'MURO  CROQUIS AZ'!$A$1:$AA$101</definedName>
    <definedName name="_xlnm.Print_Area" localSheetId="150">'MURO  CROQUIS N10'!$A$1:$AA$101</definedName>
    <definedName name="_xlnm.Print_Area" localSheetId="121">'MURO  CROQUIS N2'!$A$1:$AA$101</definedName>
    <definedName name="_xlnm.Print_Area" localSheetId="129">'MURO  CROQUIS N2 (2)'!$A$1:$AA$101</definedName>
    <definedName name="_xlnm.Print_Area" localSheetId="161">'MURO  CROQUIS N8'!$A$1:$AA$101</definedName>
    <definedName name="_xlnm.Print_Area" localSheetId="136">'MURO  CROQUIS N9'!$A$1:$AA$101</definedName>
    <definedName name="_xlnm.Print_Area" localSheetId="117">'MURO  CROQUIS PB'!$A$1:$AA$101</definedName>
    <definedName name="_xlnm.Print_Area" localSheetId="240">'MURO  FOTOS  '!$A$1:$AA$101</definedName>
    <definedName name="_xlnm.Print_Area" localSheetId="130">'MURO  FOTOS   (5)'!$A$1:$AA$101</definedName>
    <definedName name="_xlnm.Print_Area" localSheetId="258">'MURO  FOTOS   (6)'!$A$1:$AA$101</definedName>
    <definedName name="_xlnm.Print_Area" localSheetId="133">'MURO  FOTOS   MURO N4'!$A$1:$AA$101</definedName>
    <definedName name="_xlnm.Print_Area" localSheetId="140">'MURO  FOTOS   MURO N5'!$A$1:$AA$101</definedName>
    <definedName name="_xlnm.Print_Area" localSheetId="143">'MURO  FOTOS   MURO N6'!$A$1:$AA$101</definedName>
    <definedName name="_xlnm.Print_Area" localSheetId="147">'MURO  FOTOS  AZ'!$A$1:$AA$101</definedName>
    <definedName name="_xlnm.Print_Area" localSheetId="114">'MURO  FOTOS  E4'!$A$1:$AA$101</definedName>
    <definedName name="_xlnm.Print_Area" localSheetId="151">'MURO  FOTOS  N10'!$A$1:$AA$101</definedName>
    <definedName name="_xlnm.Print_Area" localSheetId="126">'MURO  FOTOS  N2'!$A$1:$AA$101</definedName>
    <definedName name="_xlnm.Print_Area" localSheetId="162">'MURO  FOTOS  N8'!$A$1:$AA$101</definedName>
    <definedName name="_xlnm.Print_Area" localSheetId="137">'MURO  FOTOS  N9'!$A$1:$AA$101</definedName>
    <definedName name="_xlnm.Print_Area" localSheetId="118">'MURO  FOTOS PB'!$A$1:$AA$101</definedName>
    <definedName name="_xlnm.Print_Area" localSheetId="238">'MURO  Generador  '!$A$1:$AA$101</definedName>
    <definedName name="_xlnm.Print_Area" localSheetId="113">'MURO  Generador E4'!$A$1:$AA$101</definedName>
    <definedName name="_xlnm.Print_Area" localSheetId="145">'MURO  Generador N AZ '!$A$1:$AA$101</definedName>
    <definedName name="_xlnm.Print_Area" localSheetId="149">'MURO  Generador N10'!$A$1:$AA$101</definedName>
    <definedName name="_xlnm.Print_Area" localSheetId="120">'MURO  Generador N2'!$A$1:$AA$101</definedName>
    <definedName name="_xlnm.Print_Area" localSheetId="128">'MURO  Generador N3'!$A$1:$AA$101</definedName>
    <definedName name="_xlnm.Print_Area" localSheetId="132">'MURO  Generador N4'!$A$1:$AA$101</definedName>
    <definedName name="_xlnm.Print_Area" localSheetId="139">'MURO  Generador N5'!$A$1:$AA$101</definedName>
    <definedName name="_xlnm.Print_Area" localSheetId="142">'MURO  Generador N6'!$A$1:$AA$101</definedName>
    <definedName name="_xlnm.Print_Area" localSheetId="160">'MURO  Generador N8 '!$A$1:$AA$101</definedName>
    <definedName name="_xlnm.Print_Area" localSheetId="135">'MURO  Generador N9'!$A$1:$AA$101</definedName>
    <definedName name="_xlnm.Print_Area" localSheetId="116">'MURO  Generador PB'!$A$1:$AA$101</definedName>
    <definedName name="_xlnm.Print_Area" localSheetId="248">'MURO REPARADO '!$A$1:$AA$98</definedName>
    <definedName name="_xlnm.Print_Area" localSheetId="249">'MURO REPARADO  (2)'!$A$1:$AA$98</definedName>
    <definedName name="_xlnm.Print_Area" localSheetId="250">'MURO REPARADO  (3)'!$A$1:$AA$98</definedName>
    <definedName name="_xlnm.Print_Area" localSheetId="218">'N3 LOSA FOTOS  (2)'!$A$1:$AA$101</definedName>
    <definedName name="_xlnm.Print_Area" localSheetId="102">'Renta elevador sencillo CRO (2)'!$A$1:$AA$101</definedName>
    <definedName name="_xlnm.Print_Area" localSheetId="110">'Renta elevador sencillo CROQU'!$A$1:$AA$101</definedName>
    <definedName name="_xlnm.Print_Area" localSheetId="103">'Renta elevador sencilloFOTO (2)'!$A$1:$AA$101</definedName>
    <definedName name="_xlnm.Print_Area" localSheetId="111">'Renta elevador sencilloFOTOS'!$A$1:$AA$101</definedName>
    <definedName name="_xlnm.Print_Area" localSheetId="101">'Renta elevador sencilloGene (2)'!$A$1:$AA$101</definedName>
    <definedName name="_xlnm.Print_Area" localSheetId="109">'Renta elevador sencilloGenera'!$A$1:$AA$101</definedName>
    <definedName name="_xlnm.Print_Area">#REF!</definedName>
    <definedName name="BARROBLOCK15X20X30" localSheetId="15">#REF!</definedName>
    <definedName name="BARROBLOCK15X20X30" localSheetId="14">#REF!</definedName>
    <definedName name="BARROBLOCK15X20X30" localSheetId="13">#REF!</definedName>
    <definedName name="BARROBLOCK15X20X30" localSheetId="9">#REF!</definedName>
    <definedName name="BARROBLOCK15X20X30" localSheetId="10">#REF!</definedName>
    <definedName name="BARROBLOCK15X20X30" localSheetId="11">#REF!</definedName>
    <definedName name="BARROBLOCK15X20X30" localSheetId="16">#REF!</definedName>
    <definedName name="BARROBLOCK15X20X30" localSheetId="18">#REF!</definedName>
    <definedName name="BARROBLOCK15X20X30" localSheetId="19">#REF!</definedName>
    <definedName name="BARROBLOCK15X20X30" localSheetId="17">#REF!</definedName>
    <definedName name="BARROBLOCK15X20X30" localSheetId="203">#REF!</definedName>
    <definedName name="BARROBLOCK15X20X30" localSheetId="207">#REF!</definedName>
    <definedName name="BARROBLOCK15X20X30" localSheetId="53">#REF!</definedName>
    <definedName name="BARROBLOCK15X20X30" localSheetId="40">#REF!</definedName>
    <definedName name="BARROBLOCK15X20X30" localSheetId="201">#REF!</definedName>
    <definedName name="BARROBLOCK15X20X30" localSheetId="20">#REF!</definedName>
    <definedName name="BARROBLOCK15X20X30" localSheetId="23">#REF!</definedName>
    <definedName name="BARROBLOCK15X20X30" localSheetId="24">#REF!</definedName>
    <definedName name="BARROBLOCK15X20X30" localSheetId="27">#REF!</definedName>
    <definedName name="BARROBLOCK15X20X30" localSheetId="211">#REF!</definedName>
    <definedName name="BARROBLOCK15X20X30" localSheetId="33">#REF!</definedName>
    <definedName name="BARROBLOCK15X20X30" localSheetId="37">#REF!</definedName>
    <definedName name="BARROBLOCK15X20X30" localSheetId="199">#REF!</definedName>
    <definedName name="BARROBLOCK15X20X30" localSheetId="205">#REF!</definedName>
    <definedName name="BARROBLOCK15X20X30" localSheetId="209">#REF!</definedName>
    <definedName name="BARROBLOCK15X20X30" localSheetId="55">#REF!</definedName>
    <definedName name="BARROBLOCK15X20X30" localSheetId="41">#REF!</definedName>
    <definedName name="BARROBLOCK15X20X30" localSheetId="29">#REF!</definedName>
    <definedName name="BARROBLOCK15X20X30" localSheetId="213">#REF!</definedName>
    <definedName name="BARROBLOCK15X20X30" localSheetId="35">#REF!</definedName>
    <definedName name="BARROBLOCK15X20X30" localSheetId="38">#REF!</definedName>
    <definedName name="BARROBLOCK15X20X30" localSheetId="206">#REF!</definedName>
    <definedName name="BARROBLOCK15X20X30" localSheetId="210">#REF!</definedName>
    <definedName name="BARROBLOCK15X20X30" localSheetId="202">#REF!</definedName>
    <definedName name="BARROBLOCK15X20X30" localSheetId="200">#REF!</definedName>
    <definedName name="BARROBLOCK15X20X30" localSheetId="56">#REF!</definedName>
    <definedName name="BARROBLOCK15X20X30" localSheetId="43">#REF!</definedName>
    <definedName name="BARROBLOCK15X20X30" localSheetId="22">#REF!</definedName>
    <definedName name="BARROBLOCK15X20X30" localSheetId="32">#REF!</definedName>
    <definedName name="BARROBLOCK15X20X30" localSheetId="26">#REF!</definedName>
    <definedName name="BARROBLOCK15X20X30" localSheetId="30">#REF!</definedName>
    <definedName name="BARROBLOCK15X20X30" localSheetId="214">#REF!</definedName>
    <definedName name="BARROBLOCK15X20X30" localSheetId="36">#REF!</definedName>
    <definedName name="BARROBLOCK15X20X30" localSheetId="44">#REF!</definedName>
    <definedName name="BARROBLOCK15X20X30" localSheetId="204">#REF!</definedName>
    <definedName name="BARROBLOCK15X20X30" localSheetId="208">#REF!</definedName>
    <definedName name="BARROBLOCK15X20X30" localSheetId="54">#REF!</definedName>
    <definedName name="BARROBLOCK15X20X30" localSheetId="42">#REF!</definedName>
    <definedName name="BARROBLOCK15X20X30" localSheetId="21">#REF!</definedName>
    <definedName name="BARROBLOCK15X20X30" localSheetId="31">#REF!</definedName>
    <definedName name="BARROBLOCK15X20X30" localSheetId="25">#REF!</definedName>
    <definedName name="BARROBLOCK15X20X30" localSheetId="28">#REF!</definedName>
    <definedName name="BARROBLOCK15X20X30" localSheetId="212">#REF!</definedName>
    <definedName name="BARROBLOCK15X20X30" localSheetId="34">#REF!</definedName>
    <definedName name="BARROBLOCK15X20X30" localSheetId="39">#REF!</definedName>
    <definedName name="BARROBLOCK15X20X30" localSheetId="222">#REF!</definedName>
    <definedName name="BARROBLOCK15X20X30" localSheetId="220">#REF!</definedName>
    <definedName name="BARROBLOCK15X20X30" localSheetId="221">#REF!</definedName>
    <definedName name="BARROBLOCK15X20X30" localSheetId="225">#REF!</definedName>
    <definedName name="BARROBLOCK15X20X30" localSheetId="224">#REF!</definedName>
    <definedName name="BARROBLOCK15X20X30" localSheetId="226">#REF!</definedName>
    <definedName name="BARROBLOCK15X20X30" localSheetId="48">#REF!</definedName>
    <definedName name="BARROBLOCK15X20X30" localSheetId="251">#REF!</definedName>
    <definedName name="BARROBLOCK15X20X30" localSheetId="241">#REF!</definedName>
    <definedName name="BARROBLOCK15X20X30" localSheetId="152">#REF!</definedName>
    <definedName name="BARROBLOCK15X20X30" localSheetId="88">#REF!</definedName>
    <definedName name="BARROBLOCK15X20X30" localSheetId="89">#REF!</definedName>
    <definedName name="BARROBLOCK15X20X30" localSheetId="90">#REF!</definedName>
    <definedName name="BARROBLOCK15X20X30" localSheetId="86">#REF!</definedName>
    <definedName name="BARROBLOCK15X20X30" localSheetId="123">#REF!</definedName>
    <definedName name="BARROBLOCK15X20X30" localSheetId="216">#REF!</definedName>
    <definedName name="BARROBLOCK15X20X30" localSheetId="261">#REF!</definedName>
    <definedName name="BARROBLOCK15X20X30" localSheetId="196">#REF!</definedName>
    <definedName name="BARROBLOCK15X20X30" localSheetId="166">#REF!</definedName>
    <definedName name="BARROBLOCK15X20X30" localSheetId="170">#REF!</definedName>
    <definedName name="BARROBLOCK15X20X30" localSheetId="186">#REF!</definedName>
    <definedName name="BARROBLOCK15X20X30" localSheetId="190">#REF!</definedName>
    <definedName name="BARROBLOCK15X20X30" localSheetId="193">#REF!</definedName>
    <definedName name="BARROBLOCK15X20X30" localSheetId="262">#REF!</definedName>
    <definedName name="BARROBLOCK15X20X30" localSheetId="174">#REF!</definedName>
    <definedName name="BARROBLOCK15X20X30" localSheetId="177">#REF!</definedName>
    <definedName name="BARROBLOCK15X20X30" localSheetId="180">#REF!</definedName>
    <definedName name="BARROBLOCK15X20X30" localSheetId="183">#REF!</definedName>
    <definedName name="BARROBLOCK15X20X30" localSheetId="167">#REF!</definedName>
    <definedName name="BARROBLOCK15X20X30" localSheetId="171">#REF!</definedName>
    <definedName name="BARROBLOCK15X20X30" localSheetId="187">#REF!</definedName>
    <definedName name="BARROBLOCK15X20X30" localSheetId="260">#REF!</definedName>
    <definedName name="BARROBLOCK15X20X30" localSheetId="173">#REF!</definedName>
    <definedName name="BARROBLOCK15X20X30" localSheetId="176">#REF!</definedName>
    <definedName name="BARROBLOCK15X20X30" localSheetId="179">#REF!</definedName>
    <definedName name="BARROBLOCK15X20X30" localSheetId="182">#REF!</definedName>
    <definedName name="BARROBLOCK15X20X30" localSheetId="195">#REF!</definedName>
    <definedName name="BARROBLOCK15X20X30" localSheetId="164">#REF!</definedName>
    <definedName name="BARROBLOCK15X20X30" localSheetId="169">#REF!</definedName>
    <definedName name="BARROBLOCK15X20X30" localSheetId="185">#REF!</definedName>
    <definedName name="BARROBLOCK15X20X30" localSheetId="189">#REF!</definedName>
    <definedName name="BARROBLOCK15X20X30" localSheetId="192">#REF!</definedName>
    <definedName name="BARROBLOCK15X20X30" localSheetId="256">#REF!</definedName>
    <definedName name="BARROBLOCK15X20X30" localSheetId="253">#REF!</definedName>
    <definedName name="BARROBLOCK15X20X30" localSheetId="244">#REF!</definedName>
    <definedName name="BARROBLOCK15X20X30" localSheetId="246">#REF!</definedName>
    <definedName name="BARROBLOCK15X20X30" localSheetId="254">#REF!</definedName>
    <definedName name="BARROBLOCK15X20X30" localSheetId="245">#REF!</definedName>
    <definedName name="BARROBLOCK15X20X30" localSheetId="154">#REF!</definedName>
    <definedName name="BARROBLOCK15X20X30" localSheetId="252">#REF!</definedName>
    <definedName name="BARROBLOCK15X20X30" localSheetId="242">#REF!</definedName>
    <definedName name="BARROBLOCK15X20X30" localSheetId="153">#REF!</definedName>
    <definedName name="BARROBLOCK15X20X30" localSheetId="85">#REF!</definedName>
    <definedName name="BARROBLOCK15X20X30" localSheetId="82">#REF!</definedName>
    <definedName name="BARROBLOCK15X20X30" localSheetId="75">#REF!</definedName>
    <definedName name="BARROBLOCK15X20X30" localSheetId="124">#REF!</definedName>
    <definedName name="BARROBLOCK15X20X30" localSheetId="83">#REF!</definedName>
    <definedName name="BARROBLOCK15X20X30" localSheetId="125">#REF!</definedName>
    <definedName name="BARROBLOCK15X20X30" localSheetId="197">#REF!</definedName>
    <definedName name="BARROBLOCK15X20X30" localSheetId="81">#REF!</definedName>
    <definedName name="BARROBLOCK15X20X30" localSheetId="73">#REF!</definedName>
    <definedName name="BARROBLOCK15X20X30" localSheetId="74">#REF!</definedName>
    <definedName name="BARROBLOCK15X20X30" localSheetId="122">#REF!</definedName>
    <definedName name="BARROBLOCK15X20X30" localSheetId="0">#REF!</definedName>
    <definedName name="BARROBLOCK15X20X30" localSheetId="93">#REF!</definedName>
    <definedName name="BARROBLOCK15X20X30" localSheetId="157">#REF!</definedName>
    <definedName name="BARROBLOCK15X20X30" localSheetId="94">#REF!</definedName>
    <definedName name="BARROBLOCK15X20X30" localSheetId="158">#REF!</definedName>
    <definedName name="BARROBLOCK15X20X30" localSheetId="92">#REF!</definedName>
    <definedName name="BARROBLOCK15X20X30" localSheetId="156">#REF!</definedName>
    <definedName name="BARROBLOCK15X20X30" localSheetId="230">#REF!</definedName>
    <definedName name="BARROBLOCK15X20X30" localSheetId="69">#REF!</definedName>
    <definedName name="BARROBLOCK15X20X30" localSheetId="106">#REF!</definedName>
    <definedName name="BARROBLOCK15X20X30" localSheetId="105">#REF!</definedName>
    <definedName name="BARROBLOCK15X20X30" localSheetId="107">#REF!</definedName>
    <definedName name="BARROBLOCK15X20X30" localSheetId="47">#REF!</definedName>
    <definedName name="BARROBLOCK15X20X30" localSheetId="46">#REF!</definedName>
    <definedName name="BARROBLOCK15X20X30" localSheetId="51">#REF!</definedName>
    <definedName name="BARROBLOCK15X20X30" localSheetId="50">#REF!</definedName>
    <definedName name="BARROBLOCK15X20X30" localSheetId="52">#REF!</definedName>
    <definedName name="BARROBLOCK15X20X30" localSheetId="63">#REF!</definedName>
    <definedName name="BARROBLOCK15X20X30" localSheetId="64">#REF!</definedName>
    <definedName name="BARROBLOCK15X20X30" localSheetId="66">#REF!</definedName>
    <definedName name="BARROBLOCK15X20X30" localSheetId="67">#REF!</definedName>
    <definedName name="BARROBLOCK15X20X30" localSheetId="229">#REF!</definedName>
    <definedName name="BARROBLOCK15X20X30" localSheetId="228">#REF!</definedName>
    <definedName name="BARROBLOCK15X20X30" localSheetId="231">#REF!</definedName>
    <definedName name="BARROBLOCK15X20X30" localSheetId="60">#REF!</definedName>
    <definedName name="BARROBLOCK15X20X30" localSheetId="59">#REF!</definedName>
    <definedName name="BARROBLOCK15X20X30" localSheetId="61">#REF!</definedName>
    <definedName name="BARROBLOCK15X20X30" localSheetId="78">#REF!</definedName>
    <definedName name="BARROBLOCK15X20X30" localSheetId="77">#REF!</definedName>
    <definedName name="BARROBLOCK15X20X30" localSheetId="79">#REF!</definedName>
    <definedName name="BARROBLOCK15X20X30" localSheetId="70">#REF!</definedName>
    <definedName name="BARROBLOCK15X20X30" localSheetId="71">#REF!</definedName>
    <definedName name="BARROBLOCK15X20X30" localSheetId="97">#REF!</definedName>
    <definedName name="BARROBLOCK15X20X30" localSheetId="235">#REF!</definedName>
    <definedName name="BARROBLOCK15X20X30" localSheetId="96">#REF!</definedName>
    <definedName name="BARROBLOCK15X20X30" localSheetId="234">#REF!</definedName>
    <definedName name="BARROBLOCK15X20X30" localSheetId="98">#REF!</definedName>
    <definedName name="BARROBLOCK15X20X30" localSheetId="236">#REF!</definedName>
    <definedName name="BARROBLOCK15X20X30" localSheetId="239">#REF!</definedName>
    <definedName name="BARROBLOCK15X20X30" localSheetId="146">#REF!</definedName>
    <definedName name="BARROBLOCK15X20X30" localSheetId="150">#REF!</definedName>
    <definedName name="BARROBLOCK15X20X30" localSheetId="121">#REF!</definedName>
    <definedName name="BARROBLOCK15X20X30" localSheetId="129">#REF!</definedName>
    <definedName name="BARROBLOCK15X20X30" localSheetId="161">#REF!</definedName>
    <definedName name="BARROBLOCK15X20X30" localSheetId="136">#REF!</definedName>
    <definedName name="BARROBLOCK15X20X30" localSheetId="117">#REF!</definedName>
    <definedName name="BARROBLOCK15X20X30" localSheetId="240">#REF!</definedName>
    <definedName name="BARROBLOCK15X20X30" localSheetId="130">#REF!</definedName>
    <definedName name="BARROBLOCK15X20X30" localSheetId="258">#REF!</definedName>
    <definedName name="BARROBLOCK15X20X30" localSheetId="133">#REF!</definedName>
    <definedName name="BARROBLOCK15X20X30" localSheetId="140">#REF!</definedName>
    <definedName name="BARROBLOCK15X20X30" localSheetId="143">#REF!</definedName>
    <definedName name="BARROBLOCK15X20X30" localSheetId="147">#REF!</definedName>
    <definedName name="BARROBLOCK15X20X30" localSheetId="114">#REF!</definedName>
    <definedName name="BARROBLOCK15X20X30" localSheetId="151">#REF!</definedName>
    <definedName name="BARROBLOCK15X20X30" localSheetId="126">#REF!</definedName>
    <definedName name="BARROBLOCK15X20X30" localSheetId="162">#REF!</definedName>
    <definedName name="BARROBLOCK15X20X30" localSheetId="137">#REF!</definedName>
    <definedName name="BARROBLOCK15X20X30" localSheetId="118">#REF!</definedName>
    <definedName name="BARROBLOCK15X20X30" localSheetId="238">#REF!</definedName>
    <definedName name="BARROBLOCK15X20X30" localSheetId="113">#REF!</definedName>
    <definedName name="BARROBLOCK15X20X30" localSheetId="145">#REF!</definedName>
    <definedName name="BARROBLOCK15X20X30" localSheetId="149">#REF!</definedName>
    <definedName name="BARROBLOCK15X20X30" localSheetId="120">#REF!</definedName>
    <definedName name="BARROBLOCK15X20X30" localSheetId="128">#REF!</definedName>
    <definedName name="BARROBLOCK15X20X30" localSheetId="132">#REF!</definedName>
    <definedName name="BARROBLOCK15X20X30" localSheetId="139">#REF!</definedName>
    <definedName name="BARROBLOCK15X20X30" localSheetId="142">#REF!</definedName>
    <definedName name="BARROBLOCK15X20X30" localSheetId="160">#REF!</definedName>
    <definedName name="BARROBLOCK15X20X30" localSheetId="135">#REF!</definedName>
    <definedName name="BARROBLOCK15X20X30" localSheetId="116">#REF!</definedName>
    <definedName name="BARROBLOCK15X20X30" localSheetId="248">#REF!</definedName>
    <definedName name="BARROBLOCK15X20X30" localSheetId="249">#REF!</definedName>
    <definedName name="BARROBLOCK15X20X30" localSheetId="250">#REF!</definedName>
    <definedName name="BARROBLOCK15X20X30" localSheetId="218">#REF!</definedName>
    <definedName name="BARROBLOCK15X20X30" localSheetId="102">#REF!</definedName>
    <definedName name="BARROBLOCK15X20X30" localSheetId="110">#REF!</definedName>
    <definedName name="BARROBLOCK15X20X30" localSheetId="103">#REF!</definedName>
    <definedName name="BARROBLOCK15X20X30" localSheetId="111">#REF!</definedName>
    <definedName name="BARROBLOCK15X20X30" localSheetId="101">#REF!</definedName>
    <definedName name="BARROBLOCK15X20X30" localSheetId="109">#REF!</definedName>
    <definedName name="BARROBLOCK15X20X30">#REF!</definedName>
    <definedName name="BASE" localSheetId="251">#REF!</definedName>
    <definedName name="BASE" localSheetId="241">#REF!</definedName>
    <definedName name="BASE" localSheetId="152">#REF!</definedName>
    <definedName name="BASE">#REF!</definedName>
    <definedName name="Base_datos_IM" localSheetId="247">#REF!</definedName>
    <definedName name="Base_datos_IM" localSheetId="243">#REF!</definedName>
    <definedName name="Base_datos_IM" localSheetId="6">#REF!</definedName>
    <definedName name="Base_datos_IM" localSheetId="165">#REF!</definedName>
    <definedName name="Base_datos_IM" localSheetId="251">#REF!</definedName>
    <definedName name="Base_datos_IM" localSheetId="241">#REF!</definedName>
    <definedName name="Base_datos_IM" localSheetId="152">#REF!</definedName>
    <definedName name="Base_datos_IM">#REF!</definedName>
    <definedName name="_xlnm.Database" localSheetId="247">#REF!</definedName>
    <definedName name="_xlnm.Database" localSheetId="243">#REF!</definedName>
    <definedName name="_xlnm.Database" localSheetId="6">#REF!</definedName>
    <definedName name="_xlnm.Database" localSheetId="165">#REF!</definedName>
    <definedName name="_xlnm.Database" localSheetId="251">#REF!</definedName>
    <definedName name="_xlnm.Database" localSheetId="241">#REF!</definedName>
    <definedName name="_xlnm.Database" localSheetId="152">#REF!</definedName>
    <definedName name="_xlnm.Database">#REF!</definedName>
    <definedName name="BLOCKDEL6" localSheetId="251">#REF!</definedName>
    <definedName name="BLOCKDEL6" localSheetId="241">#REF!</definedName>
    <definedName name="BLOCKDEL6" localSheetId="152">#REF!</definedName>
    <definedName name="BLOCKDEL6">#REF!</definedName>
    <definedName name="BRIDAESPDE4" localSheetId="251">#REF!</definedName>
    <definedName name="BRIDAESPDE4" localSheetId="241">#REF!</definedName>
    <definedName name="BRIDAESPDE4" localSheetId="152">#REF!</definedName>
    <definedName name="BRIDAESPDE4">#REF!</definedName>
    <definedName name="CARGA" localSheetId="251">#REF!</definedName>
    <definedName name="CARGA" localSheetId="241">#REF!</definedName>
    <definedName name="CARGA" localSheetId="152">#REF!</definedName>
    <definedName name="CARGA">#REF!</definedName>
    <definedName name="cargo">#REF!</definedName>
    <definedName name="cargocontacto">#REF!</definedName>
    <definedName name="cargoresponsabledelaobra">#REF!</definedName>
    <definedName name="cargovendedor">#REF!</definedName>
    <definedName name="CARPETA" localSheetId="251">#REF!</definedName>
    <definedName name="CARPETA" localSheetId="241">#REF!</definedName>
    <definedName name="CARPETA" localSheetId="152">#REF!</definedName>
    <definedName name="CARPETA">#REF!</definedName>
    <definedName name="ciudad">#REF!</definedName>
    <definedName name="ciudadcliente">#REF!</definedName>
    <definedName name="ciudaddelaobra">#REF!</definedName>
    <definedName name="CLAVO2.4MADERA" localSheetId="15">[1]MATERIALES!#REF!</definedName>
    <definedName name="CLAVO2.4MADERA" localSheetId="14">[1]MATERIALES!#REF!</definedName>
    <definedName name="CLAVO2.4MADERA" localSheetId="13">[1]MATERIALES!#REF!</definedName>
    <definedName name="CLAVO2.4MADERA" localSheetId="12">[1]MATERIALES!#REF!</definedName>
    <definedName name="CLAVO2.4MADERA" localSheetId="9">[1]MATERIALES!#REF!</definedName>
    <definedName name="CLAVO2.4MADERA" localSheetId="10">[1]MATERIALES!#REF!</definedName>
    <definedName name="CLAVO2.4MADERA" localSheetId="8">[1]MATERIALES!#REF!</definedName>
    <definedName name="CLAVO2.4MADERA" localSheetId="11">[1]MATERIALES!#REF!</definedName>
    <definedName name="CLAVO2.4MADERA" localSheetId="16">[1]MATERIALES!#REF!</definedName>
    <definedName name="CLAVO2.4MADERA" localSheetId="18">[1]MATERIALES!#REF!</definedName>
    <definedName name="CLAVO2.4MADERA" localSheetId="19">[1]MATERIALES!#REF!</definedName>
    <definedName name="CLAVO2.4MADERA" localSheetId="17">[1]MATERIALES!#REF!</definedName>
    <definedName name="CLAVO2.4MADERA" localSheetId="203">[1]MATERIALES!#REF!</definedName>
    <definedName name="CLAVO2.4MADERA" localSheetId="207">[1]MATERIALES!#REF!</definedName>
    <definedName name="CLAVO2.4MADERA" localSheetId="53">[1]MATERIALES!#REF!</definedName>
    <definedName name="CLAVO2.4MADERA" localSheetId="40">[1]MATERIALES!#REF!</definedName>
    <definedName name="CLAVO2.4MADERA" localSheetId="201">[1]MATERIALES!#REF!</definedName>
    <definedName name="CLAVO2.4MADERA" localSheetId="20">[1]MATERIALES!#REF!</definedName>
    <definedName name="CLAVO2.4MADERA" localSheetId="23">[1]MATERIALES!#REF!</definedName>
    <definedName name="CLAVO2.4MADERA" localSheetId="24">[1]MATERIALES!#REF!</definedName>
    <definedName name="CLAVO2.4MADERA" localSheetId="27">[1]MATERIALES!#REF!</definedName>
    <definedName name="CLAVO2.4MADERA" localSheetId="211">[1]MATERIALES!#REF!</definedName>
    <definedName name="CLAVO2.4MADERA" localSheetId="33">[1]MATERIALES!#REF!</definedName>
    <definedName name="CLAVO2.4MADERA" localSheetId="37">[1]MATERIALES!#REF!</definedName>
    <definedName name="CLAVO2.4MADERA" localSheetId="199">[1]MATERIALES!#REF!</definedName>
    <definedName name="CLAVO2.4MADERA" localSheetId="205">[1]MATERIALES!#REF!</definedName>
    <definedName name="CLAVO2.4MADERA" localSheetId="209">[1]MATERIALES!#REF!</definedName>
    <definedName name="CLAVO2.4MADERA" localSheetId="55">[1]MATERIALES!#REF!</definedName>
    <definedName name="CLAVO2.4MADERA" localSheetId="41">[1]MATERIALES!#REF!</definedName>
    <definedName name="CLAVO2.4MADERA" localSheetId="29">[1]MATERIALES!#REF!</definedName>
    <definedName name="CLAVO2.4MADERA" localSheetId="213">[1]MATERIALES!#REF!</definedName>
    <definedName name="CLAVO2.4MADERA" localSheetId="35">[1]MATERIALES!#REF!</definedName>
    <definedName name="CLAVO2.4MADERA" localSheetId="38">[1]MATERIALES!#REF!</definedName>
    <definedName name="CLAVO2.4MADERA" localSheetId="206">[1]MATERIALES!#REF!</definedName>
    <definedName name="CLAVO2.4MADERA" localSheetId="210">[1]MATERIALES!#REF!</definedName>
    <definedName name="CLAVO2.4MADERA" localSheetId="202">[1]MATERIALES!#REF!</definedName>
    <definedName name="CLAVO2.4MADERA" localSheetId="200">[1]MATERIALES!#REF!</definedName>
    <definedName name="CLAVO2.4MADERA" localSheetId="56">[1]MATERIALES!#REF!</definedName>
    <definedName name="CLAVO2.4MADERA" localSheetId="43">[1]MATERIALES!#REF!</definedName>
    <definedName name="CLAVO2.4MADERA" localSheetId="22">[1]MATERIALES!#REF!</definedName>
    <definedName name="CLAVO2.4MADERA" localSheetId="32">[1]MATERIALES!#REF!</definedName>
    <definedName name="CLAVO2.4MADERA" localSheetId="26">[1]MATERIALES!#REF!</definedName>
    <definedName name="CLAVO2.4MADERA" localSheetId="30">[1]MATERIALES!#REF!</definedName>
    <definedName name="CLAVO2.4MADERA" localSheetId="214">[1]MATERIALES!#REF!</definedName>
    <definedName name="CLAVO2.4MADERA" localSheetId="36">[1]MATERIALES!#REF!</definedName>
    <definedName name="CLAVO2.4MADERA" localSheetId="44">[1]MATERIALES!#REF!</definedName>
    <definedName name="CLAVO2.4MADERA" localSheetId="204">[1]MATERIALES!#REF!</definedName>
    <definedName name="CLAVO2.4MADERA" localSheetId="208">[1]MATERIALES!#REF!</definedName>
    <definedName name="CLAVO2.4MADERA" localSheetId="54">[1]MATERIALES!#REF!</definedName>
    <definedName name="CLAVO2.4MADERA" localSheetId="42">[1]MATERIALES!#REF!</definedName>
    <definedName name="CLAVO2.4MADERA" localSheetId="21">[1]MATERIALES!#REF!</definedName>
    <definedName name="CLAVO2.4MADERA" localSheetId="31">[1]MATERIALES!#REF!</definedName>
    <definedName name="CLAVO2.4MADERA" localSheetId="25">[1]MATERIALES!#REF!</definedName>
    <definedName name="CLAVO2.4MADERA" localSheetId="28">[1]MATERIALES!#REF!</definedName>
    <definedName name="CLAVO2.4MADERA" localSheetId="212">[1]MATERIALES!#REF!</definedName>
    <definedName name="CLAVO2.4MADERA" localSheetId="34">[1]MATERIALES!#REF!</definedName>
    <definedName name="CLAVO2.4MADERA" localSheetId="39">[1]MATERIALES!#REF!</definedName>
    <definedName name="CLAVO2.4MADERA" localSheetId="222">[1]MATERIALES!#REF!</definedName>
    <definedName name="CLAVO2.4MADERA" localSheetId="220">[1]MATERIALES!#REF!</definedName>
    <definedName name="CLAVO2.4MADERA" localSheetId="219">[1]MATERIALES!#REF!</definedName>
    <definedName name="CLAVO2.4MADERA" localSheetId="221">[1]MATERIALES!#REF!</definedName>
    <definedName name="CLAVO2.4MADERA" localSheetId="217">[1]MATERIALES!#REF!</definedName>
    <definedName name="CLAVO2.4MADERA" localSheetId="215">[1]MATERIALES!#REF!</definedName>
    <definedName name="CLAVO2.4MADERA" localSheetId="45">[1]MATERIALES!#REF!</definedName>
    <definedName name="CLAVO2.4MADERA" localSheetId="49">[1]MATERIALES!#REF!</definedName>
    <definedName name="CLAVO2.4MADERA" localSheetId="80">[1]MATERIALES!#REF!</definedName>
    <definedName name="CLAVO2.4MADERA" localSheetId="72">[1]MATERIALES!#REF!</definedName>
    <definedName name="CLAVO2.4MADERA" localSheetId="57">[1]MATERIALES!#REF!</definedName>
    <definedName name="CLAVO2.4MADERA" localSheetId="87">[1]MATERIALES!#REF!</definedName>
    <definedName name="CLAVO2.4MADERA" localSheetId="84">[1]MATERIALES!#REF!</definedName>
    <definedName name="CLAVO2.4MADERA" localSheetId="223">[1]MATERIALES!#REF!</definedName>
    <definedName name="CLAVO2.4MADERA" localSheetId="225">[1]MATERIALES!#REF!</definedName>
    <definedName name="CLAVO2.4MADERA" localSheetId="224">[1]MATERIALES!#REF!</definedName>
    <definedName name="CLAVO2.4MADERA" localSheetId="198">[1]MATERIALES!#REF!</definedName>
    <definedName name="CLAVO2.4MADERA" localSheetId="226">[1]MATERIALES!#REF!</definedName>
    <definedName name="CLAVO2.4MADERA" localSheetId="48">[1]MATERIALES!#REF!</definedName>
    <definedName name="CLAVO2.4MADERA" localSheetId="62">[1]MATERIALES!#REF!</definedName>
    <definedName name="CLAVO2.4MADERA" localSheetId="104">[1]MATERIALES!#REF!</definedName>
    <definedName name="CLAVO2.4MADERA" localSheetId="65">[1]MATERIALES!#REF!</definedName>
    <definedName name="CLAVO2.4MADERA" localSheetId="227">[1]MATERIALES!#REF!</definedName>
    <definedName name="CLAVO2.4MADERA" localSheetId="58">[1]MATERIALES!#REF!</definedName>
    <definedName name="CLAVO2.4MADERA" localSheetId="76">[1]MATERIALES!#REF!</definedName>
    <definedName name="CLAVO2.4MADERA" localSheetId="91">[1]MATERIALES!#REF!</definedName>
    <definedName name="CLAVO2.4MADERA" localSheetId="155">[1]MATERIALES!#REF!</definedName>
    <definedName name="CLAVO2.4MADERA" localSheetId="95">[1]MATERIALES!#REF!</definedName>
    <definedName name="CLAVO2.4MADERA" localSheetId="233">[1]MATERIALES!#REF!</definedName>
    <definedName name="CLAVO2.4MADERA" localSheetId="99">[1]MATERIALES!#REF!</definedName>
    <definedName name="CLAVO2.4MADERA" localSheetId="108">[1]MATERIALES!#REF!</definedName>
    <definedName name="CLAVO2.4MADERA" localSheetId="144">[1]MATERIALES!#REF!</definedName>
    <definedName name="CLAVO2.4MADERA" localSheetId="148">[1]MATERIALES!#REF!</definedName>
    <definedName name="CLAVO2.4MADERA" localSheetId="237">[1]MATERIALES!#REF!</definedName>
    <definedName name="CLAVO2.4MADERA" localSheetId="159">[1]MATERIALES!#REF!</definedName>
    <definedName name="CLAVO2.4MADERA" localSheetId="134">[1]MATERIALES!#REF!</definedName>
    <definedName name="CLAVO2.4MADERA" localSheetId="255">[1]MATERIALES!#REF!</definedName>
    <definedName name="CLAVO2.4MADERA" localSheetId="257">[1]MATERIALES!#REF!</definedName>
    <definedName name="CLAVO2.4MADERA" localSheetId="127">[1]MATERIALES!#REF!</definedName>
    <definedName name="CLAVO2.4MADERA" localSheetId="112">[1]MATERIALES!#REF!</definedName>
    <definedName name="CLAVO2.4MADERA" localSheetId="131">[1]MATERIALES!#REF!</definedName>
    <definedName name="CLAVO2.4MADERA" localSheetId="138">[1]MATERIALES!#REF!</definedName>
    <definedName name="CLAVO2.4MADERA" localSheetId="141">[1]MATERIALES!#REF!</definedName>
    <definedName name="CLAVO2.4MADERA" localSheetId="119">[1]MATERIALES!#REF!</definedName>
    <definedName name="CLAVO2.4MADERA" localSheetId="115">[1]MATERIALES!#REF!</definedName>
    <definedName name="CLAVO2.4MADERA" localSheetId="259">[1]MATERIALES!#REF!</definedName>
    <definedName name="CLAVO2.4MADERA" localSheetId="172">[1]MATERIALES!#REF!</definedName>
    <definedName name="CLAVO2.4MADERA" localSheetId="175">[1]MATERIALES!#REF!</definedName>
    <definedName name="CLAVO2.4MADERA" localSheetId="178">[1]MATERIALES!#REF!</definedName>
    <definedName name="CLAVO2.4MADERA" localSheetId="181">[1]MATERIALES!#REF!</definedName>
    <definedName name="CLAVO2.4MADERA" localSheetId="194">[1]MATERIALES!#REF!</definedName>
    <definedName name="CLAVO2.4MADERA" localSheetId="163">[1]MATERIALES!#REF!</definedName>
    <definedName name="CLAVO2.4MADERA" localSheetId="168">[1]MATERIALES!#REF!</definedName>
    <definedName name="CLAVO2.4MADERA" localSheetId="184">[1]MATERIALES!#REF!</definedName>
    <definedName name="CLAVO2.4MADERA" localSheetId="188">[1]MATERIALES!#REF!</definedName>
    <definedName name="CLAVO2.4MADERA" localSheetId="191">[1]MATERIALES!#REF!</definedName>
    <definedName name="CLAVO2.4MADERA" localSheetId="251">[1]MATERIALES!#REF!</definedName>
    <definedName name="CLAVO2.4MADERA" localSheetId="241">[1]MATERIALES!#REF!</definedName>
    <definedName name="CLAVO2.4MADERA" localSheetId="152">[1]MATERIALES!#REF!</definedName>
    <definedName name="CLAVO2.4MADERA" localSheetId="88">[1]MATERIALES!#REF!</definedName>
    <definedName name="CLAVO2.4MADERA" localSheetId="89">[1]MATERIALES!#REF!</definedName>
    <definedName name="CLAVO2.4MADERA" localSheetId="90">[1]MATERIALES!#REF!</definedName>
    <definedName name="CLAVO2.4MADERA" localSheetId="86">[1]MATERIALES!#REF!</definedName>
    <definedName name="CLAVO2.4MADERA" localSheetId="123">[1]MATERIALES!#REF!</definedName>
    <definedName name="CLAVO2.4MADERA" localSheetId="216">[1]MATERIALES!#REF!</definedName>
    <definedName name="CLAVO2.4MADERA" localSheetId="261">[1]MATERIALES!#REF!</definedName>
    <definedName name="CLAVO2.4MADERA" localSheetId="196">[1]MATERIALES!#REF!</definedName>
    <definedName name="CLAVO2.4MADERA" localSheetId="166">[1]MATERIALES!#REF!</definedName>
    <definedName name="CLAVO2.4MADERA" localSheetId="170">[1]MATERIALES!#REF!</definedName>
    <definedName name="CLAVO2.4MADERA" localSheetId="186">[1]MATERIALES!#REF!</definedName>
    <definedName name="CLAVO2.4MADERA" localSheetId="190">[1]MATERIALES!#REF!</definedName>
    <definedName name="CLAVO2.4MADERA" localSheetId="193">[1]MATERIALES!#REF!</definedName>
    <definedName name="CLAVO2.4MADERA" localSheetId="262">[1]MATERIALES!#REF!</definedName>
    <definedName name="CLAVO2.4MADERA" localSheetId="174">[1]MATERIALES!#REF!</definedName>
    <definedName name="CLAVO2.4MADERA" localSheetId="177">[1]MATERIALES!#REF!</definedName>
    <definedName name="CLAVO2.4MADERA" localSheetId="180">[1]MATERIALES!#REF!</definedName>
    <definedName name="CLAVO2.4MADERA" localSheetId="183">[1]MATERIALES!#REF!</definedName>
    <definedName name="CLAVO2.4MADERA" localSheetId="167">[1]MATERIALES!#REF!</definedName>
    <definedName name="CLAVO2.4MADERA" localSheetId="171">[1]MATERIALES!#REF!</definedName>
    <definedName name="CLAVO2.4MADERA" localSheetId="187">[1]MATERIALES!#REF!</definedName>
    <definedName name="CLAVO2.4MADERA" localSheetId="260">[1]MATERIALES!#REF!</definedName>
    <definedName name="CLAVO2.4MADERA" localSheetId="173">[1]MATERIALES!#REF!</definedName>
    <definedName name="CLAVO2.4MADERA" localSheetId="176">[1]MATERIALES!#REF!</definedName>
    <definedName name="CLAVO2.4MADERA" localSheetId="179">[1]MATERIALES!#REF!</definedName>
    <definedName name="CLAVO2.4MADERA" localSheetId="182">[1]MATERIALES!#REF!</definedName>
    <definedName name="CLAVO2.4MADERA" localSheetId="195">[1]MATERIALES!#REF!</definedName>
    <definedName name="CLAVO2.4MADERA" localSheetId="164">[1]MATERIALES!#REF!</definedName>
    <definedName name="CLAVO2.4MADERA" localSheetId="169">[1]MATERIALES!#REF!</definedName>
    <definedName name="CLAVO2.4MADERA" localSheetId="185">[1]MATERIALES!#REF!</definedName>
    <definedName name="CLAVO2.4MADERA" localSheetId="189">[1]MATERIALES!#REF!</definedName>
    <definedName name="CLAVO2.4MADERA" localSheetId="192">[1]MATERIALES!#REF!</definedName>
    <definedName name="CLAVO2.4MADERA" localSheetId="256">[1]MATERIALES!#REF!</definedName>
    <definedName name="CLAVO2.4MADERA" localSheetId="253">[1]MATERIALES!#REF!</definedName>
    <definedName name="CLAVO2.4MADERA" localSheetId="244">[1]MATERIALES!#REF!</definedName>
    <definedName name="CLAVO2.4MADERA" localSheetId="246">[1]MATERIALES!#REF!</definedName>
    <definedName name="CLAVO2.4MADERA" localSheetId="254">[1]MATERIALES!#REF!</definedName>
    <definedName name="CLAVO2.4MADERA" localSheetId="245">[1]MATERIALES!#REF!</definedName>
    <definedName name="CLAVO2.4MADERA" localSheetId="154">[1]MATERIALES!#REF!</definedName>
    <definedName name="CLAVO2.4MADERA" localSheetId="252">[1]MATERIALES!#REF!</definedName>
    <definedName name="CLAVO2.4MADERA" localSheetId="242">[1]MATERIALES!#REF!</definedName>
    <definedName name="CLAVO2.4MADERA" localSheetId="153">[1]MATERIALES!#REF!</definedName>
    <definedName name="CLAVO2.4MADERA" localSheetId="85">[1]MATERIALES!#REF!</definedName>
    <definedName name="CLAVO2.4MADERA" localSheetId="82">[1]MATERIALES!#REF!</definedName>
    <definedName name="CLAVO2.4MADERA" localSheetId="75">[1]MATERIALES!#REF!</definedName>
    <definedName name="CLAVO2.4MADERA" localSheetId="124">[1]MATERIALES!#REF!</definedName>
    <definedName name="CLAVO2.4MADERA" localSheetId="83">[1]MATERIALES!#REF!</definedName>
    <definedName name="CLAVO2.4MADERA" localSheetId="125">[1]MATERIALES!#REF!</definedName>
    <definedName name="CLAVO2.4MADERA" localSheetId="197">[1]MATERIALES!#REF!</definedName>
    <definedName name="CLAVO2.4MADERA" localSheetId="81">[1]MATERIALES!#REF!</definedName>
    <definedName name="CLAVO2.4MADERA" localSheetId="73">[1]MATERIALES!#REF!</definedName>
    <definedName name="CLAVO2.4MADERA" localSheetId="74">[1]MATERIALES!#REF!</definedName>
    <definedName name="CLAVO2.4MADERA" localSheetId="122">[1]MATERIALES!#REF!</definedName>
    <definedName name="CLAVO2.4MADERA" localSheetId="0">#REF!</definedName>
    <definedName name="CLAVO2.4MADERA" localSheetId="93">[1]MATERIALES!#REF!</definedName>
    <definedName name="CLAVO2.4MADERA" localSheetId="157">[1]MATERIALES!#REF!</definedName>
    <definedName name="CLAVO2.4MADERA" localSheetId="94">[1]MATERIALES!#REF!</definedName>
    <definedName name="CLAVO2.4MADERA" localSheetId="158">[1]MATERIALES!#REF!</definedName>
    <definedName name="CLAVO2.4MADERA" localSheetId="92">[1]MATERIALES!#REF!</definedName>
    <definedName name="CLAVO2.4MADERA" localSheetId="156">[1]MATERIALES!#REF!</definedName>
    <definedName name="CLAVO2.4MADERA" localSheetId="230">[1]MATERIALES!#REF!</definedName>
    <definedName name="CLAVO2.4MADERA" localSheetId="69">[1]MATERIALES!#REF!</definedName>
    <definedName name="CLAVO2.4MADERA" localSheetId="106">[1]MATERIALES!#REF!</definedName>
    <definedName name="CLAVO2.4MADERA" localSheetId="105">[1]MATERIALES!#REF!</definedName>
    <definedName name="CLAVO2.4MADERA" localSheetId="107">[1]MATERIALES!#REF!</definedName>
    <definedName name="CLAVO2.4MADERA" localSheetId="47">[1]MATERIALES!#REF!</definedName>
    <definedName name="CLAVO2.4MADERA" localSheetId="46">[1]MATERIALES!#REF!</definedName>
    <definedName name="CLAVO2.4MADERA" localSheetId="51">[1]MATERIALES!#REF!</definedName>
    <definedName name="CLAVO2.4MADERA" localSheetId="50">[1]MATERIALES!#REF!</definedName>
    <definedName name="CLAVO2.4MADERA" localSheetId="52">[1]MATERIALES!#REF!</definedName>
    <definedName name="CLAVO2.4MADERA" localSheetId="63">[1]MATERIALES!#REF!</definedName>
    <definedName name="CLAVO2.4MADERA" localSheetId="64">[1]MATERIALES!#REF!</definedName>
    <definedName name="CLAVO2.4MADERA" localSheetId="66">[1]MATERIALES!#REF!</definedName>
    <definedName name="CLAVO2.4MADERA" localSheetId="67">[1]MATERIALES!#REF!</definedName>
    <definedName name="CLAVO2.4MADERA" localSheetId="229">[1]MATERIALES!#REF!</definedName>
    <definedName name="CLAVO2.4MADERA" localSheetId="228">[1]MATERIALES!#REF!</definedName>
    <definedName name="CLAVO2.4MADERA" localSheetId="231">[1]MATERIALES!#REF!</definedName>
    <definedName name="CLAVO2.4MADERA" localSheetId="60">[1]MATERIALES!#REF!</definedName>
    <definedName name="CLAVO2.4MADERA" localSheetId="59">[1]MATERIALES!#REF!</definedName>
    <definedName name="CLAVO2.4MADERA" localSheetId="61">[1]MATERIALES!#REF!</definedName>
    <definedName name="CLAVO2.4MADERA" localSheetId="78">[1]MATERIALES!#REF!</definedName>
    <definedName name="CLAVO2.4MADERA" localSheetId="77">[1]MATERIALES!#REF!</definedName>
    <definedName name="CLAVO2.4MADERA" localSheetId="79">[1]MATERIALES!#REF!</definedName>
    <definedName name="CLAVO2.4MADERA" localSheetId="68">[1]MATERIALES!#REF!</definedName>
    <definedName name="CLAVO2.4MADERA" localSheetId="70">[1]MATERIALES!#REF!</definedName>
    <definedName name="CLAVO2.4MADERA" localSheetId="71">[1]MATERIALES!#REF!</definedName>
    <definedName name="CLAVO2.4MADERA" localSheetId="97">[1]MATERIALES!#REF!</definedName>
    <definedName name="CLAVO2.4MADERA" localSheetId="235">[1]MATERIALES!#REF!</definedName>
    <definedName name="CLAVO2.4MADERA" localSheetId="96">[1]MATERIALES!#REF!</definedName>
    <definedName name="CLAVO2.4MADERA" localSheetId="234">[1]MATERIALES!#REF!</definedName>
    <definedName name="CLAVO2.4MADERA" localSheetId="98">[1]MATERIALES!#REF!</definedName>
    <definedName name="CLAVO2.4MADERA" localSheetId="236">[1]MATERIALES!#REF!</definedName>
    <definedName name="CLAVO2.4MADERA" localSheetId="239">[1]MATERIALES!#REF!</definedName>
    <definedName name="CLAVO2.4MADERA" localSheetId="146">[1]MATERIALES!#REF!</definedName>
    <definedName name="CLAVO2.4MADERA" localSheetId="150">[1]MATERIALES!#REF!</definedName>
    <definedName name="CLAVO2.4MADERA" localSheetId="121">[1]MATERIALES!#REF!</definedName>
    <definedName name="CLAVO2.4MADERA" localSheetId="129">[1]MATERIALES!#REF!</definedName>
    <definedName name="CLAVO2.4MADERA" localSheetId="161">[1]MATERIALES!#REF!</definedName>
    <definedName name="CLAVO2.4MADERA" localSheetId="136">[1]MATERIALES!#REF!</definedName>
    <definedName name="CLAVO2.4MADERA" localSheetId="117">[1]MATERIALES!#REF!</definedName>
    <definedName name="CLAVO2.4MADERA" localSheetId="240">[1]MATERIALES!#REF!</definedName>
    <definedName name="CLAVO2.4MADERA" localSheetId="130">[1]MATERIALES!#REF!</definedName>
    <definedName name="CLAVO2.4MADERA" localSheetId="258">[1]MATERIALES!#REF!</definedName>
    <definedName name="CLAVO2.4MADERA" localSheetId="133">[1]MATERIALES!#REF!</definedName>
    <definedName name="CLAVO2.4MADERA" localSheetId="140">[1]MATERIALES!#REF!</definedName>
    <definedName name="CLAVO2.4MADERA" localSheetId="143">[1]MATERIALES!#REF!</definedName>
    <definedName name="CLAVO2.4MADERA" localSheetId="147">[1]MATERIALES!#REF!</definedName>
    <definedName name="CLAVO2.4MADERA" localSheetId="114">[1]MATERIALES!#REF!</definedName>
    <definedName name="CLAVO2.4MADERA" localSheetId="151">[1]MATERIALES!#REF!</definedName>
    <definedName name="CLAVO2.4MADERA" localSheetId="126">[1]MATERIALES!#REF!</definedName>
    <definedName name="CLAVO2.4MADERA" localSheetId="162">[1]MATERIALES!#REF!</definedName>
    <definedName name="CLAVO2.4MADERA" localSheetId="137">[1]MATERIALES!#REF!</definedName>
    <definedName name="CLAVO2.4MADERA" localSheetId="118">[1]MATERIALES!#REF!</definedName>
    <definedName name="CLAVO2.4MADERA" localSheetId="238">[1]MATERIALES!#REF!</definedName>
    <definedName name="CLAVO2.4MADERA" localSheetId="113">[1]MATERIALES!#REF!</definedName>
    <definedName name="CLAVO2.4MADERA" localSheetId="145">[1]MATERIALES!#REF!</definedName>
    <definedName name="CLAVO2.4MADERA" localSheetId="149">[1]MATERIALES!#REF!</definedName>
    <definedName name="CLAVO2.4MADERA" localSheetId="120">[1]MATERIALES!#REF!</definedName>
    <definedName name="CLAVO2.4MADERA" localSheetId="128">[1]MATERIALES!#REF!</definedName>
    <definedName name="CLAVO2.4MADERA" localSheetId="132">[1]MATERIALES!#REF!</definedName>
    <definedName name="CLAVO2.4MADERA" localSheetId="139">[1]MATERIALES!#REF!</definedName>
    <definedName name="CLAVO2.4MADERA" localSheetId="142">[1]MATERIALES!#REF!</definedName>
    <definedName name="CLAVO2.4MADERA" localSheetId="160">[1]MATERIALES!#REF!</definedName>
    <definedName name="CLAVO2.4MADERA" localSheetId="135">[1]MATERIALES!#REF!</definedName>
    <definedName name="CLAVO2.4MADERA" localSheetId="116">[1]MATERIALES!#REF!</definedName>
    <definedName name="CLAVO2.4MADERA" localSheetId="248">[1]MATERIALES!#REF!</definedName>
    <definedName name="CLAVO2.4MADERA" localSheetId="249">[1]MATERIALES!#REF!</definedName>
    <definedName name="CLAVO2.4MADERA" localSheetId="250">[1]MATERIALES!#REF!</definedName>
    <definedName name="CLAVO2.4MADERA" localSheetId="218">[1]MATERIALES!#REF!</definedName>
    <definedName name="CLAVO2.4MADERA" localSheetId="102">[1]MATERIALES!#REF!</definedName>
    <definedName name="CLAVO2.4MADERA" localSheetId="110">[1]MATERIALES!#REF!</definedName>
    <definedName name="CLAVO2.4MADERA" localSheetId="103">[1]MATERIALES!#REF!</definedName>
    <definedName name="CLAVO2.4MADERA" localSheetId="111">[1]MATERIALES!#REF!</definedName>
    <definedName name="CLAVO2.4MADERA" localSheetId="101">[1]MATERIALES!#REF!</definedName>
    <definedName name="CLAVO2.4MADERA" localSheetId="109">[1]MATERIALES!#REF!</definedName>
    <definedName name="CLAVO2.4MADERA">#REF!</definedName>
    <definedName name="CLIENTE" localSheetId="15">#REF!</definedName>
    <definedName name="CLIENTE" localSheetId="14">#REF!</definedName>
    <definedName name="CLIENTE" localSheetId="13">#REF!</definedName>
    <definedName name="CLIENTE" localSheetId="9">#REF!</definedName>
    <definedName name="CLIENTE" localSheetId="10">#REF!</definedName>
    <definedName name="CLIENTE" localSheetId="11">#REF!</definedName>
    <definedName name="CLIENTE" localSheetId="16">#REF!</definedName>
    <definedName name="CLIENTE" localSheetId="18">#REF!</definedName>
    <definedName name="CLIENTE" localSheetId="19">#REF!</definedName>
    <definedName name="CLIENTE" localSheetId="17">#REF!</definedName>
    <definedName name="CLIENTE" localSheetId="203">#REF!</definedName>
    <definedName name="CLIENTE" localSheetId="207">#REF!</definedName>
    <definedName name="CLIENTE" localSheetId="53">#REF!</definedName>
    <definedName name="CLIENTE" localSheetId="40">#REF!</definedName>
    <definedName name="CLIENTE" localSheetId="201">#REF!</definedName>
    <definedName name="CLIENTE" localSheetId="20">#REF!</definedName>
    <definedName name="CLIENTE" localSheetId="23">#REF!</definedName>
    <definedName name="CLIENTE" localSheetId="24">#REF!</definedName>
    <definedName name="CLIENTE" localSheetId="27">#REF!</definedName>
    <definedName name="CLIENTE" localSheetId="211">#REF!</definedName>
    <definedName name="CLIENTE" localSheetId="33">#REF!</definedName>
    <definedName name="CLIENTE" localSheetId="37">#REF!</definedName>
    <definedName name="CLIENTE" localSheetId="199">#REF!</definedName>
    <definedName name="CLIENTE" localSheetId="205">#REF!</definedName>
    <definedName name="CLIENTE" localSheetId="209">#REF!</definedName>
    <definedName name="CLIENTE" localSheetId="55">#REF!</definedName>
    <definedName name="CLIENTE" localSheetId="41">#REF!</definedName>
    <definedName name="CLIENTE" localSheetId="29">#REF!</definedName>
    <definedName name="CLIENTE" localSheetId="213">#REF!</definedName>
    <definedName name="CLIENTE" localSheetId="35">#REF!</definedName>
    <definedName name="CLIENTE" localSheetId="38">#REF!</definedName>
    <definedName name="CLIENTE" localSheetId="206">#REF!</definedName>
    <definedName name="CLIENTE" localSheetId="210">#REF!</definedName>
    <definedName name="CLIENTE" localSheetId="202">#REF!</definedName>
    <definedName name="CLIENTE" localSheetId="200">#REF!</definedName>
    <definedName name="CLIENTE" localSheetId="56">#REF!</definedName>
    <definedName name="CLIENTE" localSheetId="43">#REF!</definedName>
    <definedName name="CLIENTE" localSheetId="22">#REF!</definedName>
    <definedName name="CLIENTE" localSheetId="32">#REF!</definedName>
    <definedName name="CLIENTE" localSheetId="26">#REF!</definedName>
    <definedName name="CLIENTE" localSheetId="30">#REF!</definedName>
    <definedName name="CLIENTE" localSheetId="214">#REF!</definedName>
    <definedName name="CLIENTE" localSheetId="36">#REF!</definedName>
    <definedName name="CLIENTE" localSheetId="44">#REF!</definedName>
    <definedName name="CLIENTE" localSheetId="204">#REF!</definedName>
    <definedName name="CLIENTE" localSheetId="208">#REF!</definedName>
    <definedName name="CLIENTE" localSheetId="54">#REF!</definedName>
    <definedName name="CLIENTE" localSheetId="42">#REF!</definedName>
    <definedName name="CLIENTE" localSheetId="21">#REF!</definedName>
    <definedName name="CLIENTE" localSheetId="31">#REF!</definedName>
    <definedName name="CLIENTE" localSheetId="25">#REF!</definedName>
    <definedName name="CLIENTE" localSheetId="28">#REF!</definedName>
    <definedName name="CLIENTE" localSheetId="212">#REF!</definedName>
    <definedName name="CLIENTE" localSheetId="34">#REF!</definedName>
    <definedName name="CLIENTE" localSheetId="39">#REF!</definedName>
    <definedName name="CLIENTE" localSheetId="222">#REF!</definedName>
    <definedName name="CLIENTE" localSheetId="220">#REF!</definedName>
    <definedName name="CLIENTE" localSheetId="221">#REF!</definedName>
    <definedName name="CLIENTE" localSheetId="225">#REF!</definedName>
    <definedName name="CLIENTE" localSheetId="224">#REF!</definedName>
    <definedName name="CLIENTE" localSheetId="226">#REF!</definedName>
    <definedName name="CLIENTE" localSheetId="48">#REF!</definedName>
    <definedName name="CLIENTE" localSheetId="251">#REF!</definedName>
    <definedName name="CLIENTE" localSheetId="241">#REF!</definedName>
    <definedName name="CLIENTE" localSheetId="152">#REF!</definedName>
    <definedName name="CLIENTE" localSheetId="88">#REF!</definedName>
    <definedName name="CLIENTE" localSheetId="89">#REF!</definedName>
    <definedName name="CLIENTE" localSheetId="90">#REF!</definedName>
    <definedName name="CLIENTE" localSheetId="86">#REF!</definedName>
    <definedName name="CLIENTE" localSheetId="123">#REF!</definedName>
    <definedName name="CLIENTE" localSheetId="216">#REF!</definedName>
    <definedName name="CLIENTE" localSheetId="261">#REF!</definedName>
    <definedName name="CLIENTE" localSheetId="196">#REF!</definedName>
    <definedName name="CLIENTE" localSheetId="166">#REF!</definedName>
    <definedName name="CLIENTE" localSheetId="170">#REF!</definedName>
    <definedName name="CLIENTE" localSheetId="186">#REF!</definedName>
    <definedName name="CLIENTE" localSheetId="190">#REF!</definedName>
    <definedName name="CLIENTE" localSheetId="193">#REF!</definedName>
    <definedName name="CLIENTE" localSheetId="262">#REF!</definedName>
    <definedName name="CLIENTE" localSheetId="174">#REF!</definedName>
    <definedName name="CLIENTE" localSheetId="177">#REF!</definedName>
    <definedName name="CLIENTE" localSheetId="180">#REF!</definedName>
    <definedName name="CLIENTE" localSheetId="183">#REF!</definedName>
    <definedName name="CLIENTE" localSheetId="167">#REF!</definedName>
    <definedName name="CLIENTE" localSheetId="171">#REF!</definedName>
    <definedName name="CLIENTE" localSheetId="187">#REF!</definedName>
    <definedName name="CLIENTE" localSheetId="260">#REF!</definedName>
    <definedName name="CLIENTE" localSheetId="173">#REF!</definedName>
    <definedName name="CLIENTE" localSheetId="176">#REF!</definedName>
    <definedName name="CLIENTE" localSheetId="179">#REF!</definedName>
    <definedName name="CLIENTE" localSheetId="182">#REF!</definedName>
    <definedName name="CLIENTE" localSheetId="195">#REF!</definedName>
    <definedName name="CLIENTE" localSheetId="164">#REF!</definedName>
    <definedName name="CLIENTE" localSheetId="169">#REF!</definedName>
    <definedName name="CLIENTE" localSheetId="185">#REF!</definedName>
    <definedName name="CLIENTE" localSheetId="189">#REF!</definedName>
    <definedName name="CLIENTE" localSheetId="192">#REF!</definedName>
    <definedName name="CLIENTE" localSheetId="256">#REF!</definedName>
    <definedName name="CLIENTE" localSheetId="253">#REF!</definedName>
    <definedName name="CLIENTE" localSheetId="244">#REF!</definedName>
    <definedName name="CLIENTE" localSheetId="246">#REF!</definedName>
    <definedName name="CLIENTE" localSheetId="254">#REF!</definedName>
    <definedName name="CLIENTE" localSheetId="245">#REF!</definedName>
    <definedName name="CLIENTE" localSheetId="154">#REF!</definedName>
    <definedName name="CLIENTE" localSheetId="252">#REF!</definedName>
    <definedName name="CLIENTE" localSheetId="242">#REF!</definedName>
    <definedName name="CLIENTE" localSheetId="153">#REF!</definedName>
    <definedName name="CLIENTE" localSheetId="85">#REF!</definedName>
    <definedName name="CLIENTE" localSheetId="82">#REF!</definedName>
    <definedName name="CLIENTE" localSheetId="75">#REF!</definedName>
    <definedName name="CLIENTE" localSheetId="124">#REF!</definedName>
    <definedName name="CLIENTE" localSheetId="83">#REF!</definedName>
    <definedName name="CLIENTE" localSheetId="125">#REF!</definedName>
    <definedName name="CLIENTE" localSheetId="197">#REF!</definedName>
    <definedName name="CLIENTE" localSheetId="81">#REF!</definedName>
    <definedName name="CLIENTE" localSheetId="73">#REF!</definedName>
    <definedName name="CLIENTE" localSheetId="74">#REF!</definedName>
    <definedName name="CLIENTE" localSheetId="122">#REF!</definedName>
    <definedName name="CLIENTE" localSheetId="0">#REF!</definedName>
    <definedName name="CLIENTE" localSheetId="93">#REF!</definedName>
    <definedName name="CLIENTE" localSheetId="157">#REF!</definedName>
    <definedName name="CLIENTE" localSheetId="94">#REF!</definedName>
    <definedName name="CLIENTE" localSheetId="158">#REF!</definedName>
    <definedName name="CLIENTE" localSheetId="92">#REF!</definedName>
    <definedName name="CLIENTE" localSheetId="156">#REF!</definedName>
    <definedName name="CLIENTE" localSheetId="230">#REF!</definedName>
    <definedName name="CLIENTE" localSheetId="69">#REF!</definedName>
    <definedName name="CLIENTE" localSheetId="106">#REF!</definedName>
    <definedName name="CLIENTE" localSheetId="105">#REF!</definedName>
    <definedName name="CLIENTE" localSheetId="107">#REF!</definedName>
    <definedName name="CLIENTE" localSheetId="47">#REF!</definedName>
    <definedName name="CLIENTE" localSheetId="46">#REF!</definedName>
    <definedName name="CLIENTE" localSheetId="51">#REF!</definedName>
    <definedName name="CLIENTE" localSheetId="50">#REF!</definedName>
    <definedName name="CLIENTE" localSheetId="52">#REF!</definedName>
    <definedName name="CLIENTE" localSheetId="63">#REF!</definedName>
    <definedName name="CLIENTE" localSheetId="64">#REF!</definedName>
    <definedName name="CLIENTE" localSheetId="66">#REF!</definedName>
    <definedName name="CLIENTE" localSheetId="67">#REF!</definedName>
    <definedName name="CLIENTE" localSheetId="229">#REF!</definedName>
    <definedName name="CLIENTE" localSheetId="228">#REF!</definedName>
    <definedName name="CLIENTE" localSheetId="231">#REF!</definedName>
    <definedName name="CLIENTE" localSheetId="60">#REF!</definedName>
    <definedName name="CLIENTE" localSheetId="59">#REF!</definedName>
    <definedName name="CLIENTE" localSheetId="61">#REF!</definedName>
    <definedName name="CLIENTE" localSheetId="78">#REF!</definedName>
    <definedName name="CLIENTE" localSheetId="77">#REF!</definedName>
    <definedName name="CLIENTE" localSheetId="79">#REF!</definedName>
    <definedName name="CLIENTE" localSheetId="70">#REF!</definedName>
    <definedName name="CLIENTE" localSheetId="71">#REF!</definedName>
    <definedName name="CLIENTE" localSheetId="97">#REF!</definedName>
    <definedName name="CLIENTE" localSheetId="235">#REF!</definedName>
    <definedName name="CLIENTE" localSheetId="96">#REF!</definedName>
    <definedName name="CLIENTE" localSheetId="234">#REF!</definedName>
    <definedName name="CLIENTE" localSheetId="98">#REF!</definedName>
    <definedName name="CLIENTE" localSheetId="236">#REF!</definedName>
    <definedName name="CLIENTE" localSheetId="239">#REF!</definedName>
    <definedName name="CLIENTE" localSheetId="146">#REF!</definedName>
    <definedName name="CLIENTE" localSheetId="150">#REF!</definedName>
    <definedName name="CLIENTE" localSheetId="121">#REF!</definedName>
    <definedName name="CLIENTE" localSheetId="129">#REF!</definedName>
    <definedName name="CLIENTE" localSheetId="161">#REF!</definedName>
    <definedName name="CLIENTE" localSheetId="136">#REF!</definedName>
    <definedName name="CLIENTE" localSheetId="117">#REF!</definedName>
    <definedName name="CLIENTE" localSheetId="240">#REF!</definedName>
    <definedName name="CLIENTE" localSheetId="130">#REF!</definedName>
    <definedName name="CLIENTE" localSheetId="258">#REF!</definedName>
    <definedName name="CLIENTE" localSheetId="133">#REF!</definedName>
    <definedName name="CLIENTE" localSheetId="140">#REF!</definedName>
    <definedName name="CLIENTE" localSheetId="143">#REF!</definedName>
    <definedName name="CLIENTE" localSheetId="147">#REF!</definedName>
    <definedName name="CLIENTE" localSheetId="114">#REF!</definedName>
    <definedName name="CLIENTE" localSheetId="151">#REF!</definedName>
    <definedName name="CLIENTE" localSheetId="126">#REF!</definedName>
    <definedName name="CLIENTE" localSheetId="162">#REF!</definedName>
    <definedName name="CLIENTE" localSheetId="137">#REF!</definedName>
    <definedName name="CLIENTE" localSheetId="118">#REF!</definedName>
    <definedName name="CLIENTE" localSheetId="238">#REF!</definedName>
    <definedName name="CLIENTE" localSheetId="113">#REF!</definedName>
    <definedName name="CLIENTE" localSheetId="145">#REF!</definedName>
    <definedName name="CLIENTE" localSheetId="149">#REF!</definedName>
    <definedName name="CLIENTE" localSheetId="120">#REF!</definedName>
    <definedName name="CLIENTE" localSheetId="128">#REF!</definedName>
    <definedName name="CLIENTE" localSheetId="132">#REF!</definedName>
    <definedName name="CLIENTE" localSheetId="139">#REF!</definedName>
    <definedName name="CLIENTE" localSheetId="142">#REF!</definedName>
    <definedName name="CLIENTE" localSheetId="160">#REF!</definedName>
    <definedName name="CLIENTE" localSheetId="135">#REF!</definedName>
    <definedName name="CLIENTE" localSheetId="116">#REF!</definedName>
    <definedName name="CLIENTE" localSheetId="248">#REF!</definedName>
    <definedName name="CLIENTE" localSheetId="249">#REF!</definedName>
    <definedName name="CLIENTE" localSheetId="250">#REF!</definedName>
    <definedName name="CLIENTE" localSheetId="218">#REF!</definedName>
    <definedName name="CLIENTE" localSheetId="102">#REF!</definedName>
    <definedName name="CLIENTE" localSheetId="110">#REF!</definedName>
    <definedName name="CLIENTE" localSheetId="103">#REF!</definedName>
    <definedName name="CLIENTE" localSheetId="111">#REF!</definedName>
    <definedName name="CLIENTE" localSheetId="101">#REF!</definedName>
    <definedName name="CLIENTE" localSheetId="109">#REF!</definedName>
    <definedName name="CLIENTE">#REF!</definedName>
    <definedName name="cmic">#REF!</definedName>
    <definedName name="codigodelaobra">#REF!</definedName>
    <definedName name="codigopostalcliente">#REF!</definedName>
    <definedName name="codigopostaldelaobra">#REF!</definedName>
    <definedName name="codigovendedor">#REF!</definedName>
    <definedName name="CODODE4X45DE1C" localSheetId="251">#REF!</definedName>
    <definedName name="CODODE4X45DE1C" localSheetId="241">#REF!</definedName>
    <definedName name="CODODE4X45DE1C" localSheetId="152">#REF!</definedName>
    <definedName name="CODODE4X45DE1C">#REF!</definedName>
    <definedName name="CODODE4X45DE2C" localSheetId="251">#REF!</definedName>
    <definedName name="CODODE4X45DE2C" localSheetId="241">#REF!</definedName>
    <definedName name="CODODE4X45DE2C" localSheetId="152">#REF!</definedName>
    <definedName name="CODODE4X45DE2C">#REF!</definedName>
    <definedName name="colonia">#REF!</definedName>
    <definedName name="coloniacliente">#REF!</definedName>
    <definedName name="coloniadelaobra">#REF!</definedName>
    <definedName name="CONCRETO250CEMEX" localSheetId="251">#REF!</definedName>
    <definedName name="CONCRETO250CEMEX" localSheetId="241">#REF!</definedName>
    <definedName name="CONCRETO250CEMEX" localSheetId="152">#REF!</definedName>
    <definedName name="CONCRETO250CEMEX">#REF!</definedName>
    <definedName name="CONCRETOINSITU" localSheetId="251">#REF!</definedName>
    <definedName name="CONCRETOINSITU" localSheetId="241">#REF!</definedName>
    <definedName name="CONCRETOINSITU" localSheetId="152">#REF!</definedName>
    <definedName name="CONCRETOINSITU">#REF!</definedName>
    <definedName name="CONECTOR3.4" localSheetId="251">#REF!</definedName>
    <definedName name="CONECTOR3.4" localSheetId="241">#REF!</definedName>
    <definedName name="CONECTOR3.4" localSheetId="152">#REF!</definedName>
    <definedName name="CONECTOR3.4">#REF!</definedName>
    <definedName name="contactocliente">#REF!</definedName>
    <definedName name="COPLEDEAINOXIDABLEDE3.4" localSheetId="251">#REF!</definedName>
    <definedName name="COPLEDEAINOXIDABLEDE3.4" localSheetId="241">#REF!</definedName>
    <definedName name="COPLEDEAINOXIDABLEDE3.4" localSheetId="152">#REF!</definedName>
    <definedName name="COPLEDEAINOXIDABLEDE3.4">#REF!</definedName>
    <definedName name="COPLEDRESSERDE4" localSheetId="251">#REF!</definedName>
    <definedName name="COPLEDRESSERDE4" localSheetId="241">#REF!</definedName>
    <definedName name="COPLEDRESSERDE4" localSheetId="152">#REF!</definedName>
    <definedName name="COPLEDRESSERDE4">#REF!</definedName>
    <definedName name="CORDON" localSheetId="251">#REF!</definedName>
    <definedName name="CORDON" localSheetId="241">#REF!</definedName>
    <definedName name="CORDON" localSheetId="152">#REF!</definedName>
    <definedName name="CORDON">#REF!</definedName>
    <definedName name="corte" localSheetId="251">#REF!</definedName>
    <definedName name="corte" localSheetId="241">#REF!</definedName>
    <definedName name="corte" localSheetId="152">#REF!</definedName>
    <definedName name="corte">#REF!</definedName>
    <definedName name="_xlnm.Criteria" localSheetId="247">#REF!</definedName>
    <definedName name="_xlnm.Criteria" localSheetId="243">#REF!</definedName>
    <definedName name="_xlnm.Criteria" localSheetId="6">#REF!</definedName>
    <definedName name="_xlnm.Criteria" localSheetId="165">#REF!</definedName>
    <definedName name="_xlnm.Criteria" localSheetId="251">#REF!</definedName>
    <definedName name="_xlnm.Criteria" localSheetId="241">#REF!</definedName>
    <definedName name="_xlnm.Criteria" localSheetId="152">#REF!</definedName>
    <definedName name="_xlnm.Criteria">#REF!</definedName>
    <definedName name="Criterios_IM" localSheetId="247">#REF!</definedName>
    <definedName name="Criterios_IM" localSheetId="243">#REF!</definedName>
    <definedName name="Criterios_IM" localSheetId="6">#REF!</definedName>
    <definedName name="Criterios_IM" localSheetId="165">#REF!</definedName>
    <definedName name="Criterios_IM" localSheetId="251">#REF!</definedName>
    <definedName name="Criterios_IM" localSheetId="241">#REF!</definedName>
    <definedName name="Criterios_IM" localSheetId="152">#REF!</definedName>
    <definedName name="Criterios_IM">#REF!</definedName>
    <definedName name="decimalesredondeo">#REF!</definedName>
    <definedName name="departamento">#REF!</definedName>
    <definedName name="DESPLANTE" localSheetId="251">#REF!</definedName>
    <definedName name="DESPLANTE" localSheetId="241">#REF!</definedName>
    <definedName name="DESPLANTE" localSheetId="152">#REF!</definedName>
    <definedName name="DESPLANTE">#REF!</definedName>
    <definedName name="dfcq" localSheetId="15">[1]MATERIALES!#REF!</definedName>
    <definedName name="dfcq" localSheetId="14">[1]MATERIALES!#REF!</definedName>
    <definedName name="dfcq" localSheetId="13">[1]MATERIALES!#REF!</definedName>
    <definedName name="dfcq" localSheetId="12">[1]MATERIALES!#REF!</definedName>
    <definedName name="dfcq" localSheetId="9">[1]MATERIALES!#REF!</definedName>
    <definedName name="dfcq" localSheetId="10">[1]MATERIALES!#REF!</definedName>
    <definedName name="dfcq" localSheetId="8">[1]MATERIALES!#REF!</definedName>
    <definedName name="dfcq" localSheetId="11">[1]MATERIALES!#REF!</definedName>
    <definedName name="dfcq" localSheetId="16">[1]MATERIALES!#REF!</definedName>
    <definedName name="dfcq" localSheetId="18">[1]MATERIALES!#REF!</definedName>
    <definedName name="dfcq" localSheetId="19">[1]MATERIALES!#REF!</definedName>
    <definedName name="dfcq" localSheetId="17">[1]MATERIALES!#REF!</definedName>
    <definedName name="dfcq" localSheetId="203">[1]MATERIALES!#REF!</definedName>
    <definedName name="dfcq" localSheetId="207">[1]MATERIALES!#REF!</definedName>
    <definedName name="dfcq" localSheetId="53">[1]MATERIALES!#REF!</definedName>
    <definedName name="dfcq" localSheetId="40">[1]MATERIALES!#REF!</definedName>
    <definedName name="dfcq" localSheetId="201">[1]MATERIALES!#REF!</definedName>
    <definedName name="dfcq" localSheetId="20">[1]MATERIALES!#REF!</definedName>
    <definedName name="dfcq" localSheetId="23">[1]MATERIALES!#REF!</definedName>
    <definedName name="dfcq" localSheetId="24">[1]MATERIALES!#REF!</definedName>
    <definedName name="dfcq" localSheetId="27">[1]MATERIALES!#REF!</definedName>
    <definedName name="dfcq" localSheetId="211">[1]MATERIALES!#REF!</definedName>
    <definedName name="dfcq" localSheetId="33">[1]MATERIALES!#REF!</definedName>
    <definedName name="dfcq" localSheetId="37">[1]MATERIALES!#REF!</definedName>
    <definedName name="dfcq" localSheetId="199">[1]MATERIALES!#REF!</definedName>
    <definedName name="dfcq" localSheetId="205">[1]MATERIALES!#REF!</definedName>
    <definedName name="dfcq" localSheetId="209">[1]MATERIALES!#REF!</definedName>
    <definedName name="dfcq" localSheetId="55">[1]MATERIALES!#REF!</definedName>
    <definedName name="dfcq" localSheetId="41">[1]MATERIALES!#REF!</definedName>
    <definedName name="dfcq" localSheetId="29">[1]MATERIALES!#REF!</definedName>
    <definedName name="dfcq" localSheetId="213">[1]MATERIALES!#REF!</definedName>
    <definedName name="dfcq" localSheetId="35">[1]MATERIALES!#REF!</definedName>
    <definedName name="dfcq" localSheetId="38">[1]MATERIALES!#REF!</definedName>
    <definedName name="dfcq" localSheetId="206">[1]MATERIALES!#REF!</definedName>
    <definedName name="dfcq" localSheetId="210">[1]MATERIALES!#REF!</definedName>
    <definedName name="dfcq" localSheetId="202">[1]MATERIALES!#REF!</definedName>
    <definedName name="dfcq" localSheetId="200">[1]MATERIALES!#REF!</definedName>
    <definedName name="dfcq" localSheetId="56">[1]MATERIALES!#REF!</definedName>
    <definedName name="dfcq" localSheetId="43">[1]MATERIALES!#REF!</definedName>
    <definedName name="dfcq" localSheetId="22">[1]MATERIALES!#REF!</definedName>
    <definedName name="dfcq" localSheetId="32">[1]MATERIALES!#REF!</definedName>
    <definedName name="dfcq" localSheetId="26">[1]MATERIALES!#REF!</definedName>
    <definedName name="dfcq" localSheetId="30">[1]MATERIALES!#REF!</definedName>
    <definedName name="dfcq" localSheetId="214">[1]MATERIALES!#REF!</definedName>
    <definedName name="dfcq" localSheetId="36">[1]MATERIALES!#REF!</definedName>
    <definedName name="dfcq" localSheetId="44">[1]MATERIALES!#REF!</definedName>
    <definedName name="dfcq" localSheetId="204">[1]MATERIALES!#REF!</definedName>
    <definedName name="dfcq" localSheetId="208">[1]MATERIALES!#REF!</definedName>
    <definedName name="dfcq" localSheetId="54">[1]MATERIALES!#REF!</definedName>
    <definedName name="dfcq" localSheetId="42">[1]MATERIALES!#REF!</definedName>
    <definedName name="dfcq" localSheetId="21">[1]MATERIALES!#REF!</definedName>
    <definedName name="dfcq" localSheetId="31">[1]MATERIALES!#REF!</definedName>
    <definedName name="dfcq" localSheetId="25">[1]MATERIALES!#REF!</definedName>
    <definedName name="dfcq" localSheetId="28">[1]MATERIALES!#REF!</definedName>
    <definedName name="dfcq" localSheetId="212">[1]MATERIALES!#REF!</definedName>
    <definedName name="dfcq" localSheetId="34">[1]MATERIALES!#REF!</definedName>
    <definedName name="dfcq" localSheetId="39">[1]MATERIALES!#REF!</definedName>
    <definedName name="dfcq" localSheetId="222">[1]MATERIALES!#REF!</definedName>
    <definedName name="dfcq" localSheetId="220">[1]MATERIALES!#REF!</definedName>
    <definedName name="dfcq" localSheetId="219">[1]MATERIALES!#REF!</definedName>
    <definedName name="dfcq" localSheetId="221">[1]MATERIALES!#REF!</definedName>
    <definedName name="dfcq" localSheetId="217">[1]MATERIALES!#REF!</definedName>
    <definedName name="dfcq" localSheetId="215">[1]MATERIALES!#REF!</definedName>
    <definedName name="dfcq" localSheetId="45">[1]MATERIALES!#REF!</definedName>
    <definedName name="dfcq" localSheetId="49">[1]MATERIALES!#REF!</definedName>
    <definedName name="dfcq" localSheetId="80">[1]MATERIALES!#REF!</definedName>
    <definedName name="dfcq" localSheetId="72">[1]MATERIALES!#REF!</definedName>
    <definedName name="dfcq" localSheetId="57">[1]MATERIALES!#REF!</definedName>
    <definedName name="dfcq" localSheetId="87">[1]MATERIALES!#REF!</definedName>
    <definedName name="dfcq" localSheetId="84">[1]MATERIALES!#REF!</definedName>
    <definedName name="dfcq" localSheetId="223">[1]MATERIALES!#REF!</definedName>
    <definedName name="dfcq" localSheetId="225">[1]MATERIALES!#REF!</definedName>
    <definedName name="dfcq" localSheetId="224">[1]MATERIALES!#REF!</definedName>
    <definedName name="dfcq" localSheetId="198">[1]MATERIALES!#REF!</definedName>
    <definedName name="dfcq" localSheetId="226">[1]MATERIALES!#REF!</definedName>
    <definedName name="dfcq" localSheetId="48">[1]MATERIALES!#REF!</definedName>
    <definedName name="dfcq" localSheetId="62">[1]MATERIALES!#REF!</definedName>
    <definedName name="dfcq" localSheetId="104">[1]MATERIALES!#REF!</definedName>
    <definedName name="dfcq" localSheetId="65">[1]MATERIALES!#REF!</definedName>
    <definedName name="dfcq" localSheetId="227">[1]MATERIALES!#REF!</definedName>
    <definedName name="dfcq" localSheetId="58">[1]MATERIALES!#REF!</definedName>
    <definedName name="dfcq" localSheetId="76">[1]MATERIALES!#REF!</definedName>
    <definedName name="dfcq" localSheetId="91">[1]MATERIALES!#REF!</definedName>
    <definedName name="dfcq" localSheetId="155">[1]MATERIALES!#REF!</definedName>
    <definedName name="dfcq" localSheetId="95">[1]MATERIALES!#REF!</definedName>
    <definedName name="dfcq" localSheetId="233">[1]MATERIALES!#REF!</definedName>
    <definedName name="dfcq" localSheetId="99">[1]MATERIALES!#REF!</definedName>
    <definedName name="dfcq" localSheetId="108">[1]MATERIALES!#REF!</definedName>
    <definedName name="dfcq" localSheetId="144">[1]MATERIALES!#REF!</definedName>
    <definedName name="dfcq" localSheetId="148">[1]MATERIALES!#REF!</definedName>
    <definedName name="dfcq" localSheetId="237">[1]MATERIALES!#REF!</definedName>
    <definedName name="dfcq" localSheetId="159">[1]MATERIALES!#REF!</definedName>
    <definedName name="dfcq" localSheetId="134">[1]MATERIALES!#REF!</definedName>
    <definedName name="dfcq" localSheetId="255">[1]MATERIALES!#REF!</definedName>
    <definedName name="dfcq" localSheetId="257">[1]MATERIALES!#REF!</definedName>
    <definedName name="dfcq" localSheetId="127">[1]MATERIALES!#REF!</definedName>
    <definedName name="dfcq" localSheetId="112">[1]MATERIALES!#REF!</definedName>
    <definedName name="dfcq" localSheetId="131">[1]MATERIALES!#REF!</definedName>
    <definedName name="dfcq" localSheetId="138">[1]MATERIALES!#REF!</definedName>
    <definedName name="dfcq" localSheetId="141">[1]MATERIALES!#REF!</definedName>
    <definedName name="dfcq" localSheetId="119">[1]MATERIALES!#REF!</definedName>
    <definedName name="dfcq" localSheetId="115">[1]MATERIALES!#REF!</definedName>
    <definedName name="dfcq" localSheetId="259">[1]MATERIALES!#REF!</definedName>
    <definedName name="dfcq" localSheetId="172">[1]MATERIALES!#REF!</definedName>
    <definedName name="dfcq" localSheetId="175">[1]MATERIALES!#REF!</definedName>
    <definedName name="dfcq" localSheetId="178">[1]MATERIALES!#REF!</definedName>
    <definedName name="dfcq" localSheetId="181">[1]MATERIALES!#REF!</definedName>
    <definedName name="dfcq" localSheetId="194">[1]MATERIALES!#REF!</definedName>
    <definedName name="dfcq" localSheetId="163">[1]MATERIALES!#REF!</definedName>
    <definedName name="dfcq" localSheetId="168">[1]MATERIALES!#REF!</definedName>
    <definedName name="dfcq" localSheetId="184">[1]MATERIALES!#REF!</definedName>
    <definedName name="dfcq" localSheetId="188">[1]MATERIALES!#REF!</definedName>
    <definedName name="dfcq" localSheetId="191">[1]MATERIALES!#REF!</definedName>
    <definedName name="dfcq" localSheetId="251">[1]MATERIALES!#REF!</definedName>
    <definedName name="dfcq" localSheetId="241">[1]MATERIALES!#REF!</definedName>
    <definedName name="dfcq" localSheetId="152">[1]MATERIALES!#REF!</definedName>
    <definedName name="dfcq" localSheetId="88">[1]MATERIALES!#REF!</definedName>
    <definedName name="dfcq" localSheetId="89">[1]MATERIALES!#REF!</definedName>
    <definedName name="dfcq" localSheetId="90">[1]MATERIALES!#REF!</definedName>
    <definedName name="dfcq" localSheetId="86">[1]MATERIALES!#REF!</definedName>
    <definedName name="dfcq" localSheetId="123">[1]MATERIALES!#REF!</definedName>
    <definedName name="dfcq" localSheetId="216">[1]MATERIALES!#REF!</definedName>
    <definedName name="dfcq" localSheetId="261">[1]MATERIALES!#REF!</definedName>
    <definedName name="dfcq" localSheetId="196">[1]MATERIALES!#REF!</definedName>
    <definedName name="dfcq" localSheetId="166">[1]MATERIALES!#REF!</definedName>
    <definedName name="dfcq" localSheetId="170">[1]MATERIALES!#REF!</definedName>
    <definedName name="dfcq" localSheetId="186">[1]MATERIALES!#REF!</definedName>
    <definedName name="dfcq" localSheetId="190">[1]MATERIALES!#REF!</definedName>
    <definedName name="dfcq" localSheetId="193">[1]MATERIALES!#REF!</definedName>
    <definedName name="dfcq" localSheetId="262">[1]MATERIALES!#REF!</definedName>
    <definedName name="dfcq" localSheetId="174">[1]MATERIALES!#REF!</definedName>
    <definedName name="dfcq" localSheetId="177">[1]MATERIALES!#REF!</definedName>
    <definedName name="dfcq" localSheetId="180">[1]MATERIALES!#REF!</definedName>
    <definedName name="dfcq" localSheetId="183">[1]MATERIALES!#REF!</definedName>
    <definedName name="dfcq" localSheetId="167">[1]MATERIALES!#REF!</definedName>
    <definedName name="dfcq" localSheetId="171">[1]MATERIALES!#REF!</definedName>
    <definedName name="dfcq" localSheetId="187">[1]MATERIALES!#REF!</definedName>
    <definedName name="dfcq" localSheetId="260">[1]MATERIALES!#REF!</definedName>
    <definedName name="dfcq" localSheetId="173">[1]MATERIALES!#REF!</definedName>
    <definedName name="dfcq" localSheetId="176">[1]MATERIALES!#REF!</definedName>
    <definedName name="dfcq" localSheetId="179">[1]MATERIALES!#REF!</definedName>
    <definedName name="dfcq" localSheetId="182">[1]MATERIALES!#REF!</definedName>
    <definedName name="dfcq" localSheetId="195">[1]MATERIALES!#REF!</definedName>
    <definedName name="dfcq" localSheetId="164">[1]MATERIALES!#REF!</definedName>
    <definedName name="dfcq" localSheetId="169">[1]MATERIALES!#REF!</definedName>
    <definedName name="dfcq" localSheetId="185">[1]MATERIALES!#REF!</definedName>
    <definedName name="dfcq" localSheetId="189">[1]MATERIALES!#REF!</definedName>
    <definedName name="dfcq" localSheetId="192">[1]MATERIALES!#REF!</definedName>
    <definedName name="dfcq" localSheetId="256">[1]MATERIALES!#REF!</definedName>
    <definedName name="dfcq" localSheetId="253">[1]MATERIALES!#REF!</definedName>
    <definedName name="dfcq" localSheetId="244">[1]MATERIALES!#REF!</definedName>
    <definedName name="dfcq" localSheetId="246">[1]MATERIALES!#REF!</definedName>
    <definedName name="dfcq" localSheetId="254">[1]MATERIALES!#REF!</definedName>
    <definedName name="dfcq" localSheetId="245">[1]MATERIALES!#REF!</definedName>
    <definedName name="dfcq" localSheetId="154">[1]MATERIALES!#REF!</definedName>
    <definedName name="dfcq" localSheetId="252">[1]MATERIALES!#REF!</definedName>
    <definedName name="dfcq" localSheetId="242">[1]MATERIALES!#REF!</definedName>
    <definedName name="dfcq" localSheetId="153">[1]MATERIALES!#REF!</definedName>
    <definedName name="dfcq" localSheetId="85">[1]MATERIALES!#REF!</definedName>
    <definedName name="dfcq" localSheetId="82">[1]MATERIALES!#REF!</definedName>
    <definedName name="dfcq" localSheetId="75">[1]MATERIALES!#REF!</definedName>
    <definedName name="dfcq" localSheetId="124">[1]MATERIALES!#REF!</definedName>
    <definedName name="dfcq" localSheetId="83">[1]MATERIALES!#REF!</definedName>
    <definedName name="dfcq" localSheetId="125">[1]MATERIALES!#REF!</definedName>
    <definedName name="dfcq" localSheetId="197">[1]MATERIALES!#REF!</definedName>
    <definedName name="dfcq" localSheetId="81">[1]MATERIALES!#REF!</definedName>
    <definedName name="dfcq" localSheetId="73">[1]MATERIALES!#REF!</definedName>
    <definedName name="dfcq" localSheetId="74">[1]MATERIALES!#REF!</definedName>
    <definedName name="dfcq" localSheetId="122">[1]MATERIALES!#REF!</definedName>
    <definedName name="dfcq" localSheetId="0">#REF!</definedName>
    <definedName name="dfcq" localSheetId="93">[1]MATERIALES!#REF!</definedName>
    <definedName name="dfcq" localSheetId="157">[1]MATERIALES!#REF!</definedName>
    <definedName name="dfcq" localSheetId="94">[1]MATERIALES!#REF!</definedName>
    <definedName name="dfcq" localSheetId="158">[1]MATERIALES!#REF!</definedName>
    <definedName name="dfcq" localSheetId="92">[1]MATERIALES!#REF!</definedName>
    <definedName name="dfcq" localSheetId="156">[1]MATERIALES!#REF!</definedName>
    <definedName name="dfcq" localSheetId="230">[1]MATERIALES!#REF!</definedName>
    <definedName name="dfcq" localSheetId="69">[1]MATERIALES!#REF!</definedName>
    <definedName name="dfcq" localSheetId="106">[1]MATERIALES!#REF!</definedName>
    <definedName name="dfcq" localSheetId="105">[1]MATERIALES!#REF!</definedName>
    <definedName name="dfcq" localSheetId="107">[1]MATERIALES!#REF!</definedName>
    <definedName name="dfcq" localSheetId="47">[1]MATERIALES!#REF!</definedName>
    <definedName name="dfcq" localSheetId="46">[1]MATERIALES!#REF!</definedName>
    <definedName name="dfcq" localSheetId="51">[1]MATERIALES!#REF!</definedName>
    <definedName name="dfcq" localSheetId="50">[1]MATERIALES!#REF!</definedName>
    <definedName name="dfcq" localSheetId="52">[1]MATERIALES!#REF!</definedName>
    <definedName name="dfcq" localSheetId="63">[1]MATERIALES!#REF!</definedName>
    <definedName name="dfcq" localSheetId="64">[1]MATERIALES!#REF!</definedName>
    <definedName name="dfcq" localSheetId="66">[1]MATERIALES!#REF!</definedName>
    <definedName name="dfcq" localSheetId="67">[1]MATERIALES!#REF!</definedName>
    <definedName name="dfcq" localSheetId="229">[1]MATERIALES!#REF!</definedName>
    <definedName name="dfcq" localSheetId="228">[1]MATERIALES!#REF!</definedName>
    <definedName name="dfcq" localSheetId="231">[1]MATERIALES!#REF!</definedName>
    <definedName name="dfcq" localSheetId="60">[1]MATERIALES!#REF!</definedName>
    <definedName name="dfcq" localSheetId="59">[1]MATERIALES!#REF!</definedName>
    <definedName name="dfcq" localSheetId="61">[1]MATERIALES!#REF!</definedName>
    <definedName name="dfcq" localSheetId="78">[1]MATERIALES!#REF!</definedName>
    <definedName name="dfcq" localSheetId="77">[1]MATERIALES!#REF!</definedName>
    <definedName name="dfcq" localSheetId="79">[1]MATERIALES!#REF!</definedName>
    <definedName name="dfcq" localSheetId="68">[1]MATERIALES!#REF!</definedName>
    <definedName name="dfcq" localSheetId="70">[1]MATERIALES!#REF!</definedName>
    <definedName name="dfcq" localSheetId="71">[1]MATERIALES!#REF!</definedName>
    <definedName name="dfcq" localSheetId="97">[1]MATERIALES!#REF!</definedName>
    <definedName name="dfcq" localSheetId="235">[1]MATERIALES!#REF!</definedName>
    <definedName name="dfcq" localSheetId="96">[1]MATERIALES!#REF!</definedName>
    <definedName name="dfcq" localSheetId="234">[1]MATERIALES!#REF!</definedName>
    <definedName name="dfcq" localSheetId="98">[1]MATERIALES!#REF!</definedName>
    <definedName name="dfcq" localSheetId="236">[1]MATERIALES!#REF!</definedName>
    <definedName name="dfcq" localSheetId="239">[1]MATERIALES!#REF!</definedName>
    <definedName name="dfcq" localSheetId="146">[1]MATERIALES!#REF!</definedName>
    <definedName name="dfcq" localSheetId="150">[1]MATERIALES!#REF!</definedName>
    <definedName name="dfcq" localSheetId="121">[1]MATERIALES!#REF!</definedName>
    <definedName name="dfcq" localSheetId="129">[1]MATERIALES!#REF!</definedName>
    <definedName name="dfcq" localSheetId="161">[1]MATERIALES!#REF!</definedName>
    <definedName name="dfcq" localSheetId="136">[1]MATERIALES!#REF!</definedName>
    <definedName name="dfcq" localSheetId="117">[1]MATERIALES!#REF!</definedName>
    <definedName name="dfcq" localSheetId="240">[1]MATERIALES!#REF!</definedName>
    <definedName name="dfcq" localSheetId="130">[1]MATERIALES!#REF!</definedName>
    <definedName name="dfcq" localSheetId="258">[1]MATERIALES!#REF!</definedName>
    <definedName name="dfcq" localSheetId="133">[1]MATERIALES!#REF!</definedName>
    <definedName name="dfcq" localSheetId="140">[1]MATERIALES!#REF!</definedName>
    <definedName name="dfcq" localSheetId="143">[1]MATERIALES!#REF!</definedName>
    <definedName name="dfcq" localSheetId="147">[1]MATERIALES!#REF!</definedName>
    <definedName name="dfcq" localSheetId="114">[1]MATERIALES!#REF!</definedName>
    <definedName name="dfcq" localSheetId="151">[1]MATERIALES!#REF!</definedName>
    <definedName name="dfcq" localSheetId="126">[1]MATERIALES!#REF!</definedName>
    <definedName name="dfcq" localSheetId="162">[1]MATERIALES!#REF!</definedName>
    <definedName name="dfcq" localSheetId="137">[1]MATERIALES!#REF!</definedName>
    <definedName name="dfcq" localSheetId="118">[1]MATERIALES!#REF!</definedName>
    <definedName name="dfcq" localSheetId="238">[1]MATERIALES!#REF!</definedName>
    <definedName name="dfcq" localSheetId="113">[1]MATERIALES!#REF!</definedName>
    <definedName name="dfcq" localSheetId="145">[1]MATERIALES!#REF!</definedName>
    <definedName name="dfcq" localSheetId="149">[1]MATERIALES!#REF!</definedName>
    <definedName name="dfcq" localSheetId="120">[1]MATERIALES!#REF!</definedName>
    <definedName name="dfcq" localSheetId="128">[1]MATERIALES!#REF!</definedName>
    <definedName name="dfcq" localSheetId="132">[1]MATERIALES!#REF!</definedName>
    <definedName name="dfcq" localSheetId="139">[1]MATERIALES!#REF!</definedName>
    <definedName name="dfcq" localSheetId="142">[1]MATERIALES!#REF!</definedName>
    <definedName name="dfcq" localSheetId="160">[1]MATERIALES!#REF!</definedName>
    <definedName name="dfcq" localSheetId="135">[1]MATERIALES!#REF!</definedName>
    <definedName name="dfcq" localSheetId="116">[1]MATERIALES!#REF!</definedName>
    <definedName name="dfcq" localSheetId="248">[1]MATERIALES!#REF!</definedName>
    <definedName name="dfcq" localSheetId="249">[1]MATERIALES!#REF!</definedName>
    <definedName name="dfcq" localSheetId="250">[1]MATERIALES!#REF!</definedName>
    <definedName name="dfcq" localSheetId="218">[1]MATERIALES!#REF!</definedName>
    <definedName name="dfcq" localSheetId="102">[1]MATERIALES!#REF!</definedName>
    <definedName name="dfcq" localSheetId="110">[1]MATERIALES!#REF!</definedName>
    <definedName name="dfcq" localSheetId="103">[1]MATERIALES!#REF!</definedName>
    <definedName name="dfcq" localSheetId="111">[1]MATERIALES!#REF!</definedName>
    <definedName name="dfcq" localSheetId="101">[1]MATERIALES!#REF!</definedName>
    <definedName name="dfcq" localSheetId="109">[1]MATERIALES!#REF!</definedName>
    <definedName name="dfcq">#REF!</definedName>
    <definedName name="direccioncliente">#REF!</definedName>
    <definedName name="direcciondeconcurso">#REF!</definedName>
    <definedName name="direcciondelaobra">#REF!</definedName>
    <definedName name="domicilio">#REF!</definedName>
    <definedName name="EEL_4022" localSheetId="15">#REF!</definedName>
    <definedName name="EEL_4022" localSheetId="14">#REF!</definedName>
    <definedName name="EEL_4022" localSheetId="13">#REF!</definedName>
    <definedName name="EEL_4022" localSheetId="9">#REF!</definedName>
    <definedName name="EEL_4022" localSheetId="10">#REF!</definedName>
    <definedName name="EEL_4022" localSheetId="11">#REF!</definedName>
    <definedName name="EEL_4022" localSheetId="16">#REF!</definedName>
    <definedName name="EEL_4022" localSheetId="18">#REF!</definedName>
    <definedName name="EEL_4022" localSheetId="19">#REF!</definedName>
    <definedName name="EEL_4022" localSheetId="17">#REF!</definedName>
    <definedName name="EEL_4022" localSheetId="203">#REF!</definedName>
    <definedName name="EEL_4022" localSheetId="207">#REF!</definedName>
    <definedName name="EEL_4022" localSheetId="53">#REF!</definedName>
    <definedName name="EEL_4022" localSheetId="40">#REF!</definedName>
    <definedName name="EEL_4022" localSheetId="201">#REF!</definedName>
    <definedName name="EEL_4022" localSheetId="20">#REF!</definedName>
    <definedName name="EEL_4022" localSheetId="23">#REF!</definedName>
    <definedName name="EEL_4022" localSheetId="24">#REF!</definedName>
    <definedName name="EEL_4022" localSheetId="27">#REF!</definedName>
    <definedName name="EEL_4022" localSheetId="211">#REF!</definedName>
    <definedName name="EEL_4022" localSheetId="33">#REF!</definedName>
    <definedName name="EEL_4022" localSheetId="37">#REF!</definedName>
    <definedName name="EEL_4022" localSheetId="199">#REF!</definedName>
    <definedName name="EEL_4022" localSheetId="205">#REF!</definedName>
    <definedName name="EEL_4022" localSheetId="209">#REF!</definedName>
    <definedName name="EEL_4022" localSheetId="55">#REF!</definedName>
    <definedName name="EEL_4022" localSheetId="41">#REF!</definedName>
    <definedName name="EEL_4022" localSheetId="29">#REF!</definedName>
    <definedName name="EEL_4022" localSheetId="213">#REF!</definedName>
    <definedName name="EEL_4022" localSheetId="35">#REF!</definedName>
    <definedName name="EEL_4022" localSheetId="38">#REF!</definedName>
    <definedName name="EEL_4022" localSheetId="206">#REF!</definedName>
    <definedName name="EEL_4022" localSheetId="210">#REF!</definedName>
    <definedName name="EEL_4022" localSheetId="202">#REF!</definedName>
    <definedName name="EEL_4022" localSheetId="200">#REF!</definedName>
    <definedName name="EEL_4022" localSheetId="56">#REF!</definedName>
    <definedName name="EEL_4022" localSheetId="43">#REF!</definedName>
    <definedName name="EEL_4022" localSheetId="22">#REF!</definedName>
    <definedName name="EEL_4022" localSheetId="32">#REF!</definedName>
    <definedName name="EEL_4022" localSheetId="26">#REF!</definedName>
    <definedName name="EEL_4022" localSheetId="30">#REF!</definedName>
    <definedName name="EEL_4022" localSheetId="214">#REF!</definedName>
    <definedName name="EEL_4022" localSheetId="36">#REF!</definedName>
    <definedName name="EEL_4022" localSheetId="44">#REF!</definedName>
    <definedName name="EEL_4022" localSheetId="204">#REF!</definedName>
    <definedName name="EEL_4022" localSheetId="208">#REF!</definedName>
    <definedName name="EEL_4022" localSheetId="54">#REF!</definedName>
    <definedName name="EEL_4022" localSheetId="42">#REF!</definedName>
    <definedName name="EEL_4022" localSheetId="21">#REF!</definedName>
    <definedName name="EEL_4022" localSheetId="31">#REF!</definedName>
    <definedName name="EEL_4022" localSheetId="25">#REF!</definedName>
    <definedName name="EEL_4022" localSheetId="28">#REF!</definedName>
    <definedName name="EEL_4022" localSheetId="212">#REF!</definedName>
    <definedName name="EEL_4022" localSheetId="34">#REF!</definedName>
    <definedName name="EEL_4022" localSheetId="39">#REF!</definedName>
    <definedName name="EEL_4022" localSheetId="222">#REF!</definedName>
    <definedName name="EEL_4022" localSheetId="220">#REF!</definedName>
    <definedName name="EEL_4022" localSheetId="221">#REF!</definedName>
    <definedName name="EEL_4022" localSheetId="225">#REF!</definedName>
    <definedName name="EEL_4022" localSheetId="224">#REF!</definedName>
    <definedName name="EEL_4022" localSheetId="226">#REF!</definedName>
    <definedName name="EEL_4022" localSheetId="48">#REF!</definedName>
    <definedName name="EEL_4022" localSheetId="251">#REF!</definedName>
    <definedName name="EEL_4022" localSheetId="241">#REF!</definedName>
    <definedName name="EEL_4022" localSheetId="152">#REF!</definedName>
    <definedName name="EEL_4022" localSheetId="88">#REF!</definedName>
    <definedName name="EEL_4022" localSheetId="89">#REF!</definedName>
    <definedName name="EEL_4022" localSheetId="90">#REF!</definedName>
    <definedName name="EEL_4022" localSheetId="86">#REF!</definedName>
    <definedName name="EEL_4022" localSheetId="123">#REF!</definedName>
    <definedName name="EEL_4022" localSheetId="216">#REF!</definedName>
    <definedName name="EEL_4022" localSheetId="261">#REF!</definedName>
    <definedName name="EEL_4022" localSheetId="196">#REF!</definedName>
    <definedName name="EEL_4022" localSheetId="166">#REF!</definedName>
    <definedName name="EEL_4022" localSheetId="170">#REF!</definedName>
    <definedName name="EEL_4022" localSheetId="186">#REF!</definedName>
    <definedName name="EEL_4022" localSheetId="190">#REF!</definedName>
    <definedName name="EEL_4022" localSheetId="193">#REF!</definedName>
    <definedName name="EEL_4022" localSheetId="262">#REF!</definedName>
    <definedName name="EEL_4022" localSheetId="174">#REF!</definedName>
    <definedName name="EEL_4022" localSheetId="177">#REF!</definedName>
    <definedName name="EEL_4022" localSheetId="180">#REF!</definedName>
    <definedName name="EEL_4022" localSheetId="183">#REF!</definedName>
    <definedName name="EEL_4022" localSheetId="167">#REF!</definedName>
    <definedName name="EEL_4022" localSheetId="171">#REF!</definedName>
    <definedName name="EEL_4022" localSheetId="187">#REF!</definedName>
    <definedName name="EEL_4022" localSheetId="260">#REF!</definedName>
    <definedName name="EEL_4022" localSheetId="173">#REF!</definedName>
    <definedName name="EEL_4022" localSheetId="176">#REF!</definedName>
    <definedName name="EEL_4022" localSheetId="179">#REF!</definedName>
    <definedName name="EEL_4022" localSheetId="182">#REF!</definedName>
    <definedName name="EEL_4022" localSheetId="195">#REF!</definedName>
    <definedName name="EEL_4022" localSheetId="164">#REF!</definedName>
    <definedName name="EEL_4022" localSheetId="169">#REF!</definedName>
    <definedName name="EEL_4022" localSheetId="185">#REF!</definedName>
    <definedName name="EEL_4022" localSheetId="189">#REF!</definedName>
    <definedName name="EEL_4022" localSheetId="192">#REF!</definedName>
    <definedName name="EEL_4022" localSheetId="256">#REF!</definedName>
    <definedName name="EEL_4022" localSheetId="253">#REF!</definedName>
    <definedName name="EEL_4022" localSheetId="244">#REF!</definedName>
    <definedName name="EEL_4022" localSheetId="246">#REF!</definedName>
    <definedName name="EEL_4022" localSheetId="254">#REF!</definedName>
    <definedName name="EEL_4022" localSheetId="245">#REF!</definedName>
    <definedName name="EEL_4022" localSheetId="154">#REF!</definedName>
    <definedName name="EEL_4022" localSheetId="252">#REF!</definedName>
    <definedName name="EEL_4022" localSheetId="242">#REF!</definedName>
    <definedName name="EEL_4022" localSheetId="153">#REF!</definedName>
    <definedName name="EEL_4022" localSheetId="85">#REF!</definedName>
    <definedName name="EEL_4022" localSheetId="82">#REF!</definedName>
    <definedName name="EEL_4022" localSheetId="75">#REF!</definedName>
    <definedName name="EEL_4022" localSheetId="124">#REF!</definedName>
    <definedName name="EEL_4022" localSheetId="83">#REF!</definedName>
    <definedName name="EEL_4022" localSheetId="125">#REF!</definedName>
    <definedName name="EEL_4022" localSheetId="197">#REF!</definedName>
    <definedName name="EEL_4022" localSheetId="81">#REF!</definedName>
    <definedName name="EEL_4022" localSheetId="73">#REF!</definedName>
    <definedName name="EEL_4022" localSheetId="74">#REF!</definedName>
    <definedName name="EEL_4022" localSheetId="122">#REF!</definedName>
    <definedName name="EEL_4022" localSheetId="0">#REF!</definedName>
    <definedName name="EEL_4022" localSheetId="93">#REF!</definedName>
    <definedName name="EEL_4022" localSheetId="157">#REF!</definedName>
    <definedName name="EEL_4022" localSheetId="94">#REF!</definedName>
    <definedName name="EEL_4022" localSheetId="158">#REF!</definedName>
    <definedName name="EEL_4022" localSheetId="92">#REF!</definedName>
    <definedName name="EEL_4022" localSheetId="156">#REF!</definedName>
    <definedName name="EEL_4022" localSheetId="230">#REF!</definedName>
    <definedName name="EEL_4022" localSheetId="69">#REF!</definedName>
    <definedName name="EEL_4022" localSheetId="106">#REF!</definedName>
    <definedName name="EEL_4022" localSheetId="105">#REF!</definedName>
    <definedName name="EEL_4022" localSheetId="107">#REF!</definedName>
    <definedName name="EEL_4022" localSheetId="47">#REF!</definedName>
    <definedName name="EEL_4022" localSheetId="46">#REF!</definedName>
    <definedName name="EEL_4022" localSheetId="51">#REF!</definedName>
    <definedName name="EEL_4022" localSheetId="50">#REF!</definedName>
    <definedName name="EEL_4022" localSheetId="52">#REF!</definedName>
    <definedName name="EEL_4022" localSheetId="63">#REF!</definedName>
    <definedName name="EEL_4022" localSheetId="64">#REF!</definedName>
    <definedName name="EEL_4022" localSheetId="66">#REF!</definedName>
    <definedName name="EEL_4022" localSheetId="67">#REF!</definedName>
    <definedName name="EEL_4022" localSheetId="229">#REF!</definedName>
    <definedName name="EEL_4022" localSheetId="228">#REF!</definedName>
    <definedName name="EEL_4022" localSheetId="231">#REF!</definedName>
    <definedName name="EEL_4022" localSheetId="60">#REF!</definedName>
    <definedName name="EEL_4022" localSheetId="59">#REF!</definedName>
    <definedName name="EEL_4022" localSheetId="61">#REF!</definedName>
    <definedName name="EEL_4022" localSheetId="78">#REF!</definedName>
    <definedName name="EEL_4022" localSheetId="77">#REF!</definedName>
    <definedName name="EEL_4022" localSheetId="79">#REF!</definedName>
    <definedName name="EEL_4022" localSheetId="70">#REF!</definedName>
    <definedName name="EEL_4022" localSheetId="71">#REF!</definedName>
    <definedName name="EEL_4022" localSheetId="97">#REF!</definedName>
    <definedName name="EEL_4022" localSheetId="235">#REF!</definedName>
    <definedName name="EEL_4022" localSheetId="96">#REF!</definedName>
    <definedName name="EEL_4022" localSheetId="234">#REF!</definedName>
    <definedName name="EEL_4022" localSheetId="98">#REF!</definedName>
    <definedName name="EEL_4022" localSheetId="236">#REF!</definedName>
    <definedName name="EEL_4022" localSheetId="239">#REF!</definedName>
    <definedName name="EEL_4022" localSheetId="146">#REF!</definedName>
    <definedName name="EEL_4022" localSheetId="150">#REF!</definedName>
    <definedName name="EEL_4022" localSheetId="121">#REF!</definedName>
    <definedName name="EEL_4022" localSheetId="129">#REF!</definedName>
    <definedName name="EEL_4022" localSheetId="161">#REF!</definedName>
    <definedName name="EEL_4022" localSheetId="136">#REF!</definedName>
    <definedName name="EEL_4022" localSheetId="117">#REF!</definedName>
    <definedName name="EEL_4022" localSheetId="240">#REF!</definedName>
    <definedName name="EEL_4022" localSheetId="130">#REF!</definedName>
    <definedName name="EEL_4022" localSheetId="258">#REF!</definedName>
    <definedName name="EEL_4022" localSheetId="133">#REF!</definedName>
    <definedName name="EEL_4022" localSheetId="140">#REF!</definedName>
    <definedName name="EEL_4022" localSheetId="143">#REF!</definedName>
    <definedName name="EEL_4022" localSheetId="147">#REF!</definedName>
    <definedName name="EEL_4022" localSheetId="114">#REF!</definedName>
    <definedName name="EEL_4022" localSheetId="151">#REF!</definedName>
    <definedName name="EEL_4022" localSheetId="126">#REF!</definedName>
    <definedName name="EEL_4022" localSheetId="162">#REF!</definedName>
    <definedName name="EEL_4022" localSheetId="137">#REF!</definedName>
    <definedName name="EEL_4022" localSheetId="118">#REF!</definedName>
    <definedName name="EEL_4022" localSheetId="238">#REF!</definedName>
    <definedName name="EEL_4022" localSheetId="113">#REF!</definedName>
    <definedName name="EEL_4022" localSheetId="145">#REF!</definedName>
    <definedName name="EEL_4022" localSheetId="149">#REF!</definedName>
    <definedName name="EEL_4022" localSheetId="120">#REF!</definedName>
    <definedName name="EEL_4022" localSheetId="128">#REF!</definedName>
    <definedName name="EEL_4022" localSheetId="132">#REF!</definedName>
    <definedName name="EEL_4022" localSheetId="139">#REF!</definedName>
    <definedName name="EEL_4022" localSheetId="142">#REF!</definedName>
    <definedName name="EEL_4022" localSheetId="160">#REF!</definedName>
    <definedName name="EEL_4022" localSheetId="135">#REF!</definedName>
    <definedName name="EEL_4022" localSheetId="116">#REF!</definedName>
    <definedName name="EEL_4022" localSheetId="248">#REF!</definedName>
    <definedName name="EEL_4022" localSheetId="249">#REF!</definedName>
    <definedName name="EEL_4022" localSheetId="250">#REF!</definedName>
    <definedName name="EEL_4022" localSheetId="218">#REF!</definedName>
    <definedName name="EEL_4022" localSheetId="102">#REF!</definedName>
    <definedName name="EEL_4022" localSheetId="110">#REF!</definedName>
    <definedName name="EEL_4022" localSheetId="103">#REF!</definedName>
    <definedName name="EEL_4022" localSheetId="111">#REF!</definedName>
    <definedName name="EEL_4022" localSheetId="101">#REF!</definedName>
    <definedName name="EEL_4022" localSheetId="109">#REF!</definedName>
    <definedName name="EEL_4022">#REF!</definedName>
    <definedName name="EEL_4023" localSheetId="251">#REF!</definedName>
    <definedName name="EEL_4023" localSheetId="241">#REF!</definedName>
    <definedName name="EEL_4023" localSheetId="152">#REF!</definedName>
    <definedName name="EEL_4023">#REF!</definedName>
    <definedName name="EEL_4026" localSheetId="251">#REF!</definedName>
    <definedName name="EEL_4026" localSheetId="241">#REF!</definedName>
    <definedName name="EEL_4026" localSheetId="152">#REF!</definedName>
    <definedName name="EEL_4026">#REF!</definedName>
    <definedName name="EEL_4027" localSheetId="251">#REF!</definedName>
    <definedName name="EEL_4027" localSheetId="241">#REF!</definedName>
    <definedName name="EEL_4027" localSheetId="152">#REF!</definedName>
    <definedName name="EEL_4027">#REF!</definedName>
    <definedName name="email">#REF!</definedName>
    <definedName name="emailcliente">#REF!</definedName>
    <definedName name="emaildelaobra">#REF!</definedName>
    <definedName name="EMPAQUEDE4" localSheetId="251">#REF!</definedName>
    <definedName name="EMPAQUEDE4" localSheetId="241">#REF!</definedName>
    <definedName name="EMPAQUEDE4" localSheetId="152">#REF!</definedName>
    <definedName name="EMPAQUEDE4">#REF!</definedName>
    <definedName name="Equipamiento" localSheetId="15">[1]MATERIALES!#REF!</definedName>
    <definedName name="Equipamiento" localSheetId="14">[1]MATERIALES!#REF!</definedName>
    <definedName name="Equipamiento" localSheetId="13">[1]MATERIALES!#REF!</definedName>
    <definedName name="Equipamiento" localSheetId="12">[1]MATERIALES!#REF!</definedName>
    <definedName name="Equipamiento" localSheetId="9">[1]MATERIALES!#REF!</definedName>
    <definedName name="Equipamiento" localSheetId="10">[1]MATERIALES!#REF!</definedName>
    <definedName name="Equipamiento" localSheetId="8">[1]MATERIALES!#REF!</definedName>
    <definedName name="Equipamiento" localSheetId="11">[1]MATERIALES!#REF!</definedName>
    <definedName name="Equipamiento" localSheetId="16">[1]MATERIALES!#REF!</definedName>
    <definedName name="Equipamiento" localSheetId="18">[1]MATERIALES!#REF!</definedName>
    <definedName name="Equipamiento" localSheetId="19">[1]MATERIALES!#REF!</definedName>
    <definedName name="Equipamiento" localSheetId="17">[1]MATERIALES!#REF!</definedName>
    <definedName name="Equipamiento" localSheetId="203">[1]MATERIALES!#REF!</definedName>
    <definedName name="Equipamiento" localSheetId="207">[1]MATERIALES!#REF!</definedName>
    <definedName name="Equipamiento" localSheetId="53">[1]MATERIALES!#REF!</definedName>
    <definedName name="Equipamiento" localSheetId="40">[1]MATERIALES!#REF!</definedName>
    <definedName name="Equipamiento" localSheetId="201">[1]MATERIALES!#REF!</definedName>
    <definedName name="Equipamiento" localSheetId="20">[1]MATERIALES!#REF!</definedName>
    <definedName name="Equipamiento" localSheetId="23">[1]MATERIALES!#REF!</definedName>
    <definedName name="Equipamiento" localSheetId="24">[1]MATERIALES!#REF!</definedName>
    <definedName name="Equipamiento" localSheetId="27">[1]MATERIALES!#REF!</definedName>
    <definedName name="Equipamiento" localSheetId="211">[1]MATERIALES!#REF!</definedName>
    <definedName name="Equipamiento" localSheetId="33">[1]MATERIALES!#REF!</definedName>
    <definedName name="Equipamiento" localSheetId="37">[1]MATERIALES!#REF!</definedName>
    <definedName name="Equipamiento" localSheetId="199">[1]MATERIALES!#REF!</definedName>
    <definedName name="Equipamiento" localSheetId="205">[1]MATERIALES!#REF!</definedName>
    <definedName name="Equipamiento" localSheetId="209">[1]MATERIALES!#REF!</definedName>
    <definedName name="Equipamiento" localSheetId="55">[1]MATERIALES!#REF!</definedName>
    <definedName name="Equipamiento" localSheetId="41">[1]MATERIALES!#REF!</definedName>
    <definedName name="Equipamiento" localSheetId="29">[1]MATERIALES!#REF!</definedName>
    <definedName name="Equipamiento" localSheetId="213">[1]MATERIALES!#REF!</definedName>
    <definedName name="Equipamiento" localSheetId="35">[1]MATERIALES!#REF!</definedName>
    <definedName name="Equipamiento" localSheetId="38">[1]MATERIALES!#REF!</definedName>
    <definedName name="Equipamiento" localSheetId="206">[1]MATERIALES!#REF!</definedName>
    <definedName name="Equipamiento" localSheetId="210">[1]MATERIALES!#REF!</definedName>
    <definedName name="Equipamiento" localSheetId="202">[1]MATERIALES!#REF!</definedName>
    <definedName name="Equipamiento" localSheetId="200">[1]MATERIALES!#REF!</definedName>
    <definedName name="Equipamiento" localSheetId="56">[1]MATERIALES!#REF!</definedName>
    <definedName name="Equipamiento" localSheetId="43">[1]MATERIALES!#REF!</definedName>
    <definedName name="Equipamiento" localSheetId="22">[1]MATERIALES!#REF!</definedName>
    <definedName name="Equipamiento" localSheetId="32">[1]MATERIALES!#REF!</definedName>
    <definedName name="Equipamiento" localSheetId="26">[1]MATERIALES!#REF!</definedName>
    <definedName name="Equipamiento" localSheetId="30">[1]MATERIALES!#REF!</definedName>
    <definedName name="Equipamiento" localSheetId="214">[1]MATERIALES!#REF!</definedName>
    <definedName name="Equipamiento" localSheetId="36">[1]MATERIALES!#REF!</definedName>
    <definedName name="Equipamiento" localSheetId="44">[1]MATERIALES!#REF!</definedName>
    <definedName name="Equipamiento" localSheetId="204">[1]MATERIALES!#REF!</definedName>
    <definedName name="Equipamiento" localSheetId="208">[1]MATERIALES!#REF!</definedName>
    <definedName name="Equipamiento" localSheetId="54">[1]MATERIALES!#REF!</definedName>
    <definedName name="Equipamiento" localSheetId="42">[1]MATERIALES!#REF!</definedName>
    <definedName name="Equipamiento" localSheetId="21">[1]MATERIALES!#REF!</definedName>
    <definedName name="Equipamiento" localSheetId="31">[1]MATERIALES!#REF!</definedName>
    <definedName name="Equipamiento" localSheetId="25">[1]MATERIALES!#REF!</definedName>
    <definedName name="Equipamiento" localSheetId="28">[1]MATERIALES!#REF!</definedName>
    <definedName name="Equipamiento" localSheetId="212">[1]MATERIALES!#REF!</definedName>
    <definedName name="Equipamiento" localSheetId="34">[1]MATERIALES!#REF!</definedName>
    <definedName name="Equipamiento" localSheetId="39">[1]MATERIALES!#REF!</definedName>
    <definedName name="Equipamiento" localSheetId="222">[1]MATERIALES!#REF!</definedName>
    <definedName name="Equipamiento" localSheetId="220">[1]MATERIALES!#REF!</definedName>
    <definedName name="Equipamiento" localSheetId="219">[1]MATERIALES!#REF!</definedName>
    <definedName name="Equipamiento" localSheetId="221">[1]MATERIALES!#REF!</definedName>
    <definedName name="Equipamiento" localSheetId="217">[1]MATERIALES!#REF!</definedName>
    <definedName name="Equipamiento" localSheetId="215">[1]MATERIALES!#REF!</definedName>
    <definedName name="Equipamiento" localSheetId="45">[1]MATERIALES!#REF!</definedName>
    <definedName name="Equipamiento" localSheetId="49">[1]MATERIALES!#REF!</definedName>
    <definedName name="Equipamiento" localSheetId="80">[1]MATERIALES!#REF!</definedName>
    <definedName name="Equipamiento" localSheetId="72">[1]MATERIALES!#REF!</definedName>
    <definedName name="Equipamiento" localSheetId="57">[1]MATERIALES!#REF!</definedName>
    <definedName name="Equipamiento" localSheetId="87">[1]MATERIALES!#REF!</definedName>
    <definedName name="Equipamiento" localSheetId="84">[1]MATERIALES!#REF!</definedName>
    <definedName name="Equipamiento" localSheetId="223">[1]MATERIALES!#REF!</definedName>
    <definedName name="Equipamiento" localSheetId="225">[1]MATERIALES!#REF!</definedName>
    <definedName name="Equipamiento" localSheetId="224">[1]MATERIALES!#REF!</definedName>
    <definedName name="Equipamiento" localSheetId="198">[1]MATERIALES!#REF!</definedName>
    <definedName name="Equipamiento" localSheetId="226">[1]MATERIALES!#REF!</definedName>
    <definedName name="Equipamiento" localSheetId="48">[1]MATERIALES!#REF!</definedName>
    <definedName name="Equipamiento" localSheetId="62">[1]MATERIALES!#REF!</definedName>
    <definedName name="Equipamiento" localSheetId="104">[1]MATERIALES!#REF!</definedName>
    <definedName name="Equipamiento" localSheetId="65">[1]MATERIALES!#REF!</definedName>
    <definedName name="Equipamiento" localSheetId="227">[1]MATERIALES!#REF!</definedName>
    <definedName name="Equipamiento" localSheetId="58">[1]MATERIALES!#REF!</definedName>
    <definedName name="Equipamiento" localSheetId="76">[1]MATERIALES!#REF!</definedName>
    <definedName name="Equipamiento" localSheetId="91">[1]MATERIALES!#REF!</definedName>
    <definedName name="Equipamiento" localSheetId="155">[1]MATERIALES!#REF!</definedName>
    <definedName name="Equipamiento" localSheetId="95">[1]MATERIALES!#REF!</definedName>
    <definedName name="Equipamiento" localSheetId="233">[1]MATERIALES!#REF!</definedName>
    <definedName name="Equipamiento" localSheetId="99">[1]MATERIALES!#REF!</definedName>
    <definedName name="Equipamiento" localSheetId="108">[1]MATERIALES!#REF!</definedName>
    <definedName name="Equipamiento" localSheetId="144">[1]MATERIALES!#REF!</definedName>
    <definedName name="Equipamiento" localSheetId="148">[1]MATERIALES!#REF!</definedName>
    <definedName name="Equipamiento" localSheetId="237">[1]MATERIALES!#REF!</definedName>
    <definedName name="Equipamiento" localSheetId="159">[1]MATERIALES!#REF!</definedName>
    <definedName name="Equipamiento" localSheetId="134">[1]MATERIALES!#REF!</definedName>
    <definedName name="Equipamiento" localSheetId="255">[1]MATERIALES!#REF!</definedName>
    <definedName name="Equipamiento" localSheetId="257">[1]MATERIALES!#REF!</definedName>
    <definedName name="Equipamiento" localSheetId="127">[1]MATERIALES!#REF!</definedName>
    <definedName name="Equipamiento" localSheetId="112">[1]MATERIALES!#REF!</definedName>
    <definedName name="Equipamiento" localSheetId="131">[1]MATERIALES!#REF!</definedName>
    <definedName name="Equipamiento" localSheetId="138">[1]MATERIALES!#REF!</definedName>
    <definedName name="Equipamiento" localSheetId="141">[1]MATERIALES!#REF!</definedName>
    <definedName name="Equipamiento" localSheetId="119">[1]MATERIALES!#REF!</definedName>
    <definedName name="Equipamiento" localSheetId="115">[1]MATERIALES!#REF!</definedName>
    <definedName name="Equipamiento" localSheetId="259">[1]MATERIALES!#REF!</definedName>
    <definedName name="Equipamiento" localSheetId="172">[1]MATERIALES!#REF!</definedName>
    <definedName name="Equipamiento" localSheetId="175">[1]MATERIALES!#REF!</definedName>
    <definedName name="Equipamiento" localSheetId="178">[1]MATERIALES!#REF!</definedName>
    <definedName name="Equipamiento" localSheetId="181">[1]MATERIALES!#REF!</definedName>
    <definedName name="Equipamiento" localSheetId="194">[1]MATERIALES!#REF!</definedName>
    <definedName name="Equipamiento" localSheetId="163">[1]MATERIALES!#REF!</definedName>
    <definedName name="Equipamiento" localSheetId="168">[1]MATERIALES!#REF!</definedName>
    <definedName name="Equipamiento" localSheetId="184">[1]MATERIALES!#REF!</definedName>
    <definedName name="Equipamiento" localSheetId="188">[1]MATERIALES!#REF!</definedName>
    <definedName name="Equipamiento" localSheetId="191">[1]MATERIALES!#REF!</definedName>
    <definedName name="Equipamiento" localSheetId="251">[1]MATERIALES!#REF!</definedName>
    <definedName name="Equipamiento" localSheetId="241">[1]MATERIALES!#REF!</definedName>
    <definedName name="Equipamiento" localSheetId="152">[1]MATERIALES!#REF!</definedName>
    <definedName name="Equipamiento" localSheetId="88">[1]MATERIALES!#REF!</definedName>
    <definedName name="Equipamiento" localSheetId="89">[1]MATERIALES!#REF!</definedName>
    <definedName name="Equipamiento" localSheetId="90">[1]MATERIALES!#REF!</definedName>
    <definedName name="Equipamiento" localSheetId="86">[1]MATERIALES!#REF!</definedName>
    <definedName name="Equipamiento" localSheetId="123">[1]MATERIALES!#REF!</definedName>
    <definedName name="Equipamiento" localSheetId="216">[1]MATERIALES!#REF!</definedName>
    <definedName name="Equipamiento" localSheetId="261">[1]MATERIALES!#REF!</definedName>
    <definedName name="Equipamiento" localSheetId="196">[1]MATERIALES!#REF!</definedName>
    <definedName name="Equipamiento" localSheetId="166">[1]MATERIALES!#REF!</definedName>
    <definedName name="Equipamiento" localSheetId="170">[1]MATERIALES!#REF!</definedName>
    <definedName name="Equipamiento" localSheetId="186">[1]MATERIALES!#REF!</definedName>
    <definedName name="Equipamiento" localSheetId="190">[1]MATERIALES!#REF!</definedName>
    <definedName name="Equipamiento" localSheetId="193">[1]MATERIALES!#REF!</definedName>
    <definedName name="Equipamiento" localSheetId="262">[1]MATERIALES!#REF!</definedName>
    <definedName name="Equipamiento" localSheetId="174">[1]MATERIALES!#REF!</definedName>
    <definedName name="Equipamiento" localSheetId="177">[1]MATERIALES!#REF!</definedName>
    <definedName name="Equipamiento" localSheetId="180">[1]MATERIALES!#REF!</definedName>
    <definedName name="Equipamiento" localSheetId="183">[1]MATERIALES!#REF!</definedName>
    <definedName name="Equipamiento" localSheetId="167">[1]MATERIALES!#REF!</definedName>
    <definedName name="Equipamiento" localSheetId="171">[1]MATERIALES!#REF!</definedName>
    <definedName name="Equipamiento" localSheetId="187">[1]MATERIALES!#REF!</definedName>
    <definedName name="Equipamiento" localSheetId="260">[1]MATERIALES!#REF!</definedName>
    <definedName name="Equipamiento" localSheetId="173">[1]MATERIALES!#REF!</definedName>
    <definedName name="Equipamiento" localSheetId="176">[1]MATERIALES!#REF!</definedName>
    <definedName name="Equipamiento" localSheetId="179">[1]MATERIALES!#REF!</definedName>
    <definedName name="Equipamiento" localSheetId="182">[1]MATERIALES!#REF!</definedName>
    <definedName name="Equipamiento" localSheetId="195">[1]MATERIALES!#REF!</definedName>
    <definedName name="Equipamiento" localSheetId="164">[1]MATERIALES!#REF!</definedName>
    <definedName name="Equipamiento" localSheetId="169">[1]MATERIALES!#REF!</definedName>
    <definedName name="Equipamiento" localSheetId="185">[1]MATERIALES!#REF!</definedName>
    <definedName name="Equipamiento" localSheetId="189">[1]MATERIALES!#REF!</definedName>
    <definedName name="Equipamiento" localSheetId="192">[1]MATERIALES!#REF!</definedName>
    <definedName name="Equipamiento" localSheetId="256">[1]MATERIALES!#REF!</definedName>
    <definedName name="Equipamiento" localSheetId="253">[1]MATERIALES!#REF!</definedName>
    <definedName name="Equipamiento" localSheetId="244">[1]MATERIALES!#REF!</definedName>
    <definedName name="Equipamiento" localSheetId="246">[1]MATERIALES!#REF!</definedName>
    <definedName name="Equipamiento" localSheetId="254">[1]MATERIALES!#REF!</definedName>
    <definedName name="Equipamiento" localSheetId="245">[1]MATERIALES!#REF!</definedName>
    <definedName name="Equipamiento" localSheetId="154">[1]MATERIALES!#REF!</definedName>
    <definedName name="Equipamiento" localSheetId="252">[1]MATERIALES!#REF!</definedName>
    <definedName name="Equipamiento" localSheetId="242">[1]MATERIALES!#REF!</definedName>
    <definedName name="Equipamiento" localSheetId="153">[1]MATERIALES!#REF!</definedName>
    <definedName name="Equipamiento" localSheetId="85">[1]MATERIALES!#REF!</definedName>
    <definedName name="Equipamiento" localSheetId="82">[1]MATERIALES!#REF!</definedName>
    <definedName name="Equipamiento" localSheetId="75">[1]MATERIALES!#REF!</definedName>
    <definedName name="Equipamiento" localSheetId="124">[1]MATERIALES!#REF!</definedName>
    <definedName name="Equipamiento" localSheetId="83">[1]MATERIALES!#REF!</definedName>
    <definedName name="Equipamiento" localSheetId="125">[1]MATERIALES!#REF!</definedName>
    <definedName name="Equipamiento" localSheetId="197">[1]MATERIALES!#REF!</definedName>
    <definedName name="Equipamiento" localSheetId="81">[1]MATERIALES!#REF!</definedName>
    <definedName name="Equipamiento" localSheetId="73">[1]MATERIALES!#REF!</definedName>
    <definedName name="Equipamiento" localSheetId="74">[1]MATERIALES!#REF!</definedName>
    <definedName name="Equipamiento" localSheetId="122">[1]MATERIALES!#REF!</definedName>
    <definedName name="Equipamiento" localSheetId="0">#REF!</definedName>
    <definedName name="Equipamiento" localSheetId="93">[1]MATERIALES!#REF!</definedName>
    <definedName name="Equipamiento" localSheetId="157">[1]MATERIALES!#REF!</definedName>
    <definedName name="Equipamiento" localSheetId="94">[1]MATERIALES!#REF!</definedName>
    <definedName name="Equipamiento" localSheetId="158">[1]MATERIALES!#REF!</definedName>
    <definedName name="Equipamiento" localSheetId="92">[1]MATERIALES!#REF!</definedName>
    <definedName name="Equipamiento" localSheetId="156">[1]MATERIALES!#REF!</definedName>
    <definedName name="Equipamiento" localSheetId="230">[1]MATERIALES!#REF!</definedName>
    <definedName name="Equipamiento" localSheetId="69">[1]MATERIALES!#REF!</definedName>
    <definedName name="Equipamiento" localSheetId="106">[1]MATERIALES!#REF!</definedName>
    <definedName name="Equipamiento" localSheetId="105">[1]MATERIALES!#REF!</definedName>
    <definedName name="Equipamiento" localSheetId="107">[1]MATERIALES!#REF!</definedName>
    <definedName name="Equipamiento" localSheetId="47">[1]MATERIALES!#REF!</definedName>
    <definedName name="Equipamiento" localSheetId="46">[1]MATERIALES!#REF!</definedName>
    <definedName name="Equipamiento" localSheetId="51">[1]MATERIALES!#REF!</definedName>
    <definedName name="Equipamiento" localSheetId="50">[1]MATERIALES!#REF!</definedName>
    <definedName name="Equipamiento" localSheetId="52">[1]MATERIALES!#REF!</definedName>
    <definedName name="Equipamiento" localSheetId="63">[1]MATERIALES!#REF!</definedName>
    <definedName name="Equipamiento" localSheetId="64">[1]MATERIALES!#REF!</definedName>
    <definedName name="Equipamiento" localSheetId="66">[1]MATERIALES!#REF!</definedName>
    <definedName name="Equipamiento" localSheetId="67">[1]MATERIALES!#REF!</definedName>
    <definedName name="Equipamiento" localSheetId="229">[1]MATERIALES!#REF!</definedName>
    <definedName name="Equipamiento" localSheetId="228">[1]MATERIALES!#REF!</definedName>
    <definedName name="Equipamiento" localSheetId="231">[1]MATERIALES!#REF!</definedName>
    <definedName name="Equipamiento" localSheetId="60">[1]MATERIALES!#REF!</definedName>
    <definedName name="Equipamiento" localSheetId="59">[1]MATERIALES!#REF!</definedName>
    <definedName name="Equipamiento" localSheetId="61">[1]MATERIALES!#REF!</definedName>
    <definedName name="Equipamiento" localSheetId="78">[1]MATERIALES!#REF!</definedName>
    <definedName name="Equipamiento" localSheetId="77">[1]MATERIALES!#REF!</definedName>
    <definedName name="Equipamiento" localSheetId="79">[1]MATERIALES!#REF!</definedName>
    <definedName name="Equipamiento" localSheetId="68">[1]MATERIALES!#REF!</definedName>
    <definedName name="Equipamiento" localSheetId="70">[1]MATERIALES!#REF!</definedName>
    <definedName name="Equipamiento" localSheetId="71">[1]MATERIALES!#REF!</definedName>
    <definedName name="Equipamiento" localSheetId="97">[1]MATERIALES!#REF!</definedName>
    <definedName name="Equipamiento" localSheetId="235">[1]MATERIALES!#REF!</definedName>
    <definedName name="Equipamiento" localSheetId="96">[1]MATERIALES!#REF!</definedName>
    <definedName name="Equipamiento" localSheetId="234">[1]MATERIALES!#REF!</definedName>
    <definedName name="Equipamiento" localSheetId="98">[1]MATERIALES!#REF!</definedName>
    <definedName name="Equipamiento" localSheetId="236">[1]MATERIALES!#REF!</definedName>
    <definedName name="Equipamiento" localSheetId="239">[1]MATERIALES!#REF!</definedName>
    <definedName name="Equipamiento" localSheetId="146">[1]MATERIALES!#REF!</definedName>
    <definedName name="Equipamiento" localSheetId="150">[1]MATERIALES!#REF!</definedName>
    <definedName name="Equipamiento" localSheetId="121">[1]MATERIALES!#REF!</definedName>
    <definedName name="Equipamiento" localSheetId="129">[1]MATERIALES!#REF!</definedName>
    <definedName name="Equipamiento" localSheetId="161">[1]MATERIALES!#REF!</definedName>
    <definedName name="Equipamiento" localSheetId="136">[1]MATERIALES!#REF!</definedName>
    <definedName name="Equipamiento" localSheetId="117">[1]MATERIALES!#REF!</definedName>
    <definedName name="Equipamiento" localSheetId="240">[1]MATERIALES!#REF!</definedName>
    <definedName name="Equipamiento" localSheetId="130">[1]MATERIALES!#REF!</definedName>
    <definedName name="Equipamiento" localSheetId="258">[1]MATERIALES!#REF!</definedName>
    <definedName name="Equipamiento" localSheetId="133">[1]MATERIALES!#REF!</definedName>
    <definedName name="Equipamiento" localSheetId="140">[1]MATERIALES!#REF!</definedName>
    <definedName name="Equipamiento" localSheetId="143">[1]MATERIALES!#REF!</definedName>
    <definedName name="Equipamiento" localSheetId="147">[1]MATERIALES!#REF!</definedName>
    <definedName name="Equipamiento" localSheetId="114">[1]MATERIALES!#REF!</definedName>
    <definedName name="Equipamiento" localSheetId="151">[1]MATERIALES!#REF!</definedName>
    <definedName name="Equipamiento" localSheetId="126">[1]MATERIALES!#REF!</definedName>
    <definedName name="Equipamiento" localSheetId="162">[1]MATERIALES!#REF!</definedName>
    <definedName name="Equipamiento" localSheetId="137">[1]MATERIALES!#REF!</definedName>
    <definedName name="Equipamiento" localSheetId="118">[1]MATERIALES!#REF!</definedName>
    <definedName name="Equipamiento" localSheetId="238">[1]MATERIALES!#REF!</definedName>
    <definedName name="Equipamiento" localSheetId="113">[1]MATERIALES!#REF!</definedName>
    <definedName name="Equipamiento" localSheetId="145">[1]MATERIALES!#REF!</definedName>
    <definedName name="Equipamiento" localSheetId="149">[1]MATERIALES!#REF!</definedName>
    <definedName name="Equipamiento" localSheetId="120">[1]MATERIALES!#REF!</definedName>
    <definedName name="Equipamiento" localSheetId="128">[1]MATERIALES!#REF!</definedName>
    <definedName name="Equipamiento" localSheetId="132">[1]MATERIALES!#REF!</definedName>
    <definedName name="Equipamiento" localSheetId="139">[1]MATERIALES!#REF!</definedName>
    <definedName name="Equipamiento" localSheetId="142">[1]MATERIALES!#REF!</definedName>
    <definedName name="Equipamiento" localSheetId="160">[1]MATERIALES!#REF!</definedName>
    <definedName name="Equipamiento" localSheetId="135">[1]MATERIALES!#REF!</definedName>
    <definedName name="Equipamiento" localSheetId="116">[1]MATERIALES!#REF!</definedName>
    <definedName name="Equipamiento" localSheetId="248">[1]MATERIALES!#REF!</definedName>
    <definedName name="Equipamiento" localSheetId="249">[1]MATERIALES!#REF!</definedName>
    <definedName name="Equipamiento" localSheetId="250">[1]MATERIALES!#REF!</definedName>
    <definedName name="Equipamiento" localSheetId="218">[1]MATERIALES!#REF!</definedName>
    <definedName name="Equipamiento" localSheetId="102">[1]MATERIALES!#REF!</definedName>
    <definedName name="Equipamiento" localSheetId="110">[1]MATERIALES!#REF!</definedName>
    <definedName name="Equipamiento" localSheetId="103">[1]MATERIALES!#REF!</definedName>
    <definedName name="Equipamiento" localSheetId="111">[1]MATERIALES!#REF!</definedName>
    <definedName name="Equipamiento" localSheetId="101">[1]MATERIALES!#REF!</definedName>
    <definedName name="Equipamiento" localSheetId="109">[1]MATERIALES!#REF!</definedName>
    <definedName name="Equipamiento">#REF!</definedName>
    <definedName name="ESCALONCADMINIZADO" localSheetId="15">#REF!</definedName>
    <definedName name="ESCALONCADMINIZADO" localSheetId="14">#REF!</definedName>
    <definedName name="ESCALONCADMINIZADO" localSheetId="13">#REF!</definedName>
    <definedName name="ESCALONCADMINIZADO" localSheetId="9">#REF!</definedName>
    <definedName name="ESCALONCADMINIZADO" localSheetId="10">#REF!</definedName>
    <definedName name="ESCALONCADMINIZADO" localSheetId="11">#REF!</definedName>
    <definedName name="ESCALONCADMINIZADO" localSheetId="16">#REF!</definedName>
    <definedName name="ESCALONCADMINIZADO" localSheetId="18">#REF!</definedName>
    <definedName name="ESCALONCADMINIZADO" localSheetId="19">#REF!</definedName>
    <definedName name="ESCALONCADMINIZADO" localSheetId="17">#REF!</definedName>
    <definedName name="ESCALONCADMINIZADO" localSheetId="203">#REF!</definedName>
    <definedName name="ESCALONCADMINIZADO" localSheetId="207">#REF!</definedName>
    <definedName name="ESCALONCADMINIZADO" localSheetId="53">#REF!</definedName>
    <definedName name="ESCALONCADMINIZADO" localSheetId="40">#REF!</definedName>
    <definedName name="ESCALONCADMINIZADO" localSheetId="201">#REF!</definedName>
    <definedName name="ESCALONCADMINIZADO" localSheetId="20">#REF!</definedName>
    <definedName name="ESCALONCADMINIZADO" localSheetId="23">#REF!</definedName>
    <definedName name="ESCALONCADMINIZADO" localSheetId="24">#REF!</definedName>
    <definedName name="ESCALONCADMINIZADO" localSheetId="27">#REF!</definedName>
    <definedName name="ESCALONCADMINIZADO" localSheetId="211">#REF!</definedName>
    <definedName name="ESCALONCADMINIZADO" localSheetId="33">#REF!</definedName>
    <definedName name="ESCALONCADMINIZADO" localSheetId="37">#REF!</definedName>
    <definedName name="ESCALONCADMINIZADO" localSheetId="199">#REF!</definedName>
    <definedName name="ESCALONCADMINIZADO" localSheetId="205">#REF!</definedName>
    <definedName name="ESCALONCADMINIZADO" localSheetId="209">#REF!</definedName>
    <definedName name="ESCALONCADMINIZADO" localSheetId="55">#REF!</definedName>
    <definedName name="ESCALONCADMINIZADO" localSheetId="41">#REF!</definedName>
    <definedName name="ESCALONCADMINIZADO" localSheetId="29">#REF!</definedName>
    <definedName name="ESCALONCADMINIZADO" localSheetId="213">#REF!</definedName>
    <definedName name="ESCALONCADMINIZADO" localSheetId="35">#REF!</definedName>
    <definedName name="ESCALONCADMINIZADO" localSheetId="38">#REF!</definedName>
    <definedName name="ESCALONCADMINIZADO" localSheetId="206">#REF!</definedName>
    <definedName name="ESCALONCADMINIZADO" localSheetId="210">#REF!</definedName>
    <definedName name="ESCALONCADMINIZADO" localSheetId="202">#REF!</definedName>
    <definedName name="ESCALONCADMINIZADO" localSheetId="200">#REF!</definedName>
    <definedName name="ESCALONCADMINIZADO" localSheetId="56">#REF!</definedName>
    <definedName name="ESCALONCADMINIZADO" localSheetId="43">#REF!</definedName>
    <definedName name="ESCALONCADMINIZADO" localSheetId="22">#REF!</definedName>
    <definedName name="ESCALONCADMINIZADO" localSheetId="32">#REF!</definedName>
    <definedName name="ESCALONCADMINIZADO" localSheetId="26">#REF!</definedName>
    <definedName name="ESCALONCADMINIZADO" localSheetId="30">#REF!</definedName>
    <definedName name="ESCALONCADMINIZADO" localSheetId="214">#REF!</definedName>
    <definedName name="ESCALONCADMINIZADO" localSheetId="36">#REF!</definedName>
    <definedName name="ESCALONCADMINIZADO" localSheetId="44">#REF!</definedName>
    <definedName name="ESCALONCADMINIZADO" localSheetId="204">#REF!</definedName>
    <definedName name="ESCALONCADMINIZADO" localSheetId="208">#REF!</definedName>
    <definedName name="ESCALONCADMINIZADO" localSheetId="54">#REF!</definedName>
    <definedName name="ESCALONCADMINIZADO" localSheetId="42">#REF!</definedName>
    <definedName name="ESCALONCADMINIZADO" localSheetId="21">#REF!</definedName>
    <definedName name="ESCALONCADMINIZADO" localSheetId="31">#REF!</definedName>
    <definedName name="ESCALONCADMINIZADO" localSheetId="25">#REF!</definedName>
    <definedName name="ESCALONCADMINIZADO" localSheetId="28">#REF!</definedName>
    <definedName name="ESCALONCADMINIZADO" localSheetId="212">#REF!</definedName>
    <definedName name="ESCALONCADMINIZADO" localSheetId="34">#REF!</definedName>
    <definedName name="ESCALONCADMINIZADO" localSheetId="39">#REF!</definedName>
    <definedName name="ESCALONCADMINIZADO" localSheetId="222">#REF!</definedName>
    <definedName name="ESCALONCADMINIZADO" localSheetId="220">#REF!</definedName>
    <definedName name="ESCALONCADMINIZADO" localSheetId="221">#REF!</definedName>
    <definedName name="ESCALONCADMINIZADO" localSheetId="225">#REF!</definedName>
    <definedName name="ESCALONCADMINIZADO" localSheetId="224">#REF!</definedName>
    <definedName name="ESCALONCADMINIZADO" localSheetId="226">#REF!</definedName>
    <definedName name="ESCALONCADMINIZADO" localSheetId="48">#REF!</definedName>
    <definedName name="ESCALONCADMINIZADO" localSheetId="251">#REF!</definedName>
    <definedName name="ESCALONCADMINIZADO" localSheetId="241">#REF!</definedName>
    <definedName name="ESCALONCADMINIZADO" localSheetId="152">#REF!</definedName>
    <definedName name="ESCALONCADMINIZADO" localSheetId="88">#REF!</definedName>
    <definedName name="ESCALONCADMINIZADO" localSheetId="89">#REF!</definedName>
    <definedName name="ESCALONCADMINIZADO" localSheetId="90">#REF!</definedName>
    <definedName name="ESCALONCADMINIZADO" localSheetId="86">#REF!</definedName>
    <definedName name="ESCALONCADMINIZADO" localSheetId="123">#REF!</definedName>
    <definedName name="ESCALONCADMINIZADO" localSheetId="216">#REF!</definedName>
    <definedName name="ESCALONCADMINIZADO" localSheetId="261">#REF!</definedName>
    <definedName name="ESCALONCADMINIZADO" localSheetId="196">#REF!</definedName>
    <definedName name="ESCALONCADMINIZADO" localSheetId="166">#REF!</definedName>
    <definedName name="ESCALONCADMINIZADO" localSheetId="170">#REF!</definedName>
    <definedName name="ESCALONCADMINIZADO" localSheetId="186">#REF!</definedName>
    <definedName name="ESCALONCADMINIZADO" localSheetId="190">#REF!</definedName>
    <definedName name="ESCALONCADMINIZADO" localSheetId="193">#REF!</definedName>
    <definedName name="ESCALONCADMINIZADO" localSheetId="262">#REF!</definedName>
    <definedName name="ESCALONCADMINIZADO" localSheetId="174">#REF!</definedName>
    <definedName name="ESCALONCADMINIZADO" localSheetId="177">#REF!</definedName>
    <definedName name="ESCALONCADMINIZADO" localSheetId="180">#REF!</definedName>
    <definedName name="ESCALONCADMINIZADO" localSheetId="183">#REF!</definedName>
    <definedName name="ESCALONCADMINIZADO" localSheetId="167">#REF!</definedName>
    <definedName name="ESCALONCADMINIZADO" localSheetId="171">#REF!</definedName>
    <definedName name="ESCALONCADMINIZADO" localSheetId="187">#REF!</definedName>
    <definedName name="ESCALONCADMINIZADO" localSheetId="260">#REF!</definedName>
    <definedName name="ESCALONCADMINIZADO" localSheetId="173">#REF!</definedName>
    <definedName name="ESCALONCADMINIZADO" localSheetId="176">#REF!</definedName>
    <definedName name="ESCALONCADMINIZADO" localSheetId="179">#REF!</definedName>
    <definedName name="ESCALONCADMINIZADO" localSheetId="182">#REF!</definedName>
    <definedName name="ESCALONCADMINIZADO" localSheetId="195">#REF!</definedName>
    <definedName name="ESCALONCADMINIZADO" localSheetId="164">#REF!</definedName>
    <definedName name="ESCALONCADMINIZADO" localSheetId="169">#REF!</definedName>
    <definedName name="ESCALONCADMINIZADO" localSheetId="185">#REF!</definedName>
    <definedName name="ESCALONCADMINIZADO" localSheetId="189">#REF!</definedName>
    <definedName name="ESCALONCADMINIZADO" localSheetId="192">#REF!</definedName>
    <definedName name="ESCALONCADMINIZADO" localSheetId="256">#REF!</definedName>
    <definedName name="ESCALONCADMINIZADO" localSheetId="253">#REF!</definedName>
    <definedName name="ESCALONCADMINIZADO" localSheetId="244">#REF!</definedName>
    <definedName name="ESCALONCADMINIZADO" localSheetId="246">#REF!</definedName>
    <definedName name="ESCALONCADMINIZADO" localSheetId="254">#REF!</definedName>
    <definedName name="ESCALONCADMINIZADO" localSheetId="245">#REF!</definedName>
    <definedName name="ESCALONCADMINIZADO" localSheetId="154">#REF!</definedName>
    <definedName name="ESCALONCADMINIZADO" localSheetId="252">#REF!</definedName>
    <definedName name="ESCALONCADMINIZADO" localSheetId="242">#REF!</definedName>
    <definedName name="ESCALONCADMINIZADO" localSheetId="153">#REF!</definedName>
    <definedName name="ESCALONCADMINIZADO" localSheetId="85">#REF!</definedName>
    <definedName name="ESCALONCADMINIZADO" localSheetId="82">#REF!</definedName>
    <definedName name="ESCALONCADMINIZADO" localSheetId="75">#REF!</definedName>
    <definedName name="ESCALONCADMINIZADO" localSheetId="124">#REF!</definedName>
    <definedName name="ESCALONCADMINIZADO" localSheetId="83">#REF!</definedName>
    <definedName name="ESCALONCADMINIZADO" localSheetId="125">#REF!</definedName>
    <definedName name="ESCALONCADMINIZADO" localSheetId="197">#REF!</definedName>
    <definedName name="ESCALONCADMINIZADO" localSheetId="81">#REF!</definedName>
    <definedName name="ESCALONCADMINIZADO" localSheetId="73">#REF!</definedName>
    <definedName name="ESCALONCADMINIZADO" localSheetId="74">#REF!</definedName>
    <definedName name="ESCALONCADMINIZADO" localSheetId="122">#REF!</definedName>
    <definedName name="ESCALONCADMINIZADO" localSheetId="0">#REF!</definedName>
    <definedName name="ESCALONCADMINIZADO" localSheetId="93">#REF!</definedName>
    <definedName name="ESCALONCADMINIZADO" localSheetId="157">#REF!</definedName>
    <definedName name="ESCALONCADMINIZADO" localSheetId="94">#REF!</definedName>
    <definedName name="ESCALONCADMINIZADO" localSheetId="158">#REF!</definedName>
    <definedName name="ESCALONCADMINIZADO" localSheetId="92">#REF!</definedName>
    <definedName name="ESCALONCADMINIZADO" localSheetId="156">#REF!</definedName>
    <definedName name="ESCALONCADMINIZADO" localSheetId="230">#REF!</definedName>
    <definedName name="ESCALONCADMINIZADO" localSheetId="69">#REF!</definedName>
    <definedName name="ESCALONCADMINIZADO" localSheetId="106">#REF!</definedName>
    <definedName name="ESCALONCADMINIZADO" localSheetId="105">#REF!</definedName>
    <definedName name="ESCALONCADMINIZADO" localSheetId="107">#REF!</definedName>
    <definedName name="ESCALONCADMINIZADO" localSheetId="47">#REF!</definedName>
    <definedName name="ESCALONCADMINIZADO" localSheetId="46">#REF!</definedName>
    <definedName name="ESCALONCADMINIZADO" localSheetId="51">#REF!</definedName>
    <definedName name="ESCALONCADMINIZADO" localSheetId="50">#REF!</definedName>
    <definedName name="ESCALONCADMINIZADO" localSheetId="52">#REF!</definedName>
    <definedName name="ESCALONCADMINIZADO" localSheetId="63">#REF!</definedName>
    <definedName name="ESCALONCADMINIZADO" localSheetId="64">#REF!</definedName>
    <definedName name="ESCALONCADMINIZADO" localSheetId="66">#REF!</definedName>
    <definedName name="ESCALONCADMINIZADO" localSheetId="67">#REF!</definedName>
    <definedName name="ESCALONCADMINIZADO" localSheetId="229">#REF!</definedName>
    <definedName name="ESCALONCADMINIZADO" localSheetId="228">#REF!</definedName>
    <definedName name="ESCALONCADMINIZADO" localSheetId="231">#REF!</definedName>
    <definedName name="ESCALONCADMINIZADO" localSheetId="60">#REF!</definedName>
    <definedName name="ESCALONCADMINIZADO" localSheetId="59">#REF!</definedName>
    <definedName name="ESCALONCADMINIZADO" localSheetId="61">#REF!</definedName>
    <definedName name="ESCALONCADMINIZADO" localSheetId="78">#REF!</definedName>
    <definedName name="ESCALONCADMINIZADO" localSheetId="77">#REF!</definedName>
    <definedName name="ESCALONCADMINIZADO" localSheetId="79">#REF!</definedName>
    <definedName name="ESCALONCADMINIZADO" localSheetId="70">#REF!</definedName>
    <definedName name="ESCALONCADMINIZADO" localSheetId="71">#REF!</definedName>
    <definedName name="ESCALONCADMINIZADO" localSheetId="97">#REF!</definedName>
    <definedName name="ESCALONCADMINIZADO" localSheetId="235">#REF!</definedName>
    <definedName name="ESCALONCADMINIZADO" localSheetId="96">#REF!</definedName>
    <definedName name="ESCALONCADMINIZADO" localSheetId="234">#REF!</definedName>
    <definedName name="ESCALONCADMINIZADO" localSheetId="98">#REF!</definedName>
    <definedName name="ESCALONCADMINIZADO" localSheetId="236">#REF!</definedName>
    <definedName name="ESCALONCADMINIZADO" localSheetId="239">#REF!</definedName>
    <definedName name="ESCALONCADMINIZADO" localSheetId="146">#REF!</definedName>
    <definedName name="ESCALONCADMINIZADO" localSheetId="150">#REF!</definedName>
    <definedName name="ESCALONCADMINIZADO" localSheetId="121">#REF!</definedName>
    <definedName name="ESCALONCADMINIZADO" localSheetId="129">#REF!</definedName>
    <definedName name="ESCALONCADMINIZADO" localSheetId="161">#REF!</definedName>
    <definedName name="ESCALONCADMINIZADO" localSheetId="136">#REF!</definedName>
    <definedName name="ESCALONCADMINIZADO" localSheetId="117">#REF!</definedName>
    <definedName name="ESCALONCADMINIZADO" localSheetId="240">#REF!</definedName>
    <definedName name="ESCALONCADMINIZADO" localSheetId="130">#REF!</definedName>
    <definedName name="ESCALONCADMINIZADO" localSheetId="258">#REF!</definedName>
    <definedName name="ESCALONCADMINIZADO" localSheetId="133">#REF!</definedName>
    <definedName name="ESCALONCADMINIZADO" localSheetId="140">#REF!</definedName>
    <definedName name="ESCALONCADMINIZADO" localSheetId="143">#REF!</definedName>
    <definedName name="ESCALONCADMINIZADO" localSheetId="147">#REF!</definedName>
    <definedName name="ESCALONCADMINIZADO" localSheetId="114">#REF!</definedName>
    <definedName name="ESCALONCADMINIZADO" localSheetId="151">#REF!</definedName>
    <definedName name="ESCALONCADMINIZADO" localSheetId="126">#REF!</definedName>
    <definedName name="ESCALONCADMINIZADO" localSheetId="162">#REF!</definedName>
    <definedName name="ESCALONCADMINIZADO" localSheetId="137">#REF!</definedName>
    <definedName name="ESCALONCADMINIZADO" localSheetId="118">#REF!</definedName>
    <definedName name="ESCALONCADMINIZADO" localSheetId="238">#REF!</definedName>
    <definedName name="ESCALONCADMINIZADO" localSheetId="113">#REF!</definedName>
    <definedName name="ESCALONCADMINIZADO" localSheetId="145">#REF!</definedName>
    <definedName name="ESCALONCADMINIZADO" localSheetId="149">#REF!</definedName>
    <definedName name="ESCALONCADMINIZADO" localSheetId="120">#REF!</definedName>
    <definedName name="ESCALONCADMINIZADO" localSheetId="128">#REF!</definedName>
    <definedName name="ESCALONCADMINIZADO" localSheetId="132">#REF!</definedName>
    <definedName name="ESCALONCADMINIZADO" localSheetId="139">#REF!</definedName>
    <definedName name="ESCALONCADMINIZADO" localSheetId="142">#REF!</definedName>
    <definedName name="ESCALONCADMINIZADO" localSheetId="160">#REF!</definedName>
    <definedName name="ESCALONCADMINIZADO" localSheetId="135">#REF!</definedName>
    <definedName name="ESCALONCADMINIZADO" localSheetId="116">#REF!</definedName>
    <definedName name="ESCALONCADMINIZADO" localSheetId="248">#REF!</definedName>
    <definedName name="ESCALONCADMINIZADO" localSheetId="249">#REF!</definedName>
    <definedName name="ESCALONCADMINIZADO" localSheetId="250">#REF!</definedName>
    <definedName name="ESCALONCADMINIZADO" localSheetId="218">#REF!</definedName>
    <definedName name="ESCALONCADMINIZADO" localSheetId="102">#REF!</definedName>
    <definedName name="ESCALONCADMINIZADO" localSheetId="110">#REF!</definedName>
    <definedName name="ESCALONCADMINIZADO" localSheetId="103">#REF!</definedName>
    <definedName name="ESCALONCADMINIZADO" localSheetId="111">#REF!</definedName>
    <definedName name="ESCALONCADMINIZADO" localSheetId="101">#REF!</definedName>
    <definedName name="ESCALONCADMINIZADO" localSheetId="109">#REF!</definedName>
    <definedName name="ESCALONCADMINIZADO">#REF!</definedName>
    <definedName name="estado">#REF!</definedName>
    <definedName name="estadodelaobra">#REF!</definedName>
    <definedName name="Extracción_IM" localSheetId="247">#REF!</definedName>
    <definedName name="Extracción_IM" localSheetId="243">#REF!</definedName>
    <definedName name="Extracción_IM" localSheetId="6">#REF!</definedName>
    <definedName name="Extracción_IM" localSheetId="165">#REF!</definedName>
    <definedName name="Extracción_IM" localSheetId="251">#REF!</definedName>
    <definedName name="Extracción_IM" localSheetId="241">#REF!</definedName>
    <definedName name="Extracción_IM" localSheetId="152">#REF!</definedName>
    <definedName name="Extracción_IM">#REF!</definedName>
    <definedName name="EXTREMODE4" localSheetId="251">#REF!</definedName>
    <definedName name="EXTREMODE4" localSheetId="241">#REF!</definedName>
    <definedName name="EXTREMODE4" localSheetId="152">#REF!</definedName>
    <definedName name="EXTREMODE4">#REF!</definedName>
    <definedName name="fecha" localSheetId="251">#REF!</definedName>
    <definedName name="fecha" localSheetId="241">#REF!</definedName>
    <definedName name="fecha" localSheetId="152">#REF!</definedName>
    <definedName name="fecha">#REF!</definedName>
    <definedName name="fechaconcursocadena">'[2]N_Campos Generales'!$D$31</definedName>
    <definedName name="fechaconvocatoria">#REF!</definedName>
    <definedName name="fechadeconcurso">#REF!</definedName>
    <definedName name="fechainicio">#REF!</definedName>
    <definedName name="fechainiciotexto">'[2]N_Campos Generales'!$D$46</definedName>
    <definedName name="fechaterminacion">#REF!</definedName>
    <definedName name="fechaterminaciontexto">'[2]N_Campos Generales'!$D$47</definedName>
    <definedName name="FILTROENY" localSheetId="16">#REF!</definedName>
    <definedName name="FILTROENY" localSheetId="91">#REF!</definedName>
    <definedName name="FILTROENY" localSheetId="155">#REF!</definedName>
    <definedName name="FILTROENY" localSheetId="251">#REF!</definedName>
    <definedName name="FILTROENY" localSheetId="241">#REF!</definedName>
    <definedName name="FILTROENY" localSheetId="152">#REF!</definedName>
    <definedName name="FILTROENY">#REF!</definedName>
    <definedName name="gfd">#REF!</definedName>
    <definedName name="HORARETRO" localSheetId="251">#REF!</definedName>
    <definedName name="HORARETRO" localSheetId="241">#REF!</definedName>
    <definedName name="HORARETRO" localSheetId="152">#REF!</definedName>
    <definedName name="HORARETRO">#REF!</definedName>
    <definedName name="IEL_0641" localSheetId="251">#REF!</definedName>
    <definedName name="IEL_0641" localSheetId="241">#REF!</definedName>
    <definedName name="IEL_0641" localSheetId="152">#REF!</definedName>
    <definedName name="IEL_0641">#REF!</definedName>
    <definedName name="IEL_0642" localSheetId="251">#REF!</definedName>
    <definedName name="IEL_0642" localSheetId="241">#REF!</definedName>
    <definedName name="IEL_0642" localSheetId="152">#REF!</definedName>
    <definedName name="IEL_0642">#REF!</definedName>
    <definedName name="IEL_2970" localSheetId="251">#REF!</definedName>
    <definedName name="IEL_2970" localSheetId="241">#REF!</definedName>
    <definedName name="IEL_2970" localSheetId="152">#REF!</definedName>
    <definedName name="IEL_2970">#REF!</definedName>
    <definedName name="imss">#REF!</definedName>
    <definedName name="infonavit">#REF!</definedName>
    <definedName name="INTERNOS" localSheetId="251">#REF!</definedName>
    <definedName name="INTERNOS" localSheetId="241">#REF!</definedName>
    <definedName name="INTERNOS" localSheetId="152">#REF!</definedName>
    <definedName name="INTERNOS">#REF!</definedName>
    <definedName name="JUNTADE4" localSheetId="251">#REF!</definedName>
    <definedName name="JUNTADE4" localSheetId="241">#REF!</definedName>
    <definedName name="JUNTADE4" localSheetId="152">#REF!</definedName>
    <definedName name="JUNTADE4">#REF!</definedName>
    <definedName name="LADRILLOPV" localSheetId="251">#REF!</definedName>
    <definedName name="LADRILLOPV" localSheetId="241">#REF!</definedName>
    <definedName name="LADRILLOPV" localSheetId="152">#REF!</definedName>
    <definedName name="LADRILLOPV">#REF!</definedName>
    <definedName name="LLAVEBANQUETADE3.4" localSheetId="251">#REF!</definedName>
    <definedName name="LLAVEBANQUETADE3.4" localSheetId="241">#REF!</definedName>
    <definedName name="LLAVEBANQUETADE3.4" localSheetId="152">#REF!</definedName>
    <definedName name="LLAVEBANQUETADE3.4">#REF!</definedName>
    <definedName name="LLAVEDEINSERCCION3.4" localSheetId="251">#REF!</definedName>
    <definedName name="LLAVEDEINSERCCION3.4" localSheetId="241">#REF!</definedName>
    <definedName name="LLAVEDEINSERCCION3.4" localSheetId="152">#REF!</definedName>
    <definedName name="LLAVEDEINSERCCION3.4">#REF!</definedName>
    <definedName name="LLAVEMACHOCUADRO" localSheetId="251">#REF!</definedName>
    <definedName name="LLAVEMACHOCUADRO" localSheetId="241">#REF!</definedName>
    <definedName name="LLAVEMACHOCUADRO" localSheetId="152">#REF!</definedName>
    <definedName name="LLAVEMACHOCUADRO">#REF!</definedName>
    <definedName name="LUGAR" localSheetId="251">#REF!</definedName>
    <definedName name="LUGAR" localSheetId="241">#REF!</definedName>
    <definedName name="LUGAR" localSheetId="152">#REF!</definedName>
    <definedName name="LUGAR">#REF!</definedName>
    <definedName name="mailcontacto">#REF!</definedName>
    <definedName name="mailvendedor">#REF!</definedName>
    <definedName name="MEDIDORDE4" localSheetId="251">#REF!</definedName>
    <definedName name="MEDIDORDE4" localSheetId="241">#REF!</definedName>
    <definedName name="MEDIDORDE4" localSheetId="152">#REF!</definedName>
    <definedName name="MEDIDORDE4">#REF!</definedName>
    <definedName name="NIPLEDEAINOXIDABLEDE3.4" localSheetId="251">#REF!</definedName>
    <definedName name="NIPLEDEAINOXIDABLEDE3.4" localSheetId="241">#REF!</definedName>
    <definedName name="NIPLEDEAINOXIDABLEDE3.4" localSheetId="152">#REF!</definedName>
    <definedName name="NIPLEDEAINOXIDABLEDE3.4">#REF!</definedName>
    <definedName name="nombrecliente">#REF!</definedName>
    <definedName name="nombredelaobra">#REF!</definedName>
    <definedName name="nombrevendedor">#REF!</definedName>
    <definedName name="numconvocatoria">#REF!</definedName>
    <definedName name="numerodeconcurso">#REF!</definedName>
    <definedName name="OBRA" localSheetId="251">#REF!</definedName>
    <definedName name="OBRA" localSheetId="241">#REF!</definedName>
    <definedName name="OBRA" localSheetId="152">#REF!</definedName>
    <definedName name="OBRA">#REF!</definedName>
    <definedName name="pedestal" localSheetId="251">#REF!</definedName>
    <definedName name="pedestal" localSheetId="241">#REF!</definedName>
    <definedName name="pedestal" localSheetId="152">#REF!</definedName>
    <definedName name="pedestal">#REF!</definedName>
    <definedName name="PIEDERECHODUPLEX" localSheetId="251">#REF!</definedName>
    <definedName name="PIEDERECHODUPLEX" localSheetId="241">#REF!</definedName>
    <definedName name="PIEDERECHODUPLEX" localSheetId="152">#REF!</definedName>
    <definedName name="PIEDERECHODUPLEX">#REF!</definedName>
    <definedName name="PIEDERECHOSENCILLO" localSheetId="251">#REF!</definedName>
    <definedName name="PIEDERECHOSENCILLO" localSheetId="241">#REF!</definedName>
    <definedName name="PIEDERECHOSENCILLO" localSheetId="152">#REF!</definedName>
    <definedName name="PIEDERECHOSENCILLO">#REF!</definedName>
    <definedName name="plazocalculado">#REF!</definedName>
    <definedName name="plazoreal">#REF!</definedName>
    <definedName name="POLIN4X4X12" localSheetId="251">#REF!</definedName>
    <definedName name="POLIN4X4X12" localSheetId="241">#REF!</definedName>
    <definedName name="POLIN4X4X12" localSheetId="152">#REF!</definedName>
    <definedName name="POLIN4X4X12">#REF!</definedName>
    <definedName name="porcentajeivapresupuesto">#REF!</definedName>
    <definedName name="primeramoneda">#REF!</definedName>
    <definedName name="PVCDE4" localSheetId="251">#REF!</definedName>
    <definedName name="PVCDE4" localSheetId="241">#REF!</definedName>
    <definedName name="PVCDE4" localSheetId="152">#REF!</definedName>
    <definedName name="PVCDE4">#REF!</definedName>
    <definedName name="pvcde8" localSheetId="251">#REF!</definedName>
    <definedName name="pvcde8" localSheetId="241">#REF!</definedName>
    <definedName name="pvcde8" localSheetId="152">#REF!</definedName>
    <definedName name="pvcde8">#REF!</definedName>
    <definedName name="razonsocial">#REF!</definedName>
    <definedName name="RELLENO" localSheetId="251">#REF!</definedName>
    <definedName name="RELLENO" localSheetId="241">#REF!</definedName>
    <definedName name="RELLENO" localSheetId="152">#REF!</definedName>
    <definedName name="RELLENO">#REF!</definedName>
    <definedName name="remateprimeramoneda">#REF!</definedName>
    <definedName name="rematesegundamoneda">#REF!</definedName>
    <definedName name="responsable">#REF!</definedName>
    <definedName name="responsabledelaobra">#REF!</definedName>
    <definedName name="rfc">#REF!</definedName>
    <definedName name="rgtgw" localSheetId="15">#REF!</definedName>
    <definedName name="rgtgw" localSheetId="14">#REF!</definedName>
    <definedName name="rgtgw" localSheetId="13">#REF!</definedName>
    <definedName name="rgtgw" localSheetId="12">#REF!</definedName>
    <definedName name="rgtgw" localSheetId="9">#REF!</definedName>
    <definedName name="rgtgw" localSheetId="10">#REF!</definedName>
    <definedName name="rgtgw" localSheetId="8">#REF!</definedName>
    <definedName name="rgtgw" localSheetId="11">#REF!</definedName>
    <definedName name="rgtgw" localSheetId="16">#REF!</definedName>
    <definedName name="rgtgw" localSheetId="18">#REF!</definedName>
    <definedName name="rgtgw" localSheetId="19">#REF!</definedName>
    <definedName name="rgtgw" localSheetId="17">#REF!</definedName>
    <definedName name="rgtgw" localSheetId="203">#REF!</definedName>
    <definedName name="rgtgw" localSheetId="207">#REF!</definedName>
    <definedName name="rgtgw" localSheetId="53">#REF!</definedName>
    <definedName name="rgtgw" localSheetId="40">#REF!</definedName>
    <definedName name="rgtgw" localSheetId="201">#REF!</definedName>
    <definedName name="rgtgw" localSheetId="20">#REF!</definedName>
    <definedName name="rgtgw" localSheetId="23">#REF!</definedName>
    <definedName name="rgtgw" localSheetId="24">#REF!</definedName>
    <definedName name="rgtgw" localSheetId="27">#REF!</definedName>
    <definedName name="rgtgw" localSheetId="211">#REF!</definedName>
    <definedName name="rgtgw" localSheetId="33">#REF!</definedName>
    <definedName name="rgtgw" localSheetId="37">#REF!</definedName>
    <definedName name="rgtgw" localSheetId="199">#REF!</definedName>
    <definedName name="rgtgw" localSheetId="205">#REF!</definedName>
    <definedName name="rgtgw" localSheetId="209">#REF!</definedName>
    <definedName name="rgtgw" localSheetId="55">#REF!</definedName>
    <definedName name="rgtgw" localSheetId="41">#REF!</definedName>
    <definedName name="rgtgw" localSheetId="29">#REF!</definedName>
    <definedName name="rgtgw" localSheetId="213">#REF!</definedName>
    <definedName name="rgtgw" localSheetId="35">#REF!</definedName>
    <definedName name="rgtgw" localSheetId="38">#REF!</definedName>
    <definedName name="rgtgw" localSheetId="206">#REF!</definedName>
    <definedName name="rgtgw" localSheetId="210">#REF!</definedName>
    <definedName name="rgtgw" localSheetId="202">#REF!</definedName>
    <definedName name="rgtgw" localSheetId="200">#REF!</definedName>
    <definedName name="rgtgw" localSheetId="56">#REF!</definedName>
    <definedName name="rgtgw" localSheetId="43">#REF!</definedName>
    <definedName name="rgtgw" localSheetId="22">#REF!</definedName>
    <definedName name="rgtgw" localSheetId="32">#REF!</definedName>
    <definedName name="rgtgw" localSheetId="26">#REF!</definedName>
    <definedName name="rgtgw" localSheetId="30">#REF!</definedName>
    <definedName name="rgtgw" localSheetId="214">#REF!</definedName>
    <definedName name="rgtgw" localSheetId="36">#REF!</definedName>
    <definedName name="rgtgw" localSheetId="44">#REF!</definedName>
    <definedName name="rgtgw" localSheetId="204">#REF!</definedName>
    <definedName name="rgtgw" localSheetId="208">#REF!</definedName>
    <definedName name="rgtgw" localSheetId="54">#REF!</definedName>
    <definedName name="rgtgw" localSheetId="42">#REF!</definedName>
    <definedName name="rgtgw" localSheetId="21">#REF!</definedName>
    <definedName name="rgtgw" localSheetId="31">#REF!</definedName>
    <definedName name="rgtgw" localSheetId="25">#REF!</definedName>
    <definedName name="rgtgw" localSheetId="28">#REF!</definedName>
    <definedName name="rgtgw" localSheetId="212">#REF!</definedName>
    <definedName name="rgtgw" localSheetId="34">#REF!</definedName>
    <definedName name="rgtgw" localSheetId="39">#REF!</definedName>
    <definedName name="rgtgw" localSheetId="222">#REF!</definedName>
    <definedName name="rgtgw" localSheetId="220">#REF!</definedName>
    <definedName name="rgtgw" localSheetId="219">#REF!</definedName>
    <definedName name="rgtgw" localSheetId="221">#REF!</definedName>
    <definedName name="rgtgw" localSheetId="217">#REF!</definedName>
    <definedName name="rgtgw" localSheetId="215">#REF!</definedName>
    <definedName name="rgtgw" localSheetId="45">#REF!</definedName>
    <definedName name="rgtgw" localSheetId="49">#REF!</definedName>
    <definedName name="rgtgw" localSheetId="80">#REF!</definedName>
    <definedName name="rgtgw" localSheetId="72">#REF!</definedName>
    <definedName name="rgtgw" localSheetId="57">#REF!</definedName>
    <definedName name="rgtgw" localSheetId="87">#REF!</definedName>
    <definedName name="rgtgw" localSheetId="84">#REF!</definedName>
    <definedName name="rgtgw" localSheetId="223">#REF!</definedName>
    <definedName name="rgtgw" localSheetId="225">#REF!</definedName>
    <definedName name="rgtgw" localSheetId="224">#REF!</definedName>
    <definedName name="rgtgw" localSheetId="198">#REF!</definedName>
    <definedName name="rgtgw" localSheetId="226">#REF!</definedName>
    <definedName name="rgtgw" localSheetId="48">#REF!</definedName>
    <definedName name="rgtgw" localSheetId="62">#REF!</definedName>
    <definedName name="rgtgw" localSheetId="104">#REF!</definedName>
    <definedName name="rgtgw" localSheetId="65">#REF!</definedName>
    <definedName name="rgtgw" localSheetId="227">#REF!</definedName>
    <definedName name="rgtgw" localSheetId="58">#REF!</definedName>
    <definedName name="rgtgw" localSheetId="76">#REF!</definedName>
    <definedName name="rgtgw" localSheetId="91">#REF!</definedName>
    <definedName name="rgtgw" localSheetId="155">#REF!</definedName>
    <definedName name="rgtgw" localSheetId="95">#REF!</definedName>
    <definedName name="rgtgw" localSheetId="233">#REF!</definedName>
    <definedName name="rgtgw" localSheetId="99">#REF!</definedName>
    <definedName name="rgtgw" localSheetId="108">#REF!</definedName>
    <definedName name="rgtgw" localSheetId="144">#REF!</definedName>
    <definedName name="rgtgw" localSheetId="148">#REF!</definedName>
    <definedName name="rgtgw" localSheetId="237">#REF!</definedName>
    <definedName name="rgtgw" localSheetId="159">#REF!</definedName>
    <definedName name="rgtgw" localSheetId="134">#REF!</definedName>
    <definedName name="rgtgw" localSheetId="255">#REF!</definedName>
    <definedName name="rgtgw" localSheetId="257">#REF!</definedName>
    <definedName name="rgtgw" localSheetId="127">#REF!</definedName>
    <definedName name="rgtgw" localSheetId="112">#REF!</definedName>
    <definedName name="rgtgw" localSheetId="131">#REF!</definedName>
    <definedName name="rgtgw" localSheetId="138">#REF!</definedName>
    <definedName name="rgtgw" localSheetId="141">#REF!</definedName>
    <definedName name="rgtgw" localSheetId="119">#REF!</definedName>
    <definedName name="rgtgw" localSheetId="115">#REF!</definedName>
    <definedName name="rgtgw" localSheetId="259">#REF!</definedName>
    <definedName name="rgtgw" localSheetId="172">#REF!</definedName>
    <definedName name="rgtgw" localSheetId="175">#REF!</definedName>
    <definedName name="rgtgw" localSheetId="178">#REF!</definedName>
    <definedName name="rgtgw" localSheetId="181">#REF!</definedName>
    <definedName name="rgtgw" localSheetId="194">#REF!</definedName>
    <definedName name="rgtgw" localSheetId="163">#REF!</definedName>
    <definedName name="rgtgw" localSheetId="168">#REF!</definedName>
    <definedName name="rgtgw" localSheetId="184">#REF!</definedName>
    <definedName name="rgtgw" localSheetId="188">#REF!</definedName>
    <definedName name="rgtgw" localSheetId="191">#REF!</definedName>
    <definedName name="rgtgw" localSheetId="251">#REF!</definedName>
    <definedName name="rgtgw" localSheetId="241">#REF!</definedName>
    <definedName name="rgtgw" localSheetId="152">#REF!</definedName>
    <definedName name="rgtgw" localSheetId="88">#REF!</definedName>
    <definedName name="rgtgw" localSheetId="89">#REF!</definedName>
    <definedName name="rgtgw" localSheetId="90">#REF!</definedName>
    <definedName name="rgtgw" localSheetId="86">#REF!</definedName>
    <definedName name="rgtgw" localSheetId="123">#REF!</definedName>
    <definedName name="rgtgw" localSheetId="216">#REF!</definedName>
    <definedName name="rgtgw" localSheetId="261">#REF!</definedName>
    <definedName name="rgtgw" localSheetId="196">#REF!</definedName>
    <definedName name="rgtgw" localSheetId="166">#REF!</definedName>
    <definedName name="rgtgw" localSheetId="170">#REF!</definedName>
    <definedName name="rgtgw" localSheetId="186">#REF!</definedName>
    <definedName name="rgtgw" localSheetId="190">#REF!</definedName>
    <definedName name="rgtgw" localSheetId="193">#REF!</definedName>
    <definedName name="rgtgw" localSheetId="262">#REF!</definedName>
    <definedName name="rgtgw" localSheetId="174">#REF!</definedName>
    <definedName name="rgtgw" localSheetId="177">#REF!</definedName>
    <definedName name="rgtgw" localSheetId="180">#REF!</definedName>
    <definedName name="rgtgw" localSheetId="183">#REF!</definedName>
    <definedName name="rgtgw" localSheetId="167">#REF!</definedName>
    <definedName name="rgtgw" localSheetId="171">#REF!</definedName>
    <definedName name="rgtgw" localSheetId="187">#REF!</definedName>
    <definedName name="rgtgw" localSheetId="260">#REF!</definedName>
    <definedName name="rgtgw" localSheetId="173">#REF!</definedName>
    <definedName name="rgtgw" localSheetId="176">#REF!</definedName>
    <definedName name="rgtgw" localSheetId="179">#REF!</definedName>
    <definedName name="rgtgw" localSheetId="182">#REF!</definedName>
    <definedName name="rgtgw" localSheetId="195">#REF!</definedName>
    <definedName name="rgtgw" localSheetId="164">#REF!</definedName>
    <definedName name="rgtgw" localSheetId="169">#REF!</definedName>
    <definedName name="rgtgw" localSheetId="185">#REF!</definedName>
    <definedName name="rgtgw" localSheetId="189">#REF!</definedName>
    <definedName name="rgtgw" localSheetId="192">#REF!</definedName>
    <definedName name="rgtgw" localSheetId="256">#REF!</definedName>
    <definedName name="rgtgw" localSheetId="253">#REF!</definedName>
    <definedName name="rgtgw" localSheetId="244">#REF!</definedName>
    <definedName name="rgtgw" localSheetId="246">#REF!</definedName>
    <definedName name="rgtgw" localSheetId="254">#REF!</definedName>
    <definedName name="rgtgw" localSheetId="245">#REF!</definedName>
    <definedName name="rgtgw" localSheetId="154">#REF!</definedName>
    <definedName name="rgtgw" localSheetId="252">#REF!</definedName>
    <definedName name="rgtgw" localSheetId="242">#REF!</definedName>
    <definedName name="rgtgw" localSheetId="153">#REF!</definedName>
    <definedName name="rgtgw" localSheetId="85">#REF!</definedName>
    <definedName name="rgtgw" localSheetId="82">#REF!</definedName>
    <definedName name="rgtgw" localSheetId="75">#REF!</definedName>
    <definedName name="rgtgw" localSheetId="124">#REF!</definedName>
    <definedName name="rgtgw" localSheetId="83">#REF!</definedName>
    <definedName name="rgtgw" localSheetId="125">#REF!</definedName>
    <definedName name="rgtgw" localSheetId="197">#REF!</definedName>
    <definedName name="rgtgw" localSheetId="81">#REF!</definedName>
    <definedName name="rgtgw" localSheetId="73">#REF!</definedName>
    <definedName name="rgtgw" localSheetId="74">#REF!</definedName>
    <definedName name="rgtgw" localSheetId="122">#REF!</definedName>
    <definedName name="rgtgw" localSheetId="93">#REF!</definedName>
    <definedName name="rgtgw" localSheetId="157">#REF!</definedName>
    <definedName name="rgtgw" localSheetId="94">#REF!</definedName>
    <definedName name="rgtgw" localSheetId="158">#REF!</definedName>
    <definedName name="rgtgw" localSheetId="92">#REF!</definedName>
    <definedName name="rgtgw" localSheetId="156">#REF!</definedName>
    <definedName name="rgtgw" localSheetId="230">#REF!</definedName>
    <definedName name="rgtgw" localSheetId="69">#REF!</definedName>
    <definedName name="rgtgw" localSheetId="106">#REF!</definedName>
    <definedName name="rgtgw" localSheetId="105">#REF!</definedName>
    <definedName name="rgtgw" localSheetId="107">#REF!</definedName>
    <definedName name="rgtgw" localSheetId="47">#REF!</definedName>
    <definedName name="rgtgw" localSheetId="46">#REF!</definedName>
    <definedName name="rgtgw" localSheetId="51">#REF!</definedName>
    <definedName name="rgtgw" localSheetId="50">#REF!</definedName>
    <definedName name="rgtgw" localSheetId="52">#REF!</definedName>
    <definedName name="rgtgw" localSheetId="63">#REF!</definedName>
    <definedName name="rgtgw" localSheetId="64">#REF!</definedName>
    <definedName name="rgtgw" localSheetId="66">#REF!</definedName>
    <definedName name="rgtgw" localSheetId="67">#REF!</definedName>
    <definedName name="rgtgw" localSheetId="229">#REF!</definedName>
    <definedName name="rgtgw" localSheetId="228">#REF!</definedName>
    <definedName name="rgtgw" localSheetId="231">#REF!</definedName>
    <definedName name="rgtgw" localSheetId="60">#REF!</definedName>
    <definedName name="rgtgw" localSheetId="59">#REF!</definedName>
    <definedName name="rgtgw" localSheetId="61">#REF!</definedName>
    <definedName name="rgtgw" localSheetId="78">#REF!</definedName>
    <definedName name="rgtgw" localSheetId="77">#REF!</definedName>
    <definedName name="rgtgw" localSheetId="79">#REF!</definedName>
    <definedName name="rgtgw" localSheetId="68">#REF!</definedName>
    <definedName name="rgtgw" localSheetId="70">#REF!</definedName>
    <definedName name="rgtgw" localSheetId="71">#REF!</definedName>
    <definedName name="rgtgw" localSheetId="97">#REF!</definedName>
    <definedName name="rgtgw" localSheetId="235">#REF!</definedName>
    <definedName name="rgtgw" localSheetId="96">#REF!</definedName>
    <definedName name="rgtgw" localSheetId="234">#REF!</definedName>
    <definedName name="rgtgw" localSheetId="98">#REF!</definedName>
    <definedName name="rgtgw" localSheetId="236">#REF!</definedName>
    <definedName name="rgtgw" localSheetId="239">#REF!</definedName>
    <definedName name="rgtgw" localSheetId="146">#REF!</definedName>
    <definedName name="rgtgw" localSheetId="150">#REF!</definedName>
    <definedName name="rgtgw" localSheetId="121">#REF!</definedName>
    <definedName name="rgtgw" localSheetId="129">#REF!</definedName>
    <definedName name="rgtgw" localSheetId="161">#REF!</definedName>
    <definedName name="rgtgw" localSheetId="136">#REF!</definedName>
    <definedName name="rgtgw" localSheetId="117">#REF!</definedName>
    <definedName name="rgtgw" localSheetId="240">#REF!</definedName>
    <definedName name="rgtgw" localSheetId="130">#REF!</definedName>
    <definedName name="rgtgw" localSheetId="258">#REF!</definedName>
    <definedName name="rgtgw" localSheetId="133">#REF!</definedName>
    <definedName name="rgtgw" localSheetId="140">#REF!</definedName>
    <definedName name="rgtgw" localSheetId="143">#REF!</definedName>
    <definedName name="rgtgw" localSheetId="147">#REF!</definedName>
    <definedName name="rgtgw" localSheetId="114">#REF!</definedName>
    <definedName name="rgtgw" localSheetId="151">#REF!</definedName>
    <definedName name="rgtgw" localSheetId="126">#REF!</definedName>
    <definedName name="rgtgw" localSheetId="162">#REF!</definedName>
    <definedName name="rgtgw" localSheetId="137">#REF!</definedName>
    <definedName name="rgtgw" localSheetId="118">#REF!</definedName>
    <definedName name="rgtgw" localSheetId="238">#REF!</definedName>
    <definedName name="rgtgw" localSheetId="113">#REF!</definedName>
    <definedName name="rgtgw" localSheetId="145">#REF!</definedName>
    <definedName name="rgtgw" localSheetId="149">#REF!</definedName>
    <definedName name="rgtgw" localSheetId="120">#REF!</definedName>
    <definedName name="rgtgw" localSheetId="128">#REF!</definedName>
    <definedName name="rgtgw" localSheetId="132">#REF!</definedName>
    <definedName name="rgtgw" localSheetId="139">#REF!</definedName>
    <definedName name="rgtgw" localSheetId="142">#REF!</definedName>
    <definedName name="rgtgw" localSheetId="160">#REF!</definedName>
    <definedName name="rgtgw" localSheetId="135">#REF!</definedName>
    <definedName name="rgtgw" localSheetId="116">#REF!</definedName>
    <definedName name="rgtgw" localSheetId="248">#REF!</definedName>
    <definedName name="rgtgw" localSheetId="249">#REF!</definedName>
    <definedName name="rgtgw" localSheetId="250">#REF!</definedName>
    <definedName name="rgtgw" localSheetId="218">#REF!</definedName>
    <definedName name="rgtgw" localSheetId="102">#REF!</definedName>
    <definedName name="rgtgw" localSheetId="110">#REF!</definedName>
    <definedName name="rgtgw" localSheetId="103">#REF!</definedName>
    <definedName name="rgtgw" localSheetId="111">#REF!</definedName>
    <definedName name="rgtgw" localSheetId="101">#REF!</definedName>
    <definedName name="rgtgw" localSheetId="109">#REF!</definedName>
    <definedName name="rgtgw">#REF!</definedName>
    <definedName name="ROLLODECOBREDE3.4" localSheetId="251">#REF!</definedName>
    <definedName name="ROLLODECOBREDE3.4" localSheetId="241">#REF!</definedName>
    <definedName name="ROLLODECOBREDE3.4" localSheetId="152">#REF!</definedName>
    <definedName name="ROLLODECOBREDE3.4">#REF!</definedName>
    <definedName name="segundamoneda">#REF!</definedName>
    <definedName name="SOP_5101" localSheetId="251">#REF!</definedName>
    <definedName name="SOP_5101" localSheetId="241">#REF!</definedName>
    <definedName name="SOP_5101" localSheetId="152">#REF!</definedName>
    <definedName name="SOP_5101">#REF!</definedName>
    <definedName name="SOP_5102" localSheetId="251">#REF!</definedName>
    <definedName name="SOP_5102" localSheetId="241">#REF!</definedName>
    <definedName name="SOP_5102" localSheetId="152">#REF!</definedName>
    <definedName name="SOP_5102">#REF!</definedName>
    <definedName name="SOP_5103" localSheetId="251">#REF!</definedName>
    <definedName name="SOP_5103" localSheetId="241">#REF!</definedName>
    <definedName name="SOP_5103" localSheetId="152">#REF!</definedName>
    <definedName name="SOP_5103">#REF!</definedName>
    <definedName name="Status" localSheetId="251">#REF!</definedName>
    <definedName name="Status" localSheetId="241">#REF!</definedName>
    <definedName name="Status" localSheetId="152">#REF!</definedName>
    <definedName name="Status">#REF!</definedName>
    <definedName name="SUB" localSheetId="251">#REF!</definedName>
    <definedName name="SUB" localSheetId="241">#REF!</definedName>
    <definedName name="SUB" localSheetId="152">#REF!</definedName>
    <definedName name="SUB">#REF!</definedName>
    <definedName name="TAPADE4" localSheetId="251">#REF!</definedName>
    <definedName name="TAPADE4" localSheetId="241">#REF!</definedName>
    <definedName name="TAPADE4" localSheetId="152">#REF!</definedName>
    <definedName name="TAPADE4">#REF!</definedName>
    <definedName name="TAPONMACHO" localSheetId="251">#REF!</definedName>
    <definedName name="TAPONMACHO" localSheetId="241">#REF!</definedName>
    <definedName name="TAPONMACHO" localSheetId="152">#REF!</definedName>
    <definedName name="TAPONMACHO">#REF!</definedName>
    <definedName name="telefono">#REF!</definedName>
    <definedName name="telefonocliente">#REF!</definedName>
    <definedName name="telefonocontacto">#REF!</definedName>
    <definedName name="telefonodelaobra">#REF!</definedName>
    <definedName name="telefonovendedor">#REF!</definedName>
    <definedName name="Terracerias2400m2" localSheetId="15">[1]MATERIALES!#REF!</definedName>
    <definedName name="Terracerias2400m2" localSheetId="14">[1]MATERIALES!#REF!</definedName>
    <definedName name="Terracerias2400m2" localSheetId="13">[1]MATERIALES!#REF!</definedName>
    <definedName name="Terracerias2400m2" localSheetId="12">[1]MATERIALES!#REF!</definedName>
    <definedName name="Terracerias2400m2" localSheetId="9">[1]MATERIALES!#REF!</definedName>
    <definedName name="Terracerias2400m2" localSheetId="10">[1]MATERIALES!#REF!</definedName>
    <definedName name="Terracerias2400m2" localSheetId="8">[1]MATERIALES!#REF!</definedName>
    <definedName name="Terracerias2400m2" localSheetId="11">[1]MATERIALES!#REF!</definedName>
    <definedName name="Terracerias2400m2" localSheetId="16">[1]MATERIALES!#REF!</definedName>
    <definedName name="Terracerias2400m2" localSheetId="18">[1]MATERIALES!#REF!</definedName>
    <definedName name="Terracerias2400m2" localSheetId="19">[1]MATERIALES!#REF!</definedName>
    <definedName name="Terracerias2400m2" localSheetId="17">[1]MATERIALES!#REF!</definedName>
    <definedName name="Terracerias2400m2" localSheetId="203">[1]MATERIALES!#REF!</definedName>
    <definedName name="Terracerias2400m2" localSheetId="207">[1]MATERIALES!#REF!</definedName>
    <definedName name="Terracerias2400m2" localSheetId="53">[1]MATERIALES!#REF!</definedName>
    <definedName name="Terracerias2400m2" localSheetId="40">[1]MATERIALES!#REF!</definedName>
    <definedName name="Terracerias2400m2" localSheetId="201">[1]MATERIALES!#REF!</definedName>
    <definedName name="Terracerias2400m2" localSheetId="20">[1]MATERIALES!#REF!</definedName>
    <definedName name="Terracerias2400m2" localSheetId="23">[1]MATERIALES!#REF!</definedName>
    <definedName name="Terracerias2400m2" localSheetId="24">[1]MATERIALES!#REF!</definedName>
    <definedName name="Terracerias2400m2" localSheetId="27">[1]MATERIALES!#REF!</definedName>
    <definedName name="Terracerias2400m2" localSheetId="211">[1]MATERIALES!#REF!</definedName>
    <definedName name="Terracerias2400m2" localSheetId="33">[1]MATERIALES!#REF!</definedName>
    <definedName name="Terracerias2400m2" localSheetId="37">[1]MATERIALES!#REF!</definedName>
    <definedName name="Terracerias2400m2" localSheetId="199">[1]MATERIALES!#REF!</definedName>
    <definedName name="Terracerias2400m2" localSheetId="205">[1]MATERIALES!#REF!</definedName>
    <definedName name="Terracerias2400m2" localSheetId="209">[1]MATERIALES!#REF!</definedName>
    <definedName name="Terracerias2400m2" localSheetId="55">[1]MATERIALES!#REF!</definedName>
    <definedName name="Terracerias2400m2" localSheetId="41">[1]MATERIALES!#REF!</definedName>
    <definedName name="Terracerias2400m2" localSheetId="29">[1]MATERIALES!#REF!</definedName>
    <definedName name="Terracerias2400m2" localSheetId="213">[1]MATERIALES!#REF!</definedName>
    <definedName name="Terracerias2400m2" localSheetId="35">[1]MATERIALES!#REF!</definedName>
    <definedName name="Terracerias2400m2" localSheetId="38">[1]MATERIALES!#REF!</definedName>
    <definedName name="Terracerias2400m2" localSheetId="206">[1]MATERIALES!#REF!</definedName>
    <definedName name="Terracerias2400m2" localSheetId="210">[1]MATERIALES!#REF!</definedName>
    <definedName name="Terracerias2400m2" localSheetId="202">[1]MATERIALES!#REF!</definedName>
    <definedName name="Terracerias2400m2" localSheetId="200">[1]MATERIALES!#REF!</definedName>
    <definedName name="Terracerias2400m2" localSheetId="56">[1]MATERIALES!#REF!</definedName>
    <definedName name="Terracerias2400m2" localSheetId="43">[1]MATERIALES!#REF!</definedName>
    <definedName name="Terracerias2400m2" localSheetId="22">[1]MATERIALES!#REF!</definedName>
    <definedName name="Terracerias2400m2" localSheetId="32">[1]MATERIALES!#REF!</definedName>
    <definedName name="Terracerias2400m2" localSheetId="26">[1]MATERIALES!#REF!</definedName>
    <definedName name="Terracerias2400m2" localSheetId="30">[1]MATERIALES!#REF!</definedName>
    <definedName name="Terracerias2400m2" localSheetId="214">[1]MATERIALES!#REF!</definedName>
    <definedName name="Terracerias2400m2" localSheetId="36">[1]MATERIALES!#REF!</definedName>
    <definedName name="Terracerias2400m2" localSheetId="44">[1]MATERIALES!#REF!</definedName>
    <definedName name="Terracerias2400m2" localSheetId="204">[1]MATERIALES!#REF!</definedName>
    <definedName name="Terracerias2400m2" localSheetId="208">[1]MATERIALES!#REF!</definedName>
    <definedName name="Terracerias2400m2" localSheetId="54">[1]MATERIALES!#REF!</definedName>
    <definedName name="Terracerias2400m2" localSheetId="42">[1]MATERIALES!#REF!</definedName>
    <definedName name="Terracerias2400m2" localSheetId="21">[1]MATERIALES!#REF!</definedName>
    <definedName name="Terracerias2400m2" localSheetId="31">[1]MATERIALES!#REF!</definedName>
    <definedName name="Terracerias2400m2" localSheetId="25">[1]MATERIALES!#REF!</definedName>
    <definedName name="Terracerias2400m2" localSheetId="28">[1]MATERIALES!#REF!</definedName>
    <definedName name="Terracerias2400m2" localSheetId="212">[1]MATERIALES!#REF!</definedName>
    <definedName name="Terracerias2400m2" localSheetId="34">[1]MATERIALES!#REF!</definedName>
    <definedName name="Terracerias2400m2" localSheetId="39">[1]MATERIALES!#REF!</definedName>
    <definedName name="Terracerias2400m2" localSheetId="222">[1]MATERIALES!#REF!</definedName>
    <definedName name="Terracerias2400m2" localSheetId="220">[1]MATERIALES!#REF!</definedName>
    <definedName name="Terracerias2400m2" localSheetId="219">[1]MATERIALES!#REF!</definedName>
    <definedName name="Terracerias2400m2" localSheetId="221">[1]MATERIALES!#REF!</definedName>
    <definedName name="Terracerias2400m2" localSheetId="217">[1]MATERIALES!#REF!</definedName>
    <definedName name="Terracerias2400m2" localSheetId="215">[1]MATERIALES!#REF!</definedName>
    <definedName name="Terracerias2400m2" localSheetId="45">[1]MATERIALES!#REF!</definedName>
    <definedName name="Terracerias2400m2" localSheetId="49">[1]MATERIALES!#REF!</definedName>
    <definedName name="Terracerias2400m2" localSheetId="80">[1]MATERIALES!#REF!</definedName>
    <definedName name="Terracerias2400m2" localSheetId="72">[1]MATERIALES!#REF!</definedName>
    <definedName name="Terracerias2400m2" localSheetId="57">[1]MATERIALES!#REF!</definedName>
    <definedName name="Terracerias2400m2" localSheetId="87">[1]MATERIALES!#REF!</definedName>
    <definedName name="Terracerias2400m2" localSheetId="84">[1]MATERIALES!#REF!</definedName>
    <definedName name="Terracerias2400m2" localSheetId="223">[1]MATERIALES!#REF!</definedName>
    <definedName name="Terracerias2400m2" localSheetId="225">[1]MATERIALES!#REF!</definedName>
    <definedName name="Terracerias2400m2" localSheetId="224">[1]MATERIALES!#REF!</definedName>
    <definedName name="Terracerias2400m2" localSheetId="198">[1]MATERIALES!#REF!</definedName>
    <definedName name="Terracerias2400m2" localSheetId="226">[1]MATERIALES!#REF!</definedName>
    <definedName name="Terracerias2400m2" localSheetId="48">[1]MATERIALES!#REF!</definedName>
    <definedName name="Terracerias2400m2" localSheetId="62">[1]MATERIALES!#REF!</definedName>
    <definedName name="Terracerias2400m2" localSheetId="104">[1]MATERIALES!#REF!</definedName>
    <definedName name="Terracerias2400m2" localSheetId="65">[1]MATERIALES!#REF!</definedName>
    <definedName name="Terracerias2400m2" localSheetId="227">[1]MATERIALES!#REF!</definedName>
    <definedName name="Terracerias2400m2" localSheetId="58">[1]MATERIALES!#REF!</definedName>
    <definedName name="Terracerias2400m2" localSheetId="76">[1]MATERIALES!#REF!</definedName>
    <definedName name="Terracerias2400m2" localSheetId="91">[1]MATERIALES!#REF!</definedName>
    <definedName name="Terracerias2400m2" localSheetId="155">[1]MATERIALES!#REF!</definedName>
    <definedName name="Terracerias2400m2" localSheetId="95">[1]MATERIALES!#REF!</definedName>
    <definedName name="Terracerias2400m2" localSheetId="233">[1]MATERIALES!#REF!</definedName>
    <definedName name="Terracerias2400m2" localSheetId="99">[1]MATERIALES!#REF!</definedName>
    <definedName name="Terracerias2400m2" localSheetId="108">[1]MATERIALES!#REF!</definedName>
    <definedName name="Terracerias2400m2" localSheetId="144">[1]MATERIALES!#REF!</definedName>
    <definedName name="Terracerias2400m2" localSheetId="148">[1]MATERIALES!#REF!</definedName>
    <definedName name="Terracerias2400m2" localSheetId="237">[1]MATERIALES!#REF!</definedName>
    <definedName name="Terracerias2400m2" localSheetId="159">[1]MATERIALES!#REF!</definedName>
    <definedName name="Terracerias2400m2" localSheetId="134">[1]MATERIALES!#REF!</definedName>
    <definedName name="Terracerias2400m2" localSheetId="255">[1]MATERIALES!#REF!</definedName>
    <definedName name="Terracerias2400m2" localSheetId="257">[1]MATERIALES!#REF!</definedName>
    <definedName name="Terracerias2400m2" localSheetId="127">[1]MATERIALES!#REF!</definedName>
    <definedName name="Terracerias2400m2" localSheetId="112">[1]MATERIALES!#REF!</definedName>
    <definedName name="Terracerias2400m2" localSheetId="131">[1]MATERIALES!#REF!</definedName>
    <definedName name="Terracerias2400m2" localSheetId="138">[1]MATERIALES!#REF!</definedName>
    <definedName name="Terracerias2400m2" localSheetId="141">[1]MATERIALES!#REF!</definedName>
    <definedName name="Terracerias2400m2" localSheetId="119">[1]MATERIALES!#REF!</definedName>
    <definedName name="Terracerias2400m2" localSheetId="115">[1]MATERIALES!#REF!</definedName>
    <definedName name="Terracerias2400m2" localSheetId="259">[1]MATERIALES!#REF!</definedName>
    <definedName name="Terracerias2400m2" localSheetId="172">[1]MATERIALES!#REF!</definedName>
    <definedName name="Terracerias2400m2" localSheetId="175">[1]MATERIALES!#REF!</definedName>
    <definedName name="Terracerias2400m2" localSheetId="178">[1]MATERIALES!#REF!</definedName>
    <definedName name="Terracerias2400m2" localSheetId="181">[1]MATERIALES!#REF!</definedName>
    <definedName name="Terracerias2400m2" localSheetId="194">[1]MATERIALES!#REF!</definedName>
    <definedName name="Terracerias2400m2" localSheetId="163">[1]MATERIALES!#REF!</definedName>
    <definedName name="Terracerias2400m2" localSheetId="168">[1]MATERIALES!#REF!</definedName>
    <definedName name="Terracerias2400m2" localSheetId="184">[1]MATERIALES!#REF!</definedName>
    <definedName name="Terracerias2400m2" localSheetId="188">[1]MATERIALES!#REF!</definedName>
    <definedName name="Terracerias2400m2" localSheetId="191">[1]MATERIALES!#REF!</definedName>
    <definedName name="Terracerias2400m2" localSheetId="251">[1]MATERIALES!#REF!</definedName>
    <definedName name="Terracerias2400m2" localSheetId="241">[1]MATERIALES!#REF!</definedName>
    <definedName name="Terracerias2400m2" localSheetId="152">[1]MATERIALES!#REF!</definedName>
    <definedName name="Terracerias2400m2" localSheetId="88">[1]MATERIALES!#REF!</definedName>
    <definedName name="Terracerias2400m2" localSheetId="89">[1]MATERIALES!#REF!</definedName>
    <definedName name="Terracerias2400m2" localSheetId="90">[1]MATERIALES!#REF!</definedName>
    <definedName name="Terracerias2400m2" localSheetId="86">[1]MATERIALES!#REF!</definedName>
    <definedName name="Terracerias2400m2" localSheetId="123">[1]MATERIALES!#REF!</definedName>
    <definedName name="Terracerias2400m2" localSheetId="216">[1]MATERIALES!#REF!</definedName>
    <definedName name="Terracerias2400m2" localSheetId="261">[1]MATERIALES!#REF!</definedName>
    <definedName name="Terracerias2400m2" localSheetId="196">[1]MATERIALES!#REF!</definedName>
    <definedName name="Terracerias2400m2" localSheetId="166">[1]MATERIALES!#REF!</definedName>
    <definedName name="Terracerias2400m2" localSheetId="170">[1]MATERIALES!#REF!</definedName>
    <definedName name="Terracerias2400m2" localSheetId="186">[1]MATERIALES!#REF!</definedName>
    <definedName name="Terracerias2400m2" localSheetId="190">[1]MATERIALES!#REF!</definedName>
    <definedName name="Terracerias2400m2" localSheetId="193">[1]MATERIALES!#REF!</definedName>
    <definedName name="Terracerias2400m2" localSheetId="262">[1]MATERIALES!#REF!</definedName>
    <definedName name="Terracerias2400m2" localSheetId="174">[1]MATERIALES!#REF!</definedName>
    <definedName name="Terracerias2400m2" localSheetId="177">[1]MATERIALES!#REF!</definedName>
    <definedName name="Terracerias2400m2" localSheetId="180">[1]MATERIALES!#REF!</definedName>
    <definedName name="Terracerias2400m2" localSheetId="183">[1]MATERIALES!#REF!</definedName>
    <definedName name="Terracerias2400m2" localSheetId="167">[1]MATERIALES!#REF!</definedName>
    <definedName name="Terracerias2400m2" localSheetId="171">[1]MATERIALES!#REF!</definedName>
    <definedName name="Terracerias2400m2" localSheetId="187">[1]MATERIALES!#REF!</definedName>
    <definedName name="Terracerias2400m2" localSheetId="260">[1]MATERIALES!#REF!</definedName>
    <definedName name="Terracerias2400m2" localSheetId="173">[1]MATERIALES!#REF!</definedName>
    <definedName name="Terracerias2400m2" localSheetId="176">[1]MATERIALES!#REF!</definedName>
    <definedName name="Terracerias2400m2" localSheetId="179">[1]MATERIALES!#REF!</definedName>
    <definedName name="Terracerias2400m2" localSheetId="182">[1]MATERIALES!#REF!</definedName>
    <definedName name="Terracerias2400m2" localSheetId="195">[1]MATERIALES!#REF!</definedName>
    <definedName name="Terracerias2400m2" localSheetId="164">[1]MATERIALES!#REF!</definedName>
    <definedName name="Terracerias2400m2" localSheetId="169">[1]MATERIALES!#REF!</definedName>
    <definedName name="Terracerias2400m2" localSheetId="185">[1]MATERIALES!#REF!</definedName>
    <definedName name="Terracerias2400m2" localSheetId="189">[1]MATERIALES!#REF!</definedName>
    <definedName name="Terracerias2400m2" localSheetId="192">[1]MATERIALES!#REF!</definedName>
    <definedName name="Terracerias2400m2" localSheetId="256">[1]MATERIALES!#REF!</definedName>
    <definedName name="Terracerias2400m2" localSheetId="253">[1]MATERIALES!#REF!</definedName>
    <definedName name="Terracerias2400m2" localSheetId="244">[1]MATERIALES!#REF!</definedName>
    <definedName name="Terracerias2400m2" localSheetId="246">[1]MATERIALES!#REF!</definedName>
    <definedName name="Terracerias2400m2" localSheetId="254">[1]MATERIALES!#REF!</definedName>
    <definedName name="Terracerias2400m2" localSheetId="245">[1]MATERIALES!#REF!</definedName>
    <definedName name="Terracerias2400m2" localSheetId="154">[1]MATERIALES!#REF!</definedName>
    <definedName name="Terracerias2400m2" localSheetId="252">[1]MATERIALES!#REF!</definedName>
    <definedName name="Terracerias2400m2" localSheetId="242">[1]MATERIALES!#REF!</definedName>
    <definedName name="Terracerias2400m2" localSheetId="153">[1]MATERIALES!#REF!</definedName>
    <definedName name="Terracerias2400m2" localSheetId="85">[1]MATERIALES!#REF!</definedName>
    <definedName name="Terracerias2400m2" localSheetId="82">[1]MATERIALES!#REF!</definedName>
    <definedName name="Terracerias2400m2" localSheetId="75">[1]MATERIALES!#REF!</definedName>
    <definedName name="Terracerias2400m2" localSheetId="124">[1]MATERIALES!#REF!</definedName>
    <definedName name="Terracerias2400m2" localSheetId="83">[1]MATERIALES!#REF!</definedName>
    <definedName name="Terracerias2400m2" localSheetId="125">[1]MATERIALES!#REF!</definedName>
    <definedName name="Terracerias2400m2" localSheetId="197">[1]MATERIALES!#REF!</definedName>
    <definedName name="Terracerias2400m2" localSheetId="81">[1]MATERIALES!#REF!</definedName>
    <definedName name="Terracerias2400m2" localSheetId="73">[1]MATERIALES!#REF!</definedName>
    <definedName name="Terracerias2400m2" localSheetId="74">[1]MATERIALES!#REF!</definedName>
    <definedName name="Terracerias2400m2" localSheetId="122">[1]MATERIALES!#REF!</definedName>
    <definedName name="Terracerias2400m2" localSheetId="0">#REF!</definedName>
    <definedName name="Terracerias2400m2" localSheetId="93">[1]MATERIALES!#REF!</definedName>
    <definedName name="Terracerias2400m2" localSheetId="157">[1]MATERIALES!#REF!</definedName>
    <definedName name="Terracerias2400m2" localSheetId="94">[1]MATERIALES!#REF!</definedName>
    <definedName name="Terracerias2400m2" localSheetId="158">[1]MATERIALES!#REF!</definedName>
    <definedName name="Terracerias2400m2" localSheetId="92">[1]MATERIALES!#REF!</definedName>
    <definedName name="Terracerias2400m2" localSheetId="156">[1]MATERIALES!#REF!</definedName>
    <definedName name="Terracerias2400m2" localSheetId="230">[1]MATERIALES!#REF!</definedName>
    <definedName name="Terracerias2400m2" localSheetId="69">[1]MATERIALES!#REF!</definedName>
    <definedName name="Terracerias2400m2" localSheetId="106">[1]MATERIALES!#REF!</definedName>
    <definedName name="Terracerias2400m2" localSheetId="105">[1]MATERIALES!#REF!</definedName>
    <definedName name="Terracerias2400m2" localSheetId="107">[1]MATERIALES!#REF!</definedName>
    <definedName name="Terracerias2400m2" localSheetId="47">[1]MATERIALES!#REF!</definedName>
    <definedName name="Terracerias2400m2" localSheetId="46">[1]MATERIALES!#REF!</definedName>
    <definedName name="Terracerias2400m2" localSheetId="51">[1]MATERIALES!#REF!</definedName>
    <definedName name="Terracerias2400m2" localSheetId="50">[1]MATERIALES!#REF!</definedName>
    <definedName name="Terracerias2400m2" localSheetId="52">[1]MATERIALES!#REF!</definedName>
    <definedName name="Terracerias2400m2" localSheetId="63">[1]MATERIALES!#REF!</definedName>
    <definedName name="Terracerias2400m2" localSheetId="64">[1]MATERIALES!#REF!</definedName>
    <definedName name="Terracerias2400m2" localSheetId="66">[1]MATERIALES!#REF!</definedName>
    <definedName name="Terracerias2400m2" localSheetId="67">[1]MATERIALES!#REF!</definedName>
    <definedName name="Terracerias2400m2" localSheetId="229">[1]MATERIALES!#REF!</definedName>
    <definedName name="Terracerias2400m2" localSheetId="228">[1]MATERIALES!#REF!</definedName>
    <definedName name="Terracerias2400m2" localSheetId="231">[1]MATERIALES!#REF!</definedName>
    <definedName name="Terracerias2400m2" localSheetId="60">[1]MATERIALES!#REF!</definedName>
    <definedName name="Terracerias2400m2" localSheetId="59">[1]MATERIALES!#REF!</definedName>
    <definedName name="Terracerias2400m2" localSheetId="61">[1]MATERIALES!#REF!</definedName>
    <definedName name="Terracerias2400m2" localSheetId="78">[1]MATERIALES!#REF!</definedName>
    <definedName name="Terracerias2400m2" localSheetId="77">[1]MATERIALES!#REF!</definedName>
    <definedName name="Terracerias2400m2" localSheetId="79">[1]MATERIALES!#REF!</definedName>
    <definedName name="Terracerias2400m2" localSheetId="68">[1]MATERIALES!#REF!</definedName>
    <definedName name="Terracerias2400m2" localSheetId="70">[1]MATERIALES!#REF!</definedName>
    <definedName name="Terracerias2400m2" localSheetId="71">[1]MATERIALES!#REF!</definedName>
    <definedName name="Terracerias2400m2" localSheetId="97">[1]MATERIALES!#REF!</definedName>
    <definedName name="Terracerias2400m2" localSheetId="235">[1]MATERIALES!#REF!</definedName>
    <definedName name="Terracerias2400m2" localSheetId="96">[1]MATERIALES!#REF!</definedName>
    <definedName name="Terracerias2400m2" localSheetId="234">[1]MATERIALES!#REF!</definedName>
    <definedName name="Terracerias2400m2" localSheetId="98">[1]MATERIALES!#REF!</definedName>
    <definedName name="Terracerias2400m2" localSheetId="236">[1]MATERIALES!#REF!</definedName>
    <definedName name="Terracerias2400m2" localSheetId="239">[1]MATERIALES!#REF!</definedName>
    <definedName name="Terracerias2400m2" localSheetId="146">[1]MATERIALES!#REF!</definedName>
    <definedName name="Terracerias2400m2" localSheetId="150">[1]MATERIALES!#REF!</definedName>
    <definedName name="Terracerias2400m2" localSheetId="121">[1]MATERIALES!#REF!</definedName>
    <definedName name="Terracerias2400m2" localSheetId="129">[1]MATERIALES!#REF!</definedName>
    <definedName name="Terracerias2400m2" localSheetId="161">[1]MATERIALES!#REF!</definedName>
    <definedName name="Terracerias2400m2" localSheetId="136">[1]MATERIALES!#REF!</definedName>
    <definedName name="Terracerias2400m2" localSheetId="117">[1]MATERIALES!#REF!</definedName>
    <definedName name="Terracerias2400m2" localSheetId="240">[1]MATERIALES!#REF!</definedName>
    <definedName name="Terracerias2400m2" localSheetId="130">[1]MATERIALES!#REF!</definedName>
    <definedName name="Terracerias2400m2" localSheetId="258">[1]MATERIALES!#REF!</definedName>
    <definedName name="Terracerias2400m2" localSheetId="133">[1]MATERIALES!#REF!</definedName>
    <definedName name="Terracerias2400m2" localSheetId="140">[1]MATERIALES!#REF!</definedName>
    <definedName name="Terracerias2400m2" localSheetId="143">[1]MATERIALES!#REF!</definedName>
    <definedName name="Terracerias2400m2" localSheetId="147">[1]MATERIALES!#REF!</definedName>
    <definedName name="Terracerias2400m2" localSheetId="114">[1]MATERIALES!#REF!</definedName>
    <definedName name="Terracerias2400m2" localSheetId="151">[1]MATERIALES!#REF!</definedName>
    <definedName name="Terracerias2400m2" localSheetId="126">[1]MATERIALES!#REF!</definedName>
    <definedName name="Terracerias2400m2" localSheetId="162">[1]MATERIALES!#REF!</definedName>
    <definedName name="Terracerias2400m2" localSheetId="137">[1]MATERIALES!#REF!</definedName>
    <definedName name="Terracerias2400m2" localSheetId="118">[1]MATERIALES!#REF!</definedName>
    <definedName name="Terracerias2400m2" localSheetId="238">[1]MATERIALES!#REF!</definedName>
    <definedName name="Terracerias2400m2" localSheetId="113">[1]MATERIALES!#REF!</definedName>
    <definedName name="Terracerias2400m2" localSheetId="145">[1]MATERIALES!#REF!</definedName>
    <definedName name="Terracerias2400m2" localSheetId="149">[1]MATERIALES!#REF!</definedName>
    <definedName name="Terracerias2400m2" localSheetId="120">[1]MATERIALES!#REF!</definedName>
    <definedName name="Terracerias2400m2" localSheetId="128">[1]MATERIALES!#REF!</definedName>
    <definedName name="Terracerias2400m2" localSheetId="132">[1]MATERIALES!#REF!</definedName>
    <definedName name="Terracerias2400m2" localSheetId="139">[1]MATERIALES!#REF!</definedName>
    <definedName name="Terracerias2400m2" localSheetId="142">[1]MATERIALES!#REF!</definedName>
    <definedName name="Terracerias2400m2" localSheetId="160">[1]MATERIALES!#REF!</definedName>
    <definedName name="Terracerias2400m2" localSheetId="135">[1]MATERIALES!#REF!</definedName>
    <definedName name="Terracerias2400m2" localSheetId="116">[1]MATERIALES!#REF!</definedName>
    <definedName name="Terracerias2400m2" localSheetId="248">[1]MATERIALES!#REF!</definedName>
    <definedName name="Terracerias2400m2" localSheetId="249">[1]MATERIALES!#REF!</definedName>
    <definedName name="Terracerias2400m2" localSheetId="250">[1]MATERIALES!#REF!</definedName>
    <definedName name="Terracerias2400m2" localSheetId="218">[1]MATERIALES!#REF!</definedName>
    <definedName name="Terracerias2400m2" localSheetId="102">[1]MATERIALES!#REF!</definedName>
    <definedName name="Terracerias2400m2" localSheetId="110">[1]MATERIALES!#REF!</definedName>
    <definedName name="Terracerias2400m2" localSheetId="103">[1]MATERIALES!#REF!</definedName>
    <definedName name="Terracerias2400m2" localSheetId="111">[1]MATERIALES!#REF!</definedName>
    <definedName name="Terracerias2400m2" localSheetId="101">[1]MATERIALES!#REF!</definedName>
    <definedName name="Terracerias2400m2" localSheetId="109">[1]MATERIALES!#REF!</definedName>
    <definedName name="Terracerias2400m2">#REF!</definedName>
    <definedName name="TERRAPLEN" localSheetId="15">#REF!</definedName>
    <definedName name="TERRAPLEN" localSheetId="14">#REF!</definedName>
    <definedName name="TERRAPLEN" localSheetId="13">#REF!</definedName>
    <definedName name="TERRAPLEN" localSheetId="9">#REF!</definedName>
    <definedName name="TERRAPLEN" localSheetId="10">#REF!</definedName>
    <definedName name="TERRAPLEN" localSheetId="11">#REF!</definedName>
    <definedName name="TERRAPLEN" localSheetId="16">#REF!</definedName>
    <definedName name="TERRAPLEN" localSheetId="18">#REF!</definedName>
    <definedName name="TERRAPLEN" localSheetId="19">#REF!</definedName>
    <definedName name="TERRAPLEN" localSheetId="17">#REF!</definedName>
    <definedName name="TERRAPLEN" localSheetId="203">#REF!</definedName>
    <definedName name="TERRAPLEN" localSheetId="207">#REF!</definedName>
    <definedName name="TERRAPLEN" localSheetId="53">#REF!</definedName>
    <definedName name="TERRAPLEN" localSheetId="40">#REF!</definedName>
    <definedName name="TERRAPLEN" localSheetId="201">#REF!</definedName>
    <definedName name="TERRAPLEN" localSheetId="20">#REF!</definedName>
    <definedName name="TERRAPLEN" localSheetId="23">#REF!</definedName>
    <definedName name="TERRAPLEN" localSheetId="24">#REF!</definedName>
    <definedName name="TERRAPLEN" localSheetId="27">#REF!</definedName>
    <definedName name="TERRAPLEN" localSheetId="211">#REF!</definedName>
    <definedName name="TERRAPLEN" localSheetId="33">#REF!</definedName>
    <definedName name="TERRAPLEN" localSheetId="37">#REF!</definedName>
    <definedName name="TERRAPLEN" localSheetId="199">#REF!</definedName>
    <definedName name="TERRAPLEN" localSheetId="205">#REF!</definedName>
    <definedName name="TERRAPLEN" localSheetId="209">#REF!</definedName>
    <definedName name="TERRAPLEN" localSheetId="55">#REF!</definedName>
    <definedName name="TERRAPLEN" localSheetId="41">#REF!</definedName>
    <definedName name="TERRAPLEN" localSheetId="29">#REF!</definedName>
    <definedName name="TERRAPLEN" localSheetId="213">#REF!</definedName>
    <definedName name="TERRAPLEN" localSheetId="35">#REF!</definedName>
    <definedName name="TERRAPLEN" localSheetId="38">#REF!</definedName>
    <definedName name="TERRAPLEN" localSheetId="206">#REF!</definedName>
    <definedName name="TERRAPLEN" localSheetId="210">#REF!</definedName>
    <definedName name="TERRAPLEN" localSheetId="202">#REF!</definedName>
    <definedName name="TERRAPLEN" localSheetId="200">#REF!</definedName>
    <definedName name="TERRAPLEN" localSheetId="56">#REF!</definedName>
    <definedName name="TERRAPLEN" localSheetId="43">#REF!</definedName>
    <definedName name="TERRAPLEN" localSheetId="22">#REF!</definedName>
    <definedName name="TERRAPLEN" localSheetId="32">#REF!</definedName>
    <definedName name="TERRAPLEN" localSheetId="26">#REF!</definedName>
    <definedName name="TERRAPLEN" localSheetId="30">#REF!</definedName>
    <definedName name="TERRAPLEN" localSheetId="214">#REF!</definedName>
    <definedName name="TERRAPLEN" localSheetId="36">#REF!</definedName>
    <definedName name="TERRAPLEN" localSheetId="44">#REF!</definedName>
    <definedName name="TERRAPLEN" localSheetId="204">#REF!</definedName>
    <definedName name="TERRAPLEN" localSheetId="208">#REF!</definedName>
    <definedName name="TERRAPLEN" localSheetId="54">#REF!</definedName>
    <definedName name="TERRAPLEN" localSheetId="42">#REF!</definedName>
    <definedName name="TERRAPLEN" localSheetId="21">#REF!</definedName>
    <definedName name="TERRAPLEN" localSheetId="31">#REF!</definedName>
    <definedName name="TERRAPLEN" localSheetId="25">#REF!</definedName>
    <definedName name="TERRAPLEN" localSheetId="28">#REF!</definedName>
    <definedName name="TERRAPLEN" localSheetId="212">#REF!</definedName>
    <definedName name="TERRAPLEN" localSheetId="34">#REF!</definedName>
    <definedName name="TERRAPLEN" localSheetId="39">#REF!</definedName>
    <definedName name="TERRAPLEN" localSheetId="222">#REF!</definedName>
    <definedName name="TERRAPLEN" localSheetId="220">#REF!</definedName>
    <definedName name="TERRAPLEN" localSheetId="221">#REF!</definedName>
    <definedName name="TERRAPLEN" localSheetId="225">#REF!</definedName>
    <definedName name="TERRAPLEN" localSheetId="224">#REF!</definedName>
    <definedName name="TERRAPLEN" localSheetId="226">#REF!</definedName>
    <definedName name="TERRAPLEN" localSheetId="48">#REF!</definedName>
    <definedName name="TERRAPLEN" localSheetId="251">#REF!</definedName>
    <definedName name="TERRAPLEN" localSheetId="241">#REF!</definedName>
    <definedName name="TERRAPLEN" localSheetId="152">#REF!</definedName>
    <definedName name="TERRAPLEN" localSheetId="88">#REF!</definedName>
    <definedName name="TERRAPLEN" localSheetId="89">#REF!</definedName>
    <definedName name="TERRAPLEN" localSheetId="90">#REF!</definedName>
    <definedName name="TERRAPLEN" localSheetId="86">#REF!</definedName>
    <definedName name="TERRAPLEN" localSheetId="123">#REF!</definedName>
    <definedName name="TERRAPLEN" localSheetId="216">#REF!</definedName>
    <definedName name="TERRAPLEN" localSheetId="261">#REF!</definedName>
    <definedName name="TERRAPLEN" localSheetId="196">#REF!</definedName>
    <definedName name="TERRAPLEN" localSheetId="166">#REF!</definedName>
    <definedName name="TERRAPLEN" localSheetId="170">#REF!</definedName>
    <definedName name="TERRAPLEN" localSheetId="186">#REF!</definedName>
    <definedName name="TERRAPLEN" localSheetId="190">#REF!</definedName>
    <definedName name="TERRAPLEN" localSheetId="193">#REF!</definedName>
    <definedName name="TERRAPLEN" localSheetId="262">#REF!</definedName>
    <definedName name="TERRAPLEN" localSheetId="174">#REF!</definedName>
    <definedName name="TERRAPLEN" localSheetId="177">#REF!</definedName>
    <definedName name="TERRAPLEN" localSheetId="180">#REF!</definedName>
    <definedName name="TERRAPLEN" localSheetId="183">#REF!</definedName>
    <definedName name="TERRAPLEN" localSheetId="167">#REF!</definedName>
    <definedName name="TERRAPLEN" localSheetId="171">#REF!</definedName>
    <definedName name="TERRAPLEN" localSheetId="187">#REF!</definedName>
    <definedName name="TERRAPLEN" localSheetId="260">#REF!</definedName>
    <definedName name="TERRAPLEN" localSheetId="173">#REF!</definedName>
    <definedName name="TERRAPLEN" localSheetId="176">#REF!</definedName>
    <definedName name="TERRAPLEN" localSheetId="179">#REF!</definedName>
    <definedName name="TERRAPLEN" localSheetId="182">#REF!</definedName>
    <definedName name="TERRAPLEN" localSheetId="195">#REF!</definedName>
    <definedName name="TERRAPLEN" localSheetId="164">#REF!</definedName>
    <definedName name="TERRAPLEN" localSheetId="169">#REF!</definedName>
    <definedName name="TERRAPLEN" localSheetId="185">#REF!</definedName>
    <definedName name="TERRAPLEN" localSheetId="189">#REF!</definedName>
    <definedName name="TERRAPLEN" localSheetId="192">#REF!</definedName>
    <definedName name="TERRAPLEN" localSheetId="256">#REF!</definedName>
    <definedName name="TERRAPLEN" localSheetId="253">#REF!</definedName>
    <definedName name="TERRAPLEN" localSheetId="244">#REF!</definedName>
    <definedName name="TERRAPLEN" localSheetId="246">#REF!</definedName>
    <definedName name="TERRAPLEN" localSheetId="254">#REF!</definedName>
    <definedName name="TERRAPLEN" localSheetId="245">#REF!</definedName>
    <definedName name="TERRAPLEN" localSheetId="154">#REF!</definedName>
    <definedName name="TERRAPLEN" localSheetId="252">#REF!</definedName>
    <definedName name="TERRAPLEN" localSheetId="242">#REF!</definedName>
    <definedName name="TERRAPLEN" localSheetId="153">#REF!</definedName>
    <definedName name="TERRAPLEN" localSheetId="85">#REF!</definedName>
    <definedName name="TERRAPLEN" localSheetId="82">#REF!</definedName>
    <definedName name="TERRAPLEN" localSheetId="75">#REF!</definedName>
    <definedName name="TERRAPLEN" localSheetId="124">#REF!</definedName>
    <definedName name="TERRAPLEN" localSheetId="83">#REF!</definedName>
    <definedName name="TERRAPLEN" localSheetId="125">#REF!</definedName>
    <definedName name="TERRAPLEN" localSheetId="197">#REF!</definedName>
    <definedName name="TERRAPLEN" localSheetId="81">#REF!</definedName>
    <definedName name="TERRAPLEN" localSheetId="73">#REF!</definedName>
    <definedName name="TERRAPLEN" localSheetId="74">#REF!</definedName>
    <definedName name="TERRAPLEN" localSheetId="122">#REF!</definedName>
    <definedName name="TERRAPLEN" localSheetId="0">#REF!</definedName>
    <definedName name="TERRAPLEN" localSheetId="93">#REF!</definedName>
    <definedName name="TERRAPLEN" localSheetId="157">#REF!</definedName>
    <definedName name="TERRAPLEN" localSheetId="94">#REF!</definedName>
    <definedName name="TERRAPLEN" localSheetId="158">#REF!</definedName>
    <definedName name="TERRAPLEN" localSheetId="92">#REF!</definedName>
    <definedName name="TERRAPLEN" localSheetId="156">#REF!</definedName>
    <definedName name="TERRAPLEN" localSheetId="230">#REF!</definedName>
    <definedName name="TERRAPLEN" localSheetId="69">#REF!</definedName>
    <definedName name="TERRAPLEN" localSheetId="106">#REF!</definedName>
    <definedName name="TERRAPLEN" localSheetId="105">#REF!</definedName>
    <definedName name="TERRAPLEN" localSheetId="107">#REF!</definedName>
    <definedName name="TERRAPLEN" localSheetId="47">#REF!</definedName>
    <definedName name="TERRAPLEN" localSheetId="46">#REF!</definedName>
    <definedName name="TERRAPLEN" localSheetId="51">#REF!</definedName>
    <definedName name="TERRAPLEN" localSheetId="50">#REF!</definedName>
    <definedName name="TERRAPLEN" localSheetId="52">#REF!</definedName>
    <definedName name="TERRAPLEN" localSheetId="63">#REF!</definedName>
    <definedName name="TERRAPLEN" localSheetId="64">#REF!</definedName>
    <definedName name="TERRAPLEN" localSheetId="66">#REF!</definedName>
    <definedName name="TERRAPLEN" localSheetId="67">#REF!</definedName>
    <definedName name="TERRAPLEN" localSheetId="229">#REF!</definedName>
    <definedName name="TERRAPLEN" localSheetId="228">#REF!</definedName>
    <definedName name="TERRAPLEN" localSheetId="231">#REF!</definedName>
    <definedName name="TERRAPLEN" localSheetId="60">#REF!</definedName>
    <definedName name="TERRAPLEN" localSheetId="59">#REF!</definedName>
    <definedName name="TERRAPLEN" localSheetId="61">#REF!</definedName>
    <definedName name="TERRAPLEN" localSheetId="78">#REF!</definedName>
    <definedName name="TERRAPLEN" localSheetId="77">#REF!</definedName>
    <definedName name="TERRAPLEN" localSheetId="79">#REF!</definedName>
    <definedName name="TERRAPLEN" localSheetId="70">#REF!</definedName>
    <definedName name="TERRAPLEN" localSheetId="71">#REF!</definedName>
    <definedName name="TERRAPLEN" localSheetId="97">#REF!</definedName>
    <definedName name="TERRAPLEN" localSheetId="235">#REF!</definedName>
    <definedName name="TERRAPLEN" localSheetId="96">#REF!</definedName>
    <definedName name="TERRAPLEN" localSheetId="234">#REF!</definedName>
    <definedName name="TERRAPLEN" localSheetId="98">#REF!</definedName>
    <definedName name="TERRAPLEN" localSheetId="236">#REF!</definedName>
    <definedName name="TERRAPLEN" localSheetId="239">#REF!</definedName>
    <definedName name="TERRAPLEN" localSheetId="146">#REF!</definedName>
    <definedName name="TERRAPLEN" localSheetId="150">#REF!</definedName>
    <definedName name="TERRAPLEN" localSheetId="121">#REF!</definedName>
    <definedName name="TERRAPLEN" localSheetId="129">#REF!</definedName>
    <definedName name="TERRAPLEN" localSheetId="161">#REF!</definedName>
    <definedName name="TERRAPLEN" localSheetId="136">#REF!</definedName>
    <definedName name="TERRAPLEN" localSheetId="117">#REF!</definedName>
    <definedName name="TERRAPLEN" localSheetId="240">#REF!</definedName>
    <definedName name="TERRAPLEN" localSheetId="130">#REF!</definedName>
    <definedName name="TERRAPLEN" localSheetId="258">#REF!</definedName>
    <definedName name="TERRAPLEN" localSheetId="133">#REF!</definedName>
    <definedName name="TERRAPLEN" localSheetId="140">#REF!</definedName>
    <definedName name="TERRAPLEN" localSheetId="143">#REF!</definedName>
    <definedName name="TERRAPLEN" localSheetId="147">#REF!</definedName>
    <definedName name="TERRAPLEN" localSheetId="114">#REF!</definedName>
    <definedName name="TERRAPLEN" localSheetId="151">#REF!</definedName>
    <definedName name="TERRAPLEN" localSheetId="126">#REF!</definedName>
    <definedName name="TERRAPLEN" localSheetId="162">#REF!</definedName>
    <definedName name="TERRAPLEN" localSheetId="137">#REF!</definedName>
    <definedName name="TERRAPLEN" localSheetId="118">#REF!</definedName>
    <definedName name="TERRAPLEN" localSheetId="238">#REF!</definedName>
    <definedName name="TERRAPLEN" localSheetId="113">#REF!</definedName>
    <definedName name="TERRAPLEN" localSheetId="145">#REF!</definedName>
    <definedName name="TERRAPLEN" localSheetId="149">#REF!</definedName>
    <definedName name="TERRAPLEN" localSheetId="120">#REF!</definedName>
    <definedName name="TERRAPLEN" localSheetId="128">#REF!</definedName>
    <definedName name="TERRAPLEN" localSheetId="132">#REF!</definedName>
    <definedName name="TERRAPLEN" localSheetId="139">#REF!</definedName>
    <definedName name="TERRAPLEN" localSheetId="142">#REF!</definedName>
    <definedName name="TERRAPLEN" localSheetId="160">#REF!</definedName>
    <definedName name="TERRAPLEN" localSheetId="135">#REF!</definedName>
    <definedName name="TERRAPLEN" localSheetId="116">#REF!</definedName>
    <definedName name="TERRAPLEN" localSheetId="248">#REF!</definedName>
    <definedName name="TERRAPLEN" localSheetId="249">#REF!</definedName>
    <definedName name="TERRAPLEN" localSheetId="250">#REF!</definedName>
    <definedName name="TERRAPLEN" localSheetId="218">#REF!</definedName>
    <definedName name="TERRAPLEN" localSheetId="102">#REF!</definedName>
    <definedName name="TERRAPLEN" localSheetId="110">#REF!</definedName>
    <definedName name="TERRAPLEN" localSheetId="103">#REF!</definedName>
    <definedName name="TERRAPLEN" localSheetId="111">#REF!</definedName>
    <definedName name="TERRAPLEN" localSheetId="101">#REF!</definedName>
    <definedName name="TERRAPLEN" localSheetId="109">#REF!</definedName>
    <definedName name="TERRAPLEN">#REF!</definedName>
    <definedName name="tipodelicitacion">#REF!</definedName>
    <definedName name="_xlnm.Print_Titles" localSheetId="4">'02 Avance f'!$4:$10</definedName>
    <definedName name="_xlnm.Print_Titles" localSheetId="3">'02 Carátula f'!$4:$11</definedName>
    <definedName name="_xlnm.Print_Titles" localSheetId="247">'03 Desglose'!$1:$13</definedName>
    <definedName name="_xlnm.Print_Titles" localSheetId="243">'03 Desglose (2)'!$1:$13</definedName>
    <definedName name="_xlnm.Print_Titles" localSheetId="6">'03 Desglose f'!$1:$13</definedName>
    <definedName name="_xlnm.Print_Titles" localSheetId="165">'03 Desglose f (2)'!$1:$13</definedName>
    <definedName name="_xlnm.Print_Titles">#N/A</definedName>
    <definedName name="TORNILLOSDE3">#REF!</definedName>
    <definedName name="totalpresupuestoprimeramoneda">#REF!</definedName>
    <definedName name="totalpresupuestosegundamoneda">#REF!</definedName>
    <definedName name="TRAZO" localSheetId="16">#REF!</definedName>
    <definedName name="TRAZO" localSheetId="91">#REF!</definedName>
    <definedName name="TRAZO" localSheetId="155">#REF!</definedName>
    <definedName name="TRAZO" localSheetId="259">#REF!</definedName>
    <definedName name="TRAZO" localSheetId="172">#REF!</definedName>
    <definedName name="TRAZO" localSheetId="175">#REF!</definedName>
    <definedName name="TRAZO" localSheetId="178">#REF!</definedName>
    <definedName name="TRAZO" localSheetId="181">#REF!</definedName>
    <definedName name="TRAZO" localSheetId="194">#REF!</definedName>
    <definedName name="TRAZO" localSheetId="163">#REF!</definedName>
    <definedName name="TRAZO" localSheetId="168">#REF!</definedName>
    <definedName name="TRAZO" localSheetId="184">#REF!</definedName>
    <definedName name="TRAZO" localSheetId="188">#REF!</definedName>
    <definedName name="TRAZO" localSheetId="191">#REF!</definedName>
    <definedName name="TRAZO" localSheetId="251">#REF!</definedName>
    <definedName name="TRAZO" localSheetId="241">#REF!</definedName>
    <definedName name="TRAZO" localSheetId="152">#REF!</definedName>
    <definedName name="TRAZO" localSheetId="0">#REF!</definedName>
    <definedName name="TRAZO">#REF!</definedName>
    <definedName name="TUERCACONICA3.4" localSheetId="16">#REF!</definedName>
    <definedName name="TUERCACONICA3.4" localSheetId="91">#REF!</definedName>
    <definedName name="TUERCACONICA3.4" localSheetId="155">#REF!</definedName>
    <definedName name="TUERCACONICA3.4" localSheetId="259">#REF!</definedName>
    <definedName name="TUERCACONICA3.4" localSheetId="172">#REF!</definedName>
    <definedName name="TUERCACONICA3.4" localSheetId="175">#REF!</definedName>
    <definedName name="TUERCACONICA3.4" localSheetId="178">#REF!</definedName>
    <definedName name="TUERCACONICA3.4" localSheetId="181">#REF!</definedName>
    <definedName name="TUERCACONICA3.4" localSheetId="194">#REF!</definedName>
    <definedName name="TUERCACONICA3.4" localSheetId="163">#REF!</definedName>
    <definedName name="TUERCACONICA3.4" localSheetId="168">#REF!</definedName>
    <definedName name="TUERCACONICA3.4" localSheetId="184">#REF!</definedName>
    <definedName name="TUERCACONICA3.4" localSheetId="188">#REF!</definedName>
    <definedName name="TUERCACONICA3.4" localSheetId="191">#REF!</definedName>
    <definedName name="TUERCACONICA3.4" localSheetId="251">#REF!</definedName>
    <definedName name="TUERCACONICA3.4" localSheetId="241">#REF!</definedName>
    <definedName name="TUERCACONICA3.4" localSheetId="152">#REF!</definedName>
    <definedName name="TUERCACONICA3.4" localSheetId="0">#REF!</definedName>
    <definedName name="TUERCACONICA3.4">#REF!</definedName>
    <definedName name="VALVULAEXPAIREDE3.4" localSheetId="251">#REF!</definedName>
    <definedName name="VALVULAEXPAIREDE3.4" localSheetId="241">#REF!</definedName>
    <definedName name="VALVULAEXPAIREDE3.4" localSheetId="152">#REF!</definedName>
    <definedName name="VALVULAEXPAIREDE3.4">#REF!</definedName>
    <definedName name="YDE4X4" localSheetId="251">#REF!</definedName>
    <definedName name="YDE4X4" localSheetId="241">#REF!</definedName>
    <definedName name="YDE4X4" localSheetId="152">#REF!</definedName>
    <definedName name="YDE4X4">#REF!</definedName>
    <definedName name="YDE8X4" localSheetId="251">#REF!</definedName>
    <definedName name="YDE8X4" localSheetId="241">#REF!</definedName>
    <definedName name="YDE8X4" localSheetId="152">#REF!</definedName>
    <definedName name="YDE8X4">#REF!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J48" i="273" l="1"/>
  <c r="N48" i="273" s="1"/>
  <c r="O48" i="273" s="1"/>
  <c r="P48" i="273" s="1"/>
  <c r="K48" i="273"/>
  <c r="I65" i="351"/>
  <c r="F13" i="274"/>
  <c r="F14" i="274"/>
  <c r="F15" i="274"/>
  <c r="F16" i="274"/>
  <c r="F17" i="274"/>
  <c r="F18" i="274"/>
  <c r="H18" i="274" s="1"/>
  <c r="F19" i="274"/>
  <c r="F20" i="274"/>
  <c r="H20" i="274" s="1"/>
  <c r="F21" i="274"/>
  <c r="H21" i="274" s="1"/>
  <c r="F22" i="274"/>
  <c r="F23" i="274"/>
  <c r="H23" i="274" s="1"/>
  <c r="F24" i="274"/>
  <c r="F25" i="274"/>
  <c r="F26" i="274"/>
  <c r="H26" i="274" s="1"/>
  <c r="F27" i="274"/>
  <c r="H13" i="274"/>
  <c r="H15" i="274"/>
  <c r="H14" i="274"/>
  <c r="H16" i="274"/>
  <c r="H17" i="274"/>
  <c r="H19" i="274"/>
  <c r="H22" i="274"/>
  <c r="H24" i="274"/>
  <c r="H27" i="274"/>
  <c r="I13" i="274"/>
  <c r="I14" i="274"/>
  <c r="I15" i="274"/>
  <c r="I16" i="274"/>
  <c r="I17" i="274"/>
  <c r="I18" i="274"/>
  <c r="I19" i="274"/>
  <c r="I20" i="274"/>
  <c r="I21" i="274"/>
  <c r="I22" i="274"/>
  <c r="I23" i="274"/>
  <c r="I24" i="274"/>
  <c r="I25" i="274"/>
  <c r="I26" i="274"/>
  <c r="I27" i="274"/>
  <c r="J13" i="274"/>
  <c r="J14" i="274"/>
  <c r="J15" i="274"/>
  <c r="J16" i="274"/>
  <c r="J17" i="274"/>
  <c r="J18" i="274"/>
  <c r="J19" i="274"/>
  <c r="J20" i="274"/>
  <c r="J21" i="274"/>
  <c r="J22" i="274"/>
  <c r="J23" i="274"/>
  <c r="J24" i="274"/>
  <c r="J25" i="274"/>
  <c r="J26" i="274"/>
  <c r="J27" i="274"/>
  <c r="K13" i="274"/>
  <c r="K14" i="274"/>
  <c r="K15" i="274"/>
  <c r="K16" i="274"/>
  <c r="K17" i="274"/>
  <c r="K18" i="274"/>
  <c r="K19" i="274"/>
  <c r="K20" i="274"/>
  <c r="K21" i="274"/>
  <c r="K22" i="274"/>
  <c r="K23" i="274"/>
  <c r="K24" i="274"/>
  <c r="K25" i="274"/>
  <c r="K26" i="274"/>
  <c r="K27" i="274"/>
  <c r="L13" i="274"/>
  <c r="L14" i="274"/>
  <c r="L15" i="274"/>
  <c r="L16" i="274"/>
  <c r="L17" i="274"/>
  <c r="L18" i="274"/>
  <c r="L19" i="274"/>
  <c r="L20" i="274"/>
  <c r="L21" i="274"/>
  <c r="L22" i="274"/>
  <c r="L23" i="274"/>
  <c r="L24" i="274"/>
  <c r="L25" i="274"/>
  <c r="L26" i="274"/>
  <c r="L27" i="274"/>
  <c r="BR466" i="106" l="1"/>
  <c r="M58" i="351"/>
  <c r="M55" i="351"/>
  <c r="X8" i="238" l="1"/>
  <c r="X7" i="238"/>
  <c r="X8" i="237"/>
  <c r="X7" i="237"/>
  <c r="X8" i="236"/>
  <c r="X7" i="236"/>
  <c r="X8" i="390" l="1"/>
  <c r="T8" i="390"/>
  <c r="D8" i="390"/>
  <c r="X7" i="390"/>
  <c r="T7" i="390"/>
  <c r="D7" i="390"/>
  <c r="D6" i="390"/>
  <c r="D5" i="390"/>
  <c r="X8" i="389"/>
  <c r="T8" i="389"/>
  <c r="D8" i="389"/>
  <c r="X7" i="389"/>
  <c r="T7" i="389"/>
  <c r="D7" i="389"/>
  <c r="D6" i="389"/>
  <c r="D5" i="389"/>
  <c r="V32" i="388"/>
  <c r="X8" i="388"/>
  <c r="T8" i="388"/>
  <c r="D8" i="388"/>
  <c r="X7" i="388"/>
  <c r="T7" i="388"/>
  <c r="D7" i="388"/>
  <c r="D6" i="388"/>
  <c r="D5" i="388"/>
  <c r="X8" i="387"/>
  <c r="T8" i="387"/>
  <c r="D8" i="387"/>
  <c r="X7" i="387"/>
  <c r="T7" i="387"/>
  <c r="D7" i="387"/>
  <c r="D6" i="387"/>
  <c r="D5" i="387"/>
  <c r="X8" i="386"/>
  <c r="T8" i="386"/>
  <c r="D8" i="386"/>
  <c r="X7" i="386"/>
  <c r="T7" i="386"/>
  <c r="D7" i="386"/>
  <c r="D6" i="386"/>
  <c r="D5" i="386"/>
  <c r="V32" i="385"/>
  <c r="X8" i="385"/>
  <c r="T8" i="385"/>
  <c r="D8" i="385"/>
  <c r="X7" i="385"/>
  <c r="T7" i="385"/>
  <c r="D7" i="385"/>
  <c r="D6" i="385"/>
  <c r="D5" i="385"/>
  <c r="X8" i="384"/>
  <c r="T8" i="384"/>
  <c r="D8" i="384"/>
  <c r="X7" i="384"/>
  <c r="T7" i="384"/>
  <c r="D7" i="384"/>
  <c r="D6" i="384"/>
  <c r="D5" i="384"/>
  <c r="X8" i="383"/>
  <c r="T8" i="383"/>
  <c r="D8" i="383"/>
  <c r="X7" i="383"/>
  <c r="T7" i="383"/>
  <c r="D7" i="383"/>
  <c r="D6" i="383"/>
  <c r="D5" i="383"/>
  <c r="V32" i="382"/>
  <c r="X8" i="382"/>
  <c r="T8" i="382"/>
  <c r="D8" i="382"/>
  <c r="X7" i="382"/>
  <c r="T7" i="382"/>
  <c r="D7" i="382"/>
  <c r="D6" i="382"/>
  <c r="D5" i="382"/>
  <c r="V17" i="343"/>
  <c r="G511" i="106"/>
  <c r="X8" i="339"/>
  <c r="X7" i="339"/>
  <c r="X8" i="209"/>
  <c r="X7" i="209"/>
  <c r="X8" i="208"/>
  <c r="X7" i="208"/>
  <c r="X8" i="207"/>
  <c r="X7" i="207"/>
  <c r="X8" i="206"/>
  <c r="X7" i="206"/>
  <c r="H831" i="106"/>
  <c r="I831" i="106" s="1"/>
  <c r="X8" i="381"/>
  <c r="T8" i="381"/>
  <c r="D8" i="381"/>
  <c r="X7" i="381"/>
  <c r="T7" i="381"/>
  <c r="D7" i="381"/>
  <c r="D6" i="381"/>
  <c r="D5" i="381"/>
  <c r="X8" i="380"/>
  <c r="T8" i="380"/>
  <c r="D8" i="380"/>
  <c r="X7" i="380"/>
  <c r="T7" i="380"/>
  <c r="D7" i="380"/>
  <c r="D6" i="380"/>
  <c r="D5" i="380"/>
  <c r="V35" i="379"/>
  <c r="X8" i="379"/>
  <c r="T8" i="379"/>
  <c r="D8" i="379"/>
  <c r="X7" i="379"/>
  <c r="T7" i="379"/>
  <c r="D7" i="379"/>
  <c r="D6" i="379"/>
  <c r="D5" i="379"/>
  <c r="T168" i="106"/>
  <c r="T171" i="106" s="1"/>
  <c r="X8" i="180"/>
  <c r="X7" i="180"/>
  <c r="X8" i="181"/>
  <c r="X7" i="181"/>
  <c r="X8" i="187"/>
  <c r="X7" i="187"/>
  <c r="X8" i="182"/>
  <c r="X7" i="182"/>
  <c r="H818" i="106" l="1"/>
  <c r="I818" i="106" s="1"/>
  <c r="X8" i="271"/>
  <c r="X7" i="271"/>
  <c r="X8" i="270"/>
  <c r="X7" i="270"/>
  <c r="X8" i="269"/>
  <c r="X7" i="269"/>
  <c r="X8" i="268"/>
  <c r="X7" i="268"/>
  <c r="AC106" i="106" l="1"/>
  <c r="AC105" i="106"/>
  <c r="I67" i="351"/>
  <c r="L49" i="273" l="1"/>
  <c r="K47" i="273"/>
  <c r="J47" i="273"/>
  <c r="I11" i="351"/>
  <c r="I13" i="351" s="1"/>
  <c r="I34" i="351"/>
  <c r="N47" i="273" l="1"/>
  <c r="O47" i="273" s="1"/>
  <c r="P47" i="273" s="1"/>
  <c r="P12" i="273" s="1"/>
  <c r="Q113" i="276"/>
  <c r="Q114" i="276"/>
  <c r="Q115" i="276"/>
  <c r="Q116" i="276"/>
  <c r="Q117" i="276"/>
  <c r="Q118" i="276"/>
  <c r="Q119" i="276"/>
  <c r="Q120" i="276"/>
  <c r="Q121" i="276"/>
  <c r="Q122" i="276"/>
  <c r="Q124" i="276"/>
  <c r="Q125" i="276"/>
  <c r="Q126" i="276"/>
  <c r="Q123" i="276"/>
  <c r="Q79" i="276" l="1"/>
  <c r="Q63" i="276"/>
  <c r="Q64" i="276"/>
  <c r="Q65" i="276"/>
  <c r="Q66" i="276"/>
  <c r="Q67" i="276"/>
  <c r="Q68" i="276"/>
  <c r="Q69" i="276"/>
  <c r="Q70" i="276"/>
  <c r="Q71" i="276"/>
  <c r="Q72" i="276"/>
  <c r="Q73" i="276"/>
  <c r="Q74" i="276"/>
  <c r="Q75" i="276"/>
  <c r="Q76" i="276"/>
  <c r="Q77" i="276"/>
  <c r="Q78" i="276"/>
  <c r="Q80" i="276"/>
  <c r="Q81" i="276"/>
  <c r="Q82" i="276"/>
  <c r="Q83" i="276"/>
  <c r="Q84" i="276"/>
  <c r="Q85" i="276"/>
  <c r="Q62" i="276"/>
  <c r="Q42" i="276"/>
  <c r="Q44" i="276"/>
  <c r="Q45" i="276"/>
  <c r="Q46" i="276"/>
  <c r="Q47" i="276"/>
  <c r="Q48" i="276"/>
  <c r="Q49" i="276"/>
  <c r="Q50" i="276"/>
  <c r="Q51" i="276"/>
  <c r="Q52" i="276"/>
  <c r="Q53" i="276"/>
  <c r="Q54" i="276"/>
  <c r="Q55" i="276"/>
  <c r="Q56" i="276"/>
  <c r="Q59" i="276"/>
  <c r="Q108" i="276" l="1"/>
  <c r="Q109" i="276"/>
  <c r="Q110" i="276"/>
  <c r="Q111" i="276"/>
  <c r="Q104" i="276" l="1"/>
  <c r="Q88" i="276"/>
  <c r="Q89" i="276"/>
  <c r="Q90" i="276"/>
  <c r="Q91" i="276"/>
  <c r="Q92" i="276"/>
  <c r="Q93" i="276"/>
  <c r="Q94" i="276"/>
  <c r="Q95" i="276"/>
  <c r="Q96" i="276"/>
  <c r="Q97" i="276"/>
  <c r="Q98" i="276"/>
  <c r="Q99" i="276"/>
  <c r="Q100" i="276"/>
  <c r="Q101" i="276"/>
  <c r="Q87" i="276"/>
  <c r="Q57" i="276"/>
  <c r="BY104" i="276"/>
  <c r="BY103" i="276" s="1"/>
  <c r="BY126" i="276"/>
  <c r="BY125" i="276"/>
  <c r="BY124" i="276"/>
  <c r="BY123" i="276"/>
  <c r="BY122" i="276"/>
  <c r="BY121" i="276"/>
  <c r="BY120" i="276"/>
  <c r="BY119" i="276"/>
  <c r="BY118" i="276"/>
  <c r="BY117" i="276"/>
  <c r="BY116" i="276"/>
  <c r="BY115" i="276"/>
  <c r="BY114" i="276"/>
  <c r="BY113" i="276"/>
  <c r="BY111" i="276"/>
  <c r="BY110" i="276"/>
  <c r="BY109" i="276"/>
  <c r="BY108" i="276"/>
  <c r="BY106" i="276"/>
  <c r="BY101" i="276"/>
  <c r="BY100" i="276"/>
  <c r="BY99" i="276"/>
  <c r="BY98" i="276"/>
  <c r="BY97" i="276"/>
  <c r="BY96" i="276"/>
  <c r="BY95" i="276"/>
  <c r="BY94" i="276"/>
  <c r="BY93" i="276"/>
  <c r="BY92" i="276"/>
  <c r="BY91" i="276"/>
  <c r="BY90" i="276"/>
  <c r="BY89" i="276"/>
  <c r="BY88" i="276"/>
  <c r="BY87" i="276"/>
  <c r="BY85" i="276"/>
  <c r="BY84" i="276"/>
  <c r="BY83" i="276"/>
  <c r="BY82" i="276"/>
  <c r="BY81" i="276"/>
  <c r="BY80" i="276"/>
  <c r="BY79" i="276"/>
  <c r="BY78" i="276"/>
  <c r="BY76" i="276"/>
  <c r="BY75" i="276"/>
  <c r="BY74" i="276"/>
  <c r="BY73" i="276"/>
  <c r="BY72" i="276"/>
  <c r="BY71" i="276"/>
  <c r="BY70" i="276"/>
  <c r="BY69" i="276"/>
  <c r="BY68" i="276"/>
  <c r="BY67" i="276"/>
  <c r="BY66" i="276"/>
  <c r="BY65" i="276"/>
  <c r="BY64" i="276"/>
  <c r="BY63" i="276"/>
  <c r="BY62" i="276"/>
  <c r="BY59" i="276"/>
  <c r="BY58" i="276" s="1"/>
  <c r="BY57" i="276"/>
  <c r="BY56" i="276"/>
  <c r="BY55" i="276"/>
  <c r="BY54" i="276"/>
  <c r="BY53" i="276"/>
  <c r="BY52" i="276"/>
  <c r="BY51" i="276"/>
  <c r="BY50" i="276"/>
  <c r="BY49" i="276"/>
  <c r="BY48" i="276"/>
  <c r="BY47" i="276"/>
  <c r="BY46" i="276"/>
  <c r="BY45" i="276"/>
  <c r="BY44" i="276"/>
  <c r="BY42" i="276"/>
  <c r="BY41" i="276" s="1"/>
  <c r="BY39" i="276"/>
  <c r="BY38" i="276" s="1"/>
  <c r="BY37" i="276"/>
  <c r="BY36" i="276"/>
  <c r="BY34" i="276"/>
  <c r="BY31" i="276"/>
  <c r="BY30" i="276" s="1"/>
  <c r="BY29" i="276"/>
  <c r="BY28" i="276" s="1"/>
  <c r="BY27" i="276"/>
  <c r="BY26" i="276"/>
  <c r="BY23" i="276"/>
  <c r="BY22" i="276"/>
  <c r="BY20" i="276"/>
  <c r="BY19" i="276" s="1"/>
  <c r="BY18" i="276"/>
  <c r="BY17" i="276"/>
  <c r="BW126" i="276"/>
  <c r="BW125" i="276"/>
  <c r="BW124" i="276"/>
  <c r="BW123" i="276"/>
  <c r="BW122" i="276"/>
  <c r="BW121" i="276"/>
  <c r="BW120" i="276"/>
  <c r="BW119" i="276"/>
  <c r="BW118" i="276"/>
  <c r="BW117" i="276"/>
  <c r="BW116" i="276"/>
  <c r="BW115" i="276"/>
  <c r="BW114" i="276"/>
  <c r="BW113" i="276"/>
  <c r="BW111" i="276"/>
  <c r="BW110" i="276"/>
  <c r="BW109" i="276"/>
  <c r="BW108" i="276"/>
  <c r="BW106" i="276"/>
  <c r="BW104" i="276"/>
  <c r="BW103" i="276" s="1"/>
  <c r="BW101" i="276"/>
  <c r="BW100" i="276"/>
  <c r="BW99" i="276"/>
  <c r="BW98" i="276"/>
  <c r="BW97" i="276"/>
  <c r="BW96" i="276"/>
  <c r="BW95" i="276"/>
  <c r="BW94" i="276"/>
  <c r="BW93" i="276"/>
  <c r="BW92" i="276"/>
  <c r="BW91" i="276"/>
  <c r="BW90" i="276"/>
  <c r="BW89" i="276"/>
  <c r="BW88" i="276"/>
  <c r="BW87" i="276"/>
  <c r="BW85" i="276"/>
  <c r="BW84" i="276"/>
  <c r="BW83" i="276"/>
  <c r="BW82" i="276"/>
  <c r="BW81" i="276"/>
  <c r="BW80" i="276"/>
  <c r="BW79" i="276"/>
  <c r="BW78" i="276"/>
  <c r="BW76" i="276"/>
  <c r="BW75" i="276"/>
  <c r="BW74" i="276"/>
  <c r="BW73" i="276"/>
  <c r="BW72" i="276"/>
  <c r="BW71" i="276"/>
  <c r="BW70" i="276"/>
  <c r="BW69" i="276"/>
  <c r="BW68" i="276"/>
  <c r="BW67" i="276"/>
  <c r="BW66" i="276"/>
  <c r="BW65" i="276"/>
  <c r="BW64" i="276"/>
  <c r="BW63" i="276"/>
  <c r="BW62" i="276"/>
  <c r="BW59" i="276"/>
  <c r="BW58" i="276" s="1"/>
  <c r="BW57" i="276"/>
  <c r="BW56" i="276"/>
  <c r="BW55" i="276"/>
  <c r="BW54" i="276"/>
  <c r="BW53" i="276"/>
  <c r="BW52" i="276"/>
  <c r="BW51" i="276"/>
  <c r="BW50" i="276"/>
  <c r="BW49" i="276"/>
  <c r="BW48" i="276"/>
  <c r="BW47" i="276"/>
  <c r="BW46" i="276"/>
  <c r="BW45" i="276"/>
  <c r="BW44" i="276"/>
  <c r="BW42" i="276"/>
  <c r="BW41" i="276" s="1"/>
  <c r="BW39" i="276"/>
  <c r="BW38" i="276" s="1"/>
  <c r="BW37" i="276"/>
  <c r="BW36" i="276"/>
  <c r="BW34" i="276"/>
  <c r="BW31" i="276"/>
  <c r="BW30" i="276" s="1"/>
  <c r="BW29" i="276"/>
  <c r="BW28" i="276" s="1"/>
  <c r="BW27" i="276"/>
  <c r="BW26" i="276"/>
  <c r="BW23" i="276"/>
  <c r="BW22" i="276"/>
  <c r="BW20" i="276"/>
  <c r="BW19" i="276" s="1"/>
  <c r="BW18" i="276"/>
  <c r="BW17" i="276"/>
  <c r="BU126" i="276"/>
  <c r="BU125" i="276"/>
  <c r="BU124" i="276"/>
  <c r="BU123" i="276"/>
  <c r="BU122" i="276"/>
  <c r="BU121" i="276"/>
  <c r="BU120" i="276"/>
  <c r="BU119" i="276"/>
  <c r="BU118" i="276"/>
  <c r="BU117" i="276"/>
  <c r="BU116" i="276"/>
  <c r="BU115" i="276"/>
  <c r="BU114" i="276"/>
  <c r="BU113" i="276"/>
  <c r="BU111" i="276"/>
  <c r="BU110" i="276"/>
  <c r="BU109" i="276"/>
  <c r="BU108" i="276"/>
  <c r="BU106" i="276"/>
  <c r="BU104" i="276"/>
  <c r="BU103" i="276" s="1"/>
  <c r="BU101" i="276"/>
  <c r="BU100" i="276"/>
  <c r="BU99" i="276"/>
  <c r="BU98" i="276"/>
  <c r="BU97" i="276"/>
  <c r="BU96" i="276"/>
  <c r="BU95" i="276"/>
  <c r="BU94" i="276"/>
  <c r="BU93" i="276"/>
  <c r="BU92" i="276"/>
  <c r="BU91" i="276"/>
  <c r="BU90" i="276"/>
  <c r="BU89" i="276"/>
  <c r="BU88" i="276"/>
  <c r="BU87" i="276"/>
  <c r="BU85" i="276"/>
  <c r="BU84" i="276"/>
  <c r="BU83" i="276"/>
  <c r="BU82" i="276"/>
  <c r="BU81" i="276"/>
  <c r="BU80" i="276"/>
  <c r="BU79" i="276"/>
  <c r="BU78" i="276"/>
  <c r="BU76" i="276"/>
  <c r="BU75" i="276"/>
  <c r="BU74" i="276"/>
  <c r="BU73" i="276"/>
  <c r="BU72" i="276"/>
  <c r="BU71" i="276"/>
  <c r="BU70" i="276"/>
  <c r="BU69" i="276"/>
  <c r="BU68" i="276"/>
  <c r="BU67" i="276"/>
  <c r="BU66" i="276"/>
  <c r="BU65" i="276"/>
  <c r="BU64" i="276"/>
  <c r="BU63" i="276"/>
  <c r="BU62" i="276"/>
  <c r="BU59" i="276"/>
  <c r="BU58" i="276" s="1"/>
  <c r="BU57" i="276"/>
  <c r="BU56" i="276"/>
  <c r="BU55" i="276"/>
  <c r="BU54" i="276"/>
  <c r="BU53" i="276"/>
  <c r="BU52" i="276"/>
  <c r="BU51" i="276"/>
  <c r="BU50" i="276"/>
  <c r="BU49" i="276"/>
  <c r="BU48" i="276"/>
  <c r="BU47" i="276"/>
  <c r="BU46" i="276"/>
  <c r="BU45" i="276"/>
  <c r="BU44" i="276"/>
  <c r="BU42" i="276"/>
  <c r="BU41" i="276" s="1"/>
  <c r="BU39" i="276"/>
  <c r="BU38" i="276" s="1"/>
  <c r="BU37" i="276"/>
  <c r="BU36" i="276"/>
  <c r="BU34" i="276"/>
  <c r="BU31" i="276"/>
  <c r="BU30" i="276" s="1"/>
  <c r="BU29" i="276"/>
  <c r="BU28" i="276" s="1"/>
  <c r="BU27" i="276"/>
  <c r="BU26" i="276"/>
  <c r="BU23" i="276"/>
  <c r="BU22" i="276"/>
  <c r="BU20" i="276"/>
  <c r="BU19" i="276" s="1"/>
  <c r="BU18" i="276"/>
  <c r="BU17" i="276"/>
  <c r="BU16" i="276" l="1"/>
  <c r="BY21" i="276"/>
  <c r="BY16" i="276"/>
  <c r="BU32" i="276"/>
  <c r="BW25" i="276"/>
  <c r="BU21" i="276"/>
  <c r="BU25" i="276"/>
  <c r="BU24" i="276" s="1"/>
  <c r="BY105" i="276"/>
  <c r="BW86" i="276"/>
  <c r="BY32" i="276"/>
  <c r="BY25" i="276"/>
  <c r="BW21" i="276"/>
  <c r="BW32" i="276"/>
  <c r="BW112" i="276"/>
  <c r="BW105" i="276"/>
  <c r="BW60" i="276"/>
  <c r="BW43" i="276"/>
  <c r="BU105" i="276"/>
  <c r="BU112" i="276"/>
  <c r="BU86" i="276"/>
  <c r="BW16" i="276"/>
  <c r="BU60" i="276"/>
  <c r="BU43" i="276"/>
  <c r="BY112" i="276"/>
  <c r="BY86" i="276"/>
  <c r="BY60" i="276"/>
  <c r="BY43" i="276"/>
  <c r="BY15" i="276" l="1"/>
  <c r="BU15" i="276"/>
  <c r="BW24" i="276"/>
  <c r="BY102" i="276"/>
  <c r="BW102" i="276"/>
  <c r="BY40" i="276"/>
  <c r="BW15" i="276"/>
  <c r="BW40" i="276"/>
  <c r="BY24" i="276"/>
  <c r="BU40" i="276"/>
  <c r="BU102" i="276"/>
  <c r="H810" i="106"/>
  <c r="I810" i="106" s="1"/>
  <c r="X8" i="374"/>
  <c r="T8" i="374"/>
  <c r="D8" i="374"/>
  <c r="X7" i="374"/>
  <c r="T7" i="374"/>
  <c r="D7" i="374"/>
  <c r="D6" i="374"/>
  <c r="D5" i="374"/>
  <c r="X8" i="373"/>
  <c r="T8" i="373"/>
  <c r="D8" i="373"/>
  <c r="X7" i="373"/>
  <c r="T7" i="373"/>
  <c r="D7" i="373"/>
  <c r="D6" i="373"/>
  <c r="D5" i="373"/>
  <c r="V32" i="372"/>
  <c r="X8" i="372"/>
  <c r="T8" i="372"/>
  <c r="D8" i="372"/>
  <c r="X7" i="372"/>
  <c r="T7" i="372"/>
  <c r="D7" i="372"/>
  <c r="D6" i="372"/>
  <c r="D5" i="372"/>
  <c r="X8" i="371"/>
  <c r="T8" i="371"/>
  <c r="D8" i="371"/>
  <c r="X7" i="371"/>
  <c r="T7" i="371"/>
  <c r="D7" i="371"/>
  <c r="D6" i="371"/>
  <c r="D5" i="371"/>
  <c r="X8" i="370"/>
  <c r="T8" i="370"/>
  <c r="D8" i="370"/>
  <c r="X7" i="370"/>
  <c r="T7" i="370"/>
  <c r="D7" i="370"/>
  <c r="D6" i="370"/>
  <c r="D5" i="370"/>
  <c r="V32" i="369"/>
  <c r="X8" i="369"/>
  <c r="T8" i="369"/>
  <c r="D8" i="369"/>
  <c r="X7" i="369"/>
  <c r="T7" i="369"/>
  <c r="D7" i="369"/>
  <c r="D6" i="369"/>
  <c r="D5" i="369"/>
  <c r="X8" i="368"/>
  <c r="T8" i="368"/>
  <c r="D8" i="368"/>
  <c r="X7" i="368"/>
  <c r="T7" i="368"/>
  <c r="D7" i="368"/>
  <c r="D6" i="368"/>
  <c r="D5" i="368"/>
  <c r="X8" i="367"/>
  <c r="T8" i="367"/>
  <c r="D8" i="367"/>
  <c r="X7" i="367"/>
  <c r="T7" i="367"/>
  <c r="D7" i="367"/>
  <c r="D6" i="367"/>
  <c r="D5" i="367"/>
  <c r="V32" i="366"/>
  <c r="X8" i="366"/>
  <c r="T8" i="366"/>
  <c r="D8" i="366"/>
  <c r="X7" i="366"/>
  <c r="T7" i="366"/>
  <c r="D7" i="366"/>
  <c r="D6" i="366"/>
  <c r="D5" i="366"/>
  <c r="X8" i="365"/>
  <c r="T8" i="365"/>
  <c r="D8" i="365"/>
  <c r="X7" i="365"/>
  <c r="T7" i="365"/>
  <c r="D7" i="365"/>
  <c r="D6" i="365"/>
  <c r="D5" i="365"/>
  <c r="X8" i="364"/>
  <c r="T8" i="364"/>
  <c r="D8" i="364"/>
  <c r="X7" i="364"/>
  <c r="T7" i="364"/>
  <c r="D7" i="364"/>
  <c r="D6" i="364"/>
  <c r="D5" i="364"/>
  <c r="V32" i="363"/>
  <c r="X8" i="363"/>
  <c r="T8" i="363"/>
  <c r="D8" i="363"/>
  <c r="X7" i="363"/>
  <c r="T7" i="363"/>
  <c r="D7" i="363"/>
  <c r="D6" i="363"/>
  <c r="D5" i="363"/>
  <c r="X8" i="362"/>
  <c r="T8" i="362"/>
  <c r="D8" i="362"/>
  <c r="X7" i="362"/>
  <c r="T7" i="362"/>
  <c r="D7" i="362"/>
  <c r="D6" i="362"/>
  <c r="D5" i="362"/>
  <c r="X8" i="361"/>
  <c r="T8" i="361"/>
  <c r="D8" i="361"/>
  <c r="X7" i="361"/>
  <c r="T7" i="361"/>
  <c r="D7" i="361"/>
  <c r="D6" i="361"/>
  <c r="D5" i="361"/>
  <c r="V35" i="360"/>
  <c r="L12" i="360"/>
  <c r="X8" i="360"/>
  <c r="T8" i="360"/>
  <c r="D8" i="360"/>
  <c r="X7" i="360"/>
  <c r="T7" i="360"/>
  <c r="D7" i="360"/>
  <c r="D6" i="360"/>
  <c r="D5" i="360"/>
  <c r="X8" i="359"/>
  <c r="T8" i="359"/>
  <c r="D8" i="359"/>
  <c r="X7" i="359"/>
  <c r="T7" i="359"/>
  <c r="D7" i="359"/>
  <c r="D6" i="359"/>
  <c r="D5" i="359"/>
  <c r="X8" i="358"/>
  <c r="T8" i="358"/>
  <c r="D8" i="358"/>
  <c r="X7" i="358"/>
  <c r="T7" i="358"/>
  <c r="D7" i="358"/>
  <c r="D6" i="358"/>
  <c r="D5" i="358"/>
  <c r="V35" i="357"/>
  <c r="L12" i="357"/>
  <c r="X8" i="357"/>
  <c r="T8" i="357"/>
  <c r="D8" i="357"/>
  <c r="X7" i="357"/>
  <c r="T7" i="357"/>
  <c r="D7" i="357"/>
  <c r="D6" i="357"/>
  <c r="D5" i="357"/>
  <c r="X8" i="356"/>
  <c r="T8" i="356"/>
  <c r="D8" i="356"/>
  <c r="X7" i="356"/>
  <c r="T7" i="356"/>
  <c r="D7" i="356"/>
  <c r="D6" i="356"/>
  <c r="D5" i="356"/>
  <c r="H796" i="106"/>
  <c r="I796" i="106" s="1"/>
  <c r="X8" i="158"/>
  <c r="X7" i="158"/>
  <c r="X8" i="157"/>
  <c r="X7" i="157"/>
  <c r="X8" i="185"/>
  <c r="X7" i="185"/>
  <c r="X8" i="184"/>
  <c r="X7" i="184"/>
  <c r="X8" i="300"/>
  <c r="X7" i="300"/>
  <c r="X8" i="162"/>
  <c r="X7" i="162"/>
  <c r="X8" i="298"/>
  <c r="X7" i="298"/>
  <c r="X8" i="161"/>
  <c r="X7" i="161"/>
  <c r="X8" i="160"/>
  <c r="X7" i="160"/>
  <c r="X8" i="296"/>
  <c r="X7" i="296"/>
  <c r="X8" i="159"/>
  <c r="X7" i="159"/>
  <c r="X8" i="319"/>
  <c r="X7" i="319"/>
  <c r="X8" i="320"/>
  <c r="X7" i="320"/>
  <c r="X8" i="318"/>
  <c r="X7" i="318"/>
  <c r="BY14" i="276" l="1"/>
  <c r="BU14" i="276"/>
  <c r="BY128" i="276"/>
  <c r="BY129" i="276" s="1"/>
  <c r="BW14" i="276"/>
  <c r="BW128" i="276"/>
  <c r="BW130" i="276" s="1"/>
  <c r="BU128" i="276"/>
  <c r="X28" i="354"/>
  <c r="X33" i="354" s="1"/>
  <c r="X8" i="330"/>
  <c r="X7" i="330"/>
  <c r="X8" i="328"/>
  <c r="X7" i="328"/>
  <c r="X8" i="327"/>
  <c r="X7" i="327"/>
  <c r="BY130" i="276" l="1"/>
  <c r="BY132" i="276" s="1"/>
  <c r="BY134" i="276" s="1"/>
  <c r="BW129" i="276"/>
  <c r="BW132" i="276" s="1"/>
  <c r="BW134" i="276" s="1"/>
  <c r="BU130" i="276"/>
  <c r="BU129" i="276"/>
  <c r="X8" i="334"/>
  <c r="X7" i="334"/>
  <c r="X8" i="333"/>
  <c r="X7" i="333"/>
  <c r="X8" i="332"/>
  <c r="X7" i="332"/>
  <c r="X8" i="331"/>
  <c r="X7" i="331"/>
  <c r="X8" i="221"/>
  <c r="X7" i="221"/>
  <c r="X8" i="222"/>
  <c r="X7" i="222"/>
  <c r="X8" i="220"/>
  <c r="X7" i="220"/>
  <c r="BU132" i="276" l="1"/>
  <c r="BU134" i="276" s="1"/>
  <c r="G786" i="106"/>
  <c r="H786" i="106" s="1"/>
  <c r="I786" i="106" s="1"/>
  <c r="V17" i="352"/>
  <c r="V35" i="352" s="1"/>
  <c r="X8" i="355"/>
  <c r="T8" i="355"/>
  <c r="D8" i="355"/>
  <c r="X7" i="355"/>
  <c r="T7" i="355"/>
  <c r="D7" i="355"/>
  <c r="D6" i="355"/>
  <c r="D5" i="355"/>
  <c r="X8" i="354"/>
  <c r="T8" i="354"/>
  <c r="D8" i="354"/>
  <c r="X7" i="354"/>
  <c r="T7" i="354"/>
  <c r="D7" i="354"/>
  <c r="D6" i="354"/>
  <c r="D5" i="354"/>
  <c r="X8" i="353"/>
  <c r="T8" i="353"/>
  <c r="D8" i="353"/>
  <c r="X7" i="353"/>
  <c r="T7" i="353"/>
  <c r="D7" i="353"/>
  <c r="D6" i="353"/>
  <c r="D5" i="353"/>
  <c r="X8" i="352"/>
  <c r="T8" i="352"/>
  <c r="D8" i="352"/>
  <c r="X7" i="352"/>
  <c r="T7" i="352"/>
  <c r="D7" i="352"/>
  <c r="D6" i="352"/>
  <c r="D5" i="352"/>
  <c r="X8" i="323" l="1"/>
  <c r="X7" i="323"/>
  <c r="X8" i="226"/>
  <c r="X7" i="226"/>
  <c r="X8" i="225"/>
  <c r="X7" i="225"/>
  <c r="X8" i="224"/>
  <c r="X7" i="224"/>
  <c r="H779" i="106" l="1"/>
  <c r="I779" i="106" s="1"/>
  <c r="X8" i="122"/>
  <c r="X7" i="122"/>
  <c r="X8" i="124"/>
  <c r="X7" i="124"/>
  <c r="X8" i="125"/>
  <c r="X7" i="125"/>
  <c r="X8" i="126"/>
  <c r="X7" i="126"/>
  <c r="X8" i="348" l="1"/>
  <c r="X7" i="348"/>
  <c r="H766" i="106"/>
  <c r="I766" i="106" s="1"/>
  <c r="X8" i="350"/>
  <c r="X7" i="350"/>
  <c r="X8" i="349"/>
  <c r="X7" i="349"/>
  <c r="X8" i="347"/>
  <c r="X7" i="347"/>
  <c r="T8" i="350"/>
  <c r="D8" i="350"/>
  <c r="T7" i="350"/>
  <c r="D7" i="350"/>
  <c r="D6" i="350"/>
  <c r="D5" i="350"/>
  <c r="T8" i="349"/>
  <c r="D8" i="349"/>
  <c r="T7" i="349"/>
  <c r="D7" i="349"/>
  <c r="D6" i="349"/>
  <c r="D5" i="349"/>
  <c r="T8" i="348"/>
  <c r="D8" i="348"/>
  <c r="T7" i="348"/>
  <c r="D7" i="348"/>
  <c r="D6" i="348"/>
  <c r="D5" i="348"/>
  <c r="V32" i="347"/>
  <c r="T8" i="347"/>
  <c r="D8" i="347"/>
  <c r="T7" i="347"/>
  <c r="D7" i="347"/>
  <c r="D6" i="347"/>
  <c r="D5" i="347"/>
  <c r="H750" i="106"/>
  <c r="I750" i="106" s="1"/>
  <c r="X8" i="346"/>
  <c r="X7" i="346"/>
  <c r="X8" i="345"/>
  <c r="X7" i="345"/>
  <c r="X8" i="344"/>
  <c r="X7" i="344"/>
  <c r="X8" i="343"/>
  <c r="X7" i="343"/>
  <c r="T8" i="346" l="1"/>
  <c r="D8" i="346"/>
  <c r="T7" i="346"/>
  <c r="D7" i="346"/>
  <c r="D6" i="346"/>
  <c r="D5" i="346"/>
  <c r="T8" i="345"/>
  <c r="D8" i="345"/>
  <c r="T7" i="345"/>
  <c r="D7" i="345"/>
  <c r="D6" i="345"/>
  <c r="D5" i="345"/>
  <c r="T8" i="344"/>
  <c r="D8" i="344"/>
  <c r="T7" i="344"/>
  <c r="D7" i="344"/>
  <c r="D6" i="344"/>
  <c r="D5" i="344"/>
  <c r="V35" i="343"/>
  <c r="L12" i="343"/>
  <c r="T8" i="343"/>
  <c r="D8" i="343"/>
  <c r="T7" i="343"/>
  <c r="D7" i="343"/>
  <c r="D6" i="343"/>
  <c r="D5" i="343"/>
  <c r="X8" i="342"/>
  <c r="X7" i="342"/>
  <c r="X8" i="341"/>
  <c r="X7" i="341"/>
  <c r="X8" i="340"/>
  <c r="X7" i="340"/>
  <c r="H736" i="106"/>
  <c r="I736" i="106" s="1"/>
  <c r="T8" i="342" l="1"/>
  <c r="D8" i="342"/>
  <c r="T7" i="342"/>
  <c r="D7" i="342"/>
  <c r="D6" i="342"/>
  <c r="D5" i="342"/>
  <c r="T8" i="341"/>
  <c r="D8" i="341"/>
  <c r="T7" i="341"/>
  <c r="D7" i="341"/>
  <c r="D6" i="341"/>
  <c r="D5" i="341"/>
  <c r="T8" i="340"/>
  <c r="D8" i="340"/>
  <c r="T7" i="340"/>
  <c r="D7" i="340"/>
  <c r="D6" i="340"/>
  <c r="D5" i="340"/>
  <c r="V35" i="339"/>
  <c r="T8" i="339"/>
  <c r="D8" i="339"/>
  <c r="T7" i="339"/>
  <c r="D7" i="339"/>
  <c r="D6" i="339"/>
  <c r="D5" i="339"/>
  <c r="X8" i="155"/>
  <c r="X7" i="155"/>
  <c r="X8" i="154"/>
  <c r="X7" i="154"/>
  <c r="X8" i="153"/>
  <c r="X7" i="153"/>
  <c r="H726" i="106"/>
  <c r="I726" i="106" s="1"/>
  <c r="X8" i="156" l="1"/>
  <c r="X7" i="156"/>
  <c r="X8" i="151"/>
  <c r="X7" i="151"/>
  <c r="X8" i="149"/>
  <c r="X7" i="149"/>
  <c r="H716" i="106"/>
  <c r="I716" i="106" s="1"/>
  <c r="X8" i="150"/>
  <c r="X7" i="150"/>
  <c r="X8" i="148"/>
  <c r="X7" i="148"/>
  <c r="X8" i="338"/>
  <c r="X7" i="338"/>
  <c r="X8" i="337"/>
  <c r="X7" i="337"/>
  <c r="X8" i="336"/>
  <c r="X7" i="336"/>
  <c r="H701" i="106"/>
  <c r="I701" i="106" s="1"/>
  <c r="X28" i="337"/>
  <c r="V17" i="335" l="1"/>
  <c r="V35" i="335" s="1"/>
  <c r="X7" i="335"/>
  <c r="X8" i="335"/>
  <c r="T8" i="338"/>
  <c r="D8" i="338"/>
  <c r="T7" i="338"/>
  <c r="D7" i="338"/>
  <c r="D6" i="338"/>
  <c r="D5" i="338"/>
  <c r="X33" i="337"/>
  <c r="T8" i="337"/>
  <c r="D8" i="337"/>
  <c r="T7" i="337"/>
  <c r="D7" i="337"/>
  <c r="D6" i="337"/>
  <c r="D5" i="337"/>
  <c r="T8" i="336"/>
  <c r="D8" i="336"/>
  <c r="T7" i="336"/>
  <c r="D7" i="336"/>
  <c r="D6" i="336"/>
  <c r="D5" i="336"/>
  <c r="L12" i="335"/>
  <c r="T8" i="335"/>
  <c r="D8" i="335"/>
  <c r="T7" i="335"/>
  <c r="D7" i="335"/>
  <c r="D6" i="335"/>
  <c r="D5" i="335"/>
  <c r="CC121" i="276"/>
  <c r="CD121" i="276" l="1"/>
  <c r="CF121" i="276"/>
  <c r="CG121" i="276" s="1"/>
  <c r="J46" i="273" l="1"/>
  <c r="K46" i="273"/>
  <c r="BS104" i="276"/>
  <c r="BS103" i="276" s="1"/>
  <c r="CA104" i="276"/>
  <c r="CA103" i="276" s="1"/>
  <c r="N46" i="273" l="1"/>
  <c r="O46" i="273" s="1"/>
  <c r="P46" i="273" s="1"/>
  <c r="V17" i="224"/>
  <c r="V17" i="331" l="1"/>
  <c r="V35" i="331" s="1"/>
  <c r="T8" i="334"/>
  <c r="D8" i="334"/>
  <c r="T7" i="334"/>
  <c r="D7" i="334"/>
  <c r="D6" i="334"/>
  <c r="D5" i="334"/>
  <c r="T8" i="333"/>
  <c r="D8" i="333"/>
  <c r="T7" i="333"/>
  <c r="D7" i="333"/>
  <c r="D6" i="333"/>
  <c r="D5" i="333"/>
  <c r="T8" i="332"/>
  <c r="D8" i="332"/>
  <c r="T7" i="332"/>
  <c r="D7" i="332"/>
  <c r="D6" i="332"/>
  <c r="D5" i="332"/>
  <c r="L12" i="331"/>
  <c r="T8" i="331"/>
  <c r="D8" i="331"/>
  <c r="T7" i="331"/>
  <c r="D7" i="331"/>
  <c r="D6" i="331"/>
  <c r="D5" i="331"/>
  <c r="V17" i="211"/>
  <c r="H690" i="106"/>
  <c r="I690" i="106" s="1"/>
  <c r="CC83" i="276"/>
  <c r="V18" i="327"/>
  <c r="V32" i="327" s="1"/>
  <c r="T8" i="330"/>
  <c r="D8" i="330"/>
  <c r="T7" i="330"/>
  <c r="D7" i="330"/>
  <c r="D6" i="330"/>
  <c r="D5" i="330"/>
  <c r="X8" i="329"/>
  <c r="T8" i="329"/>
  <c r="D8" i="329"/>
  <c r="X7" i="329"/>
  <c r="T7" i="329"/>
  <c r="D7" i="329"/>
  <c r="D6" i="329"/>
  <c r="D5" i="329"/>
  <c r="T8" i="328"/>
  <c r="D8" i="328"/>
  <c r="T7" i="328"/>
  <c r="D7" i="328"/>
  <c r="D6" i="328"/>
  <c r="D5" i="328"/>
  <c r="T8" i="327"/>
  <c r="D8" i="327"/>
  <c r="T7" i="327"/>
  <c r="D7" i="327"/>
  <c r="D6" i="327"/>
  <c r="D5" i="327"/>
  <c r="H679" i="106"/>
  <c r="I679" i="106" s="1"/>
  <c r="V17" i="324"/>
  <c r="V35" i="324" s="1"/>
  <c r="X8" i="326"/>
  <c r="X7" i="326"/>
  <c r="X8" i="325"/>
  <c r="X7" i="325"/>
  <c r="X8" i="324"/>
  <c r="X7" i="324"/>
  <c r="T8" i="326"/>
  <c r="D8" i="326"/>
  <c r="T7" i="326"/>
  <c r="D7" i="326"/>
  <c r="D6" i="326"/>
  <c r="D5" i="326"/>
  <c r="T8" i="325"/>
  <c r="D8" i="325"/>
  <c r="T7" i="325"/>
  <c r="D7" i="325"/>
  <c r="D6" i="325"/>
  <c r="D5" i="325"/>
  <c r="L12" i="324"/>
  <c r="T8" i="324"/>
  <c r="D8" i="324"/>
  <c r="T7" i="324"/>
  <c r="D7" i="324"/>
  <c r="D6" i="324"/>
  <c r="D5" i="324"/>
  <c r="V17" i="321" l="1"/>
  <c r="V35" i="321" s="1"/>
  <c r="H668" i="106"/>
  <c r="I668" i="106" s="1"/>
  <c r="X8" i="322"/>
  <c r="X7" i="322"/>
  <c r="X8" i="321"/>
  <c r="X7" i="321"/>
  <c r="T8" i="323"/>
  <c r="D8" i="323"/>
  <c r="T7" i="323"/>
  <c r="D7" i="323"/>
  <c r="D6" i="323"/>
  <c r="D5" i="323"/>
  <c r="T8" i="322"/>
  <c r="D8" i="322"/>
  <c r="T7" i="322"/>
  <c r="D7" i="322"/>
  <c r="D6" i="322"/>
  <c r="D5" i="322"/>
  <c r="L12" i="321"/>
  <c r="T8" i="321"/>
  <c r="D8" i="321"/>
  <c r="T7" i="321"/>
  <c r="D7" i="321"/>
  <c r="D6" i="321"/>
  <c r="D5" i="321"/>
  <c r="H658" i="106" l="1"/>
  <c r="I658" i="106" s="1"/>
  <c r="T8" i="320"/>
  <c r="D8" i="320"/>
  <c r="T7" i="320"/>
  <c r="D7" i="320"/>
  <c r="D6" i="320"/>
  <c r="D5" i="320"/>
  <c r="T8" i="319"/>
  <c r="D8" i="319"/>
  <c r="T7" i="319"/>
  <c r="D7" i="319"/>
  <c r="D6" i="319"/>
  <c r="D5" i="319"/>
  <c r="V35" i="318"/>
  <c r="L12" i="318"/>
  <c r="T8" i="318"/>
  <c r="D8" i="318"/>
  <c r="T7" i="318"/>
  <c r="D7" i="318"/>
  <c r="D6" i="318"/>
  <c r="D5" i="318"/>
  <c r="H646" i="106" l="1"/>
  <c r="I646" i="106" s="1"/>
  <c r="H638" i="106"/>
  <c r="I638" i="106" s="1"/>
  <c r="CC120" i="276"/>
  <c r="CF120" i="276" s="1"/>
  <c r="Q39" i="276"/>
  <c r="Q36" i="276"/>
  <c r="Q37" i="276"/>
  <c r="Q34" i="276"/>
  <c r="Q31" i="276"/>
  <c r="Q29" i="276"/>
  <c r="Q27" i="276"/>
  <c r="Q26" i="276"/>
  <c r="Q17" i="276"/>
  <c r="Q18" i="276"/>
  <c r="H628" i="106"/>
  <c r="I628" i="106" s="1"/>
  <c r="H617" i="106"/>
  <c r="I617" i="106" s="1"/>
  <c r="X8" i="317"/>
  <c r="T8" i="317"/>
  <c r="D8" i="317"/>
  <c r="X7" i="317"/>
  <c r="T7" i="317"/>
  <c r="D7" i="317"/>
  <c r="D6" i="317"/>
  <c r="D5" i="317"/>
  <c r="X8" i="316"/>
  <c r="T8" i="316"/>
  <c r="D8" i="316"/>
  <c r="X7" i="316"/>
  <c r="T7" i="316"/>
  <c r="D7" i="316"/>
  <c r="D6" i="316"/>
  <c r="D5" i="316"/>
  <c r="X8" i="315"/>
  <c r="T8" i="315"/>
  <c r="D8" i="315"/>
  <c r="X7" i="315"/>
  <c r="T7" i="315"/>
  <c r="D7" i="315"/>
  <c r="D6" i="315"/>
  <c r="D5" i="315"/>
  <c r="V17" i="314"/>
  <c r="V35" i="314" s="1"/>
  <c r="L12" i="314"/>
  <c r="X8" i="314"/>
  <c r="T8" i="314"/>
  <c r="D8" i="314"/>
  <c r="X7" i="314"/>
  <c r="T7" i="314"/>
  <c r="D7" i="314"/>
  <c r="D6" i="314"/>
  <c r="D5" i="314"/>
  <c r="G607" i="106"/>
  <c r="H607" i="106" s="1"/>
  <c r="I607" i="106" s="1"/>
  <c r="H597" i="106"/>
  <c r="I597" i="106" s="1"/>
  <c r="X8" i="313"/>
  <c r="T8" i="313"/>
  <c r="D8" i="313"/>
  <c r="X7" i="313"/>
  <c r="T7" i="313"/>
  <c r="D7" i="313"/>
  <c r="D6" i="313"/>
  <c r="D5" i="313"/>
  <c r="X8" i="312"/>
  <c r="T8" i="312"/>
  <c r="D8" i="312"/>
  <c r="X7" i="312"/>
  <c r="T7" i="312"/>
  <c r="D7" i="312"/>
  <c r="D6" i="312"/>
  <c r="D5" i="312"/>
  <c r="X8" i="311"/>
  <c r="T8" i="311"/>
  <c r="D8" i="311"/>
  <c r="X7" i="311"/>
  <c r="T7" i="311"/>
  <c r="D7" i="311"/>
  <c r="D6" i="311"/>
  <c r="D5" i="311"/>
  <c r="V35" i="310"/>
  <c r="L12" i="310"/>
  <c r="X8" i="310"/>
  <c r="T8" i="310"/>
  <c r="D8" i="310"/>
  <c r="X7" i="310"/>
  <c r="T7" i="310"/>
  <c r="D7" i="310"/>
  <c r="D6" i="310"/>
  <c r="D5" i="310"/>
  <c r="X8" i="309"/>
  <c r="T8" i="309"/>
  <c r="D8" i="309"/>
  <c r="X7" i="309"/>
  <c r="T7" i="309"/>
  <c r="D7" i="309"/>
  <c r="D6" i="309"/>
  <c r="D5" i="309"/>
  <c r="X8" i="308"/>
  <c r="T8" i="308"/>
  <c r="D8" i="308"/>
  <c r="X7" i="308"/>
  <c r="T7" i="308"/>
  <c r="D7" i="308"/>
  <c r="D6" i="308"/>
  <c r="D5" i="308"/>
  <c r="X8" i="307"/>
  <c r="T8" i="307"/>
  <c r="D8" i="307"/>
  <c r="X7" i="307"/>
  <c r="T7" i="307"/>
  <c r="D7" i="307"/>
  <c r="D6" i="307"/>
  <c r="D5" i="307"/>
  <c r="V32" i="306"/>
  <c r="X8" i="306"/>
  <c r="T8" i="306"/>
  <c r="D8" i="306"/>
  <c r="X7" i="306"/>
  <c r="T7" i="306"/>
  <c r="D7" i="306"/>
  <c r="D6" i="306"/>
  <c r="D5" i="306"/>
  <c r="X8" i="305"/>
  <c r="T8" i="305"/>
  <c r="D8" i="305"/>
  <c r="X7" i="305"/>
  <c r="T7" i="305"/>
  <c r="D7" i="305"/>
  <c r="D6" i="305"/>
  <c r="D5" i="305"/>
  <c r="X28" i="304"/>
  <c r="X33" i="304" s="1"/>
  <c r="X8" i="304"/>
  <c r="T8" i="304"/>
  <c r="D8" i="304"/>
  <c r="X7" i="304"/>
  <c r="T7" i="304"/>
  <c r="D7" i="304"/>
  <c r="D6" i="304"/>
  <c r="D5" i="304"/>
  <c r="X8" i="303"/>
  <c r="T8" i="303"/>
  <c r="D8" i="303"/>
  <c r="X7" i="303"/>
  <c r="T7" i="303"/>
  <c r="D7" i="303"/>
  <c r="D6" i="303"/>
  <c r="D5" i="303"/>
  <c r="V17" i="302"/>
  <c r="V35" i="302" s="1"/>
  <c r="L12" i="302"/>
  <c r="X8" i="302"/>
  <c r="T8" i="302"/>
  <c r="D8" i="302"/>
  <c r="X7" i="302"/>
  <c r="T7" i="302"/>
  <c r="D7" i="302"/>
  <c r="D6" i="302"/>
  <c r="D5" i="302"/>
  <c r="K45" i="273"/>
  <c r="J45" i="273"/>
  <c r="K44" i="273"/>
  <c r="J44" i="273"/>
  <c r="BQ120" i="276"/>
  <c r="N44" i="273" l="1"/>
  <c r="O44" i="273" s="1"/>
  <c r="P44" i="273" s="1"/>
  <c r="N45" i="273"/>
  <c r="X8" i="233" l="1"/>
  <c r="X7" i="233"/>
  <c r="X8" i="232"/>
  <c r="X7" i="232"/>
  <c r="AI466" i="106"/>
  <c r="I511" i="106" l="1"/>
  <c r="J511" i="106" s="1"/>
  <c r="BR465" i="106" l="1"/>
  <c r="BR464" i="106"/>
  <c r="BR463" i="106"/>
  <c r="BR462" i="106"/>
  <c r="G521" i="106" l="1"/>
  <c r="E578" i="106" l="1"/>
  <c r="E580" i="106" s="1"/>
  <c r="X8" i="301"/>
  <c r="T8" i="301"/>
  <c r="D8" i="301"/>
  <c r="X7" i="301"/>
  <c r="T7" i="301"/>
  <c r="D7" i="301"/>
  <c r="D6" i="301"/>
  <c r="D5" i="301"/>
  <c r="T8" i="300"/>
  <c r="D8" i="300"/>
  <c r="T7" i="300"/>
  <c r="D7" i="300"/>
  <c r="D6" i="300"/>
  <c r="D5" i="300"/>
  <c r="X8" i="299"/>
  <c r="T8" i="299"/>
  <c r="D8" i="299"/>
  <c r="X7" i="299"/>
  <c r="T7" i="299"/>
  <c r="D7" i="299"/>
  <c r="D6" i="299"/>
  <c r="D5" i="299"/>
  <c r="T8" i="298"/>
  <c r="D8" i="298"/>
  <c r="T7" i="298"/>
  <c r="D7" i="298"/>
  <c r="D6" i="298"/>
  <c r="D5" i="298"/>
  <c r="H559" i="106"/>
  <c r="I560" i="106" s="1"/>
  <c r="H549" i="106"/>
  <c r="I550" i="106" s="1"/>
  <c r="X8" i="297"/>
  <c r="T8" i="297"/>
  <c r="D8" i="297"/>
  <c r="X7" i="297"/>
  <c r="T7" i="297"/>
  <c r="D7" i="297"/>
  <c r="D6" i="297"/>
  <c r="D5" i="297"/>
  <c r="T8" i="296"/>
  <c r="D8" i="296"/>
  <c r="T7" i="296"/>
  <c r="D7" i="296"/>
  <c r="D6" i="296"/>
  <c r="D5" i="296"/>
  <c r="H539" i="106" l="1"/>
  <c r="I540" i="106" s="1"/>
  <c r="H527" i="106"/>
  <c r="I528" i="106" s="1"/>
  <c r="X8" i="295"/>
  <c r="T8" i="295"/>
  <c r="D8" i="295"/>
  <c r="X7" i="295"/>
  <c r="T7" i="295"/>
  <c r="D7" i="295"/>
  <c r="D6" i="295"/>
  <c r="D5" i="295"/>
  <c r="X8" i="294"/>
  <c r="T8" i="294"/>
  <c r="D8" i="294"/>
  <c r="X7" i="294"/>
  <c r="T7" i="294"/>
  <c r="D7" i="294"/>
  <c r="D6" i="294"/>
  <c r="D5" i="294"/>
  <c r="X8" i="293"/>
  <c r="T8" i="293"/>
  <c r="D8" i="293"/>
  <c r="X7" i="293"/>
  <c r="T7" i="293"/>
  <c r="D7" i="293"/>
  <c r="D6" i="293"/>
  <c r="D5" i="293"/>
  <c r="V17" i="292"/>
  <c r="V35" i="292" s="1"/>
  <c r="L12" i="292"/>
  <c r="X8" i="292"/>
  <c r="T8" i="292"/>
  <c r="D8" i="292"/>
  <c r="X7" i="292"/>
  <c r="T7" i="292"/>
  <c r="D7" i="292"/>
  <c r="D6" i="292"/>
  <c r="D5" i="292"/>
  <c r="X8" i="291"/>
  <c r="T8" i="291"/>
  <c r="D8" i="291"/>
  <c r="X7" i="291"/>
  <c r="T7" i="291"/>
  <c r="D7" i="291"/>
  <c r="D6" i="291"/>
  <c r="D5" i="291"/>
  <c r="X8" i="290"/>
  <c r="T8" i="290"/>
  <c r="D8" i="290"/>
  <c r="X7" i="290"/>
  <c r="T7" i="290"/>
  <c r="D7" i="290"/>
  <c r="D6" i="290"/>
  <c r="D5" i="290"/>
  <c r="X8" i="289"/>
  <c r="T8" i="289"/>
  <c r="D8" i="289"/>
  <c r="X7" i="289"/>
  <c r="T7" i="289"/>
  <c r="D7" i="289"/>
  <c r="D6" i="289"/>
  <c r="D5" i="289"/>
  <c r="V35" i="288"/>
  <c r="L12" i="288"/>
  <c r="X8" i="288"/>
  <c r="T8" i="288"/>
  <c r="D8" i="288"/>
  <c r="X7" i="288"/>
  <c r="T7" i="288"/>
  <c r="D7" i="288"/>
  <c r="D6" i="288"/>
  <c r="D5" i="288"/>
  <c r="X28" i="287"/>
  <c r="X33" i="287" s="1"/>
  <c r="X8" i="287"/>
  <c r="T8" i="287"/>
  <c r="D8" i="287"/>
  <c r="X7" i="287"/>
  <c r="T7" i="287"/>
  <c r="D7" i="287"/>
  <c r="D6" i="287"/>
  <c r="D5" i="287"/>
  <c r="V17" i="286"/>
  <c r="V35" i="286" s="1"/>
  <c r="L12" i="286"/>
  <c r="X8" i="286"/>
  <c r="T8" i="286"/>
  <c r="D8" i="286"/>
  <c r="X7" i="286"/>
  <c r="T7" i="286"/>
  <c r="D7" i="286"/>
  <c r="D6" i="286"/>
  <c r="D5" i="286"/>
  <c r="G491" i="106"/>
  <c r="H491" i="106" s="1"/>
  <c r="I491" i="106" s="1"/>
  <c r="X8" i="285"/>
  <c r="T8" i="285"/>
  <c r="D8" i="285"/>
  <c r="X7" i="285"/>
  <c r="T7" i="285"/>
  <c r="D7" i="285"/>
  <c r="D6" i="285"/>
  <c r="D5" i="285"/>
  <c r="X8" i="283"/>
  <c r="T8" i="283"/>
  <c r="D8" i="283"/>
  <c r="X7" i="283"/>
  <c r="T7" i="283"/>
  <c r="D7" i="283"/>
  <c r="D6" i="283"/>
  <c r="D5" i="283"/>
  <c r="Q55" i="277"/>
  <c r="BO55" i="277"/>
  <c r="H482" i="106"/>
  <c r="I482" i="106" s="1"/>
  <c r="X8" i="281"/>
  <c r="T8" i="281"/>
  <c r="D8" i="281"/>
  <c r="X7" i="281"/>
  <c r="T7" i="281"/>
  <c r="D7" i="281"/>
  <c r="D6" i="281"/>
  <c r="D5" i="281"/>
  <c r="X8" i="280"/>
  <c r="T8" i="280"/>
  <c r="D8" i="280"/>
  <c r="X7" i="280"/>
  <c r="T7" i="280"/>
  <c r="D7" i="280"/>
  <c r="D6" i="280"/>
  <c r="D5" i="280"/>
  <c r="X8" i="279"/>
  <c r="T8" i="279"/>
  <c r="D8" i="279"/>
  <c r="X7" i="279"/>
  <c r="T7" i="279"/>
  <c r="D7" i="279"/>
  <c r="D6" i="279"/>
  <c r="D5" i="279"/>
  <c r="V35" i="278"/>
  <c r="L12" i="278"/>
  <c r="X8" i="278"/>
  <c r="T8" i="278"/>
  <c r="D8" i="278"/>
  <c r="X7" i="278"/>
  <c r="T7" i="278"/>
  <c r="D7" i="278"/>
  <c r="D6" i="278"/>
  <c r="D5" i="278"/>
  <c r="BU126" i="277" l="1"/>
  <c r="BS126" i="277"/>
  <c r="BQ126" i="277"/>
  <c r="BO126" i="277"/>
  <c r="BM126" i="277"/>
  <c r="BK126" i="277"/>
  <c r="BI126" i="277"/>
  <c r="BG126" i="277"/>
  <c r="BE126" i="277"/>
  <c r="BC126" i="277"/>
  <c r="BA126" i="277"/>
  <c r="AY126" i="277"/>
  <c r="AW126" i="277"/>
  <c r="AU126" i="277"/>
  <c r="AS126" i="277"/>
  <c r="AQ126" i="277"/>
  <c r="AO126" i="277"/>
  <c r="AM126" i="277"/>
  <c r="AK126" i="277"/>
  <c r="AI126" i="277"/>
  <c r="AG126" i="277"/>
  <c r="AE126" i="277"/>
  <c r="AC126" i="277"/>
  <c r="AA126" i="277"/>
  <c r="Y126" i="277"/>
  <c r="W126" i="277"/>
  <c r="U126" i="277"/>
  <c r="Q126" i="277"/>
  <c r="BW126" i="277" s="1"/>
  <c r="P126" i="277"/>
  <c r="H126" i="277"/>
  <c r="BU125" i="277"/>
  <c r="BS125" i="277"/>
  <c r="BQ125" i="277"/>
  <c r="BO125" i="277"/>
  <c r="BM125" i="277"/>
  <c r="BK125" i="277"/>
  <c r="BI125" i="277"/>
  <c r="BG125" i="277"/>
  <c r="BE125" i="277"/>
  <c r="BC125" i="277"/>
  <c r="BA125" i="277"/>
  <c r="AY125" i="277"/>
  <c r="AW125" i="277"/>
  <c r="AU125" i="277"/>
  <c r="AS125" i="277"/>
  <c r="AQ125" i="277"/>
  <c r="AO125" i="277"/>
  <c r="AM125" i="277"/>
  <c r="AK125" i="277"/>
  <c r="AI125" i="277"/>
  <c r="AG125" i="277"/>
  <c r="AE125" i="277"/>
  <c r="AC125" i="277"/>
  <c r="AA125" i="277"/>
  <c r="Y125" i="277"/>
  <c r="W125" i="277"/>
  <c r="U125" i="277"/>
  <c r="Q125" i="277"/>
  <c r="BW125" i="277" s="1"/>
  <c r="P125" i="277"/>
  <c r="H125" i="277"/>
  <c r="BU124" i="277"/>
  <c r="BS124" i="277"/>
  <c r="BQ124" i="277"/>
  <c r="BO124" i="277"/>
  <c r="BM124" i="277"/>
  <c r="BK124" i="277"/>
  <c r="BI124" i="277"/>
  <c r="BG124" i="277"/>
  <c r="BE124" i="277"/>
  <c r="BC124" i="277"/>
  <c r="BA124" i="277"/>
  <c r="AY124" i="277"/>
  <c r="AW124" i="277"/>
  <c r="AU124" i="277"/>
  <c r="AS124" i="277"/>
  <c r="AQ124" i="277"/>
  <c r="AO124" i="277"/>
  <c r="AM124" i="277"/>
  <c r="AK124" i="277"/>
  <c r="AI124" i="277"/>
  <c r="AG124" i="277"/>
  <c r="AE124" i="277"/>
  <c r="AC124" i="277"/>
  <c r="AA124" i="277"/>
  <c r="Y124" i="277"/>
  <c r="W124" i="277"/>
  <c r="U124" i="277"/>
  <c r="Q124" i="277"/>
  <c r="R124" i="277" s="1"/>
  <c r="P124" i="277"/>
  <c r="H124" i="277"/>
  <c r="BU123" i="277"/>
  <c r="BS123" i="277"/>
  <c r="BQ123" i="277"/>
  <c r="BO123" i="277"/>
  <c r="BM123" i="277"/>
  <c r="BK123" i="277"/>
  <c r="BI123" i="277"/>
  <c r="BG123" i="277"/>
  <c r="BE123" i="277"/>
  <c r="BC123" i="277"/>
  <c r="BA123" i="277"/>
  <c r="AY123" i="277"/>
  <c r="AW123" i="277"/>
  <c r="AU123" i="277"/>
  <c r="AS123" i="277"/>
  <c r="AQ123" i="277"/>
  <c r="AO123" i="277"/>
  <c r="AM123" i="277"/>
  <c r="AK123" i="277"/>
  <c r="AI123" i="277"/>
  <c r="AG123" i="277"/>
  <c r="AE123" i="277"/>
  <c r="AC123" i="277"/>
  <c r="AA123" i="277"/>
  <c r="Y123" i="277"/>
  <c r="W123" i="277"/>
  <c r="U123" i="277"/>
  <c r="Q123" i="277"/>
  <c r="R123" i="277" s="1"/>
  <c r="P123" i="277"/>
  <c r="H123" i="277"/>
  <c r="BU122" i="277"/>
  <c r="BS122" i="277"/>
  <c r="BQ122" i="277"/>
  <c r="BO122" i="277"/>
  <c r="BM122" i="277"/>
  <c r="BK122" i="277"/>
  <c r="BI122" i="277"/>
  <c r="BG122" i="277"/>
  <c r="BE122" i="277"/>
  <c r="BC122" i="277"/>
  <c r="BA122" i="277"/>
  <c r="AY122" i="277"/>
  <c r="AW122" i="277"/>
  <c r="AU122" i="277"/>
  <c r="AS122" i="277"/>
  <c r="AQ122" i="277"/>
  <c r="AO122" i="277"/>
  <c r="AM122" i="277"/>
  <c r="AK122" i="277"/>
  <c r="AI122" i="277"/>
  <c r="AG122" i="277"/>
  <c r="AE122" i="277"/>
  <c r="AC122" i="277"/>
  <c r="AA122" i="277"/>
  <c r="Y122" i="277"/>
  <c r="W122" i="277"/>
  <c r="U122" i="277"/>
  <c r="Q122" i="277"/>
  <c r="BW122" i="277" s="1"/>
  <c r="P122" i="277"/>
  <c r="H122" i="277"/>
  <c r="BU121" i="277"/>
  <c r="BS121" i="277"/>
  <c r="BQ121" i="277"/>
  <c r="BO121" i="277"/>
  <c r="BM121" i="277"/>
  <c r="BK121" i="277"/>
  <c r="BI121" i="277"/>
  <c r="BG121" i="277"/>
  <c r="BE121" i="277"/>
  <c r="BC121" i="277"/>
  <c r="BA121" i="277"/>
  <c r="AY121" i="277"/>
  <c r="AW121" i="277"/>
  <c r="AU121" i="277"/>
  <c r="AS121" i="277"/>
  <c r="AQ121" i="277"/>
  <c r="AO121" i="277"/>
  <c r="AM121" i="277"/>
  <c r="AK121" i="277"/>
  <c r="AI121" i="277"/>
  <c r="AG121" i="277"/>
  <c r="AE121" i="277"/>
  <c r="AC121" i="277"/>
  <c r="AA121" i="277"/>
  <c r="Y121" i="277"/>
  <c r="W121" i="277"/>
  <c r="U121" i="277"/>
  <c r="Q121" i="277"/>
  <c r="BW121" i="277" s="1"/>
  <c r="P121" i="277"/>
  <c r="H121" i="277"/>
  <c r="BU120" i="277"/>
  <c r="BS120" i="277"/>
  <c r="BQ120" i="277"/>
  <c r="BO120" i="277"/>
  <c r="BM120" i="277"/>
  <c r="BK120" i="277"/>
  <c r="BI120" i="277"/>
  <c r="BG120" i="277"/>
  <c r="BE120" i="277"/>
  <c r="BC120" i="277"/>
  <c r="BA120" i="277"/>
  <c r="AY120" i="277"/>
  <c r="AW120" i="277"/>
  <c r="AU120" i="277"/>
  <c r="AS120" i="277"/>
  <c r="AQ120" i="277"/>
  <c r="AO120" i="277"/>
  <c r="AM120" i="277"/>
  <c r="AK120" i="277"/>
  <c r="AI120" i="277"/>
  <c r="AG120" i="277"/>
  <c r="AE120" i="277"/>
  <c r="AC120" i="277"/>
  <c r="AA120" i="277"/>
  <c r="Y120" i="277"/>
  <c r="W120" i="277"/>
  <c r="U120" i="277"/>
  <c r="Q120" i="277"/>
  <c r="R120" i="277" s="1"/>
  <c r="P120" i="277"/>
  <c r="H120" i="277"/>
  <c r="BU119" i="277"/>
  <c r="BS119" i="277"/>
  <c r="BQ119" i="277"/>
  <c r="BO119" i="277"/>
  <c r="BM119" i="277"/>
  <c r="BK119" i="277"/>
  <c r="BI119" i="277"/>
  <c r="BG119" i="277"/>
  <c r="BE119" i="277"/>
  <c r="BC119" i="277"/>
  <c r="BA119" i="277"/>
  <c r="AY119" i="277"/>
  <c r="AW119" i="277"/>
  <c r="AU119" i="277"/>
  <c r="AS119" i="277"/>
  <c r="AQ119" i="277"/>
  <c r="AO119" i="277"/>
  <c r="AM119" i="277"/>
  <c r="AK119" i="277"/>
  <c r="AI119" i="277"/>
  <c r="AG119" i="277"/>
  <c r="AE119" i="277"/>
  <c r="AC119" i="277"/>
  <c r="AA119" i="277"/>
  <c r="Y119" i="277"/>
  <c r="W119" i="277"/>
  <c r="U119" i="277"/>
  <c r="Q119" i="277"/>
  <c r="R119" i="277" s="1"/>
  <c r="P119" i="277"/>
  <c r="H119" i="277"/>
  <c r="BU118" i="277"/>
  <c r="BS118" i="277"/>
  <c r="BQ118" i="277"/>
  <c r="BO118" i="277"/>
  <c r="BM118" i="277"/>
  <c r="BK118" i="277"/>
  <c r="BI118" i="277"/>
  <c r="BG118" i="277"/>
  <c r="BE118" i="277"/>
  <c r="BC118" i="277"/>
  <c r="BA118" i="277"/>
  <c r="AY118" i="277"/>
  <c r="AW118" i="277"/>
  <c r="AU118" i="277"/>
  <c r="AS118" i="277"/>
  <c r="AQ118" i="277"/>
  <c r="AO118" i="277"/>
  <c r="AM118" i="277"/>
  <c r="AK118" i="277"/>
  <c r="AI118" i="277"/>
  <c r="AG118" i="277"/>
  <c r="AE118" i="277"/>
  <c r="AC118" i="277"/>
  <c r="AA118" i="277"/>
  <c r="Y118" i="277"/>
  <c r="W118" i="277"/>
  <c r="U118" i="277"/>
  <c r="Q118" i="277"/>
  <c r="BW118" i="277" s="1"/>
  <c r="P118" i="277"/>
  <c r="H118" i="277"/>
  <c r="BU117" i="277"/>
  <c r="BS117" i="277"/>
  <c r="BQ117" i="277"/>
  <c r="BO117" i="277"/>
  <c r="BM117" i="277"/>
  <c r="BK117" i="277"/>
  <c r="BI117" i="277"/>
  <c r="BG117" i="277"/>
  <c r="BE117" i="277"/>
  <c r="BC117" i="277"/>
  <c r="BA117" i="277"/>
  <c r="AY117" i="277"/>
  <c r="AW117" i="277"/>
  <c r="AU117" i="277"/>
  <c r="AS117" i="277"/>
  <c r="AQ117" i="277"/>
  <c r="AO117" i="277"/>
  <c r="AM117" i="277"/>
  <c r="AK117" i="277"/>
  <c r="AI117" i="277"/>
  <c r="AG117" i="277"/>
  <c r="AE117" i="277"/>
  <c r="AC117" i="277"/>
  <c r="AA117" i="277"/>
  <c r="Y117" i="277"/>
  <c r="W117" i="277"/>
  <c r="U117" i="277"/>
  <c r="Q117" i="277"/>
  <c r="BW117" i="277" s="1"/>
  <c r="P117" i="277"/>
  <c r="H117" i="277"/>
  <c r="BU116" i="277"/>
  <c r="BS116" i="277"/>
  <c r="BQ116" i="277"/>
  <c r="BO116" i="277"/>
  <c r="BM116" i="277"/>
  <c r="BK116" i="277"/>
  <c r="BI116" i="277"/>
  <c r="BG116" i="277"/>
  <c r="BE116" i="277"/>
  <c r="BC116" i="277"/>
  <c r="BA116" i="277"/>
  <c r="AY116" i="277"/>
  <c r="AW116" i="277"/>
  <c r="AU116" i="277"/>
  <c r="AS116" i="277"/>
  <c r="AQ116" i="277"/>
  <c r="AO116" i="277"/>
  <c r="AM116" i="277"/>
  <c r="AK116" i="277"/>
  <c r="AI116" i="277"/>
  <c r="AG116" i="277"/>
  <c r="AE116" i="277"/>
  <c r="AC116" i="277"/>
  <c r="AA116" i="277"/>
  <c r="Y116" i="277"/>
  <c r="W116" i="277"/>
  <c r="U116" i="277"/>
  <c r="Q116" i="277"/>
  <c r="R116" i="277" s="1"/>
  <c r="P116" i="277"/>
  <c r="H116" i="277"/>
  <c r="BU115" i="277"/>
  <c r="BS115" i="277"/>
  <c r="BQ115" i="277"/>
  <c r="BO115" i="277"/>
  <c r="BM115" i="277"/>
  <c r="BK115" i="277"/>
  <c r="BI115" i="277"/>
  <c r="BG115" i="277"/>
  <c r="BE115" i="277"/>
  <c r="BC115" i="277"/>
  <c r="BA115" i="277"/>
  <c r="AY115" i="277"/>
  <c r="AW115" i="277"/>
  <c r="AU115" i="277"/>
  <c r="AS115" i="277"/>
  <c r="AQ115" i="277"/>
  <c r="AO115" i="277"/>
  <c r="AM115" i="277"/>
  <c r="AK115" i="277"/>
  <c r="AI115" i="277"/>
  <c r="AG115" i="277"/>
  <c r="AE115" i="277"/>
  <c r="AC115" i="277"/>
  <c r="AA115" i="277"/>
  <c r="Y115" i="277"/>
  <c r="W115" i="277"/>
  <c r="U115" i="277"/>
  <c r="Q115" i="277"/>
  <c r="R115" i="277" s="1"/>
  <c r="P115" i="277"/>
  <c r="H115" i="277"/>
  <c r="BU114" i="277"/>
  <c r="BS114" i="277"/>
  <c r="BQ114" i="277"/>
  <c r="BO114" i="277"/>
  <c r="BM114" i="277"/>
  <c r="BK114" i="277"/>
  <c r="BI114" i="277"/>
  <c r="BG114" i="277"/>
  <c r="BE114" i="277"/>
  <c r="BC114" i="277"/>
  <c r="BA114" i="277"/>
  <c r="AY114" i="277"/>
  <c r="AW114" i="277"/>
  <c r="AU114" i="277"/>
  <c r="AS114" i="277"/>
  <c r="AQ114" i="277"/>
  <c r="AO114" i="277"/>
  <c r="AM114" i="277"/>
  <c r="AK114" i="277"/>
  <c r="AI114" i="277"/>
  <c r="AG114" i="277"/>
  <c r="AE114" i="277"/>
  <c r="AC114" i="277"/>
  <c r="AA114" i="277"/>
  <c r="Y114" i="277"/>
  <c r="W114" i="277"/>
  <c r="U114" i="277"/>
  <c r="Q114" i="277"/>
  <c r="BW114" i="277" s="1"/>
  <c r="P114" i="277"/>
  <c r="H114" i="277"/>
  <c r="BU113" i="277"/>
  <c r="BS113" i="277"/>
  <c r="BQ113" i="277"/>
  <c r="BO113" i="277"/>
  <c r="BM113" i="277"/>
  <c r="BK113" i="277"/>
  <c r="BI113" i="277"/>
  <c r="BG113" i="277"/>
  <c r="BE113" i="277"/>
  <c r="BC113" i="277"/>
  <c r="BA113" i="277"/>
  <c r="AY113" i="277"/>
  <c r="AW113" i="277"/>
  <c r="AU113" i="277"/>
  <c r="AS113" i="277"/>
  <c r="AQ113" i="277"/>
  <c r="AO113" i="277"/>
  <c r="AM113" i="277"/>
  <c r="AK113" i="277"/>
  <c r="AI113" i="277"/>
  <c r="AG113" i="277"/>
  <c r="AE113" i="277"/>
  <c r="AC113" i="277"/>
  <c r="AA113" i="277"/>
  <c r="Y113" i="277"/>
  <c r="W113" i="277"/>
  <c r="U113" i="277"/>
  <c r="Q113" i="277"/>
  <c r="BW113" i="277" s="1"/>
  <c r="P113" i="277"/>
  <c r="H113" i="277"/>
  <c r="L112" i="277"/>
  <c r="BU111" i="277"/>
  <c r="BS111" i="277"/>
  <c r="BQ111" i="277"/>
  <c r="BO111" i="277"/>
  <c r="BM111" i="277"/>
  <c r="BK111" i="277"/>
  <c r="BI111" i="277"/>
  <c r="BG111" i="277"/>
  <c r="BE111" i="277"/>
  <c r="BC111" i="277"/>
  <c r="BA111" i="277"/>
  <c r="AY111" i="277"/>
  <c r="AW111" i="277"/>
  <c r="AU111" i="277"/>
  <c r="AS111" i="277"/>
  <c r="AQ111" i="277"/>
  <c r="AO111" i="277"/>
  <c r="AM111" i="277"/>
  <c r="AK111" i="277"/>
  <c r="AI111" i="277"/>
  <c r="AG111" i="277"/>
  <c r="AE111" i="277"/>
  <c r="AC111" i="277"/>
  <c r="AA111" i="277"/>
  <c r="Y111" i="277"/>
  <c r="W111" i="277"/>
  <c r="U111" i="277"/>
  <c r="Q111" i="277"/>
  <c r="BW111" i="277" s="1"/>
  <c r="P111" i="277"/>
  <c r="H111" i="277"/>
  <c r="BU110" i="277"/>
  <c r="BS110" i="277"/>
  <c r="BQ110" i="277"/>
  <c r="BO110" i="277"/>
  <c r="BM110" i="277"/>
  <c r="BK110" i="277"/>
  <c r="BI110" i="277"/>
  <c r="BG110" i="277"/>
  <c r="BE110" i="277"/>
  <c r="BC110" i="277"/>
  <c r="BA110" i="277"/>
  <c r="AY110" i="277"/>
  <c r="AW110" i="277"/>
  <c r="AU110" i="277"/>
  <c r="AS110" i="277"/>
  <c r="AQ110" i="277"/>
  <c r="AO110" i="277"/>
  <c r="AM110" i="277"/>
  <c r="AK110" i="277"/>
  <c r="AI110" i="277"/>
  <c r="AG110" i="277"/>
  <c r="AE110" i="277"/>
  <c r="AC110" i="277"/>
  <c r="AA110" i="277"/>
  <c r="Y110" i="277"/>
  <c r="W110" i="277"/>
  <c r="U110" i="277"/>
  <c r="Q110" i="277"/>
  <c r="BW110" i="277" s="1"/>
  <c r="P110" i="277"/>
  <c r="H110" i="277"/>
  <c r="BU109" i="277"/>
  <c r="BS109" i="277"/>
  <c r="BQ109" i="277"/>
  <c r="BO109" i="277"/>
  <c r="BM109" i="277"/>
  <c r="BK109" i="277"/>
  <c r="BI109" i="277"/>
  <c r="BG109" i="277"/>
  <c r="BE109" i="277"/>
  <c r="BC109" i="277"/>
  <c r="BA109" i="277"/>
  <c r="AY109" i="277"/>
  <c r="AW109" i="277"/>
  <c r="AU109" i="277"/>
  <c r="AS109" i="277"/>
  <c r="AQ109" i="277"/>
  <c r="AO109" i="277"/>
  <c r="AM109" i="277"/>
  <c r="AK109" i="277"/>
  <c r="AI109" i="277"/>
  <c r="AG109" i="277"/>
  <c r="AE109" i="277"/>
  <c r="AC109" i="277"/>
  <c r="AA109" i="277"/>
  <c r="Y109" i="277"/>
  <c r="W109" i="277"/>
  <c r="U109" i="277"/>
  <c r="Q109" i="277"/>
  <c r="R109" i="277" s="1"/>
  <c r="P109" i="277"/>
  <c r="H109" i="277"/>
  <c r="BU108" i="277"/>
  <c r="BS108" i="277"/>
  <c r="BQ108" i="277"/>
  <c r="BO108" i="277"/>
  <c r="BM108" i="277"/>
  <c r="BK108" i="277"/>
  <c r="BI108" i="277"/>
  <c r="BG108" i="277"/>
  <c r="BE108" i="277"/>
  <c r="BC108" i="277"/>
  <c r="BA108" i="277"/>
  <c r="AY108" i="277"/>
  <c r="AW108" i="277"/>
  <c r="AU108" i="277"/>
  <c r="AS108" i="277"/>
  <c r="AQ108" i="277"/>
  <c r="AO108" i="277"/>
  <c r="AM108" i="277"/>
  <c r="AK108" i="277"/>
  <c r="AI108" i="277"/>
  <c r="AG108" i="277"/>
  <c r="AE108" i="277"/>
  <c r="AC108" i="277"/>
  <c r="AA108" i="277"/>
  <c r="Y108" i="277"/>
  <c r="W108" i="277"/>
  <c r="U108" i="277"/>
  <c r="Q108" i="277"/>
  <c r="R108" i="277" s="1"/>
  <c r="P108" i="277"/>
  <c r="H108" i="277"/>
  <c r="BZ107" i="277"/>
  <c r="CA107" i="277" s="1"/>
  <c r="BV107" i="277"/>
  <c r="R107" i="277"/>
  <c r="O107" i="277"/>
  <c r="P107" i="277" s="1"/>
  <c r="BY107" i="277" s="1"/>
  <c r="BW106" i="277"/>
  <c r="BZ106" i="277" s="1"/>
  <c r="CA106" i="277" s="1"/>
  <c r="BU106" i="277"/>
  <c r="BS106" i="277"/>
  <c r="BQ106" i="277"/>
  <c r="BO106" i="277"/>
  <c r="BM106" i="277"/>
  <c r="BK106" i="277"/>
  <c r="BI106" i="277"/>
  <c r="BG106" i="277"/>
  <c r="BE106" i="277"/>
  <c r="BC106" i="277"/>
  <c r="BA106" i="277"/>
  <c r="AY106" i="277"/>
  <c r="AW106" i="277"/>
  <c r="AU106" i="277"/>
  <c r="AS106" i="277"/>
  <c r="AQ106" i="277"/>
  <c r="AO106" i="277"/>
  <c r="AM106" i="277"/>
  <c r="AK106" i="277"/>
  <c r="AI106" i="277"/>
  <c r="AG106" i="277"/>
  <c r="AE106" i="277"/>
  <c r="AC106" i="277"/>
  <c r="AA106" i="277"/>
  <c r="Y106" i="277"/>
  <c r="W106" i="277"/>
  <c r="U106" i="277"/>
  <c r="O106" i="277"/>
  <c r="P106" i="277" s="1"/>
  <c r="L106" i="277"/>
  <c r="R106" i="277" s="1"/>
  <c r="H106" i="277"/>
  <c r="BU104" i="277"/>
  <c r="BU103" i="277" s="1"/>
  <c r="BS104" i="277"/>
  <c r="BS103" i="277" s="1"/>
  <c r="BQ104" i="277"/>
  <c r="BQ103" i="277" s="1"/>
  <c r="BO104" i="277"/>
  <c r="BO103" i="277" s="1"/>
  <c r="BM104" i="277"/>
  <c r="BM103" i="277" s="1"/>
  <c r="BK104" i="277"/>
  <c r="BK103" i="277" s="1"/>
  <c r="BI104" i="277"/>
  <c r="BI103" i="277" s="1"/>
  <c r="BG104" i="277"/>
  <c r="BG103" i="277" s="1"/>
  <c r="BE104" i="277"/>
  <c r="BE103" i="277" s="1"/>
  <c r="BC104" i="277"/>
  <c r="BC103" i="277" s="1"/>
  <c r="BA104" i="277"/>
  <c r="BA103" i="277" s="1"/>
  <c r="AY104" i="277"/>
  <c r="AY103" i="277" s="1"/>
  <c r="AW104" i="277"/>
  <c r="AW103" i="277" s="1"/>
  <c r="AU104" i="277"/>
  <c r="AU103" i="277" s="1"/>
  <c r="AS104" i="277"/>
  <c r="AS103" i="277" s="1"/>
  <c r="AQ104" i="277"/>
  <c r="AQ103" i="277" s="1"/>
  <c r="AO104" i="277"/>
  <c r="AO103" i="277" s="1"/>
  <c r="AM104" i="277"/>
  <c r="AM103" i="277" s="1"/>
  <c r="AK104" i="277"/>
  <c r="AK103" i="277" s="1"/>
  <c r="AI104" i="277"/>
  <c r="AI103" i="277" s="1"/>
  <c r="AG104" i="277"/>
  <c r="AG103" i="277" s="1"/>
  <c r="AE104" i="277"/>
  <c r="AE103" i="277" s="1"/>
  <c r="AC104" i="277"/>
  <c r="AC103" i="277" s="1"/>
  <c r="AA104" i="277"/>
  <c r="AA103" i="277" s="1"/>
  <c r="Y104" i="277"/>
  <c r="Y103" i="277" s="1"/>
  <c r="W104" i="277"/>
  <c r="W103" i="277" s="1"/>
  <c r="U104" i="277"/>
  <c r="U103" i="277" s="1"/>
  <c r="Q104" i="277"/>
  <c r="R104" i="277" s="1"/>
  <c r="P104" i="277"/>
  <c r="P103" i="277" s="1"/>
  <c r="H104" i="277"/>
  <c r="H103" i="277" s="1"/>
  <c r="L103" i="277"/>
  <c r="BU101" i="277"/>
  <c r="BS101" i="277"/>
  <c r="BQ101" i="277"/>
  <c r="BO101" i="277"/>
  <c r="BM101" i="277"/>
  <c r="BK101" i="277"/>
  <c r="BI101" i="277"/>
  <c r="BG101" i="277"/>
  <c r="BE101" i="277"/>
  <c r="BC101" i="277"/>
  <c r="BA101" i="277"/>
  <c r="AY101" i="277"/>
  <c r="AW101" i="277"/>
  <c r="AU101" i="277"/>
  <c r="AS101" i="277"/>
  <c r="AQ101" i="277"/>
  <c r="AO101" i="277"/>
  <c r="AM101" i="277"/>
  <c r="AK101" i="277"/>
  <c r="AI101" i="277"/>
  <c r="AG101" i="277"/>
  <c r="AE101" i="277"/>
  <c r="AC101" i="277"/>
  <c r="AA101" i="277"/>
  <c r="Y101" i="277"/>
  <c r="W101" i="277"/>
  <c r="U101" i="277"/>
  <c r="Q101" i="277"/>
  <c r="R101" i="277" s="1"/>
  <c r="P101" i="277"/>
  <c r="H101" i="277"/>
  <c r="BU100" i="277"/>
  <c r="BS100" i="277"/>
  <c r="BQ100" i="277"/>
  <c r="BO100" i="277"/>
  <c r="BM100" i="277"/>
  <c r="BK100" i="277"/>
  <c r="BI100" i="277"/>
  <c r="BG100" i="277"/>
  <c r="BE100" i="277"/>
  <c r="BC100" i="277"/>
  <c r="BA100" i="277"/>
  <c r="AY100" i="277"/>
  <c r="AW100" i="277"/>
  <c r="AU100" i="277"/>
  <c r="AS100" i="277"/>
  <c r="AQ100" i="277"/>
  <c r="AO100" i="277"/>
  <c r="AM100" i="277"/>
  <c r="AK100" i="277"/>
  <c r="AI100" i="277"/>
  <c r="AG100" i="277"/>
  <c r="AE100" i="277"/>
  <c r="AC100" i="277"/>
  <c r="AA100" i="277"/>
  <c r="Y100" i="277"/>
  <c r="W100" i="277"/>
  <c r="U100" i="277"/>
  <c r="Q100" i="277"/>
  <c r="BW100" i="277" s="1"/>
  <c r="BX100" i="277" s="1"/>
  <c r="P100" i="277"/>
  <c r="H100" i="277"/>
  <c r="BU99" i="277"/>
  <c r="BS99" i="277"/>
  <c r="BQ99" i="277"/>
  <c r="BO99" i="277"/>
  <c r="BM99" i="277"/>
  <c r="BK99" i="277"/>
  <c r="BI99" i="277"/>
  <c r="BG99" i="277"/>
  <c r="BE99" i="277"/>
  <c r="BC99" i="277"/>
  <c r="BA99" i="277"/>
  <c r="AY99" i="277"/>
  <c r="AW99" i="277"/>
  <c r="AU99" i="277"/>
  <c r="AS99" i="277"/>
  <c r="AQ99" i="277"/>
  <c r="AO99" i="277"/>
  <c r="AM99" i="277"/>
  <c r="AK99" i="277"/>
  <c r="AI99" i="277"/>
  <c r="AG99" i="277"/>
  <c r="AE99" i="277"/>
  <c r="AC99" i="277"/>
  <c r="AA99" i="277"/>
  <c r="Y99" i="277"/>
  <c r="W99" i="277"/>
  <c r="U99" i="277"/>
  <c r="Q99" i="277"/>
  <c r="P99" i="277"/>
  <c r="H99" i="277"/>
  <c r="BU98" i="277"/>
  <c r="BS98" i="277"/>
  <c r="BQ98" i="277"/>
  <c r="BO98" i="277"/>
  <c r="BM98" i="277"/>
  <c r="BK98" i="277"/>
  <c r="BI98" i="277"/>
  <c r="BG98" i="277"/>
  <c r="BE98" i="277"/>
  <c r="BC98" i="277"/>
  <c r="BA98" i="277"/>
  <c r="AY98" i="277"/>
  <c r="AW98" i="277"/>
  <c r="AU98" i="277"/>
  <c r="AS98" i="277"/>
  <c r="AQ98" i="277"/>
  <c r="AO98" i="277"/>
  <c r="AM98" i="277"/>
  <c r="AK98" i="277"/>
  <c r="AI98" i="277"/>
  <c r="AG98" i="277"/>
  <c r="AE98" i="277"/>
  <c r="AC98" i="277"/>
  <c r="AA98" i="277"/>
  <c r="Y98" i="277"/>
  <c r="W98" i="277"/>
  <c r="U98" i="277"/>
  <c r="Q98" i="277"/>
  <c r="R98" i="277" s="1"/>
  <c r="P98" i="277"/>
  <c r="H98" i="277"/>
  <c r="BU97" i="277"/>
  <c r="BS97" i="277"/>
  <c r="BQ97" i="277"/>
  <c r="BO97" i="277"/>
  <c r="BM97" i="277"/>
  <c r="BK97" i="277"/>
  <c r="BI97" i="277"/>
  <c r="BG97" i="277"/>
  <c r="BE97" i="277"/>
  <c r="BC97" i="277"/>
  <c r="BA97" i="277"/>
  <c r="AY97" i="277"/>
  <c r="AW97" i="277"/>
  <c r="AU97" i="277"/>
  <c r="AS97" i="277"/>
  <c r="AQ97" i="277"/>
  <c r="AO97" i="277"/>
  <c r="AM97" i="277"/>
  <c r="AK97" i="277"/>
  <c r="AI97" i="277"/>
  <c r="AG97" i="277"/>
  <c r="AE97" i="277"/>
  <c r="AC97" i="277"/>
  <c r="AA97" i="277"/>
  <c r="Y97" i="277"/>
  <c r="W97" i="277"/>
  <c r="U97" i="277"/>
  <c r="Q97" i="277"/>
  <c r="R97" i="277" s="1"/>
  <c r="P97" i="277"/>
  <c r="H97" i="277"/>
  <c r="BU96" i="277"/>
  <c r="BS96" i="277"/>
  <c r="BQ96" i="277"/>
  <c r="BO96" i="277"/>
  <c r="BM96" i="277"/>
  <c r="BK96" i="277"/>
  <c r="BI96" i="277"/>
  <c r="BG96" i="277"/>
  <c r="BE96" i="277"/>
  <c r="BC96" i="277"/>
  <c r="BA96" i="277"/>
  <c r="AY96" i="277"/>
  <c r="AW96" i="277"/>
  <c r="AU96" i="277"/>
  <c r="AS96" i="277"/>
  <c r="AQ96" i="277"/>
  <c r="AO96" i="277"/>
  <c r="AM96" i="277"/>
  <c r="AK96" i="277"/>
  <c r="AI96" i="277"/>
  <c r="AG96" i="277"/>
  <c r="AE96" i="277"/>
  <c r="AC96" i="277"/>
  <c r="AA96" i="277"/>
  <c r="Y96" i="277"/>
  <c r="W96" i="277"/>
  <c r="U96" i="277"/>
  <c r="Q96" i="277"/>
  <c r="BW96" i="277" s="1"/>
  <c r="BX96" i="277" s="1"/>
  <c r="P96" i="277"/>
  <c r="H96" i="277"/>
  <c r="BU95" i="277"/>
  <c r="BS95" i="277"/>
  <c r="BQ95" i="277"/>
  <c r="BO95" i="277"/>
  <c r="BM95" i="277"/>
  <c r="BK95" i="277"/>
  <c r="BI95" i="277"/>
  <c r="BG95" i="277"/>
  <c r="BE95" i="277"/>
  <c r="BC95" i="277"/>
  <c r="BA95" i="277"/>
  <c r="AY95" i="277"/>
  <c r="AW95" i="277"/>
  <c r="AU95" i="277"/>
  <c r="AS95" i="277"/>
  <c r="AQ95" i="277"/>
  <c r="AO95" i="277"/>
  <c r="AM95" i="277"/>
  <c r="AK95" i="277"/>
  <c r="AI95" i="277"/>
  <c r="AG95" i="277"/>
  <c r="AE95" i="277"/>
  <c r="AC95" i="277"/>
  <c r="AA95" i="277"/>
  <c r="Y95" i="277"/>
  <c r="W95" i="277"/>
  <c r="U95" i="277"/>
  <c r="Q95" i="277"/>
  <c r="P95" i="277"/>
  <c r="H95" i="277"/>
  <c r="BU94" i="277"/>
  <c r="BS94" i="277"/>
  <c r="BQ94" i="277"/>
  <c r="BO94" i="277"/>
  <c r="BM94" i="277"/>
  <c r="BK94" i="277"/>
  <c r="BI94" i="277"/>
  <c r="BG94" i="277"/>
  <c r="BE94" i="277"/>
  <c r="BC94" i="277"/>
  <c r="BA94" i="277"/>
  <c r="AY94" i="277"/>
  <c r="AW94" i="277"/>
  <c r="AU94" i="277"/>
  <c r="AS94" i="277"/>
  <c r="AQ94" i="277"/>
  <c r="AO94" i="277"/>
  <c r="AM94" i="277"/>
  <c r="AK94" i="277"/>
  <c r="AI94" i="277"/>
  <c r="AG94" i="277"/>
  <c r="AE94" i="277"/>
  <c r="AC94" i="277"/>
  <c r="AA94" i="277"/>
  <c r="Y94" i="277"/>
  <c r="W94" i="277"/>
  <c r="U94" i="277"/>
  <c r="Q94" i="277"/>
  <c r="R94" i="277" s="1"/>
  <c r="P94" i="277"/>
  <c r="H94" i="277"/>
  <c r="BU93" i="277"/>
  <c r="BS93" i="277"/>
  <c r="BQ93" i="277"/>
  <c r="BO93" i="277"/>
  <c r="BM93" i="277"/>
  <c r="BK93" i="277"/>
  <c r="BI93" i="277"/>
  <c r="BG93" i="277"/>
  <c r="BE93" i="277"/>
  <c r="BC93" i="277"/>
  <c r="BA93" i="277"/>
  <c r="AY93" i="277"/>
  <c r="AW93" i="277"/>
  <c r="AU93" i="277"/>
  <c r="AS93" i="277"/>
  <c r="AQ93" i="277"/>
  <c r="AO93" i="277"/>
  <c r="AM93" i="277"/>
  <c r="AK93" i="277"/>
  <c r="AI93" i="277"/>
  <c r="AG93" i="277"/>
  <c r="AE93" i="277"/>
  <c r="AC93" i="277"/>
  <c r="AA93" i="277"/>
  <c r="Y93" i="277"/>
  <c r="W93" i="277"/>
  <c r="U93" i="277"/>
  <c r="Q93" i="277"/>
  <c r="R93" i="277" s="1"/>
  <c r="P93" i="277"/>
  <c r="H93" i="277"/>
  <c r="BU92" i="277"/>
  <c r="BS92" i="277"/>
  <c r="BQ92" i="277"/>
  <c r="BO92" i="277"/>
  <c r="BM92" i="277"/>
  <c r="BK92" i="277"/>
  <c r="BI92" i="277"/>
  <c r="BG92" i="277"/>
  <c r="BE92" i="277"/>
  <c r="BC92" i="277"/>
  <c r="BA92" i="277"/>
  <c r="AY92" i="277"/>
  <c r="AW92" i="277"/>
  <c r="AU92" i="277"/>
  <c r="AS92" i="277"/>
  <c r="AQ92" i="277"/>
  <c r="AO92" i="277"/>
  <c r="AM92" i="277"/>
  <c r="AK92" i="277"/>
  <c r="AI92" i="277"/>
  <c r="AG92" i="277"/>
  <c r="AE92" i="277"/>
  <c r="AC92" i="277"/>
  <c r="AA92" i="277"/>
  <c r="Y92" i="277"/>
  <c r="W92" i="277"/>
  <c r="U92" i="277"/>
  <c r="Q92" i="277"/>
  <c r="BW92" i="277" s="1"/>
  <c r="BX92" i="277" s="1"/>
  <c r="P92" i="277"/>
  <c r="H92" i="277"/>
  <c r="BU91" i="277"/>
  <c r="BS91" i="277"/>
  <c r="BQ91" i="277"/>
  <c r="BO91" i="277"/>
  <c r="BM91" i="277"/>
  <c r="BK91" i="277"/>
  <c r="BI91" i="277"/>
  <c r="BG91" i="277"/>
  <c r="BE91" i="277"/>
  <c r="BC91" i="277"/>
  <c r="BA91" i="277"/>
  <c r="AY91" i="277"/>
  <c r="AW91" i="277"/>
  <c r="AU91" i="277"/>
  <c r="AS91" i="277"/>
  <c r="AQ91" i="277"/>
  <c r="AO91" i="277"/>
  <c r="AM91" i="277"/>
  <c r="AK91" i="277"/>
  <c r="AI91" i="277"/>
  <c r="AG91" i="277"/>
  <c r="AE91" i="277"/>
  <c r="AC91" i="277"/>
  <c r="AA91" i="277"/>
  <c r="Y91" i="277"/>
  <c r="W91" i="277"/>
  <c r="U91" i="277"/>
  <c r="Q91" i="277"/>
  <c r="P91" i="277"/>
  <c r="H91" i="277"/>
  <c r="BU90" i="277"/>
  <c r="BS90" i="277"/>
  <c r="BQ90" i="277"/>
  <c r="BO90" i="277"/>
  <c r="BM90" i="277"/>
  <c r="BK90" i="277"/>
  <c r="BI90" i="277"/>
  <c r="BG90" i="277"/>
  <c r="BE90" i="277"/>
  <c r="BC90" i="277"/>
  <c r="BA90" i="277"/>
  <c r="AY90" i="277"/>
  <c r="AW90" i="277"/>
  <c r="AU90" i="277"/>
  <c r="AS90" i="277"/>
  <c r="AQ90" i="277"/>
  <c r="AO90" i="277"/>
  <c r="AM90" i="277"/>
  <c r="AK90" i="277"/>
  <c r="AI90" i="277"/>
  <c r="AG90" i="277"/>
  <c r="AE90" i="277"/>
  <c r="AC90" i="277"/>
  <c r="AA90" i="277"/>
  <c r="Y90" i="277"/>
  <c r="W90" i="277"/>
  <c r="U90" i="277"/>
  <c r="Q90" i="277"/>
  <c r="R90" i="277" s="1"/>
  <c r="P90" i="277"/>
  <c r="H90" i="277"/>
  <c r="BU89" i="277"/>
  <c r="BS89" i="277"/>
  <c r="BQ89" i="277"/>
  <c r="BO89" i="277"/>
  <c r="BM89" i="277"/>
  <c r="BK89" i="277"/>
  <c r="BI89" i="277"/>
  <c r="BG89" i="277"/>
  <c r="BE89" i="277"/>
  <c r="BC89" i="277"/>
  <c r="BA89" i="277"/>
  <c r="AY89" i="277"/>
  <c r="AW89" i="277"/>
  <c r="AU89" i="277"/>
  <c r="AS89" i="277"/>
  <c r="AQ89" i="277"/>
  <c r="AO89" i="277"/>
  <c r="AM89" i="277"/>
  <c r="AK89" i="277"/>
  <c r="AI89" i="277"/>
  <c r="AG89" i="277"/>
  <c r="AE89" i="277"/>
  <c r="AC89" i="277"/>
  <c r="AA89" i="277"/>
  <c r="Y89" i="277"/>
  <c r="W89" i="277"/>
  <c r="U89" i="277"/>
  <c r="Q89" i="277"/>
  <c r="R89" i="277" s="1"/>
  <c r="P89" i="277"/>
  <c r="H89" i="277"/>
  <c r="BU88" i="277"/>
  <c r="BS88" i="277"/>
  <c r="BQ88" i="277"/>
  <c r="BO88" i="277"/>
  <c r="BM88" i="277"/>
  <c r="BK88" i="277"/>
  <c r="BI88" i="277"/>
  <c r="BG88" i="277"/>
  <c r="BE88" i="277"/>
  <c r="BC88" i="277"/>
  <c r="BA88" i="277"/>
  <c r="AY88" i="277"/>
  <c r="AW88" i="277"/>
  <c r="AU88" i="277"/>
  <c r="AS88" i="277"/>
  <c r="AQ88" i="277"/>
  <c r="AO88" i="277"/>
  <c r="AM88" i="277"/>
  <c r="AK88" i="277"/>
  <c r="AI88" i="277"/>
  <c r="AG88" i="277"/>
  <c r="AE88" i="277"/>
  <c r="AC88" i="277"/>
  <c r="AA88" i="277"/>
  <c r="Y88" i="277"/>
  <c r="W88" i="277"/>
  <c r="U88" i="277"/>
  <c r="Q88" i="277"/>
  <c r="R88" i="277" s="1"/>
  <c r="P88" i="277"/>
  <c r="H88" i="277"/>
  <c r="BU87" i="277"/>
  <c r="BS87" i="277"/>
  <c r="BQ87" i="277"/>
  <c r="BO87" i="277"/>
  <c r="BM87" i="277"/>
  <c r="BK87" i="277"/>
  <c r="BI87" i="277"/>
  <c r="BG87" i="277"/>
  <c r="BE87" i="277"/>
  <c r="BC87" i="277"/>
  <c r="BA87" i="277"/>
  <c r="AY87" i="277"/>
  <c r="AW87" i="277"/>
  <c r="AU87" i="277"/>
  <c r="AS87" i="277"/>
  <c r="AQ87" i="277"/>
  <c r="AO87" i="277"/>
  <c r="AM87" i="277"/>
  <c r="AK87" i="277"/>
  <c r="AI87" i="277"/>
  <c r="AG87" i="277"/>
  <c r="AE87" i="277"/>
  <c r="AC87" i="277"/>
  <c r="AA87" i="277"/>
  <c r="Y87" i="277"/>
  <c r="W87" i="277"/>
  <c r="U87" i="277"/>
  <c r="Q87" i="277"/>
  <c r="P87" i="277"/>
  <c r="H87" i="277"/>
  <c r="L86" i="277"/>
  <c r="BU85" i="277"/>
  <c r="BS85" i="277"/>
  <c r="BQ85" i="277"/>
  <c r="BO85" i="277"/>
  <c r="BM85" i="277"/>
  <c r="BK85" i="277"/>
  <c r="BI85" i="277"/>
  <c r="BG85" i="277"/>
  <c r="BE85" i="277"/>
  <c r="BC85" i="277"/>
  <c r="BA85" i="277"/>
  <c r="AY85" i="277"/>
  <c r="AW85" i="277"/>
  <c r="AU85" i="277"/>
  <c r="AS85" i="277"/>
  <c r="AQ85" i="277"/>
  <c r="AO85" i="277"/>
  <c r="AM85" i="277"/>
  <c r="AK85" i="277"/>
  <c r="AI85" i="277"/>
  <c r="AG85" i="277"/>
  <c r="AE85" i="277"/>
  <c r="AC85" i="277"/>
  <c r="AA85" i="277"/>
  <c r="Y85" i="277"/>
  <c r="W85" i="277"/>
  <c r="U85" i="277"/>
  <c r="Q85" i="277"/>
  <c r="R85" i="277" s="1"/>
  <c r="P85" i="277"/>
  <c r="H85" i="277"/>
  <c r="BU84" i="277"/>
  <c r="BS84" i="277"/>
  <c r="BQ84" i="277"/>
  <c r="BO84" i="277"/>
  <c r="BM84" i="277"/>
  <c r="BK84" i="277"/>
  <c r="BI84" i="277"/>
  <c r="BG84" i="277"/>
  <c r="BE84" i="277"/>
  <c r="BC84" i="277"/>
  <c r="BA84" i="277"/>
  <c r="AY84" i="277"/>
  <c r="AW84" i="277"/>
  <c r="AU84" i="277"/>
  <c r="AS84" i="277"/>
  <c r="AQ84" i="277"/>
  <c r="AO84" i="277"/>
  <c r="AM84" i="277"/>
  <c r="AK84" i="277"/>
  <c r="AI84" i="277"/>
  <c r="AG84" i="277"/>
  <c r="AE84" i="277"/>
  <c r="AC84" i="277"/>
  <c r="AA84" i="277"/>
  <c r="Y84" i="277"/>
  <c r="W84" i="277"/>
  <c r="U84" i="277"/>
  <c r="Q84" i="277"/>
  <c r="P84" i="277"/>
  <c r="H84" i="277"/>
  <c r="BU83" i="277"/>
  <c r="BS83" i="277"/>
  <c r="BQ83" i="277"/>
  <c r="BO83" i="277"/>
  <c r="BM83" i="277"/>
  <c r="BK83" i="277"/>
  <c r="BI83" i="277"/>
  <c r="BG83" i="277"/>
  <c r="BE83" i="277"/>
  <c r="BC83" i="277"/>
  <c r="BA83" i="277"/>
  <c r="AY83" i="277"/>
  <c r="AW83" i="277"/>
  <c r="AU83" i="277"/>
  <c r="AS83" i="277"/>
  <c r="AQ83" i="277"/>
  <c r="AO83" i="277"/>
  <c r="AM83" i="277"/>
  <c r="AK83" i="277"/>
  <c r="AI83" i="277"/>
  <c r="AG83" i="277"/>
  <c r="AE83" i="277"/>
  <c r="AC83" i="277"/>
  <c r="AA83" i="277"/>
  <c r="Y83" i="277"/>
  <c r="W83" i="277"/>
  <c r="U83" i="277"/>
  <c r="Q83" i="277"/>
  <c r="R83" i="277" s="1"/>
  <c r="P83" i="277"/>
  <c r="H83" i="277"/>
  <c r="BU82" i="277"/>
  <c r="BS82" i="277"/>
  <c r="BQ82" i="277"/>
  <c r="BO82" i="277"/>
  <c r="BM82" i="277"/>
  <c r="BK82" i="277"/>
  <c r="BI82" i="277"/>
  <c r="BG82" i="277"/>
  <c r="BE82" i="277"/>
  <c r="BC82" i="277"/>
  <c r="BA82" i="277"/>
  <c r="AY82" i="277"/>
  <c r="AW82" i="277"/>
  <c r="AU82" i="277"/>
  <c r="AS82" i="277"/>
  <c r="AQ82" i="277"/>
  <c r="AO82" i="277"/>
  <c r="AM82" i="277"/>
  <c r="AK82" i="277"/>
  <c r="AI82" i="277"/>
  <c r="AG82" i="277"/>
  <c r="AE82" i="277"/>
  <c r="AC82" i="277"/>
  <c r="AA82" i="277"/>
  <c r="Y82" i="277"/>
  <c r="W82" i="277"/>
  <c r="U82" i="277"/>
  <c r="Q82" i="277"/>
  <c r="R82" i="277" s="1"/>
  <c r="P82" i="277"/>
  <c r="H82" i="277"/>
  <c r="BU81" i="277"/>
  <c r="BS81" i="277"/>
  <c r="BQ81" i="277"/>
  <c r="BO81" i="277"/>
  <c r="BM81" i="277"/>
  <c r="BK81" i="277"/>
  <c r="BI81" i="277"/>
  <c r="BG81" i="277"/>
  <c r="BE81" i="277"/>
  <c r="BC81" i="277"/>
  <c r="BA81" i="277"/>
  <c r="AY81" i="277"/>
  <c r="AW81" i="277"/>
  <c r="AU81" i="277"/>
  <c r="AS81" i="277"/>
  <c r="AQ81" i="277"/>
  <c r="AO81" i="277"/>
  <c r="AM81" i="277"/>
  <c r="AK81" i="277"/>
  <c r="AI81" i="277"/>
  <c r="AG81" i="277"/>
  <c r="AE81" i="277"/>
  <c r="AC81" i="277"/>
  <c r="AA81" i="277"/>
  <c r="Y81" i="277"/>
  <c r="W81" i="277"/>
  <c r="U81" i="277"/>
  <c r="Q81" i="277"/>
  <c r="BW81" i="277" s="1"/>
  <c r="BZ81" i="277" s="1"/>
  <c r="CA81" i="277" s="1"/>
  <c r="P81" i="277"/>
  <c r="H81" i="277"/>
  <c r="BU80" i="277"/>
  <c r="BS80" i="277"/>
  <c r="BQ80" i="277"/>
  <c r="BO80" i="277"/>
  <c r="BM80" i="277"/>
  <c r="BK80" i="277"/>
  <c r="BI80" i="277"/>
  <c r="BG80" i="277"/>
  <c r="BE80" i="277"/>
  <c r="BC80" i="277"/>
  <c r="BA80" i="277"/>
  <c r="AY80" i="277"/>
  <c r="AW80" i="277"/>
  <c r="AU80" i="277"/>
  <c r="AS80" i="277"/>
  <c r="AQ80" i="277"/>
  <c r="AO80" i="277"/>
  <c r="AM80" i="277"/>
  <c r="AK80" i="277"/>
  <c r="AI80" i="277"/>
  <c r="AG80" i="277"/>
  <c r="AE80" i="277"/>
  <c r="AC80" i="277"/>
  <c r="AA80" i="277"/>
  <c r="Y80" i="277"/>
  <c r="W80" i="277"/>
  <c r="U80" i="277"/>
  <c r="Q80" i="277"/>
  <c r="R80" i="277" s="1"/>
  <c r="P80" i="277"/>
  <c r="H80" i="277"/>
  <c r="BU79" i="277"/>
  <c r="BV79" i="277" s="1"/>
  <c r="BS79" i="277"/>
  <c r="BQ79" i="277"/>
  <c r="BO79" i="277"/>
  <c r="BM79" i="277"/>
  <c r="BK79" i="277"/>
  <c r="BI79" i="277"/>
  <c r="BG79" i="277"/>
  <c r="BC79" i="277"/>
  <c r="BA79" i="277"/>
  <c r="AW79" i="277"/>
  <c r="AS79" i="277"/>
  <c r="AO79" i="277"/>
  <c r="AK79" i="277"/>
  <c r="AI79" i="277"/>
  <c r="AG79" i="277"/>
  <c r="AE79" i="277"/>
  <c r="AC79" i="277"/>
  <c r="AA79" i="277"/>
  <c r="Y79" i="277"/>
  <c r="W79" i="277"/>
  <c r="U79" i="277"/>
  <c r="Q79" i="277"/>
  <c r="BW79" i="277" s="1"/>
  <c r="BX79" i="277" s="1"/>
  <c r="BY79" i="277" s="1"/>
  <c r="P79" i="277"/>
  <c r="BU78" i="277"/>
  <c r="BS78" i="277"/>
  <c r="BQ78" i="277"/>
  <c r="BO78" i="277"/>
  <c r="BM78" i="277"/>
  <c r="BK78" i="277"/>
  <c r="BI78" i="277"/>
  <c r="BG78" i="277"/>
  <c r="BE78" i="277"/>
  <c r="BC78" i="277"/>
  <c r="BA78" i="277"/>
  <c r="AY78" i="277"/>
  <c r="AW78" i="277"/>
  <c r="AU78" i="277"/>
  <c r="AS78" i="277"/>
  <c r="AQ78" i="277"/>
  <c r="AO78" i="277"/>
  <c r="AM78" i="277"/>
  <c r="AK78" i="277"/>
  <c r="AI78" i="277"/>
  <c r="AG78" i="277"/>
  <c r="AE78" i="277"/>
  <c r="AC78" i="277"/>
  <c r="AA78" i="277"/>
  <c r="Y78" i="277"/>
  <c r="W78" i="277"/>
  <c r="U78" i="277"/>
  <c r="Q78" i="277"/>
  <c r="R78" i="277" s="1"/>
  <c r="P78" i="277"/>
  <c r="H78" i="277"/>
  <c r="Q77" i="277"/>
  <c r="BW77" i="277" s="1"/>
  <c r="BU76" i="277"/>
  <c r="BS76" i="277"/>
  <c r="BQ76" i="277"/>
  <c r="BO76" i="277"/>
  <c r="BM76" i="277"/>
  <c r="BK76" i="277"/>
  <c r="BI76" i="277"/>
  <c r="BG76" i="277"/>
  <c r="BE76" i="277"/>
  <c r="BC76" i="277"/>
  <c r="BA76" i="277"/>
  <c r="AY76" i="277"/>
  <c r="AW76" i="277"/>
  <c r="AU76" i="277"/>
  <c r="AS76" i="277"/>
  <c r="AQ76" i="277"/>
  <c r="AO76" i="277"/>
  <c r="AM76" i="277"/>
  <c r="AK76" i="277"/>
  <c r="AI76" i="277"/>
  <c r="AG76" i="277"/>
  <c r="AE76" i="277"/>
  <c r="AC76" i="277"/>
  <c r="AA76" i="277"/>
  <c r="Y76" i="277"/>
  <c r="W76" i="277"/>
  <c r="U76" i="277"/>
  <c r="Q76" i="277"/>
  <c r="BW76" i="277" s="1"/>
  <c r="BZ76" i="277" s="1"/>
  <c r="CA76" i="277" s="1"/>
  <c r="P76" i="277"/>
  <c r="H76" i="277"/>
  <c r="BU75" i="277"/>
  <c r="BS75" i="277"/>
  <c r="BQ75" i="277"/>
  <c r="BO75" i="277"/>
  <c r="BM75" i="277"/>
  <c r="BK75" i="277"/>
  <c r="BI75" i="277"/>
  <c r="BG75" i="277"/>
  <c r="BE75" i="277"/>
  <c r="BC75" i="277"/>
  <c r="BA75" i="277"/>
  <c r="AY75" i="277"/>
  <c r="AW75" i="277"/>
  <c r="AU75" i="277"/>
  <c r="AS75" i="277"/>
  <c r="AQ75" i="277"/>
  <c r="AO75" i="277"/>
  <c r="AM75" i="277"/>
  <c r="AK75" i="277"/>
  <c r="AI75" i="277"/>
  <c r="AG75" i="277"/>
  <c r="AE75" i="277"/>
  <c r="AC75" i="277"/>
  <c r="AA75" i="277"/>
  <c r="Y75" i="277"/>
  <c r="W75" i="277"/>
  <c r="U75" i="277"/>
  <c r="Q75" i="277"/>
  <c r="R75" i="277" s="1"/>
  <c r="P75" i="277"/>
  <c r="H75" i="277"/>
  <c r="BU74" i="277"/>
  <c r="BS74" i="277"/>
  <c r="BQ74" i="277"/>
  <c r="BO74" i="277"/>
  <c r="BM74" i="277"/>
  <c r="BK74" i="277"/>
  <c r="BI74" i="277"/>
  <c r="BG74" i="277"/>
  <c r="BE74" i="277"/>
  <c r="BC74" i="277"/>
  <c r="BA74" i="277"/>
  <c r="AY74" i="277"/>
  <c r="AW74" i="277"/>
  <c r="AU74" i="277"/>
  <c r="AS74" i="277"/>
  <c r="AQ74" i="277"/>
  <c r="AO74" i="277"/>
  <c r="AM74" i="277"/>
  <c r="AK74" i="277"/>
  <c r="AI74" i="277"/>
  <c r="AG74" i="277"/>
  <c r="AE74" i="277"/>
  <c r="AC74" i="277"/>
  <c r="AA74" i="277"/>
  <c r="Y74" i="277"/>
  <c r="W74" i="277"/>
  <c r="U74" i="277"/>
  <c r="Q74" i="277"/>
  <c r="BW74" i="277" s="1"/>
  <c r="P74" i="277"/>
  <c r="H74" i="277"/>
  <c r="BU73" i="277"/>
  <c r="BS73" i="277"/>
  <c r="BQ73" i="277"/>
  <c r="BO73" i="277"/>
  <c r="BM73" i="277"/>
  <c r="BK73" i="277"/>
  <c r="BI73" i="277"/>
  <c r="BG73" i="277"/>
  <c r="BE73" i="277"/>
  <c r="BC73" i="277"/>
  <c r="BA73" i="277"/>
  <c r="AY73" i="277"/>
  <c r="AW73" i="277"/>
  <c r="AU73" i="277"/>
  <c r="AS73" i="277"/>
  <c r="AQ73" i="277"/>
  <c r="AO73" i="277"/>
  <c r="AM73" i="277"/>
  <c r="AK73" i="277"/>
  <c r="AI73" i="277"/>
  <c r="AG73" i="277"/>
  <c r="AE73" i="277"/>
  <c r="AC73" i="277"/>
  <c r="AA73" i="277"/>
  <c r="Y73" i="277"/>
  <c r="W73" i="277"/>
  <c r="U73" i="277"/>
  <c r="Q73" i="277"/>
  <c r="BW73" i="277" s="1"/>
  <c r="BZ73" i="277" s="1"/>
  <c r="CA73" i="277" s="1"/>
  <c r="P73" i="277"/>
  <c r="H73" i="277"/>
  <c r="BU72" i="277"/>
  <c r="BS72" i="277"/>
  <c r="BQ72" i="277"/>
  <c r="BO72" i="277"/>
  <c r="BM72" i="277"/>
  <c r="BK72" i="277"/>
  <c r="BI72" i="277"/>
  <c r="BG72" i="277"/>
  <c r="BE72" i="277"/>
  <c r="BC72" i="277"/>
  <c r="BA72" i="277"/>
  <c r="AY72" i="277"/>
  <c r="AW72" i="277"/>
  <c r="AU72" i="277"/>
  <c r="AS72" i="277"/>
  <c r="AQ72" i="277"/>
  <c r="AO72" i="277"/>
  <c r="AM72" i="277"/>
  <c r="AK72" i="277"/>
  <c r="AI72" i="277"/>
  <c r="AG72" i="277"/>
  <c r="AE72" i="277"/>
  <c r="AC72" i="277"/>
  <c r="AA72" i="277"/>
  <c r="Y72" i="277"/>
  <c r="W72" i="277"/>
  <c r="U72" i="277"/>
  <c r="Q72" i="277"/>
  <c r="R72" i="277" s="1"/>
  <c r="P72" i="277"/>
  <c r="H72" i="277"/>
  <c r="BU71" i="277"/>
  <c r="BS71" i="277"/>
  <c r="BQ71" i="277"/>
  <c r="BO71" i="277"/>
  <c r="BM71" i="277"/>
  <c r="BK71" i="277"/>
  <c r="BI71" i="277"/>
  <c r="BG71" i="277"/>
  <c r="BE71" i="277"/>
  <c r="BC71" i="277"/>
  <c r="BA71" i="277"/>
  <c r="AY71" i="277"/>
  <c r="AW71" i="277"/>
  <c r="AU71" i="277"/>
  <c r="AS71" i="277"/>
  <c r="AQ71" i="277"/>
  <c r="AO71" i="277"/>
  <c r="AM71" i="277"/>
  <c r="AK71" i="277"/>
  <c r="AI71" i="277"/>
  <c r="AG71" i="277"/>
  <c r="AE71" i="277"/>
  <c r="AC71" i="277"/>
  <c r="AA71" i="277"/>
  <c r="Y71" i="277"/>
  <c r="W71" i="277"/>
  <c r="U71" i="277"/>
  <c r="Q71" i="277"/>
  <c r="R71" i="277" s="1"/>
  <c r="P71" i="277"/>
  <c r="H71" i="277"/>
  <c r="BU70" i="277"/>
  <c r="BS70" i="277"/>
  <c r="BQ70" i="277"/>
  <c r="BO70" i="277"/>
  <c r="BM70" i="277"/>
  <c r="BK70" i="277"/>
  <c r="BI70" i="277"/>
  <c r="BG70" i="277"/>
  <c r="BE70" i="277"/>
  <c r="BC70" i="277"/>
  <c r="BA70" i="277"/>
  <c r="AY70" i="277"/>
  <c r="AW70" i="277"/>
  <c r="AU70" i="277"/>
  <c r="AS70" i="277"/>
  <c r="AQ70" i="277"/>
  <c r="AO70" i="277"/>
  <c r="AM70" i="277"/>
  <c r="AK70" i="277"/>
  <c r="AI70" i="277"/>
  <c r="AG70" i="277"/>
  <c r="AE70" i="277"/>
  <c r="AC70" i="277"/>
  <c r="AA70" i="277"/>
  <c r="Y70" i="277"/>
  <c r="W70" i="277"/>
  <c r="U70" i="277"/>
  <c r="Q70" i="277"/>
  <c r="BW70" i="277" s="1"/>
  <c r="P70" i="277"/>
  <c r="H70" i="277"/>
  <c r="BU69" i="277"/>
  <c r="BS69" i="277"/>
  <c r="BQ69" i="277"/>
  <c r="BO69" i="277"/>
  <c r="BM69" i="277"/>
  <c r="BK69" i="277"/>
  <c r="BI69" i="277"/>
  <c r="BG69" i="277"/>
  <c r="BE69" i="277"/>
  <c r="BC69" i="277"/>
  <c r="BA69" i="277"/>
  <c r="AY69" i="277"/>
  <c r="AW69" i="277"/>
  <c r="AU69" i="277"/>
  <c r="AS69" i="277"/>
  <c r="AQ69" i="277"/>
  <c r="AO69" i="277"/>
  <c r="AM69" i="277"/>
  <c r="AK69" i="277"/>
  <c r="AI69" i="277"/>
  <c r="AG69" i="277"/>
  <c r="AE69" i="277"/>
  <c r="AC69" i="277"/>
  <c r="AA69" i="277"/>
  <c r="Y69" i="277"/>
  <c r="W69" i="277"/>
  <c r="U69" i="277"/>
  <c r="Q69" i="277"/>
  <c r="BW69" i="277" s="1"/>
  <c r="BZ69" i="277" s="1"/>
  <c r="CA69" i="277" s="1"/>
  <c r="P69" i="277"/>
  <c r="H69" i="277"/>
  <c r="BU68" i="277"/>
  <c r="BS68" i="277"/>
  <c r="BQ68" i="277"/>
  <c r="BO68" i="277"/>
  <c r="BM68" i="277"/>
  <c r="BK68" i="277"/>
  <c r="BI68" i="277"/>
  <c r="BG68" i="277"/>
  <c r="BE68" i="277"/>
  <c r="BC68" i="277"/>
  <c r="BA68" i="277"/>
  <c r="AY68" i="277"/>
  <c r="AW68" i="277"/>
  <c r="AU68" i="277"/>
  <c r="AS68" i="277"/>
  <c r="AQ68" i="277"/>
  <c r="AO68" i="277"/>
  <c r="AM68" i="277"/>
  <c r="AK68" i="277"/>
  <c r="AI68" i="277"/>
  <c r="AG68" i="277"/>
  <c r="AE68" i="277"/>
  <c r="AC68" i="277"/>
  <c r="AA68" i="277"/>
  <c r="Y68" i="277"/>
  <c r="W68" i="277"/>
  <c r="U68" i="277"/>
  <c r="Q68" i="277"/>
  <c r="R68" i="277" s="1"/>
  <c r="P68" i="277"/>
  <c r="H68" i="277"/>
  <c r="BU67" i="277"/>
  <c r="BS67" i="277"/>
  <c r="BQ67" i="277"/>
  <c r="BO67" i="277"/>
  <c r="BM67" i="277"/>
  <c r="BK67" i="277"/>
  <c r="BI67" i="277"/>
  <c r="BG67" i="277"/>
  <c r="BE67" i="277"/>
  <c r="BC67" i="277"/>
  <c r="BA67" i="277"/>
  <c r="AY67" i="277"/>
  <c r="AW67" i="277"/>
  <c r="AU67" i="277"/>
  <c r="AS67" i="277"/>
  <c r="AQ67" i="277"/>
  <c r="AO67" i="277"/>
  <c r="AM67" i="277"/>
  <c r="AK67" i="277"/>
  <c r="AI67" i="277"/>
  <c r="AG67" i="277"/>
  <c r="AE67" i="277"/>
  <c r="AC67" i="277"/>
  <c r="AA67" i="277"/>
  <c r="Y67" i="277"/>
  <c r="W67" i="277"/>
  <c r="U67" i="277"/>
  <c r="Q67" i="277"/>
  <c r="R67" i="277" s="1"/>
  <c r="P67" i="277"/>
  <c r="H67" i="277"/>
  <c r="BU66" i="277"/>
  <c r="BS66" i="277"/>
  <c r="BQ66" i="277"/>
  <c r="BO66" i="277"/>
  <c r="BM66" i="277"/>
  <c r="BK66" i="277"/>
  <c r="BI66" i="277"/>
  <c r="BG66" i="277"/>
  <c r="BE66" i="277"/>
  <c r="BC66" i="277"/>
  <c r="BA66" i="277"/>
  <c r="AY66" i="277"/>
  <c r="AW66" i="277"/>
  <c r="AU66" i="277"/>
  <c r="AS66" i="277"/>
  <c r="AQ66" i="277"/>
  <c r="AO66" i="277"/>
  <c r="AM66" i="277"/>
  <c r="AK66" i="277"/>
  <c r="AI66" i="277"/>
  <c r="AG66" i="277"/>
  <c r="AE66" i="277"/>
  <c r="AC66" i="277"/>
  <c r="AA66" i="277"/>
  <c r="Y66" i="277"/>
  <c r="W66" i="277"/>
  <c r="U66" i="277"/>
  <c r="Q66" i="277"/>
  <c r="BW66" i="277" s="1"/>
  <c r="P66" i="277"/>
  <c r="H66" i="277"/>
  <c r="BU65" i="277"/>
  <c r="BS65" i="277"/>
  <c r="BQ65" i="277"/>
  <c r="BO65" i="277"/>
  <c r="BM65" i="277"/>
  <c r="BK65" i="277"/>
  <c r="BI65" i="277"/>
  <c r="BG65" i="277"/>
  <c r="BE65" i="277"/>
  <c r="BC65" i="277"/>
  <c r="BA65" i="277"/>
  <c r="AY65" i="277"/>
  <c r="AW65" i="277"/>
  <c r="AU65" i="277"/>
  <c r="AS65" i="277"/>
  <c r="AQ65" i="277"/>
  <c r="AO65" i="277"/>
  <c r="AM65" i="277"/>
  <c r="AK65" i="277"/>
  <c r="AI65" i="277"/>
  <c r="AG65" i="277"/>
  <c r="AE65" i="277"/>
  <c r="AC65" i="277"/>
  <c r="AA65" i="277"/>
  <c r="Y65" i="277"/>
  <c r="W65" i="277"/>
  <c r="U65" i="277"/>
  <c r="Q65" i="277"/>
  <c r="BW65" i="277" s="1"/>
  <c r="BZ65" i="277" s="1"/>
  <c r="CA65" i="277" s="1"/>
  <c r="P65" i="277"/>
  <c r="H65" i="277"/>
  <c r="BU64" i="277"/>
  <c r="BS64" i="277"/>
  <c r="BQ64" i="277"/>
  <c r="BO64" i="277"/>
  <c r="BM64" i="277"/>
  <c r="BK64" i="277"/>
  <c r="BI64" i="277"/>
  <c r="BG64" i="277"/>
  <c r="BE64" i="277"/>
  <c r="BC64" i="277"/>
  <c r="BA64" i="277"/>
  <c r="AY64" i="277"/>
  <c r="AW64" i="277"/>
  <c r="AU64" i="277"/>
  <c r="AS64" i="277"/>
  <c r="AQ64" i="277"/>
  <c r="AO64" i="277"/>
  <c r="AM64" i="277"/>
  <c r="AK64" i="277"/>
  <c r="AI64" i="277"/>
  <c r="AG64" i="277"/>
  <c r="AE64" i="277"/>
  <c r="AC64" i="277"/>
  <c r="AA64" i="277"/>
  <c r="Y64" i="277"/>
  <c r="W64" i="277"/>
  <c r="U64" i="277"/>
  <c r="Q64" i="277"/>
  <c r="R64" i="277" s="1"/>
  <c r="P64" i="277"/>
  <c r="H64" i="277"/>
  <c r="BU63" i="277"/>
  <c r="BS63" i="277"/>
  <c r="BQ63" i="277"/>
  <c r="BO63" i="277"/>
  <c r="BM63" i="277"/>
  <c r="BK63" i="277"/>
  <c r="BI63" i="277"/>
  <c r="BG63" i="277"/>
  <c r="BE63" i="277"/>
  <c r="BC63" i="277"/>
  <c r="BA63" i="277"/>
  <c r="AY63" i="277"/>
  <c r="AW63" i="277"/>
  <c r="AU63" i="277"/>
  <c r="AS63" i="277"/>
  <c r="AQ63" i="277"/>
  <c r="AO63" i="277"/>
  <c r="AM63" i="277"/>
  <c r="AK63" i="277"/>
  <c r="AI63" i="277"/>
  <c r="AG63" i="277"/>
  <c r="AE63" i="277"/>
  <c r="AC63" i="277"/>
  <c r="AA63" i="277"/>
  <c r="Y63" i="277"/>
  <c r="W63" i="277"/>
  <c r="U63" i="277"/>
  <c r="Q63" i="277"/>
  <c r="R63" i="277" s="1"/>
  <c r="P63" i="277"/>
  <c r="H63" i="277"/>
  <c r="BU62" i="277"/>
  <c r="BS62" i="277"/>
  <c r="BQ62" i="277"/>
  <c r="BO62" i="277"/>
  <c r="BM62" i="277"/>
  <c r="BK62" i="277"/>
  <c r="BI62" i="277"/>
  <c r="BG62" i="277"/>
  <c r="BE62" i="277"/>
  <c r="BC62" i="277"/>
  <c r="BA62" i="277"/>
  <c r="AY62" i="277"/>
  <c r="AW62" i="277"/>
  <c r="AU62" i="277"/>
  <c r="AS62" i="277"/>
  <c r="AQ62" i="277"/>
  <c r="AO62" i="277"/>
  <c r="AM62" i="277"/>
  <c r="AK62" i="277"/>
  <c r="AI62" i="277"/>
  <c r="AG62" i="277"/>
  <c r="AE62" i="277"/>
  <c r="AC62" i="277"/>
  <c r="AA62" i="277"/>
  <c r="Y62" i="277"/>
  <c r="W62" i="277"/>
  <c r="U62" i="277"/>
  <c r="Q62" i="277"/>
  <c r="BW62" i="277" s="1"/>
  <c r="P62" i="277"/>
  <c r="H62" i="277"/>
  <c r="L60" i="277"/>
  <c r="BU59" i="277"/>
  <c r="BU58" i="277" s="1"/>
  <c r="BS59" i="277"/>
  <c r="BS58" i="277" s="1"/>
  <c r="BQ59" i="277"/>
  <c r="BQ58" i="277" s="1"/>
  <c r="BO59" i="277"/>
  <c r="BO58" i="277" s="1"/>
  <c r="BM59" i="277"/>
  <c r="BM58" i="277" s="1"/>
  <c r="BK59" i="277"/>
  <c r="BK58" i="277" s="1"/>
  <c r="BI59" i="277"/>
  <c r="BI58" i="277" s="1"/>
  <c r="BG59" i="277"/>
  <c r="BG58" i="277" s="1"/>
  <c r="BE59" i="277"/>
  <c r="BE58" i="277" s="1"/>
  <c r="BC59" i="277"/>
  <c r="BC58" i="277" s="1"/>
  <c r="BA59" i="277"/>
  <c r="BA58" i="277" s="1"/>
  <c r="AY59" i="277"/>
  <c r="AY58" i="277" s="1"/>
  <c r="AW59" i="277"/>
  <c r="AW58" i="277" s="1"/>
  <c r="AU59" i="277"/>
  <c r="AU58" i="277" s="1"/>
  <c r="AS59" i="277"/>
  <c r="AS58" i="277" s="1"/>
  <c r="AQ59" i="277"/>
  <c r="AQ58" i="277" s="1"/>
  <c r="AO59" i="277"/>
  <c r="AO58" i="277" s="1"/>
  <c r="AM59" i="277"/>
  <c r="AM58" i="277" s="1"/>
  <c r="AK59" i="277"/>
  <c r="AK58" i="277" s="1"/>
  <c r="AI59" i="277"/>
  <c r="AI58" i="277" s="1"/>
  <c r="AG59" i="277"/>
  <c r="AG58" i="277" s="1"/>
  <c r="AE59" i="277"/>
  <c r="AE58" i="277" s="1"/>
  <c r="AC59" i="277"/>
  <c r="AC58" i="277" s="1"/>
  <c r="AA59" i="277"/>
  <c r="AA58" i="277" s="1"/>
  <c r="Y59" i="277"/>
  <c r="Y58" i="277" s="1"/>
  <c r="W59" i="277"/>
  <c r="W58" i="277" s="1"/>
  <c r="U59" i="277"/>
  <c r="U58" i="277" s="1"/>
  <c r="Q59" i="277"/>
  <c r="R59" i="277" s="1"/>
  <c r="R58" i="277" s="1"/>
  <c r="P59" i="277"/>
  <c r="P58" i="277" s="1"/>
  <c r="H59" i="277"/>
  <c r="H58" i="277" s="1"/>
  <c r="L58" i="277"/>
  <c r="BU57" i="277"/>
  <c r="BS57" i="277"/>
  <c r="BQ57" i="277"/>
  <c r="BO57" i="277"/>
  <c r="BM57" i="277"/>
  <c r="BK57" i="277"/>
  <c r="BI57" i="277"/>
  <c r="BG57" i="277"/>
  <c r="BE57" i="277"/>
  <c r="BC57" i="277"/>
  <c r="BA57" i="277"/>
  <c r="AY57" i="277"/>
  <c r="AW57" i="277"/>
  <c r="AU57" i="277"/>
  <c r="AS57" i="277"/>
  <c r="AQ57" i="277"/>
  <c r="AO57" i="277"/>
  <c r="AM57" i="277"/>
  <c r="AK57" i="277"/>
  <c r="AI57" i="277"/>
  <c r="AG57" i="277"/>
  <c r="AE57" i="277"/>
  <c r="AC57" i="277"/>
  <c r="AA57" i="277"/>
  <c r="Y57" i="277"/>
  <c r="W57" i="277"/>
  <c r="U57" i="277"/>
  <c r="Q57" i="277"/>
  <c r="R57" i="277" s="1"/>
  <c r="P57" i="277"/>
  <c r="H57" i="277"/>
  <c r="BU56" i="277"/>
  <c r="BS56" i="277"/>
  <c r="BQ56" i="277"/>
  <c r="BO56" i="277"/>
  <c r="BM56" i="277"/>
  <c r="BK56" i="277"/>
  <c r="BI56" i="277"/>
  <c r="BG56" i="277"/>
  <c r="BE56" i="277"/>
  <c r="BC56" i="277"/>
  <c r="BA56" i="277"/>
  <c r="AY56" i="277"/>
  <c r="AW56" i="277"/>
  <c r="AU56" i="277"/>
  <c r="AS56" i="277"/>
  <c r="AQ56" i="277"/>
  <c r="AO56" i="277"/>
  <c r="AM56" i="277"/>
  <c r="AK56" i="277"/>
  <c r="AI56" i="277"/>
  <c r="AG56" i="277"/>
  <c r="AE56" i="277"/>
  <c r="AC56" i="277"/>
  <c r="AA56" i="277"/>
  <c r="Y56" i="277"/>
  <c r="W56" i="277"/>
  <c r="U56" i="277"/>
  <c r="Q56" i="277"/>
  <c r="R56" i="277" s="1"/>
  <c r="P56" i="277"/>
  <c r="H56" i="277"/>
  <c r="BU55" i="277"/>
  <c r="BS55" i="277"/>
  <c r="BQ55" i="277"/>
  <c r="BM55" i="277"/>
  <c r="BK55" i="277"/>
  <c r="BI55" i="277"/>
  <c r="BG55" i="277"/>
  <c r="BE55" i="277"/>
  <c r="BC55" i="277"/>
  <c r="BA55" i="277"/>
  <c r="AY55" i="277"/>
  <c r="AW55" i="277"/>
  <c r="AU55" i="277"/>
  <c r="AS55" i="277"/>
  <c r="AQ55" i="277"/>
  <c r="AO55" i="277"/>
  <c r="AM55" i="277"/>
  <c r="AK55" i="277"/>
  <c r="AI55" i="277"/>
  <c r="AG55" i="277"/>
  <c r="AE55" i="277"/>
  <c r="AC55" i="277"/>
  <c r="AA55" i="277"/>
  <c r="Y55" i="277"/>
  <c r="W55" i="277"/>
  <c r="U55" i="277"/>
  <c r="P55" i="277"/>
  <c r="H55" i="277"/>
  <c r="BU54" i="277"/>
  <c r="BS54" i="277"/>
  <c r="BQ54" i="277"/>
  <c r="BO54" i="277"/>
  <c r="BM54" i="277"/>
  <c r="BK54" i="277"/>
  <c r="BI54" i="277"/>
  <c r="BG54" i="277"/>
  <c r="BE54" i="277"/>
  <c r="BC54" i="277"/>
  <c r="BA54" i="277"/>
  <c r="AY54" i="277"/>
  <c r="AW54" i="277"/>
  <c r="AU54" i="277"/>
  <c r="AS54" i="277"/>
  <c r="AQ54" i="277"/>
  <c r="AO54" i="277"/>
  <c r="AM54" i="277"/>
  <c r="AK54" i="277"/>
  <c r="AI54" i="277"/>
  <c r="AG54" i="277"/>
  <c r="AE54" i="277"/>
  <c r="AC54" i="277"/>
  <c r="AA54" i="277"/>
  <c r="Y54" i="277"/>
  <c r="W54" i="277"/>
  <c r="U54" i="277"/>
  <c r="Q54" i="277"/>
  <c r="BW54" i="277" s="1"/>
  <c r="BZ54" i="277" s="1"/>
  <c r="CA54" i="277" s="1"/>
  <c r="P54" i="277"/>
  <c r="H54" i="277"/>
  <c r="BU53" i="277"/>
  <c r="BS53" i="277"/>
  <c r="BQ53" i="277"/>
  <c r="BO53" i="277"/>
  <c r="BM53" i="277"/>
  <c r="BK53" i="277"/>
  <c r="BI53" i="277"/>
  <c r="BG53" i="277"/>
  <c r="BE53" i="277"/>
  <c r="BC53" i="277"/>
  <c r="BA53" i="277"/>
  <c r="AY53" i="277"/>
  <c r="AW53" i="277"/>
  <c r="AU53" i="277"/>
  <c r="AS53" i="277"/>
  <c r="AQ53" i="277"/>
  <c r="AO53" i="277"/>
  <c r="AM53" i="277"/>
  <c r="AK53" i="277"/>
  <c r="AI53" i="277"/>
  <c r="AG53" i="277"/>
  <c r="AE53" i="277"/>
  <c r="AC53" i="277"/>
  <c r="AA53" i="277"/>
  <c r="Y53" i="277"/>
  <c r="W53" i="277"/>
  <c r="U53" i="277"/>
  <c r="Q53" i="277"/>
  <c r="R53" i="277" s="1"/>
  <c r="P53" i="277"/>
  <c r="H53" i="277"/>
  <c r="BU52" i="277"/>
  <c r="BS52" i="277"/>
  <c r="BQ52" i="277"/>
  <c r="BO52" i="277"/>
  <c r="BM52" i="277"/>
  <c r="BK52" i="277"/>
  <c r="BI52" i="277"/>
  <c r="BG52" i="277"/>
  <c r="BE52" i="277"/>
  <c r="BC52" i="277"/>
  <c r="BA52" i="277"/>
  <c r="AY52" i="277"/>
  <c r="AW52" i="277"/>
  <c r="AU52" i="277"/>
  <c r="AS52" i="277"/>
  <c r="AQ52" i="277"/>
  <c r="AO52" i="277"/>
  <c r="AM52" i="277"/>
  <c r="AK52" i="277"/>
  <c r="AI52" i="277"/>
  <c r="AG52" i="277"/>
  <c r="AE52" i="277"/>
  <c r="AC52" i="277"/>
  <c r="AA52" i="277"/>
  <c r="Y52" i="277"/>
  <c r="W52" i="277"/>
  <c r="U52" i="277"/>
  <c r="Q52" i="277"/>
  <c r="R52" i="277" s="1"/>
  <c r="P52" i="277"/>
  <c r="H52" i="277"/>
  <c r="BU51" i="277"/>
  <c r="BS51" i="277"/>
  <c r="BQ51" i="277"/>
  <c r="BO51" i="277"/>
  <c r="BM51" i="277"/>
  <c r="BK51" i="277"/>
  <c r="BI51" i="277"/>
  <c r="BG51" i="277"/>
  <c r="BE51" i="277"/>
  <c r="BC51" i="277"/>
  <c r="BA51" i="277"/>
  <c r="AY51" i="277"/>
  <c r="AW51" i="277"/>
  <c r="AU51" i="277"/>
  <c r="AS51" i="277"/>
  <c r="AQ51" i="277"/>
  <c r="AO51" i="277"/>
  <c r="AM51" i="277"/>
  <c r="AK51" i="277"/>
  <c r="AI51" i="277"/>
  <c r="AG51" i="277"/>
  <c r="AE51" i="277"/>
  <c r="AC51" i="277"/>
  <c r="AA51" i="277"/>
  <c r="Y51" i="277"/>
  <c r="W51" i="277"/>
  <c r="U51" i="277"/>
  <c r="Q51" i="277"/>
  <c r="P51" i="277"/>
  <c r="H51" i="277"/>
  <c r="BU50" i="277"/>
  <c r="BS50" i="277"/>
  <c r="BQ50" i="277"/>
  <c r="BO50" i="277"/>
  <c r="BM50" i="277"/>
  <c r="BK50" i="277"/>
  <c r="BI50" i="277"/>
  <c r="BG50" i="277"/>
  <c r="BE50" i="277"/>
  <c r="BC50" i="277"/>
  <c r="BA50" i="277"/>
  <c r="AY50" i="277"/>
  <c r="AW50" i="277"/>
  <c r="AU50" i="277"/>
  <c r="AS50" i="277"/>
  <c r="AQ50" i="277"/>
  <c r="AO50" i="277"/>
  <c r="AM50" i="277"/>
  <c r="AK50" i="277"/>
  <c r="AI50" i="277"/>
  <c r="AG50" i="277"/>
  <c r="AE50" i="277"/>
  <c r="AC50" i="277"/>
  <c r="AA50" i="277"/>
  <c r="Y50" i="277"/>
  <c r="W50" i="277"/>
  <c r="U50" i="277"/>
  <c r="Q50" i="277"/>
  <c r="BW50" i="277" s="1"/>
  <c r="BZ50" i="277" s="1"/>
  <c r="CA50" i="277" s="1"/>
  <c r="P50" i="277"/>
  <c r="H50" i="277"/>
  <c r="BU49" i="277"/>
  <c r="BS49" i="277"/>
  <c r="BQ49" i="277"/>
  <c r="BO49" i="277"/>
  <c r="BM49" i="277"/>
  <c r="BK49" i="277"/>
  <c r="BI49" i="277"/>
  <c r="BG49" i="277"/>
  <c r="BE49" i="277"/>
  <c r="BC49" i="277"/>
  <c r="BA49" i="277"/>
  <c r="AY49" i="277"/>
  <c r="AW49" i="277"/>
  <c r="AU49" i="277"/>
  <c r="AS49" i="277"/>
  <c r="AQ49" i="277"/>
  <c r="AO49" i="277"/>
  <c r="AM49" i="277"/>
  <c r="AK49" i="277"/>
  <c r="AI49" i="277"/>
  <c r="AG49" i="277"/>
  <c r="AE49" i="277"/>
  <c r="AC49" i="277"/>
  <c r="AA49" i="277"/>
  <c r="Y49" i="277"/>
  <c r="W49" i="277"/>
  <c r="U49" i="277"/>
  <c r="Q49" i="277"/>
  <c r="R49" i="277" s="1"/>
  <c r="P49" i="277"/>
  <c r="H49" i="277"/>
  <c r="BU48" i="277"/>
  <c r="BS48" i="277"/>
  <c r="BQ48" i="277"/>
  <c r="BO48" i="277"/>
  <c r="BM48" i="277"/>
  <c r="BK48" i="277"/>
  <c r="BI48" i="277"/>
  <c r="BG48" i="277"/>
  <c r="BE48" i="277"/>
  <c r="BC48" i="277"/>
  <c r="BA48" i="277"/>
  <c r="AY48" i="277"/>
  <c r="AW48" i="277"/>
  <c r="AU48" i="277"/>
  <c r="AS48" i="277"/>
  <c r="AQ48" i="277"/>
  <c r="AO48" i="277"/>
  <c r="AM48" i="277"/>
  <c r="AK48" i="277"/>
  <c r="AI48" i="277"/>
  <c r="AG48" i="277"/>
  <c r="AE48" i="277"/>
  <c r="AC48" i="277"/>
  <c r="AA48" i="277"/>
  <c r="Y48" i="277"/>
  <c r="W48" i="277"/>
  <c r="U48" i="277"/>
  <c r="Q48" i="277"/>
  <c r="R48" i="277" s="1"/>
  <c r="P48" i="277"/>
  <c r="H48" i="277"/>
  <c r="BU47" i="277"/>
  <c r="BS47" i="277"/>
  <c r="BQ47" i="277"/>
  <c r="BO47" i="277"/>
  <c r="BM47" i="277"/>
  <c r="BK47" i="277"/>
  <c r="BI47" i="277"/>
  <c r="BG47" i="277"/>
  <c r="BE47" i="277"/>
  <c r="BC47" i="277"/>
  <c r="BA47" i="277"/>
  <c r="AY47" i="277"/>
  <c r="AW47" i="277"/>
  <c r="AU47" i="277"/>
  <c r="AS47" i="277"/>
  <c r="AQ47" i="277"/>
  <c r="AO47" i="277"/>
  <c r="AM47" i="277"/>
  <c r="AK47" i="277"/>
  <c r="AI47" i="277"/>
  <c r="AG47" i="277"/>
  <c r="AE47" i="277"/>
  <c r="AC47" i="277"/>
  <c r="AA47" i="277"/>
  <c r="Y47" i="277"/>
  <c r="W47" i="277"/>
  <c r="U47" i="277"/>
  <c r="Q47" i="277"/>
  <c r="P47" i="277"/>
  <c r="H47" i="277"/>
  <c r="BU46" i="277"/>
  <c r="BS46" i="277"/>
  <c r="BQ46" i="277"/>
  <c r="BO46" i="277"/>
  <c r="BM46" i="277"/>
  <c r="BK46" i="277"/>
  <c r="BI46" i="277"/>
  <c r="BG46" i="277"/>
  <c r="BE46" i="277"/>
  <c r="BC46" i="277"/>
  <c r="BA46" i="277"/>
  <c r="AY46" i="277"/>
  <c r="AW46" i="277"/>
  <c r="AU46" i="277"/>
  <c r="AS46" i="277"/>
  <c r="AQ46" i="277"/>
  <c r="AO46" i="277"/>
  <c r="AM46" i="277"/>
  <c r="AK46" i="277"/>
  <c r="AI46" i="277"/>
  <c r="AG46" i="277"/>
  <c r="AE46" i="277"/>
  <c r="AC46" i="277"/>
  <c r="AA46" i="277"/>
  <c r="Y46" i="277"/>
  <c r="W46" i="277"/>
  <c r="U46" i="277"/>
  <c r="Q46" i="277"/>
  <c r="BW46" i="277" s="1"/>
  <c r="P46" i="277"/>
  <c r="H46" i="277"/>
  <c r="BU45" i="277"/>
  <c r="BS45" i="277"/>
  <c r="BQ45" i="277"/>
  <c r="BO45" i="277"/>
  <c r="BM45" i="277"/>
  <c r="BK45" i="277"/>
  <c r="BI45" i="277"/>
  <c r="BG45" i="277"/>
  <c r="BE45" i="277"/>
  <c r="BC45" i="277"/>
  <c r="BA45" i="277"/>
  <c r="AY45" i="277"/>
  <c r="AW45" i="277"/>
  <c r="AU45" i="277"/>
  <c r="AS45" i="277"/>
  <c r="AQ45" i="277"/>
  <c r="AO45" i="277"/>
  <c r="AM45" i="277"/>
  <c r="AK45" i="277"/>
  <c r="AI45" i="277"/>
  <c r="AG45" i="277"/>
  <c r="AE45" i="277"/>
  <c r="AC45" i="277"/>
  <c r="AA45" i="277"/>
  <c r="Y45" i="277"/>
  <c r="W45" i="277"/>
  <c r="U45" i="277"/>
  <c r="Q45" i="277"/>
  <c r="R45" i="277" s="1"/>
  <c r="P45" i="277"/>
  <c r="H45" i="277"/>
  <c r="BU44" i="277"/>
  <c r="BS44" i="277"/>
  <c r="BQ44" i="277"/>
  <c r="BO44" i="277"/>
  <c r="BM44" i="277"/>
  <c r="BK44" i="277"/>
  <c r="BI44" i="277"/>
  <c r="BG44" i="277"/>
  <c r="BE44" i="277"/>
  <c r="BC44" i="277"/>
  <c r="BA44" i="277"/>
  <c r="AY44" i="277"/>
  <c r="AW44" i="277"/>
  <c r="AU44" i="277"/>
  <c r="AS44" i="277"/>
  <c r="AQ44" i="277"/>
  <c r="AO44" i="277"/>
  <c r="AM44" i="277"/>
  <c r="AK44" i="277"/>
  <c r="AI44" i="277"/>
  <c r="AG44" i="277"/>
  <c r="AE44" i="277"/>
  <c r="AC44" i="277"/>
  <c r="AA44" i="277"/>
  <c r="Y44" i="277"/>
  <c r="W44" i="277"/>
  <c r="U44" i="277"/>
  <c r="Q44" i="277"/>
  <c r="R44" i="277" s="1"/>
  <c r="P44" i="277"/>
  <c r="H44" i="277"/>
  <c r="L43" i="277"/>
  <c r="BU42" i="277"/>
  <c r="BS42" i="277"/>
  <c r="BS41" i="277" s="1"/>
  <c r="BQ42" i="277"/>
  <c r="BQ41" i="277" s="1"/>
  <c r="BO42" i="277"/>
  <c r="BO41" i="277" s="1"/>
  <c r="BM42" i="277"/>
  <c r="BM41" i="277" s="1"/>
  <c r="BK42" i="277"/>
  <c r="BK41" i="277" s="1"/>
  <c r="BI42" i="277"/>
  <c r="BI41" i="277" s="1"/>
  <c r="BG42" i="277"/>
  <c r="BG41" i="277" s="1"/>
  <c r="BE42" i="277"/>
  <c r="BE41" i="277" s="1"/>
  <c r="BC42" i="277"/>
  <c r="BC41" i="277" s="1"/>
  <c r="BA42" i="277"/>
  <c r="BA41" i="277" s="1"/>
  <c r="AY42" i="277"/>
  <c r="AY41" i="277" s="1"/>
  <c r="AW42" i="277"/>
  <c r="AW41" i="277" s="1"/>
  <c r="AU42" i="277"/>
  <c r="AU41" i="277" s="1"/>
  <c r="AS42" i="277"/>
  <c r="AS41" i="277" s="1"/>
  <c r="AQ42" i="277"/>
  <c r="AQ41" i="277" s="1"/>
  <c r="AO42" i="277"/>
  <c r="AO41" i="277" s="1"/>
  <c r="AM42" i="277"/>
  <c r="AM41" i="277" s="1"/>
  <c r="AK42" i="277"/>
  <c r="AK41" i="277" s="1"/>
  <c r="AI42" i="277"/>
  <c r="AI41" i="277" s="1"/>
  <c r="AG42" i="277"/>
  <c r="AG41" i="277" s="1"/>
  <c r="AE42" i="277"/>
  <c r="AE41" i="277" s="1"/>
  <c r="AC42" i="277"/>
  <c r="AC41" i="277" s="1"/>
  <c r="AA42" i="277"/>
  <c r="AA41" i="277" s="1"/>
  <c r="Y42" i="277"/>
  <c r="Y41" i="277" s="1"/>
  <c r="W42" i="277"/>
  <c r="W41" i="277" s="1"/>
  <c r="U42" i="277"/>
  <c r="U41" i="277" s="1"/>
  <c r="Q42" i="277"/>
  <c r="R42" i="277" s="1"/>
  <c r="R41" i="277" s="1"/>
  <c r="P42" i="277"/>
  <c r="P41" i="277" s="1"/>
  <c r="H42" i="277"/>
  <c r="H41" i="277" s="1"/>
  <c r="L41" i="277"/>
  <c r="BU39" i="277"/>
  <c r="BU38" i="277" s="1"/>
  <c r="BS39" i="277"/>
  <c r="BS38" i="277" s="1"/>
  <c r="BQ39" i="277"/>
  <c r="BQ38" i="277" s="1"/>
  <c r="BO39" i="277"/>
  <c r="BO38" i="277" s="1"/>
  <c r="BM39" i="277"/>
  <c r="BM38" i="277" s="1"/>
  <c r="BK39" i="277"/>
  <c r="BK38" i="277" s="1"/>
  <c r="BI39" i="277"/>
  <c r="BI38" i="277" s="1"/>
  <c r="BG39" i="277"/>
  <c r="BG38" i="277" s="1"/>
  <c r="BE39" i="277"/>
  <c r="BE38" i="277" s="1"/>
  <c r="BC39" i="277"/>
  <c r="BC38" i="277" s="1"/>
  <c r="BA39" i="277"/>
  <c r="BA38" i="277" s="1"/>
  <c r="AY39" i="277"/>
  <c r="AY38" i="277" s="1"/>
  <c r="AW39" i="277"/>
  <c r="AW38" i="277" s="1"/>
  <c r="AU39" i="277"/>
  <c r="AU38" i="277" s="1"/>
  <c r="AS39" i="277"/>
  <c r="AS38" i="277" s="1"/>
  <c r="AQ39" i="277"/>
  <c r="AQ38" i="277" s="1"/>
  <c r="AO39" i="277"/>
  <c r="AO38" i="277" s="1"/>
  <c r="AM39" i="277"/>
  <c r="AM38" i="277" s="1"/>
  <c r="AK39" i="277"/>
  <c r="AK38" i="277" s="1"/>
  <c r="AI39" i="277"/>
  <c r="AI38" i="277" s="1"/>
  <c r="AG39" i="277"/>
  <c r="AG38" i="277" s="1"/>
  <c r="AE39" i="277"/>
  <c r="AE38" i="277" s="1"/>
  <c r="AC39" i="277"/>
  <c r="AC38" i="277" s="1"/>
  <c r="AA39" i="277"/>
  <c r="AA38" i="277" s="1"/>
  <c r="Y39" i="277"/>
  <c r="Y38" i="277" s="1"/>
  <c r="W39" i="277"/>
  <c r="W38" i="277" s="1"/>
  <c r="U39" i="277"/>
  <c r="U38" i="277" s="1"/>
  <c r="Q39" i="277"/>
  <c r="P39" i="277"/>
  <c r="P38" i="277" s="1"/>
  <c r="H39" i="277"/>
  <c r="H38" i="277" s="1"/>
  <c r="L38" i="277"/>
  <c r="BU37" i="277"/>
  <c r="BS37" i="277"/>
  <c r="BQ37" i="277"/>
  <c r="BO37" i="277"/>
  <c r="BM37" i="277"/>
  <c r="BK37" i="277"/>
  <c r="BI37" i="277"/>
  <c r="BG37" i="277"/>
  <c r="BE37" i="277"/>
  <c r="BC37" i="277"/>
  <c r="BA37" i="277"/>
  <c r="AY37" i="277"/>
  <c r="AW37" i="277"/>
  <c r="AU37" i="277"/>
  <c r="AS37" i="277"/>
  <c r="AQ37" i="277"/>
  <c r="AO37" i="277"/>
  <c r="AM37" i="277"/>
  <c r="AK37" i="277"/>
  <c r="AI37" i="277"/>
  <c r="AG37" i="277"/>
  <c r="AE37" i="277"/>
  <c r="AC37" i="277"/>
  <c r="AA37" i="277"/>
  <c r="Y37" i="277"/>
  <c r="W37" i="277"/>
  <c r="U37" i="277"/>
  <c r="Q37" i="277"/>
  <c r="R37" i="277" s="1"/>
  <c r="P37" i="277"/>
  <c r="H37" i="277"/>
  <c r="BU36" i="277"/>
  <c r="BS36" i="277"/>
  <c r="BQ36" i="277"/>
  <c r="BO36" i="277"/>
  <c r="BM36" i="277"/>
  <c r="BK36" i="277"/>
  <c r="BI36" i="277"/>
  <c r="BG36" i="277"/>
  <c r="BE36" i="277"/>
  <c r="BC36" i="277"/>
  <c r="BA36" i="277"/>
  <c r="AY36" i="277"/>
  <c r="AW36" i="277"/>
  <c r="AU36" i="277"/>
  <c r="AS36" i="277"/>
  <c r="AQ36" i="277"/>
  <c r="AO36" i="277"/>
  <c r="AM36" i="277"/>
  <c r="AK36" i="277"/>
  <c r="AI36" i="277"/>
  <c r="AG36" i="277"/>
  <c r="AE36" i="277"/>
  <c r="AC36" i="277"/>
  <c r="AA36" i="277"/>
  <c r="Y36" i="277"/>
  <c r="W36" i="277"/>
  <c r="U36" i="277"/>
  <c r="Q36" i="277"/>
  <c r="P36" i="277"/>
  <c r="H36" i="277"/>
  <c r="BU34" i="277"/>
  <c r="BS34" i="277"/>
  <c r="BQ34" i="277"/>
  <c r="BO34" i="277"/>
  <c r="BM34" i="277"/>
  <c r="BK34" i="277"/>
  <c r="BI34" i="277"/>
  <c r="BG34" i="277"/>
  <c r="BE34" i="277"/>
  <c r="BC34" i="277"/>
  <c r="BA34" i="277"/>
  <c r="AY34" i="277"/>
  <c r="AW34" i="277"/>
  <c r="AU34" i="277"/>
  <c r="AS34" i="277"/>
  <c r="AQ34" i="277"/>
  <c r="AO34" i="277"/>
  <c r="AM34" i="277"/>
  <c r="AK34" i="277"/>
  <c r="AI34" i="277"/>
  <c r="AG34" i="277"/>
  <c r="AE34" i="277"/>
  <c r="AC34" i="277"/>
  <c r="AA34" i="277"/>
  <c r="Y34" i="277"/>
  <c r="W34" i="277"/>
  <c r="U34" i="277"/>
  <c r="Q34" i="277"/>
  <c r="BW34" i="277" s="1"/>
  <c r="BZ34" i="277" s="1"/>
  <c r="CA34" i="277" s="1"/>
  <c r="P34" i="277"/>
  <c r="H34" i="277"/>
  <c r="L32" i="277"/>
  <c r="BU31" i="277"/>
  <c r="BU30" i="277" s="1"/>
  <c r="BS31" i="277"/>
  <c r="BS30" i="277" s="1"/>
  <c r="BQ31" i="277"/>
  <c r="BQ30" i="277" s="1"/>
  <c r="BO31" i="277"/>
  <c r="BO30" i="277" s="1"/>
  <c r="BM31" i="277"/>
  <c r="BM30" i="277" s="1"/>
  <c r="BK31" i="277"/>
  <c r="BK30" i="277" s="1"/>
  <c r="BI31" i="277"/>
  <c r="BI30" i="277" s="1"/>
  <c r="BG31" i="277"/>
  <c r="BG30" i="277" s="1"/>
  <c r="BE31" i="277"/>
  <c r="BE30" i="277" s="1"/>
  <c r="BC31" i="277"/>
  <c r="BC30" i="277" s="1"/>
  <c r="BA31" i="277"/>
  <c r="BA30" i="277" s="1"/>
  <c r="AY31" i="277"/>
  <c r="AY30" i="277" s="1"/>
  <c r="AW31" i="277"/>
  <c r="AW30" i="277" s="1"/>
  <c r="AU31" i="277"/>
  <c r="AU30" i="277" s="1"/>
  <c r="AS31" i="277"/>
  <c r="AS30" i="277" s="1"/>
  <c r="AQ31" i="277"/>
  <c r="AQ30" i="277" s="1"/>
  <c r="AO31" i="277"/>
  <c r="AO30" i="277" s="1"/>
  <c r="AM31" i="277"/>
  <c r="AM30" i="277" s="1"/>
  <c r="AK31" i="277"/>
  <c r="AK30" i="277" s="1"/>
  <c r="AI31" i="277"/>
  <c r="AI30" i="277" s="1"/>
  <c r="AG31" i="277"/>
  <c r="AG30" i="277" s="1"/>
  <c r="AE31" i="277"/>
  <c r="AE30" i="277" s="1"/>
  <c r="AC31" i="277"/>
  <c r="AC30" i="277" s="1"/>
  <c r="AA31" i="277"/>
  <c r="AA30" i="277" s="1"/>
  <c r="Y31" i="277"/>
  <c r="Y30" i="277" s="1"/>
  <c r="W31" i="277"/>
  <c r="W30" i="277" s="1"/>
  <c r="U31" i="277"/>
  <c r="U30" i="277" s="1"/>
  <c r="Q31" i="277"/>
  <c r="R31" i="277" s="1"/>
  <c r="P31" i="277"/>
  <c r="P30" i="277" s="1"/>
  <c r="H31" i="277"/>
  <c r="H30" i="277" s="1"/>
  <c r="L30" i="277"/>
  <c r="BU29" i="277"/>
  <c r="BU28" i="277" s="1"/>
  <c r="BS29" i="277"/>
  <c r="BS28" i="277" s="1"/>
  <c r="BQ29" i="277"/>
  <c r="BQ28" i="277" s="1"/>
  <c r="BO29" i="277"/>
  <c r="BO28" i="277" s="1"/>
  <c r="BM29" i="277"/>
  <c r="BM28" i="277" s="1"/>
  <c r="BK29" i="277"/>
  <c r="BK28" i="277" s="1"/>
  <c r="BI29" i="277"/>
  <c r="BI28" i="277" s="1"/>
  <c r="BG29" i="277"/>
  <c r="BG28" i="277" s="1"/>
  <c r="BE29" i="277"/>
  <c r="BE28" i="277" s="1"/>
  <c r="BC29" i="277"/>
  <c r="BC28" i="277" s="1"/>
  <c r="BA29" i="277"/>
  <c r="BA28" i="277" s="1"/>
  <c r="AY29" i="277"/>
  <c r="AY28" i="277" s="1"/>
  <c r="AW29" i="277"/>
  <c r="AW28" i="277" s="1"/>
  <c r="AU29" i="277"/>
  <c r="AU28" i="277" s="1"/>
  <c r="AS29" i="277"/>
  <c r="AS28" i="277" s="1"/>
  <c r="AQ29" i="277"/>
  <c r="AQ28" i="277" s="1"/>
  <c r="AO29" i="277"/>
  <c r="AO28" i="277" s="1"/>
  <c r="AM29" i="277"/>
  <c r="AM28" i="277" s="1"/>
  <c r="AK29" i="277"/>
  <c r="AK28" i="277" s="1"/>
  <c r="AI29" i="277"/>
  <c r="AI28" i="277" s="1"/>
  <c r="AG29" i="277"/>
  <c r="AG28" i="277" s="1"/>
  <c r="AE29" i="277"/>
  <c r="AE28" i="277" s="1"/>
  <c r="AC29" i="277"/>
  <c r="AC28" i="277" s="1"/>
  <c r="AA29" i="277"/>
  <c r="AA28" i="277" s="1"/>
  <c r="Y29" i="277"/>
  <c r="Y28" i="277" s="1"/>
  <c r="W29" i="277"/>
  <c r="W28" i="277" s="1"/>
  <c r="U29" i="277"/>
  <c r="U28" i="277" s="1"/>
  <c r="Q29" i="277"/>
  <c r="BW29" i="277" s="1"/>
  <c r="P29" i="277"/>
  <c r="P28" i="277" s="1"/>
  <c r="H29" i="277"/>
  <c r="H28" i="277" s="1"/>
  <c r="L28" i="277"/>
  <c r="BU27" i="277"/>
  <c r="BS27" i="277"/>
  <c r="BQ27" i="277"/>
  <c r="BO27" i="277"/>
  <c r="BM27" i="277"/>
  <c r="BK27" i="277"/>
  <c r="BI27" i="277"/>
  <c r="BG27" i="277"/>
  <c r="BE27" i="277"/>
  <c r="BC27" i="277"/>
  <c r="BA27" i="277"/>
  <c r="AY27" i="277"/>
  <c r="AW27" i="277"/>
  <c r="AU27" i="277"/>
  <c r="AS27" i="277"/>
  <c r="AQ27" i="277"/>
  <c r="AO27" i="277"/>
  <c r="AM27" i="277"/>
  <c r="AK27" i="277"/>
  <c r="AI27" i="277"/>
  <c r="AG27" i="277"/>
  <c r="AE27" i="277"/>
  <c r="AC27" i="277"/>
  <c r="AA27" i="277"/>
  <c r="Y27" i="277"/>
  <c r="W27" i="277"/>
  <c r="U27" i="277"/>
  <c r="Q27" i="277"/>
  <c r="BW27" i="277" s="1"/>
  <c r="P27" i="277"/>
  <c r="H27" i="277"/>
  <c r="BU26" i="277"/>
  <c r="BS26" i="277"/>
  <c r="BQ26" i="277"/>
  <c r="BO26" i="277"/>
  <c r="BM26" i="277"/>
  <c r="BK26" i="277"/>
  <c r="BI26" i="277"/>
  <c r="BG26" i="277"/>
  <c r="BE26" i="277"/>
  <c r="BC26" i="277"/>
  <c r="BA26" i="277"/>
  <c r="AY26" i="277"/>
  <c r="AW26" i="277"/>
  <c r="AU26" i="277"/>
  <c r="AS26" i="277"/>
  <c r="AQ26" i="277"/>
  <c r="AO26" i="277"/>
  <c r="AM26" i="277"/>
  <c r="AK26" i="277"/>
  <c r="AI26" i="277"/>
  <c r="AG26" i="277"/>
  <c r="AE26" i="277"/>
  <c r="AC26" i="277"/>
  <c r="AA26" i="277"/>
  <c r="Y26" i="277"/>
  <c r="W26" i="277"/>
  <c r="U26" i="277"/>
  <c r="Q26" i="277"/>
  <c r="R26" i="277" s="1"/>
  <c r="P26" i="277"/>
  <c r="H26" i="277"/>
  <c r="L25" i="277"/>
  <c r="BU23" i="277"/>
  <c r="BS23" i="277"/>
  <c r="BQ23" i="277"/>
  <c r="BO23" i="277"/>
  <c r="BM23" i="277"/>
  <c r="BK23" i="277"/>
  <c r="BI23" i="277"/>
  <c r="BG23" i="277"/>
  <c r="BE23" i="277"/>
  <c r="BC23" i="277"/>
  <c r="BA23" i="277"/>
  <c r="AY23" i="277"/>
  <c r="AW23" i="277"/>
  <c r="AU23" i="277"/>
  <c r="AS23" i="277"/>
  <c r="AQ23" i="277"/>
  <c r="AO23" i="277"/>
  <c r="AM23" i="277"/>
  <c r="AK23" i="277"/>
  <c r="AI23" i="277"/>
  <c r="AG23" i="277"/>
  <c r="AE23" i="277"/>
  <c r="AC23" i="277"/>
  <c r="AA23" i="277"/>
  <c r="Y23" i="277"/>
  <c r="W23" i="277"/>
  <c r="U23" i="277"/>
  <c r="Q23" i="277"/>
  <c r="R23" i="277" s="1"/>
  <c r="P23" i="277"/>
  <c r="H23" i="277"/>
  <c r="BU22" i="277"/>
  <c r="BS22" i="277"/>
  <c r="BQ22" i="277"/>
  <c r="BO22" i="277"/>
  <c r="BM22" i="277"/>
  <c r="BK22" i="277"/>
  <c r="BI22" i="277"/>
  <c r="BG22" i="277"/>
  <c r="BE22" i="277"/>
  <c r="BC22" i="277"/>
  <c r="BA22" i="277"/>
  <c r="AY22" i="277"/>
  <c r="AW22" i="277"/>
  <c r="AU22" i="277"/>
  <c r="AS22" i="277"/>
  <c r="AQ22" i="277"/>
  <c r="AO22" i="277"/>
  <c r="AM22" i="277"/>
  <c r="AK22" i="277"/>
  <c r="AI22" i="277"/>
  <c r="AG22" i="277"/>
  <c r="AE22" i="277"/>
  <c r="AC22" i="277"/>
  <c r="AA22" i="277"/>
  <c r="Y22" i="277"/>
  <c r="W22" i="277"/>
  <c r="U22" i="277"/>
  <c r="Q22" i="277"/>
  <c r="BW22" i="277" s="1"/>
  <c r="P22" i="277"/>
  <c r="H22" i="277"/>
  <c r="L21" i="277"/>
  <c r="BU20" i="277"/>
  <c r="BU19" i="277" s="1"/>
  <c r="BS20" i="277"/>
  <c r="BS19" i="277" s="1"/>
  <c r="BQ20" i="277"/>
  <c r="BQ19" i="277" s="1"/>
  <c r="BO20" i="277"/>
  <c r="BO19" i="277" s="1"/>
  <c r="BM20" i="277"/>
  <c r="BM19" i="277" s="1"/>
  <c r="BK20" i="277"/>
  <c r="BK19" i="277" s="1"/>
  <c r="BI20" i="277"/>
  <c r="BI19" i="277" s="1"/>
  <c r="BG20" i="277"/>
  <c r="BG19" i="277" s="1"/>
  <c r="BE20" i="277"/>
  <c r="BE19" i="277" s="1"/>
  <c r="BC20" i="277"/>
  <c r="BC19" i="277" s="1"/>
  <c r="BA20" i="277"/>
  <c r="BA19" i="277" s="1"/>
  <c r="AY20" i="277"/>
  <c r="AY19" i="277" s="1"/>
  <c r="AW20" i="277"/>
  <c r="AW19" i="277" s="1"/>
  <c r="AU20" i="277"/>
  <c r="AU19" i="277" s="1"/>
  <c r="AS20" i="277"/>
  <c r="AS19" i="277" s="1"/>
  <c r="AQ20" i="277"/>
  <c r="AQ19" i="277" s="1"/>
  <c r="AO20" i="277"/>
  <c r="AO19" i="277" s="1"/>
  <c r="AM20" i="277"/>
  <c r="AM19" i="277" s="1"/>
  <c r="AK20" i="277"/>
  <c r="AK19" i="277" s="1"/>
  <c r="AI20" i="277"/>
  <c r="AI19" i="277" s="1"/>
  <c r="AG20" i="277"/>
  <c r="AG19" i="277" s="1"/>
  <c r="AE20" i="277"/>
  <c r="AE19" i="277" s="1"/>
  <c r="AC20" i="277"/>
  <c r="AC19" i="277" s="1"/>
  <c r="AA20" i="277"/>
  <c r="AA19" i="277" s="1"/>
  <c r="Y20" i="277"/>
  <c r="Y19" i="277" s="1"/>
  <c r="W20" i="277"/>
  <c r="W19" i="277" s="1"/>
  <c r="U20" i="277"/>
  <c r="U19" i="277" s="1"/>
  <c r="Q20" i="277"/>
  <c r="R20" i="277" s="1"/>
  <c r="P20" i="277"/>
  <c r="P19" i="277" s="1"/>
  <c r="H20" i="277"/>
  <c r="H19" i="277" s="1"/>
  <c r="L19" i="277"/>
  <c r="BU18" i="277"/>
  <c r="BS18" i="277"/>
  <c r="BQ18" i="277"/>
  <c r="BO18" i="277"/>
  <c r="BM18" i="277"/>
  <c r="BK18" i="277"/>
  <c r="BI18" i="277"/>
  <c r="BG18" i="277"/>
  <c r="BE18" i="277"/>
  <c r="BC18" i="277"/>
  <c r="BA18" i="277"/>
  <c r="AY18" i="277"/>
  <c r="AW18" i="277"/>
  <c r="AU18" i="277"/>
  <c r="AS18" i="277"/>
  <c r="AQ18" i="277"/>
  <c r="AO18" i="277"/>
  <c r="AM18" i="277"/>
  <c r="AK18" i="277"/>
  <c r="AI18" i="277"/>
  <c r="AG18" i="277"/>
  <c r="AE18" i="277"/>
  <c r="AC18" i="277"/>
  <c r="AA18" i="277"/>
  <c r="Y18" i="277"/>
  <c r="W18" i="277"/>
  <c r="U18" i="277"/>
  <c r="Q18" i="277"/>
  <c r="BW18" i="277" s="1"/>
  <c r="P18" i="277"/>
  <c r="H18" i="277"/>
  <c r="BU17" i="277"/>
  <c r="BS17" i="277"/>
  <c r="BQ17" i="277"/>
  <c r="BO17" i="277"/>
  <c r="BM17" i="277"/>
  <c r="BK17" i="277"/>
  <c r="BI17" i="277"/>
  <c r="BG17" i="277"/>
  <c r="BE17" i="277"/>
  <c r="BC17" i="277"/>
  <c r="BA17" i="277"/>
  <c r="AY17" i="277"/>
  <c r="AW17" i="277"/>
  <c r="AU17" i="277"/>
  <c r="AS17" i="277"/>
  <c r="AQ17" i="277"/>
  <c r="AO17" i="277"/>
  <c r="AM17" i="277"/>
  <c r="AK17" i="277"/>
  <c r="AI17" i="277"/>
  <c r="AG17" i="277"/>
  <c r="AE17" i="277"/>
  <c r="AC17" i="277"/>
  <c r="AA17" i="277"/>
  <c r="Y17" i="277"/>
  <c r="W17" i="277"/>
  <c r="U17" i="277"/>
  <c r="Q17" i="277"/>
  <c r="R17" i="277" s="1"/>
  <c r="P17" i="277"/>
  <c r="H17" i="277"/>
  <c r="L16" i="277"/>
  <c r="I54" i="273"/>
  <c r="BS126" i="276"/>
  <c r="BS125" i="276"/>
  <c r="BS124" i="276"/>
  <c r="BS123" i="276"/>
  <c r="BS122" i="276"/>
  <c r="BS121" i="276"/>
  <c r="BS120" i="276"/>
  <c r="BS119" i="276"/>
  <c r="BS118" i="276"/>
  <c r="BS117" i="276"/>
  <c r="BS116" i="276"/>
  <c r="BS115" i="276"/>
  <c r="BS114" i="276"/>
  <c r="BS113" i="276"/>
  <c r="BS111" i="276"/>
  <c r="BS110" i="276"/>
  <c r="BS109" i="276"/>
  <c r="BS108" i="276"/>
  <c r="BS106" i="276"/>
  <c r="BS101" i="276"/>
  <c r="BS100" i="276"/>
  <c r="BS99" i="276"/>
  <c r="BS98" i="276"/>
  <c r="BS97" i="276"/>
  <c r="BS96" i="276"/>
  <c r="BS95" i="276"/>
  <c r="BS94" i="276"/>
  <c r="BS93" i="276"/>
  <c r="BS92" i="276"/>
  <c r="BS91" i="276"/>
  <c r="BS90" i="276"/>
  <c r="BS89" i="276"/>
  <c r="BS88" i="276"/>
  <c r="BS87" i="276"/>
  <c r="BS85" i="276"/>
  <c r="BS84" i="276"/>
  <c r="BS83" i="276"/>
  <c r="BS82" i="276"/>
  <c r="BS81" i="276"/>
  <c r="BS80" i="276"/>
  <c r="BS79" i="276"/>
  <c r="BS78" i="276"/>
  <c r="BS76" i="276"/>
  <c r="BS75" i="276"/>
  <c r="BS74" i="276"/>
  <c r="BS73" i="276"/>
  <c r="BS72" i="276"/>
  <c r="BS71" i="276"/>
  <c r="BS70" i="276"/>
  <c r="BS69" i="276"/>
  <c r="BS68" i="276"/>
  <c r="BS67" i="276"/>
  <c r="BS66" i="276"/>
  <c r="BS65" i="276"/>
  <c r="BS64" i="276"/>
  <c r="BS63" i="276"/>
  <c r="BS62" i="276"/>
  <c r="BS59" i="276"/>
  <c r="BS58" i="276" s="1"/>
  <c r="BS57" i="276"/>
  <c r="BS56" i="276"/>
  <c r="BS55" i="276"/>
  <c r="BS54" i="276"/>
  <c r="BS53" i="276"/>
  <c r="BS52" i="276"/>
  <c r="BS51" i="276"/>
  <c r="BS50" i="276"/>
  <c r="BS49" i="276"/>
  <c r="BS48" i="276"/>
  <c r="BS47" i="276"/>
  <c r="BS46" i="276"/>
  <c r="BS45" i="276"/>
  <c r="BS44" i="276"/>
  <c r="BS42" i="276"/>
  <c r="BS41" i="276" s="1"/>
  <c r="BS39" i="276"/>
  <c r="BS38" i="276" s="1"/>
  <c r="BS37" i="276"/>
  <c r="BS36" i="276"/>
  <c r="BS34" i="276"/>
  <c r="BS31" i="276"/>
  <c r="BS30" i="276" s="1"/>
  <c r="BS29" i="276"/>
  <c r="BS28" i="276" s="1"/>
  <c r="BS27" i="276"/>
  <c r="BS26" i="276"/>
  <c r="BS23" i="276"/>
  <c r="BS22" i="276"/>
  <c r="BS20" i="276"/>
  <c r="BS19" i="276" s="1"/>
  <c r="BS18" i="276"/>
  <c r="BS17" i="276"/>
  <c r="BO26" i="276"/>
  <c r="S124" i="277" l="1"/>
  <c r="H21" i="277"/>
  <c r="BX106" i="277"/>
  <c r="BY106" i="277" s="1"/>
  <c r="R50" i="277"/>
  <c r="S50" i="277" s="1"/>
  <c r="AO25" i="277"/>
  <c r="BE25" i="277"/>
  <c r="BU25" i="277"/>
  <c r="BV69" i="277"/>
  <c r="BV97" i="277"/>
  <c r="BV114" i="277"/>
  <c r="H25" i="277"/>
  <c r="AE25" i="277"/>
  <c r="AU25" i="277"/>
  <c r="BK25" i="277"/>
  <c r="AC16" i="277"/>
  <c r="BS25" i="276"/>
  <c r="AK32" i="277"/>
  <c r="BA32" i="277"/>
  <c r="BQ32" i="277"/>
  <c r="P21" i="277"/>
  <c r="AG21" i="277"/>
  <c r="AW21" i="277"/>
  <c r="BM21" i="277"/>
  <c r="AO112" i="277"/>
  <c r="BE112" i="277"/>
  <c r="U16" i="277"/>
  <c r="AK16" i="277"/>
  <c r="BA16" i="277"/>
  <c r="BQ16" i="277"/>
  <c r="Y25" i="277"/>
  <c r="AS16" i="277"/>
  <c r="BI16" i="277"/>
  <c r="W16" i="277"/>
  <c r="AM16" i="277"/>
  <c r="BC16" i="277"/>
  <c r="BS16" i="277"/>
  <c r="AI21" i="277"/>
  <c r="AY21" i="277"/>
  <c r="BO21" i="277"/>
  <c r="AY25" i="277"/>
  <c r="S44" i="277"/>
  <c r="S48" i="277"/>
  <c r="BV88" i="277"/>
  <c r="Y32" i="277"/>
  <c r="BU32" i="277"/>
  <c r="BE32" i="277"/>
  <c r="AQ21" i="277"/>
  <c r="BG21" i="277"/>
  <c r="AA25" i="277"/>
  <c r="AQ25" i="277"/>
  <c r="BG25" i="277"/>
  <c r="AW43" i="277"/>
  <c r="S90" i="277"/>
  <c r="S94" i="277"/>
  <c r="S98" i="277"/>
  <c r="L105" i="277"/>
  <c r="L102" i="277" s="1"/>
  <c r="L15" i="277"/>
  <c r="AI25" i="277"/>
  <c r="BS21" i="276"/>
  <c r="AE16" i="277"/>
  <c r="AU16" i="277"/>
  <c r="BK16" i="277"/>
  <c r="Y21" i="277"/>
  <c r="AO21" i="277"/>
  <c r="BE21" i="277"/>
  <c r="BU21" i="277"/>
  <c r="BV21" i="277" s="1"/>
  <c r="BY96" i="277"/>
  <c r="BY100" i="277"/>
  <c r="AW25" i="277"/>
  <c r="AA21" i="277"/>
  <c r="AE32" i="277"/>
  <c r="BV81" i="277"/>
  <c r="S82" i="277"/>
  <c r="BV85" i="277"/>
  <c r="S89" i="277"/>
  <c r="S26" i="277"/>
  <c r="AG32" i="277"/>
  <c r="AW32" i="277"/>
  <c r="BM32" i="277"/>
  <c r="S57" i="277"/>
  <c r="BV62" i="277"/>
  <c r="S63" i="277"/>
  <c r="BV70" i="277"/>
  <c r="BV74" i="277"/>
  <c r="BV90" i="277"/>
  <c r="R113" i="277"/>
  <c r="S113" i="277" s="1"/>
  <c r="BV116" i="277"/>
  <c r="AG25" i="277"/>
  <c r="BO25" i="277"/>
  <c r="BV80" i="277"/>
  <c r="BV109" i="277"/>
  <c r="BV72" i="277"/>
  <c r="BV76" i="277"/>
  <c r="P25" i="277"/>
  <c r="BM25" i="277"/>
  <c r="BM24" i="277" s="1"/>
  <c r="AI32" i="277"/>
  <c r="AY32" i="277"/>
  <c r="BO32" i="277"/>
  <c r="S108" i="277"/>
  <c r="S119" i="277"/>
  <c r="AC32" i="277"/>
  <c r="AS32" i="277"/>
  <c r="BV94" i="277"/>
  <c r="BV98" i="277"/>
  <c r="W32" i="277"/>
  <c r="AM32" i="277"/>
  <c r="BC32" i="277"/>
  <c r="BS32" i="277"/>
  <c r="H32" i="277"/>
  <c r="BK32" i="277"/>
  <c r="AM60" i="277"/>
  <c r="BC60" i="277"/>
  <c r="BS60" i="277"/>
  <c r="BZ92" i="277"/>
  <c r="CA92" i="277" s="1"/>
  <c r="R54" i="277"/>
  <c r="S54" i="277" s="1"/>
  <c r="S107" i="277"/>
  <c r="BV123" i="277"/>
  <c r="S53" i="277"/>
  <c r="BV82" i="277"/>
  <c r="BV92" i="277"/>
  <c r="R22" i="277"/>
  <c r="S22" i="277" s="1"/>
  <c r="R29" i="277"/>
  <c r="R28" i="277" s="1"/>
  <c r="S28" i="277" s="1"/>
  <c r="S41" i="277"/>
  <c r="S56" i="277"/>
  <c r="BW80" i="277"/>
  <c r="BZ80" i="277" s="1"/>
  <c r="CA80" i="277" s="1"/>
  <c r="S88" i="277"/>
  <c r="AM86" i="277"/>
  <c r="R110" i="277"/>
  <c r="S110" i="277" s="1"/>
  <c r="AO32" i="277"/>
  <c r="BV46" i="277"/>
  <c r="BV49" i="277"/>
  <c r="R65" i="277"/>
  <c r="S65" i="277" s="1"/>
  <c r="BV91" i="277"/>
  <c r="BV96" i="277"/>
  <c r="S97" i="277"/>
  <c r="S101" i="277"/>
  <c r="BV106" i="277"/>
  <c r="BV113" i="277"/>
  <c r="AC112" i="277"/>
  <c r="AS112" i="277"/>
  <c r="BI112" i="277"/>
  <c r="AA32" i="277"/>
  <c r="AQ32" i="277"/>
  <c r="BG32" i="277"/>
  <c r="S37" i="277"/>
  <c r="BV51" i="277"/>
  <c r="BV54" i="277"/>
  <c r="S64" i="277"/>
  <c r="W60" i="277"/>
  <c r="BV78" i="277"/>
  <c r="R81" i="277"/>
  <c r="S81" i="277" s="1"/>
  <c r="BV84" i="277"/>
  <c r="S85" i="277"/>
  <c r="R92" i="277"/>
  <c r="S92" i="277" s="1"/>
  <c r="BV110" i="277"/>
  <c r="BV117" i="277"/>
  <c r="BW26" i="277"/>
  <c r="BX26" i="277" s="1"/>
  <c r="BY26" i="277" s="1"/>
  <c r="BI32" i="277"/>
  <c r="AQ43" i="277"/>
  <c r="BV48" i="277"/>
  <c r="BV53" i="277"/>
  <c r="AC60" i="277"/>
  <c r="AS60" i="277"/>
  <c r="BI60" i="277"/>
  <c r="R73" i="277"/>
  <c r="S73" i="277" s="1"/>
  <c r="BV95" i="277"/>
  <c r="AE105" i="277"/>
  <c r="AU105" i="277"/>
  <c r="BK105" i="277"/>
  <c r="Y105" i="277"/>
  <c r="AO105" i="277"/>
  <c r="BE105" i="277"/>
  <c r="AC105" i="277"/>
  <c r="AS105" i="277"/>
  <c r="BI105" i="277"/>
  <c r="Y112" i="277"/>
  <c r="BW124" i="277"/>
  <c r="BZ124" i="277" s="1"/>
  <c r="CA124" i="277" s="1"/>
  <c r="BV28" i="277"/>
  <c r="BV89" i="277"/>
  <c r="BW123" i="277"/>
  <c r="BZ123" i="277" s="1"/>
  <c r="CA123" i="277" s="1"/>
  <c r="BV56" i="277"/>
  <c r="AK86" i="277"/>
  <c r="BA86" i="277"/>
  <c r="BQ86" i="277"/>
  <c r="BV122" i="277"/>
  <c r="U105" i="277"/>
  <c r="AK105" i="277"/>
  <c r="BA105" i="277"/>
  <c r="BQ105" i="277"/>
  <c r="W112" i="277"/>
  <c r="AM112" i="277"/>
  <c r="BC112" i="277"/>
  <c r="BS112" i="277"/>
  <c r="S120" i="277"/>
  <c r="U86" i="277"/>
  <c r="BX18" i="277"/>
  <c r="BY18" i="277" s="1"/>
  <c r="BZ18" i="277"/>
  <c r="CA18" i="277" s="1"/>
  <c r="BX22" i="277"/>
  <c r="BY22" i="277" s="1"/>
  <c r="BZ22" i="277"/>
  <c r="CA22" i="277" s="1"/>
  <c r="BX29" i="277"/>
  <c r="BX28" i="277" s="1"/>
  <c r="BY28" i="277" s="1"/>
  <c r="BZ29" i="277"/>
  <c r="CA29" i="277" s="1"/>
  <c r="CA28" i="277" s="1"/>
  <c r="BS32" i="276"/>
  <c r="P16" i="277"/>
  <c r="AG16" i="277"/>
  <c r="AW16" i="277"/>
  <c r="BM16" i="277"/>
  <c r="BV22" i="277"/>
  <c r="BV23" i="277"/>
  <c r="AC25" i="277"/>
  <c r="AS25" i="277"/>
  <c r="BI25" i="277"/>
  <c r="BW49" i="277"/>
  <c r="BZ49" i="277" s="1"/>
  <c r="CA49" i="277" s="1"/>
  <c r="AE60" i="277"/>
  <c r="AU60" i="277"/>
  <c r="BK60" i="277"/>
  <c r="AI60" i="277"/>
  <c r="AY60" i="277"/>
  <c r="BO60" i="277"/>
  <c r="BW72" i="277"/>
  <c r="BZ72" i="277" s="1"/>
  <c r="CA72" i="277" s="1"/>
  <c r="S78" i="277"/>
  <c r="R96" i="277"/>
  <c r="S96" i="277" s="1"/>
  <c r="BV100" i="277"/>
  <c r="BV111" i="277"/>
  <c r="R118" i="277"/>
  <c r="S118" i="277" s="1"/>
  <c r="AM21" i="277"/>
  <c r="BV58" i="277"/>
  <c r="R18" i="277"/>
  <c r="S18" i="277" s="1"/>
  <c r="AI16" i="277"/>
  <c r="AY16" i="277"/>
  <c r="BO16" i="277"/>
  <c r="BV20" i="277"/>
  <c r="BW23" i="277"/>
  <c r="BZ23" i="277" s="1"/>
  <c r="CA23" i="277" s="1"/>
  <c r="BX34" i="277"/>
  <c r="BY34" i="277" s="1"/>
  <c r="P32" i="277"/>
  <c r="S45" i="277"/>
  <c r="R46" i="277"/>
  <c r="S46" i="277" s="1"/>
  <c r="BV50" i="277"/>
  <c r="S52" i="277"/>
  <c r="AG60" i="277"/>
  <c r="AW60" i="277"/>
  <c r="BM60" i="277"/>
  <c r="BV64" i="277"/>
  <c r="S68" i="277"/>
  <c r="R69" i="277"/>
  <c r="S69" i="277" s="1"/>
  <c r="BV71" i="277"/>
  <c r="BV73" i="277"/>
  <c r="S75" i="277"/>
  <c r="AC86" i="277"/>
  <c r="AS86" i="277"/>
  <c r="BI86" i="277"/>
  <c r="AG86" i="277"/>
  <c r="AW86" i="277"/>
  <c r="BM86" i="277"/>
  <c r="Y86" i="277"/>
  <c r="AO86" i="277"/>
  <c r="BE86" i="277"/>
  <c r="BU86" i="277"/>
  <c r="S106" i="277"/>
  <c r="AI105" i="277"/>
  <c r="AY105" i="277"/>
  <c r="BO105" i="277"/>
  <c r="W105" i="277"/>
  <c r="AM105" i="277"/>
  <c r="BC105" i="277"/>
  <c r="BS105" i="277"/>
  <c r="AA105" i="277"/>
  <c r="AQ105" i="277"/>
  <c r="BG105" i="277"/>
  <c r="BW109" i="277"/>
  <c r="BZ109" i="277" s="1"/>
  <c r="CA109" i="277" s="1"/>
  <c r="BU112" i="277"/>
  <c r="S116" i="277"/>
  <c r="R117" i="277"/>
  <c r="S117" i="277" s="1"/>
  <c r="BV124" i="277"/>
  <c r="BV125" i="277"/>
  <c r="BC21" i="277"/>
  <c r="BW20" i="277"/>
  <c r="BZ20" i="277" s="1"/>
  <c r="CA20" i="277" s="1"/>
  <c r="CA19" i="277" s="1"/>
  <c r="AC21" i="277"/>
  <c r="AS21" i="277"/>
  <c r="BI21" i="277"/>
  <c r="BV36" i="277"/>
  <c r="BW64" i="277"/>
  <c r="BZ64" i="277" s="1"/>
  <c r="CA64" i="277" s="1"/>
  <c r="AA60" i="277"/>
  <c r="AQ60" i="277"/>
  <c r="BG60" i="277"/>
  <c r="BV83" i="277"/>
  <c r="BV87" i="277"/>
  <c r="AE86" i="277"/>
  <c r="AU86" i="277"/>
  <c r="BK86" i="277"/>
  <c r="W86" i="277"/>
  <c r="BC86" i="277"/>
  <c r="BS86" i="277"/>
  <c r="BV93" i="277"/>
  <c r="BV99" i="277"/>
  <c r="BV119" i="277"/>
  <c r="BW120" i="277"/>
  <c r="BX120" i="277" s="1"/>
  <c r="BY120" i="277" s="1"/>
  <c r="BS21" i="277"/>
  <c r="BV19" i="277"/>
  <c r="AE21" i="277"/>
  <c r="AU21" i="277"/>
  <c r="BK21" i="277"/>
  <c r="BV34" i="277"/>
  <c r="AU32" i="277"/>
  <c r="AI43" i="277"/>
  <c r="AY43" i="277"/>
  <c r="BO43" i="277"/>
  <c r="BW53" i="277"/>
  <c r="BZ53" i="277" s="1"/>
  <c r="CA53" i="277" s="1"/>
  <c r="U60" i="277"/>
  <c r="AK60" i="277"/>
  <c r="BA60" i="277"/>
  <c r="BQ60" i="277"/>
  <c r="Y60" i="277"/>
  <c r="AO60" i="277"/>
  <c r="BE60" i="277"/>
  <c r="BV63" i="277"/>
  <c r="BV65" i="277"/>
  <c r="BV66" i="277"/>
  <c r="S67" i="277"/>
  <c r="BX76" i="277"/>
  <c r="BY76" i="277" s="1"/>
  <c r="R79" i="277"/>
  <c r="S79" i="277" s="1"/>
  <c r="P86" i="277"/>
  <c r="BY92" i="277"/>
  <c r="R100" i="277"/>
  <c r="S100" i="277" s="1"/>
  <c r="AE112" i="277"/>
  <c r="AU112" i="277"/>
  <c r="BK112" i="277"/>
  <c r="S115" i="277"/>
  <c r="BV120" i="277"/>
  <c r="BV121" i="277"/>
  <c r="R126" i="277"/>
  <c r="S126" i="277" s="1"/>
  <c r="BV17" i="277"/>
  <c r="Y16" i="277"/>
  <c r="AO16" i="277"/>
  <c r="BE16" i="277"/>
  <c r="BU16" i="277"/>
  <c r="U25" i="277"/>
  <c r="AK25" i="277"/>
  <c r="BA25" i="277"/>
  <c r="BQ25" i="277"/>
  <c r="BV29" i="277"/>
  <c r="BV31" i="277"/>
  <c r="BW42" i="277"/>
  <c r="BX42" i="277" s="1"/>
  <c r="BV45" i="277"/>
  <c r="S49" i="277"/>
  <c r="BV52" i="277"/>
  <c r="S58" i="277"/>
  <c r="BV68" i="277"/>
  <c r="S72" i="277"/>
  <c r="BV75" i="277"/>
  <c r="S93" i="277"/>
  <c r="P105" i="277"/>
  <c r="R111" i="277"/>
  <c r="S111" i="277" s="1"/>
  <c r="AG112" i="277"/>
  <c r="AW112" i="277"/>
  <c r="BM112" i="277"/>
  <c r="R114" i="277"/>
  <c r="S114" i="277" s="1"/>
  <c r="BV118" i="277"/>
  <c r="S123" i="277"/>
  <c r="R125" i="277"/>
  <c r="S125" i="277" s="1"/>
  <c r="W21" i="277"/>
  <c r="BW17" i="277"/>
  <c r="BZ17" i="277" s="1"/>
  <c r="CA17" i="277" s="1"/>
  <c r="AA16" i="277"/>
  <c r="AQ16" i="277"/>
  <c r="BG16" i="277"/>
  <c r="W25" i="277"/>
  <c r="AM25" i="277"/>
  <c r="BC25" i="277"/>
  <c r="BS25" i="277"/>
  <c r="L24" i="277"/>
  <c r="BV37" i="277"/>
  <c r="L40" i="277"/>
  <c r="BW45" i="277"/>
  <c r="BX45" i="277" s="1"/>
  <c r="BY45" i="277" s="1"/>
  <c r="AA43" i="277"/>
  <c r="BG43" i="277"/>
  <c r="BV47" i="277"/>
  <c r="BV57" i="277"/>
  <c r="P60" i="277"/>
  <c r="BW68" i="277"/>
  <c r="BZ68" i="277" s="1"/>
  <c r="CA68" i="277" s="1"/>
  <c r="BZ96" i="277"/>
  <c r="CA96" i="277" s="1"/>
  <c r="BV101" i="277"/>
  <c r="S109" i="277"/>
  <c r="AI112" i="277"/>
  <c r="AY112" i="277"/>
  <c r="BO112" i="277"/>
  <c r="AA112" i="277"/>
  <c r="AQ112" i="277"/>
  <c r="BG112" i="277"/>
  <c r="BW116" i="277"/>
  <c r="BX116" i="277" s="1"/>
  <c r="BY116" i="277" s="1"/>
  <c r="R122" i="277"/>
  <c r="S122" i="277" s="1"/>
  <c r="H16" i="277"/>
  <c r="U21" i="277"/>
  <c r="AK21" i="277"/>
  <c r="BA21" i="277"/>
  <c r="BQ21" i="277"/>
  <c r="BV26" i="277"/>
  <c r="BV27" i="277"/>
  <c r="BW37" i="277"/>
  <c r="Y43" i="277"/>
  <c r="AO43" i="277"/>
  <c r="BE43" i="277"/>
  <c r="AC43" i="277"/>
  <c r="AS43" i="277"/>
  <c r="BI43" i="277"/>
  <c r="AG43" i="277"/>
  <c r="BM43" i="277"/>
  <c r="BW57" i="277"/>
  <c r="BZ57" i="277" s="1"/>
  <c r="CA57" i="277" s="1"/>
  <c r="BV67" i="277"/>
  <c r="S71" i="277"/>
  <c r="BV115" i="277"/>
  <c r="R121" i="277"/>
  <c r="S121" i="277" s="1"/>
  <c r="BV126" i="277"/>
  <c r="O45" i="273"/>
  <c r="P45" i="273" s="1"/>
  <c r="BS16" i="276"/>
  <c r="BV55" i="277"/>
  <c r="S31" i="277"/>
  <c r="R30" i="277"/>
  <c r="S30" i="277" s="1"/>
  <c r="S17" i="277"/>
  <c r="BX27" i="277"/>
  <c r="BY27" i="277" s="1"/>
  <c r="BZ27" i="277"/>
  <c r="CA27" i="277" s="1"/>
  <c r="BV38" i="277"/>
  <c r="S23" i="277"/>
  <c r="S20" i="277"/>
  <c r="R19" i="277"/>
  <c r="S19" i="277" s="1"/>
  <c r="BV30" i="277"/>
  <c r="BV18" i="277"/>
  <c r="R27" i="277"/>
  <c r="BV39" i="277"/>
  <c r="U43" i="277"/>
  <c r="AK43" i="277"/>
  <c r="BA43" i="277"/>
  <c r="BQ43" i="277"/>
  <c r="W43" i="277"/>
  <c r="AM43" i="277"/>
  <c r="BC43" i="277"/>
  <c r="BS43" i="277"/>
  <c r="BW55" i="277"/>
  <c r="R55" i="277"/>
  <c r="S55" i="277" s="1"/>
  <c r="R36" i="277"/>
  <c r="S36" i="277" s="1"/>
  <c r="BW36" i="277"/>
  <c r="H43" i="277"/>
  <c r="BX70" i="277"/>
  <c r="BY70" i="277" s="1"/>
  <c r="BZ70" i="277"/>
  <c r="CA70" i="277" s="1"/>
  <c r="BW31" i="277"/>
  <c r="BU43" i="277"/>
  <c r="BV44" i="277"/>
  <c r="R39" i="277"/>
  <c r="BW39" i="277"/>
  <c r="BX62" i="277"/>
  <c r="BZ62" i="277"/>
  <c r="CA62" i="277" s="1"/>
  <c r="S42" i="277"/>
  <c r="AE43" i="277"/>
  <c r="AU43" i="277"/>
  <c r="BK43" i="277"/>
  <c r="S59" i="277"/>
  <c r="BX74" i="277"/>
  <c r="BY74" i="277" s="1"/>
  <c r="BZ74" i="277"/>
  <c r="CA74" i="277" s="1"/>
  <c r="R34" i="277"/>
  <c r="P43" i="277"/>
  <c r="BZ46" i="277"/>
  <c r="CA46" i="277" s="1"/>
  <c r="BX46" i="277"/>
  <c r="BY46" i="277" s="1"/>
  <c r="BW47" i="277"/>
  <c r="R47" i="277"/>
  <c r="BX66" i="277"/>
  <c r="BY66" i="277" s="1"/>
  <c r="BZ66" i="277"/>
  <c r="CA66" i="277" s="1"/>
  <c r="U32" i="277"/>
  <c r="BU41" i="277"/>
  <c r="BV42" i="277"/>
  <c r="BW51" i="277"/>
  <c r="R51" i="277"/>
  <c r="S51" i="277" s="1"/>
  <c r="BU60" i="277"/>
  <c r="R62" i="277"/>
  <c r="R66" i="277"/>
  <c r="S66" i="277" s="1"/>
  <c r="R70" i="277"/>
  <c r="S70" i="277" s="1"/>
  <c r="R74" i="277"/>
  <c r="S74" i="277" s="1"/>
  <c r="BW84" i="277"/>
  <c r="R84" i="277"/>
  <c r="S84" i="277" s="1"/>
  <c r="BV103" i="277"/>
  <c r="BX110" i="277"/>
  <c r="BY110" i="277" s="1"/>
  <c r="BZ110" i="277"/>
  <c r="CA110" i="277" s="1"/>
  <c r="BZ111" i="277"/>
  <c r="CA111" i="277" s="1"/>
  <c r="BX111" i="277"/>
  <c r="BY111" i="277" s="1"/>
  <c r="BX117" i="277"/>
  <c r="BY117" i="277" s="1"/>
  <c r="BZ117" i="277"/>
  <c r="CA117" i="277" s="1"/>
  <c r="BZ118" i="277"/>
  <c r="CA118" i="277" s="1"/>
  <c r="BX118" i="277"/>
  <c r="BY118" i="277" s="1"/>
  <c r="BX50" i="277"/>
  <c r="BY50" i="277" s="1"/>
  <c r="BX54" i="277"/>
  <c r="BY54" i="277" s="1"/>
  <c r="H60" i="277"/>
  <c r="BX65" i="277"/>
  <c r="BY65" i="277" s="1"/>
  <c r="BX69" i="277"/>
  <c r="BY69" i="277" s="1"/>
  <c r="BX73" i="277"/>
  <c r="BY73" i="277" s="1"/>
  <c r="BZ79" i="277"/>
  <c r="CA79" i="277" s="1"/>
  <c r="S83" i="277"/>
  <c r="BW87" i="277"/>
  <c r="R87" i="277"/>
  <c r="AI86" i="277"/>
  <c r="AY86" i="277"/>
  <c r="BO86" i="277"/>
  <c r="BV104" i="277"/>
  <c r="P112" i="277"/>
  <c r="BW95" i="277"/>
  <c r="R95" i="277"/>
  <c r="S95" i="277" s="1"/>
  <c r="BX113" i="277"/>
  <c r="BZ113" i="277"/>
  <c r="CA113" i="277" s="1"/>
  <c r="BZ114" i="277"/>
  <c r="CA114" i="277" s="1"/>
  <c r="BX114" i="277"/>
  <c r="BY114" i="277" s="1"/>
  <c r="BV59" i="277"/>
  <c r="BX81" i="277"/>
  <c r="BY81" i="277" s="1"/>
  <c r="BW44" i="277"/>
  <c r="BW48" i="277"/>
  <c r="BW52" i="277"/>
  <c r="BW56" i="277"/>
  <c r="BW59" i="277"/>
  <c r="BW63" i="277"/>
  <c r="BW67" i="277"/>
  <c r="BW71" i="277"/>
  <c r="BW75" i="277"/>
  <c r="R76" i="277"/>
  <c r="S76" i="277" s="1"/>
  <c r="S80" i="277"/>
  <c r="BZ100" i="277"/>
  <c r="CA100" i="277" s="1"/>
  <c r="AG105" i="277"/>
  <c r="AW105" i="277"/>
  <c r="BM105" i="277"/>
  <c r="AA86" i="277"/>
  <c r="AQ86" i="277"/>
  <c r="BG86" i="277"/>
  <c r="BW91" i="277"/>
  <c r="R91" i="277"/>
  <c r="S91" i="277" s="1"/>
  <c r="R103" i="277"/>
  <c r="S104" i="277"/>
  <c r="U112" i="277"/>
  <c r="AK112" i="277"/>
  <c r="BA112" i="277"/>
  <c r="BQ112" i="277"/>
  <c r="BU105" i="277"/>
  <c r="BV108" i="277"/>
  <c r="BW99" i="277"/>
  <c r="R99" i="277"/>
  <c r="S99" i="277" s="1"/>
  <c r="BX121" i="277"/>
  <c r="BY121" i="277" s="1"/>
  <c r="BZ121" i="277"/>
  <c r="CA121" i="277" s="1"/>
  <c r="BZ122" i="277"/>
  <c r="CA122" i="277" s="1"/>
  <c r="BX122" i="277"/>
  <c r="BY122" i="277" s="1"/>
  <c r="BX125" i="277"/>
  <c r="BY125" i="277" s="1"/>
  <c r="BZ125" i="277"/>
  <c r="CA125" i="277" s="1"/>
  <c r="BZ126" i="277"/>
  <c r="CA126" i="277" s="1"/>
  <c r="BX126" i="277"/>
  <c r="BY126" i="277" s="1"/>
  <c r="BW78" i="277"/>
  <c r="BW83" i="277"/>
  <c r="BW90" i="277"/>
  <c r="BW94" i="277"/>
  <c r="BW98" i="277"/>
  <c r="BW104" i="277"/>
  <c r="H112" i="277"/>
  <c r="H86" i="277"/>
  <c r="BW108" i="277"/>
  <c r="BW115" i="277"/>
  <c r="BW119" i="277"/>
  <c r="BW82" i="277"/>
  <c r="BW89" i="277"/>
  <c r="BW93" i="277"/>
  <c r="BW97" i="277"/>
  <c r="BW101" i="277"/>
  <c r="BW85" i="277"/>
  <c r="BW88" i="277"/>
  <c r="H105" i="277"/>
  <c r="BS86" i="276"/>
  <c r="BS105" i="276"/>
  <c r="BS112" i="276"/>
  <c r="BS43" i="276"/>
  <c r="BS60" i="276"/>
  <c r="J43" i="273"/>
  <c r="CA126" i="276"/>
  <c r="BQ126" i="276"/>
  <c r="BO126" i="276"/>
  <c r="BM126" i="276"/>
  <c r="BK126" i="276"/>
  <c r="BI126" i="276"/>
  <c r="BG126" i="276"/>
  <c r="BE126" i="276"/>
  <c r="BC126" i="276"/>
  <c r="BA126" i="276"/>
  <c r="AY126" i="276"/>
  <c r="AW126" i="276"/>
  <c r="AU126" i="276"/>
  <c r="AS126" i="276"/>
  <c r="AQ126" i="276"/>
  <c r="AO126" i="276"/>
  <c r="AM126" i="276"/>
  <c r="AK126" i="276"/>
  <c r="AI126" i="276"/>
  <c r="AG126" i="276"/>
  <c r="AE126" i="276"/>
  <c r="AC126" i="276"/>
  <c r="AA126" i="276"/>
  <c r="Y126" i="276"/>
  <c r="W126" i="276"/>
  <c r="U126" i="276"/>
  <c r="R126" i="276"/>
  <c r="P126" i="276"/>
  <c r="H126" i="276"/>
  <c r="CA125" i="276"/>
  <c r="BQ125" i="276"/>
  <c r="BO125" i="276"/>
  <c r="BM125" i="276"/>
  <c r="BK125" i="276"/>
  <c r="BI125" i="276"/>
  <c r="BG125" i="276"/>
  <c r="BE125" i="276"/>
  <c r="BC125" i="276"/>
  <c r="BA125" i="276"/>
  <c r="AY125" i="276"/>
  <c r="AW125" i="276"/>
  <c r="AU125" i="276"/>
  <c r="AS125" i="276"/>
  <c r="AQ125" i="276"/>
  <c r="AO125" i="276"/>
  <c r="AM125" i="276"/>
  <c r="AK125" i="276"/>
  <c r="AI125" i="276"/>
  <c r="AG125" i="276"/>
  <c r="AE125" i="276"/>
  <c r="AC125" i="276"/>
  <c r="AA125" i="276"/>
  <c r="Y125" i="276"/>
  <c r="W125" i="276"/>
  <c r="U125" i="276"/>
  <c r="CC125" i="276"/>
  <c r="P125" i="276"/>
  <c r="H125" i="276"/>
  <c r="CA124" i="276"/>
  <c r="BQ124" i="276"/>
  <c r="BO124" i="276"/>
  <c r="BM124" i="276"/>
  <c r="BK124" i="276"/>
  <c r="BI124" i="276"/>
  <c r="BG124" i="276"/>
  <c r="BE124" i="276"/>
  <c r="BC124" i="276"/>
  <c r="BA124" i="276"/>
  <c r="AY124" i="276"/>
  <c r="AW124" i="276"/>
  <c r="AU124" i="276"/>
  <c r="AS124" i="276"/>
  <c r="AQ124" i="276"/>
  <c r="AO124" i="276"/>
  <c r="AM124" i="276"/>
  <c r="AK124" i="276"/>
  <c r="AI124" i="276"/>
  <c r="AG124" i="276"/>
  <c r="AE124" i="276"/>
  <c r="AC124" i="276"/>
  <c r="AA124" i="276"/>
  <c r="Y124" i="276"/>
  <c r="W124" i="276"/>
  <c r="U124" i="276"/>
  <c r="R124" i="276"/>
  <c r="P124" i="276"/>
  <c r="H124" i="276"/>
  <c r="CA123" i="276"/>
  <c r="BQ123" i="276"/>
  <c r="BO123" i="276"/>
  <c r="BM123" i="276"/>
  <c r="BK123" i="276"/>
  <c r="BI123" i="276"/>
  <c r="BG123" i="276"/>
  <c r="BE123" i="276"/>
  <c r="BC123" i="276"/>
  <c r="BA123" i="276"/>
  <c r="AY123" i="276"/>
  <c r="AW123" i="276"/>
  <c r="AU123" i="276"/>
  <c r="AS123" i="276"/>
  <c r="AQ123" i="276"/>
  <c r="AO123" i="276"/>
  <c r="AM123" i="276"/>
  <c r="AK123" i="276"/>
  <c r="AI123" i="276"/>
  <c r="AG123" i="276"/>
  <c r="AE123" i="276"/>
  <c r="AC123" i="276"/>
  <c r="AA123" i="276"/>
  <c r="Y123" i="276"/>
  <c r="W123" i="276"/>
  <c r="U123" i="276"/>
  <c r="CC123" i="276"/>
  <c r="P123" i="276"/>
  <c r="H123" i="276"/>
  <c r="CA122" i="276"/>
  <c r="BQ122" i="276"/>
  <c r="BO122" i="276"/>
  <c r="BM122" i="276"/>
  <c r="BK122" i="276"/>
  <c r="BI122" i="276"/>
  <c r="BG122" i="276"/>
  <c r="BE122" i="276"/>
  <c r="BC122" i="276"/>
  <c r="BA122" i="276"/>
  <c r="AY122" i="276"/>
  <c r="AW122" i="276"/>
  <c r="AU122" i="276"/>
  <c r="AS122" i="276"/>
  <c r="AQ122" i="276"/>
  <c r="AO122" i="276"/>
  <c r="AM122" i="276"/>
  <c r="AK122" i="276"/>
  <c r="AI122" i="276"/>
  <c r="AG122" i="276"/>
  <c r="AE122" i="276"/>
  <c r="AC122" i="276"/>
  <c r="AA122" i="276"/>
  <c r="Y122" i="276"/>
  <c r="W122" i="276"/>
  <c r="U122" i="276"/>
  <c r="CC122" i="276"/>
  <c r="P122" i="276"/>
  <c r="H122" i="276"/>
  <c r="CA121" i="276"/>
  <c r="BQ121" i="276"/>
  <c r="BO121" i="276"/>
  <c r="BM121" i="276"/>
  <c r="BK121" i="276"/>
  <c r="BI121" i="276"/>
  <c r="BG121" i="276"/>
  <c r="BE121" i="276"/>
  <c r="BC121" i="276"/>
  <c r="BA121" i="276"/>
  <c r="AY121" i="276"/>
  <c r="AW121" i="276"/>
  <c r="AU121" i="276"/>
  <c r="AS121" i="276"/>
  <c r="AQ121" i="276"/>
  <c r="AO121" i="276"/>
  <c r="AM121" i="276"/>
  <c r="AK121" i="276"/>
  <c r="AI121" i="276"/>
  <c r="AG121" i="276"/>
  <c r="AE121" i="276"/>
  <c r="AC121" i="276"/>
  <c r="AA121" i="276"/>
  <c r="Y121" i="276"/>
  <c r="W121" i="276"/>
  <c r="U121" i="276"/>
  <c r="R121" i="276"/>
  <c r="P121" i="276"/>
  <c r="H121" i="276"/>
  <c r="CA120" i="276"/>
  <c r="BO120" i="276"/>
  <c r="BM120" i="276"/>
  <c r="BK120" i="276"/>
  <c r="BI120" i="276"/>
  <c r="BG120" i="276"/>
  <c r="BE120" i="276"/>
  <c r="BC120" i="276"/>
  <c r="BA120" i="276"/>
  <c r="AY120" i="276"/>
  <c r="AW120" i="276"/>
  <c r="AU120" i="276"/>
  <c r="AS120" i="276"/>
  <c r="AQ120" i="276"/>
  <c r="AO120" i="276"/>
  <c r="AM120" i="276"/>
  <c r="AK120" i="276"/>
  <c r="AI120" i="276"/>
  <c r="AG120" i="276"/>
  <c r="AE120" i="276"/>
  <c r="AC120" i="276"/>
  <c r="AA120" i="276"/>
  <c r="Y120" i="276"/>
  <c r="W120" i="276"/>
  <c r="U120" i="276"/>
  <c r="R120" i="276"/>
  <c r="P120" i="276"/>
  <c r="H120" i="276"/>
  <c r="CA119" i="276"/>
  <c r="BQ119" i="276"/>
  <c r="BO119" i="276"/>
  <c r="BM119" i="276"/>
  <c r="BK119" i="276"/>
  <c r="BI119" i="276"/>
  <c r="BG119" i="276"/>
  <c r="BE119" i="276"/>
  <c r="BC119" i="276"/>
  <c r="BA119" i="276"/>
  <c r="AY119" i="276"/>
  <c r="AW119" i="276"/>
  <c r="AU119" i="276"/>
  <c r="AS119" i="276"/>
  <c r="AQ119" i="276"/>
  <c r="AO119" i="276"/>
  <c r="AM119" i="276"/>
  <c r="AK119" i="276"/>
  <c r="AI119" i="276"/>
  <c r="AG119" i="276"/>
  <c r="AE119" i="276"/>
  <c r="AC119" i="276"/>
  <c r="AA119" i="276"/>
  <c r="Y119" i="276"/>
  <c r="W119" i="276"/>
  <c r="U119" i="276"/>
  <c r="P119" i="276"/>
  <c r="H119" i="276"/>
  <c r="CA118" i="276"/>
  <c r="BQ118" i="276"/>
  <c r="BO118" i="276"/>
  <c r="BM118" i="276"/>
  <c r="BK118" i="276"/>
  <c r="BI118" i="276"/>
  <c r="BG118" i="276"/>
  <c r="BE118" i="276"/>
  <c r="BC118" i="276"/>
  <c r="BA118" i="276"/>
  <c r="AY118" i="276"/>
  <c r="AW118" i="276"/>
  <c r="AU118" i="276"/>
  <c r="AS118" i="276"/>
  <c r="AQ118" i="276"/>
  <c r="AO118" i="276"/>
  <c r="AM118" i="276"/>
  <c r="AK118" i="276"/>
  <c r="AI118" i="276"/>
  <c r="AG118" i="276"/>
  <c r="AE118" i="276"/>
  <c r="AC118" i="276"/>
  <c r="AA118" i="276"/>
  <c r="Y118" i="276"/>
  <c r="W118" i="276"/>
  <c r="U118" i="276"/>
  <c r="R118" i="276"/>
  <c r="P118" i="276"/>
  <c r="H118" i="276"/>
  <c r="CA117" i="276"/>
  <c r="BQ117" i="276"/>
  <c r="BO117" i="276"/>
  <c r="BM117" i="276"/>
  <c r="BK117" i="276"/>
  <c r="BI117" i="276"/>
  <c r="BG117" i="276"/>
  <c r="BE117" i="276"/>
  <c r="BC117" i="276"/>
  <c r="BA117" i="276"/>
  <c r="AY117" i="276"/>
  <c r="AW117" i="276"/>
  <c r="AU117" i="276"/>
  <c r="AS117" i="276"/>
  <c r="AQ117" i="276"/>
  <c r="AO117" i="276"/>
  <c r="AM117" i="276"/>
  <c r="AK117" i="276"/>
  <c r="AI117" i="276"/>
  <c r="AG117" i="276"/>
  <c r="AE117" i="276"/>
  <c r="AC117" i="276"/>
  <c r="AA117" i="276"/>
  <c r="Y117" i="276"/>
  <c r="W117" i="276"/>
  <c r="U117" i="276"/>
  <c r="CC117" i="276"/>
  <c r="P117" i="276"/>
  <c r="H117" i="276"/>
  <c r="CA116" i="276"/>
  <c r="BQ116" i="276"/>
  <c r="BO116" i="276"/>
  <c r="BM116" i="276"/>
  <c r="BK116" i="276"/>
  <c r="BI116" i="276"/>
  <c r="BG116" i="276"/>
  <c r="BE116" i="276"/>
  <c r="BC116" i="276"/>
  <c r="BA116" i="276"/>
  <c r="AY116" i="276"/>
  <c r="AW116" i="276"/>
  <c r="AU116" i="276"/>
  <c r="AS116" i="276"/>
  <c r="AQ116" i="276"/>
  <c r="AO116" i="276"/>
  <c r="AM116" i="276"/>
  <c r="AK116" i="276"/>
  <c r="AI116" i="276"/>
  <c r="AG116" i="276"/>
  <c r="AE116" i="276"/>
  <c r="AC116" i="276"/>
  <c r="AA116" i="276"/>
  <c r="Y116" i="276"/>
  <c r="W116" i="276"/>
  <c r="U116" i="276"/>
  <c r="R116" i="276"/>
  <c r="P116" i="276"/>
  <c r="H116" i="276"/>
  <c r="CA115" i="276"/>
  <c r="BQ115" i="276"/>
  <c r="BO115" i="276"/>
  <c r="BM115" i="276"/>
  <c r="BK115" i="276"/>
  <c r="BI115" i="276"/>
  <c r="BG115" i="276"/>
  <c r="BE115" i="276"/>
  <c r="BC115" i="276"/>
  <c r="BA115" i="276"/>
  <c r="AY115" i="276"/>
  <c r="AW115" i="276"/>
  <c r="AU115" i="276"/>
  <c r="AS115" i="276"/>
  <c r="AQ115" i="276"/>
  <c r="AO115" i="276"/>
  <c r="AM115" i="276"/>
  <c r="AK115" i="276"/>
  <c r="AI115" i="276"/>
  <c r="AG115" i="276"/>
  <c r="AE115" i="276"/>
  <c r="AC115" i="276"/>
  <c r="AA115" i="276"/>
  <c r="Y115" i="276"/>
  <c r="W115" i="276"/>
  <c r="U115" i="276"/>
  <c r="CC115" i="276"/>
  <c r="CF115" i="276" s="1"/>
  <c r="CG115" i="276" s="1"/>
  <c r="P115" i="276"/>
  <c r="H115" i="276"/>
  <c r="CA114" i="276"/>
  <c r="BQ114" i="276"/>
  <c r="BO114" i="276"/>
  <c r="BM114" i="276"/>
  <c r="BK114" i="276"/>
  <c r="BI114" i="276"/>
  <c r="BG114" i="276"/>
  <c r="BE114" i="276"/>
  <c r="BC114" i="276"/>
  <c r="BA114" i="276"/>
  <c r="AY114" i="276"/>
  <c r="AW114" i="276"/>
  <c r="AU114" i="276"/>
  <c r="AS114" i="276"/>
  <c r="AQ114" i="276"/>
  <c r="AO114" i="276"/>
  <c r="AM114" i="276"/>
  <c r="AK114" i="276"/>
  <c r="AI114" i="276"/>
  <c r="AG114" i="276"/>
  <c r="AE114" i="276"/>
  <c r="AC114" i="276"/>
  <c r="AA114" i="276"/>
  <c r="Y114" i="276"/>
  <c r="W114" i="276"/>
  <c r="U114" i="276"/>
  <c r="CC114" i="276"/>
  <c r="CD114" i="276" s="1"/>
  <c r="P114" i="276"/>
  <c r="H114" i="276"/>
  <c r="CA113" i="276"/>
  <c r="BQ113" i="276"/>
  <c r="BO113" i="276"/>
  <c r="BM113" i="276"/>
  <c r="BK113" i="276"/>
  <c r="BI113" i="276"/>
  <c r="BG113" i="276"/>
  <c r="BE113" i="276"/>
  <c r="BC113" i="276"/>
  <c r="BA113" i="276"/>
  <c r="AY113" i="276"/>
  <c r="AW113" i="276"/>
  <c r="AU113" i="276"/>
  <c r="AS113" i="276"/>
  <c r="AQ113" i="276"/>
  <c r="AO113" i="276"/>
  <c r="AM113" i="276"/>
  <c r="AK113" i="276"/>
  <c r="AI113" i="276"/>
  <c r="AG113" i="276"/>
  <c r="AE113" i="276"/>
  <c r="AC113" i="276"/>
  <c r="AA113" i="276"/>
  <c r="Y113" i="276"/>
  <c r="W113" i="276"/>
  <c r="U113" i="276"/>
  <c r="R113" i="276"/>
  <c r="P113" i="276"/>
  <c r="H113" i="276"/>
  <c r="L112" i="276"/>
  <c r="CA111" i="276"/>
  <c r="BQ111" i="276"/>
  <c r="BO111" i="276"/>
  <c r="BM111" i="276"/>
  <c r="BK111" i="276"/>
  <c r="BI111" i="276"/>
  <c r="BG111" i="276"/>
  <c r="BE111" i="276"/>
  <c r="BC111" i="276"/>
  <c r="BA111" i="276"/>
  <c r="AY111" i="276"/>
  <c r="AW111" i="276"/>
  <c r="AU111" i="276"/>
  <c r="AS111" i="276"/>
  <c r="AQ111" i="276"/>
  <c r="AO111" i="276"/>
  <c r="AM111" i="276"/>
  <c r="AK111" i="276"/>
  <c r="AI111" i="276"/>
  <c r="AG111" i="276"/>
  <c r="AE111" i="276"/>
  <c r="AC111" i="276"/>
  <c r="AA111" i="276"/>
  <c r="Y111" i="276"/>
  <c r="W111" i="276"/>
  <c r="U111" i="276"/>
  <c r="R111" i="276"/>
  <c r="P111" i="276"/>
  <c r="H111" i="276"/>
  <c r="CA110" i="276"/>
  <c r="BQ110" i="276"/>
  <c r="BO110" i="276"/>
  <c r="BM110" i="276"/>
  <c r="BK110" i="276"/>
  <c r="BI110" i="276"/>
  <c r="BG110" i="276"/>
  <c r="BE110" i="276"/>
  <c r="BC110" i="276"/>
  <c r="BA110" i="276"/>
  <c r="AY110" i="276"/>
  <c r="AW110" i="276"/>
  <c r="AU110" i="276"/>
  <c r="AS110" i="276"/>
  <c r="AQ110" i="276"/>
  <c r="AO110" i="276"/>
  <c r="AM110" i="276"/>
  <c r="AK110" i="276"/>
  <c r="AI110" i="276"/>
  <c r="AG110" i="276"/>
  <c r="AE110" i="276"/>
  <c r="AC110" i="276"/>
  <c r="AA110" i="276"/>
  <c r="Y110" i="276"/>
  <c r="W110" i="276"/>
  <c r="U110" i="276"/>
  <c r="R110" i="276"/>
  <c r="P110" i="276"/>
  <c r="H110" i="276"/>
  <c r="CA109" i="276"/>
  <c r="BQ109" i="276"/>
  <c r="BO109" i="276"/>
  <c r="BM109" i="276"/>
  <c r="BK109" i="276"/>
  <c r="BI109" i="276"/>
  <c r="BG109" i="276"/>
  <c r="BE109" i="276"/>
  <c r="BC109" i="276"/>
  <c r="BA109" i="276"/>
  <c r="AY109" i="276"/>
  <c r="AW109" i="276"/>
  <c r="AU109" i="276"/>
  <c r="AS109" i="276"/>
  <c r="AQ109" i="276"/>
  <c r="AO109" i="276"/>
  <c r="AM109" i="276"/>
  <c r="AK109" i="276"/>
  <c r="AI109" i="276"/>
  <c r="AG109" i="276"/>
  <c r="AE109" i="276"/>
  <c r="AC109" i="276"/>
  <c r="AA109" i="276"/>
  <c r="Y109" i="276"/>
  <c r="W109" i="276"/>
  <c r="U109" i="276"/>
  <c r="P109" i="276"/>
  <c r="H109" i="276"/>
  <c r="CA108" i="276"/>
  <c r="BQ108" i="276"/>
  <c r="BO108" i="276"/>
  <c r="BM108" i="276"/>
  <c r="BK108" i="276"/>
  <c r="BI108" i="276"/>
  <c r="BG108" i="276"/>
  <c r="BE108" i="276"/>
  <c r="BC108" i="276"/>
  <c r="BA108" i="276"/>
  <c r="AY108" i="276"/>
  <c r="AW108" i="276"/>
  <c r="AU108" i="276"/>
  <c r="AS108" i="276"/>
  <c r="AQ108" i="276"/>
  <c r="AO108" i="276"/>
  <c r="AM108" i="276"/>
  <c r="AK108" i="276"/>
  <c r="AI108" i="276"/>
  <c r="AG108" i="276"/>
  <c r="AE108" i="276"/>
  <c r="AC108" i="276"/>
  <c r="AA108" i="276"/>
  <c r="Y108" i="276"/>
  <c r="W108" i="276"/>
  <c r="U108" i="276"/>
  <c r="R108" i="276"/>
  <c r="P108" i="276"/>
  <c r="H108" i="276"/>
  <c r="CF107" i="276"/>
  <c r="CG107" i="276" s="1"/>
  <c r="CB107" i="276"/>
  <c r="R107" i="276"/>
  <c r="O107" i="276"/>
  <c r="P107" i="276" s="1"/>
  <c r="CE107" i="276" s="1"/>
  <c r="CC106" i="276"/>
  <c r="CF106" i="276" s="1"/>
  <c r="CG106" i="276" s="1"/>
  <c r="CA106" i="276"/>
  <c r="BQ106" i="276"/>
  <c r="BO106" i="276"/>
  <c r="BM106" i="276"/>
  <c r="BK106" i="276"/>
  <c r="BI106" i="276"/>
  <c r="BG106" i="276"/>
  <c r="BE106" i="276"/>
  <c r="BC106" i="276"/>
  <c r="BA106" i="276"/>
  <c r="AY106" i="276"/>
  <c r="AW106" i="276"/>
  <c r="AU106" i="276"/>
  <c r="AS106" i="276"/>
  <c r="AQ106" i="276"/>
  <c r="AO106" i="276"/>
  <c r="AM106" i="276"/>
  <c r="AK106" i="276"/>
  <c r="AI106" i="276"/>
  <c r="AG106" i="276"/>
  <c r="AE106" i="276"/>
  <c r="AC106" i="276"/>
  <c r="AA106" i="276"/>
  <c r="Y106" i="276"/>
  <c r="W106" i="276"/>
  <c r="U106" i="276"/>
  <c r="O106" i="276"/>
  <c r="P106" i="276" s="1"/>
  <c r="L106" i="276"/>
  <c r="R106" i="276" s="1"/>
  <c r="H106" i="276"/>
  <c r="BQ104" i="276"/>
  <c r="BQ103" i="276" s="1"/>
  <c r="BO104" i="276"/>
  <c r="BO103" i="276" s="1"/>
  <c r="BM104" i="276"/>
  <c r="BM103" i="276" s="1"/>
  <c r="BK104" i="276"/>
  <c r="BK103" i="276" s="1"/>
  <c r="BI104" i="276"/>
  <c r="BI103" i="276" s="1"/>
  <c r="BG104" i="276"/>
  <c r="BG103" i="276" s="1"/>
  <c r="BE104" i="276"/>
  <c r="BE103" i="276" s="1"/>
  <c r="BC104" i="276"/>
  <c r="BC103" i="276" s="1"/>
  <c r="BA104" i="276"/>
  <c r="BA103" i="276" s="1"/>
  <c r="AY104" i="276"/>
  <c r="AY103" i="276" s="1"/>
  <c r="AW104" i="276"/>
  <c r="AW103" i="276" s="1"/>
  <c r="AU104" i="276"/>
  <c r="AU103" i="276" s="1"/>
  <c r="AS104" i="276"/>
  <c r="AS103" i="276" s="1"/>
  <c r="AQ104" i="276"/>
  <c r="AQ103" i="276" s="1"/>
  <c r="AO104" i="276"/>
  <c r="AO103" i="276" s="1"/>
  <c r="AM104" i="276"/>
  <c r="AM103" i="276" s="1"/>
  <c r="AK104" i="276"/>
  <c r="AK103" i="276" s="1"/>
  <c r="AI104" i="276"/>
  <c r="AI103" i="276" s="1"/>
  <c r="AG104" i="276"/>
  <c r="AG103" i="276" s="1"/>
  <c r="AE104" i="276"/>
  <c r="AE103" i="276" s="1"/>
  <c r="AC104" i="276"/>
  <c r="AC103" i="276" s="1"/>
  <c r="AA104" i="276"/>
  <c r="AA103" i="276" s="1"/>
  <c r="Y104" i="276"/>
  <c r="Y103" i="276" s="1"/>
  <c r="W104" i="276"/>
  <c r="W103" i="276" s="1"/>
  <c r="U104" i="276"/>
  <c r="U103" i="276" s="1"/>
  <c r="R104" i="276"/>
  <c r="P104" i="276"/>
  <c r="P103" i="276" s="1"/>
  <c r="H104" i="276"/>
  <c r="H103" i="276" s="1"/>
  <c r="H25" i="274" s="1"/>
  <c r="L103" i="276"/>
  <c r="CA101" i="276"/>
  <c r="BQ101" i="276"/>
  <c r="BO101" i="276"/>
  <c r="BM101" i="276"/>
  <c r="BK101" i="276"/>
  <c r="BI101" i="276"/>
  <c r="BG101" i="276"/>
  <c r="BE101" i="276"/>
  <c r="BC101" i="276"/>
  <c r="BA101" i="276"/>
  <c r="AY101" i="276"/>
  <c r="AW101" i="276"/>
  <c r="AU101" i="276"/>
  <c r="AS101" i="276"/>
  <c r="AQ101" i="276"/>
  <c r="AO101" i="276"/>
  <c r="AM101" i="276"/>
  <c r="AK101" i="276"/>
  <c r="AI101" i="276"/>
  <c r="AG101" i="276"/>
  <c r="AE101" i="276"/>
  <c r="AC101" i="276"/>
  <c r="AA101" i="276"/>
  <c r="Y101" i="276"/>
  <c r="W101" i="276"/>
  <c r="U101" i="276"/>
  <c r="R101" i="276"/>
  <c r="P101" i="276"/>
  <c r="H101" i="276"/>
  <c r="CA100" i="276"/>
  <c r="BQ100" i="276"/>
  <c r="BO100" i="276"/>
  <c r="BM100" i="276"/>
  <c r="BK100" i="276"/>
  <c r="BI100" i="276"/>
  <c r="BG100" i="276"/>
  <c r="BE100" i="276"/>
  <c r="BC100" i="276"/>
  <c r="BA100" i="276"/>
  <c r="AY100" i="276"/>
  <c r="AW100" i="276"/>
  <c r="AU100" i="276"/>
  <c r="AS100" i="276"/>
  <c r="AQ100" i="276"/>
  <c r="AO100" i="276"/>
  <c r="AM100" i="276"/>
  <c r="AK100" i="276"/>
  <c r="AI100" i="276"/>
  <c r="AG100" i="276"/>
  <c r="AE100" i="276"/>
  <c r="AC100" i="276"/>
  <c r="AA100" i="276"/>
  <c r="Y100" i="276"/>
  <c r="W100" i="276"/>
  <c r="U100" i="276"/>
  <c r="R100" i="276"/>
  <c r="P100" i="276"/>
  <c r="H100" i="276"/>
  <c r="CA99" i="276"/>
  <c r="BQ99" i="276"/>
  <c r="BO99" i="276"/>
  <c r="BM99" i="276"/>
  <c r="BK99" i="276"/>
  <c r="BI99" i="276"/>
  <c r="BG99" i="276"/>
  <c r="BE99" i="276"/>
  <c r="BC99" i="276"/>
  <c r="BA99" i="276"/>
  <c r="AY99" i="276"/>
  <c r="AW99" i="276"/>
  <c r="AU99" i="276"/>
  <c r="AS99" i="276"/>
  <c r="AQ99" i="276"/>
  <c r="AO99" i="276"/>
  <c r="AM99" i="276"/>
  <c r="AK99" i="276"/>
  <c r="AI99" i="276"/>
  <c r="AG99" i="276"/>
  <c r="AE99" i="276"/>
  <c r="AC99" i="276"/>
  <c r="AA99" i="276"/>
  <c r="Y99" i="276"/>
  <c r="W99" i="276"/>
  <c r="U99" i="276"/>
  <c r="P99" i="276"/>
  <c r="H99" i="276"/>
  <c r="CA98" i="276"/>
  <c r="BQ98" i="276"/>
  <c r="BO98" i="276"/>
  <c r="BM98" i="276"/>
  <c r="BK98" i="276"/>
  <c r="BI98" i="276"/>
  <c r="BG98" i="276"/>
  <c r="BE98" i="276"/>
  <c r="BC98" i="276"/>
  <c r="BA98" i="276"/>
  <c r="AY98" i="276"/>
  <c r="AW98" i="276"/>
  <c r="AU98" i="276"/>
  <c r="AS98" i="276"/>
  <c r="AQ98" i="276"/>
  <c r="AO98" i="276"/>
  <c r="AM98" i="276"/>
  <c r="AK98" i="276"/>
  <c r="AI98" i="276"/>
  <c r="AG98" i="276"/>
  <c r="AE98" i="276"/>
  <c r="AC98" i="276"/>
  <c r="AA98" i="276"/>
  <c r="Y98" i="276"/>
  <c r="W98" i="276"/>
  <c r="U98" i="276"/>
  <c r="R98" i="276"/>
  <c r="P98" i="276"/>
  <c r="H98" i="276"/>
  <c r="CA97" i="276"/>
  <c r="BQ97" i="276"/>
  <c r="BO97" i="276"/>
  <c r="BM97" i="276"/>
  <c r="BK97" i="276"/>
  <c r="BI97" i="276"/>
  <c r="BG97" i="276"/>
  <c r="BE97" i="276"/>
  <c r="BC97" i="276"/>
  <c r="BA97" i="276"/>
  <c r="AY97" i="276"/>
  <c r="AW97" i="276"/>
  <c r="AU97" i="276"/>
  <c r="AS97" i="276"/>
  <c r="AQ97" i="276"/>
  <c r="AO97" i="276"/>
  <c r="AM97" i="276"/>
  <c r="AK97" i="276"/>
  <c r="AI97" i="276"/>
  <c r="AG97" i="276"/>
  <c r="AE97" i="276"/>
  <c r="AC97" i="276"/>
  <c r="AA97" i="276"/>
  <c r="Y97" i="276"/>
  <c r="W97" i="276"/>
  <c r="U97" i="276"/>
  <c r="CC97" i="276"/>
  <c r="P97" i="276"/>
  <c r="H97" i="276"/>
  <c r="CA96" i="276"/>
  <c r="BQ96" i="276"/>
  <c r="BO96" i="276"/>
  <c r="BM96" i="276"/>
  <c r="BK96" i="276"/>
  <c r="BI96" i="276"/>
  <c r="BG96" i="276"/>
  <c r="BE96" i="276"/>
  <c r="BC96" i="276"/>
  <c r="BA96" i="276"/>
  <c r="AY96" i="276"/>
  <c r="AW96" i="276"/>
  <c r="AU96" i="276"/>
  <c r="AS96" i="276"/>
  <c r="AQ96" i="276"/>
  <c r="AO96" i="276"/>
  <c r="AM96" i="276"/>
  <c r="AK96" i="276"/>
  <c r="AI96" i="276"/>
  <c r="AG96" i="276"/>
  <c r="AE96" i="276"/>
  <c r="AC96" i="276"/>
  <c r="AA96" i="276"/>
  <c r="Y96" i="276"/>
  <c r="W96" i="276"/>
  <c r="U96" i="276"/>
  <c r="CC96" i="276"/>
  <c r="P96" i="276"/>
  <c r="H96" i="276"/>
  <c r="CA95" i="276"/>
  <c r="BQ95" i="276"/>
  <c r="BO95" i="276"/>
  <c r="BM95" i="276"/>
  <c r="BK95" i="276"/>
  <c r="BI95" i="276"/>
  <c r="BG95" i="276"/>
  <c r="BE95" i="276"/>
  <c r="BC95" i="276"/>
  <c r="BA95" i="276"/>
  <c r="AY95" i="276"/>
  <c r="AW95" i="276"/>
  <c r="AU95" i="276"/>
  <c r="AS95" i="276"/>
  <c r="AQ95" i="276"/>
  <c r="AO95" i="276"/>
  <c r="AM95" i="276"/>
  <c r="AK95" i="276"/>
  <c r="AI95" i="276"/>
  <c r="AG95" i="276"/>
  <c r="AE95" i="276"/>
  <c r="AC95" i="276"/>
  <c r="AA95" i="276"/>
  <c r="Y95" i="276"/>
  <c r="W95" i="276"/>
  <c r="U95" i="276"/>
  <c r="CC95" i="276"/>
  <c r="P95" i="276"/>
  <c r="H95" i="276"/>
  <c r="CA94" i="276"/>
  <c r="BQ94" i="276"/>
  <c r="BO94" i="276"/>
  <c r="BM94" i="276"/>
  <c r="BK94" i="276"/>
  <c r="BI94" i="276"/>
  <c r="BG94" i="276"/>
  <c r="BE94" i="276"/>
  <c r="BC94" i="276"/>
  <c r="BA94" i="276"/>
  <c r="AY94" i="276"/>
  <c r="AW94" i="276"/>
  <c r="AU94" i="276"/>
  <c r="AS94" i="276"/>
  <c r="AQ94" i="276"/>
  <c r="AO94" i="276"/>
  <c r="AM94" i="276"/>
  <c r="AK94" i="276"/>
  <c r="AI94" i="276"/>
  <c r="AG94" i="276"/>
  <c r="AE94" i="276"/>
  <c r="AC94" i="276"/>
  <c r="AA94" i="276"/>
  <c r="Y94" i="276"/>
  <c r="W94" i="276"/>
  <c r="U94" i="276"/>
  <c r="CC94" i="276"/>
  <c r="CD94" i="276" s="1"/>
  <c r="P94" i="276"/>
  <c r="H94" i="276"/>
  <c r="CA93" i="276"/>
  <c r="BQ93" i="276"/>
  <c r="BO93" i="276"/>
  <c r="BM93" i="276"/>
  <c r="BK93" i="276"/>
  <c r="BI93" i="276"/>
  <c r="BG93" i="276"/>
  <c r="BE93" i="276"/>
  <c r="BC93" i="276"/>
  <c r="BA93" i="276"/>
  <c r="AY93" i="276"/>
  <c r="AW93" i="276"/>
  <c r="AU93" i="276"/>
  <c r="AS93" i="276"/>
  <c r="AQ93" i="276"/>
  <c r="AO93" i="276"/>
  <c r="AM93" i="276"/>
  <c r="AK93" i="276"/>
  <c r="AI93" i="276"/>
  <c r="AG93" i="276"/>
  <c r="AE93" i="276"/>
  <c r="AC93" i="276"/>
  <c r="AA93" i="276"/>
  <c r="Y93" i="276"/>
  <c r="W93" i="276"/>
  <c r="U93" i="276"/>
  <c r="P93" i="276"/>
  <c r="H93" i="276"/>
  <c r="CA92" i="276"/>
  <c r="BQ92" i="276"/>
  <c r="BO92" i="276"/>
  <c r="BM92" i="276"/>
  <c r="BK92" i="276"/>
  <c r="BI92" i="276"/>
  <c r="BG92" i="276"/>
  <c r="BE92" i="276"/>
  <c r="BC92" i="276"/>
  <c r="BA92" i="276"/>
  <c r="AY92" i="276"/>
  <c r="AW92" i="276"/>
  <c r="AU92" i="276"/>
  <c r="AS92" i="276"/>
  <c r="AQ92" i="276"/>
  <c r="AO92" i="276"/>
  <c r="AM92" i="276"/>
  <c r="AK92" i="276"/>
  <c r="AI92" i="276"/>
  <c r="AG92" i="276"/>
  <c r="AE92" i="276"/>
  <c r="AC92" i="276"/>
  <c r="AA92" i="276"/>
  <c r="Y92" i="276"/>
  <c r="W92" i="276"/>
  <c r="U92" i="276"/>
  <c r="R92" i="276"/>
  <c r="P92" i="276"/>
  <c r="H92" i="276"/>
  <c r="CA91" i="276"/>
  <c r="BQ91" i="276"/>
  <c r="BO91" i="276"/>
  <c r="BM91" i="276"/>
  <c r="BK91" i="276"/>
  <c r="BI91" i="276"/>
  <c r="BG91" i="276"/>
  <c r="BE91" i="276"/>
  <c r="BC91" i="276"/>
  <c r="BA91" i="276"/>
  <c r="AY91" i="276"/>
  <c r="AW91" i="276"/>
  <c r="AU91" i="276"/>
  <c r="AS91" i="276"/>
  <c r="AQ91" i="276"/>
  <c r="AO91" i="276"/>
  <c r="AM91" i="276"/>
  <c r="AK91" i="276"/>
  <c r="AI91" i="276"/>
  <c r="AG91" i="276"/>
  <c r="AE91" i="276"/>
  <c r="AC91" i="276"/>
  <c r="AA91" i="276"/>
  <c r="Y91" i="276"/>
  <c r="W91" i="276"/>
  <c r="U91" i="276"/>
  <c r="P91" i="276"/>
  <c r="H91" i="276"/>
  <c r="CA90" i="276"/>
  <c r="BQ90" i="276"/>
  <c r="BO90" i="276"/>
  <c r="BM90" i="276"/>
  <c r="BK90" i="276"/>
  <c r="BI90" i="276"/>
  <c r="BG90" i="276"/>
  <c r="BE90" i="276"/>
  <c r="BC90" i="276"/>
  <c r="BA90" i="276"/>
  <c r="AY90" i="276"/>
  <c r="AW90" i="276"/>
  <c r="AU90" i="276"/>
  <c r="AS90" i="276"/>
  <c r="AQ90" i="276"/>
  <c r="AO90" i="276"/>
  <c r="AM90" i="276"/>
  <c r="AK90" i="276"/>
  <c r="AI90" i="276"/>
  <c r="AG90" i="276"/>
  <c r="AE90" i="276"/>
  <c r="AC90" i="276"/>
  <c r="AA90" i="276"/>
  <c r="Y90" i="276"/>
  <c r="W90" i="276"/>
  <c r="U90" i="276"/>
  <c r="R90" i="276"/>
  <c r="P90" i="276"/>
  <c r="H90" i="276"/>
  <c r="CA89" i="276"/>
  <c r="BQ89" i="276"/>
  <c r="BO89" i="276"/>
  <c r="BM89" i="276"/>
  <c r="BK89" i="276"/>
  <c r="BI89" i="276"/>
  <c r="BG89" i="276"/>
  <c r="BE89" i="276"/>
  <c r="BC89" i="276"/>
  <c r="BA89" i="276"/>
  <c r="AY89" i="276"/>
  <c r="AW89" i="276"/>
  <c r="AU89" i="276"/>
  <c r="AS89" i="276"/>
  <c r="AQ89" i="276"/>
  <c r="AO89" i="276"/>
  <c r="AM89" i="276"/>
  <c r="AK89" i="276"/>
  <c r="AI89" i="276"/>
  <c r="AG89" i="276"/>
  <c r="AE89" i="276"/>
  <c r="AC89" i="276"/>
  <c r="AA89" i="276"/>
  <c r="Y89" i="276"/>
  <c r="W89" i="276"/>
  <c r="U89" i="276"/>
  <c r="CC89" i="276"/>
  <c r="CF89" i="276" s="1"/>
  <c r="CG89" i="276" s="1"/>
  <c r="P89" i="276"/>
  <c r="H89" i="276"/>
  <c r="CA88" i="276"/>
  <c r="BQ88" i="276"/>
  <c r="BO88" i="276"/>
  <c r="BM88" i="276"/>
  <c r="BK88" i="276"/>
  <c r="BI88" i="276"/>
  <c r="BG88" i="276"/>
  <c r="BE88" i="276"/>
  <c r="BC88" i="276"/>
  <c r="BA88" i="276"/>
  <c r="AY88" i="276"/>
  <c r="AW88" i="276"/>
  <c r="AU88" i="276"/>
  <c r="AS88" i="276"/>
  <c r="AQ88" i="276"/>
  <c r="AO88" i="276"/>
  <c r="AM88" i="276"/>
  <c r="AK88" i="276"/>
  <c r="AI88" i="276"/>
  <c r="AG88" i="276"/>
  <c r="AE88" i="276"/>
  <c r="AC88" i="276"/>
  <c r="AA88" i="276"/>
  <c r="Y88" i="276"/>
  <c r="W88" i="276"/>
  <c r="U88" i="276"/>
  <c r="R88" i="276"/>
  <c r="P88" i="276"/>
  <c r="H88" i="276"/>
  <c r="CA87" i="276"/>
  <c r="BQ87" i="276"/>
  <c r="BO87" i="276"/>
  <c r="BM87" i="276"/>
  <c r="BK87" i="276"/>
  <c r="BI87" i="276"/>
  <c r="BG87" i="276"/>
  <c r="BE87" i="276"/>
  <c r="BC87" i="276"/>
  <c r="BA87" i="276"/>
  <c r="AY87" i="276"/>
  <c r="AW87" i="276"/>
  <c r="AU87" i="276"/>
  <c r="AS87" i="276"/>
  <c r="AQ87" i="276"/>
  <c r="AO87" i="276"/>
  <c r="AM87" i="276"/>
  <c r="AK87" i="276"/>
  <c r="AI87" i="276"/>
  <c r="AG87" i="276"/>
  <c r="AE87" i="276"/>
  <c r="AC87" i="276"/>
  <c r="AA87" i="276"/>
  <c r="Y87" i="276"/>
  <c r="W87" i="276"/>
  <c r="U87" i="276"/>
  <c r="R87" i="276"/>
  <c r="P87" i="276"/>
  <c r="H87" i="276"/>
  <c r="L86" i="276"/>
  <c r="CA85" i="276"/>
  <c r="BQ85" i="276"/>
  <c r="BO85" i="276"/>
  <c r="BM85" i="276"/>
  <c r="BK85" i="276"/>
  <c r="BI85" i="276"/>
  <c r="BG85" i="276"/>
  <c r="BE85" i="276"/>
  <c r="BC85" i="276"/>
  <c r="BA85" i="276"/>
  <c r="AY85" i="276"/>
  <c r="AW85" i="276"/>
  <c r="AU85" i="276"/>
  <c r="AS85" i="276"/>
  <c r="AQ85" i="276"/>
  <c r="AO85" i="276"/>
  <c r="AM85" i="276"/>
  <c r="AK85" i="276"/>
  <c r="AI85" i="276"/>
  <c r="AG85" i="276"/>
  <c r="AE85" i="276"/>
  <c r="AC85" i="276"/>
  <c r="AA85" i="276"/>
  <c r="Y85" i="276"/>
  <c r="W85" i="276"/>
  <c r="U85" i="276"/>
  <c r="R85" i="276"/>
  <c r="P85" i="276"/>
  <c r="H85" i="276"/>
  <c r="CA84" i="276"/>
  <c r="BQ84" i="276"/>
  <c r="BO84" i="276"/>
  <c r="BM84" i="276"/>
  <c r="BK84" i="276"/>
  <c r="BI84" i="276"/>
  <c r="BG84" i="276"/>
  <c r="BE84" i="276"/>
  <c r="BC84" i="276"/>
  <c r="BA84" i="276"/>
  <c r="AY84" i="276"/>
  <c r="AW84" i="276"/>
  <c r="AU84" i="276"/>
  <c r="AS84" i="276"/>
  <c r="AQ84" i="276"/>
  <c r="AO84" i="276"/>
  <c r="AM84" i="276"/>
  <c r="AK84" i="276"/>
  <c r="AI84" i="276"/>
  <c r="AG84" i="276"/>
  <c r="AE84" i="276"/>
  <c r="AC84" i="276"/>
  <c r="AA84" i="276"/>
  <c r="Y84" i="276"/>
  <c r="W84" i="276"/>
  <c r="U84" i="276"/>
  <c r="CC84" i="276"/>
  <c r="P84" i="276"/>
  <c r="H84" i="276"/>
  <c r="CA83" i="276"/>
  <c r="BQ83" i="276"/>
  <c r="BO83" i="276"/>
  <c r="BM83" i="276"/>
  <c r="BK83" i="276"/>
  <c r="BI83" i="276"/>
  <c r="BG83" i="276"/>
  <c r="BE83" i="276"/>
  <c r="BC83" i="276"/>
  <c r="BA83" i="276"/>
  <c r="AY83" i="276"/>
  <c r="AW83" i="276"/>
  <c r="AU83" i="276"/>
  <c r="AS83" i="276"/>
  <c r="AQ83" i="276"/>
  <c r="AO83" i="276"/>
  <c r="AM83" i="276"/>
  <c r="AK83" i="276"/>
  <c r="AI83" i="276"/>
  <c r="AG83" i="276"/>
  <c r="AE83" i="276"/>
  <c r="AC83" i="276"/>
  <c r="AA83" i="276"/>
  <c r="Y83" i="276"/>
  <c r="W83" i="276"/>
  <c r="U83" i="276"/>
  <c r="P83" i="276"/>
  <c r="H83" i="276"/>
  <c r="CA82" i="276"/>
  <c r="BQ82" i="276"/>
  <c r="BO82" i="276"/>
  <c r="BM82" i="276"/>
  <c r="BK82" i="276"/>
  <c r="BI82" i="276"/>
  <c r="BG82" i="276"/>
  <c r="BE82" i="276"/>
  <c r="BC82" i="276"/>
  <c r="BA82" i="276"/>
  <c r="AY82" i="276"/>
  <c r="AW82" i="276"/>
  <c r="AU82" i="276"/>
  <c r="AS82" i="276"/>
  <c r="AQ82" i="276"/>
  <c r="AO82" i="276"/>
  <c r="AM82" i="276"/>
  <c r="AK82" i="276"/>
  <c r="AI82" i="276"/>
  <c r="AG82" i="276"/>
  <c r="AE82" i="276"/>
  <c r="AC82" i="276"/>
  <c r="AA82" i="276"/>
  <c r="Y82" i="276"/>
  <c r="W82" i="276"/>
  <c r="U82" i="276"/>
  <c r="R82" i="276"/>
  <c r="P82" i="276"/>
  <c r="H82" i="276"/>
  <c r="CA81" i="276"/>
  <c r="BQ81" i="276"/>
  <c r="BO81" i="276"/>
  <c r="BM81" i="276"/>
  <c r="BK81" i="276"/>
  <c r="BI81" i="276"/>
  <c r="BG81" i="276"/>
  <c r="BE81" i="276"/>
  <c r="BC81" i="276"/>
  <c r="BA81" i="276"/>
  <c r="AY81" i="276"/>
  <c r="AW81" i="276"/>
  <c r="AU81" i="276"/>
  <c r="AS81" i="276"/>
  <c r="AQ81" i="276"/>
  <c r="AO81" i="276"/>
  <c r="AM81" i="276"/>
  <c r="AK81" i="276"/>
  <c r="AI81" i="276"/>
  <c r="AG81" i="276"/>
  <c r="AE81" i="276"/>
  <c r="AC81" i="276"/>
  <c r="AA81" i="276"/>
  <c r="Y81" i="276"/>
  <c r="W81" i="276"/>
  <c r="U81" i="276"/>
  <c r="P81" i="276"/>
  <c r="H81" i="276"/>
  <c r="CA80" i="276"/>
  <c r="BQ80" i="276"/>
  <c r="BO80" i="276"/>
  <c r="BM80" i="276"/>
  <c r="BK80" i="276"/>
  <c r="BI80" i="276"/>
  <c r="BG80" i="276"/>
  <c r="BE80" i="276"/>
  <c r="BC80" i="276"/>
  <c r="BA80" i="276"/>
  <c r="AY80" i="276"/>
  <c r="AW80" i="276"/>
  <c r="AU80" i="276"/>
  <c r="AS80" i="276"/>
  <c r="AQ80" i="276"/>
  <c r="AO80" i="276"/>
  <c r="AM80" i="276"/>
  <c r="AK80" i="276"/>
  <c r="AI80" i="276"/>
  <c r="AG80" i="276"/>
  <c r="AE80" i="276"/>
  <c r="AC80" i="276"/>
  <c r="AA80" i="276"/>
  <c r="Y80" i="276"/>
  <c r="W80" i="276"/>
  <c r="U80" i="276"/>
  <c r="P80" i="276"/>
  <c r="H80" i="276"/>
  <c r="CA79" i="276"/>
  <c r="CB79" i="276" s="1"/>
  <c r="BQ79" i="276"/>
  <c r="BO79" i="276"/>
  <c r="BM79" i="276"/>
  <c r="BK79" i="276"/>
  <c r="BI79" i="276"/>
  <c r="BG79" i="276"/>
  <c r="BC79" i="276"/>
  <c r="BA79" i="276"/>
  <c r="AW79" i="276"/>
  <c r="AS79" i="276"/>
  <c r="AO79" i="276"/>
  <c r="AK79" i="276"/>
  <c r="AI79" i="276"/>
  <c r="AG79" i="276"/>
  <c r="AE79" i="276"/>
  <c r="AC79" i="276"/>
  <c r="AA79" i="276"/>
  <c r="Y79" i="276"/>
  <c r="W79" i="276"/>
  <c r="U79" i="276"/>
  <c r="CC79" i="276"/>
  <c r="CF79" i="276" s="1"/>
  <c r="CG79" i="276" s="1"/>
  <c r="P79" i="276"/>
  <c r="CA78" i="276"/>
  <c r="BQ78" i="276"/>
  <c r="BO78" i="276"/>
  <c r="BM78" i="276"/>
  <c r="BK78" i="276"/>
  <c r="BI78" i="276"/>
  <c r="BG78" i="276"/>
  <c r="BE78" i="276"/>
  <c r="BC78" i="276"/>
  <c r="BA78" i="276"/>
  <c r="AY78" i="276"/>
  <c r="AW78" i="276"/>
  <c r="AU78" i="276"/>
  <c r="AS78" i="276"/>
  <c r="AQ78" i="276"/>
  <c r="AO78" i="276"/>
  <c r="AM78" i="276"/>
  <c r="AK78" i="276"/>
  <c r="AI78" i="276"/>
  <c r="AG78" i="276"/>
  <c r="AE78" i="276"/>
  <c r="AC78" i="276"/>
  <c r="AA78" i="276"/>
  <c r="Y78" i="276"/>
  <c r="W78" i="276"/>
  <c r="U78" i="276"/>
  <c r="P78" i="276"/>
  <c r="H78" i="276"/>
  <c r="CA76" i="276"/>
  <c r="BQ76" i="276"/>
  <c r="BO76" i="276"/>
  <c r="BM76" i="276"/>
  <c r="BK76" i="276"/>
  <c r="BI76" i="276"/>
  <c r="BG76" i="276"/>
  <c r="BE76" i="276"/>
  <c r="BC76" i="276"/>
  <c r="BA76" i="276"/>
  <c r="AY76" i="276"/>
  <c r="AW76" i="276"/>
  <c r="AU76" i="276"/>
  <c r="AS76" i="276"/>
  <c r="AQ76" i="276"/>
  <c r="AO76" i="276"/>
  <c r="AM76" i="276"/>
  <c r="AK76" i="276"/>
  <c r="AI76" i="276"/>
  <c r="AG76" i="276"/>
  <c r="AE76" i="276"/>
  <c r="AC76" i="276"/>
  <c r="AA76" i="276"/>
  <c r="Y76" i="276"/>
  <c r="W76" i="276"/>
  <c r="U76" i="276"/>
  <c r="R76" i="276"/>
  <c r="P76" i="276"/>
  <c r="H76" i="276"/>
  <c r="CA75" i="276"/>
  <c r="BQ75" i="276"/>
  <c r="BO75" i="276"/>
  <c r="BM75" i="276"/>
  <c r="BK75" i="276"/>
  <c r="BI75" i="276"/>
  <c r="BG75" i="276"/>
  <c r="BE75" i="276"/>
  <c r="BC75" i="276"/>
  <c r="BA75" i="276"/>
  <c r="AY75" i="276"/>
  <c r="AW75" i="276"/>
  <c r="AU75" i="276"/>
  <c r="AS75" i="276"/>
  <c r="AQ75" i="276"/>
  <c r="AO75" i="276"/>
  <c r="AM75" i="276"/>
  <c r="AK75" i="276"/>
  <c r="AI75" i="276"/>
  <c r="AG75" i="276"/>
  <c r="AE75" i="276"/>
  <c r="AC75" i="276"/>
  <c r="AA75" i="276"/>
  <c r="Y75" i="276"/>
  <c r="W75" i="276"/>
  <c r="U75" i="276"/>
  <c r="R75" i="276"/>
  <c r="P75" i="276"/>
  <c r="H75" i="276"/>
  <c r="CA74" i="276"/>
  <c r="BQ74" i="276"/>
  <c r="BO74" i="276"/>
  <c r="BM74" i="276"/>
  <c r="BK74" i="276"/>
  <c r="BI74" i="276"/>
  <c r="BG74" i="276"/>
  <c r="BE74" i="276"/>
  <c r="BC74" i="276"/>
  <c r="BA74" i="276"/>
  <c r="AY74" i="276"/>
  <c r="AW74" i="276"/>
  <c r="AU74" i="276"/>
  <c r="AS74" i="276"/>
  <c r="AQ74" i="276"/>
  <c r="AO74" i="276"/>
  <c r="AM74" i="276"/>
  <c r="AK74" i="276"/>
  <c r="AI74" i="276"/>
  <c r="AG74" i="276"/>
  <c r="AE74" i="276"/>
  <c r="AC74" i="276"/>
  <c r="AA74" i="276"/>
  <c r="Y74" i="276"/>
  <c r="W74" i="276"/>
  <c r="U74" i="276"/>
  <c r="CC74" i="276"/>
  <c r="CD74" i="276" s="1"/>
  <c r="P74" i="276"/>
  <c r="H74" i="276"/>
  <c r="CA73" i="276"/>
  <c r="BQ73" i="276"/>
  <c r="BO73" i="276"/>
  <c r="BM73" i="276"/>
  <c r="BK73" i="276"/>
  <c r="BI73" i="276"/>
  <c r="BG73" i="276"/>
  <c r="BE73" i="276"/>
  <c r="BC73" i="276"/>
  <c r="BA73" i="276"/>
  <c r="AY73" i="276"/>
  <c r="AW73" i="276"/>
  <c r="AU73" i="276"/>
  <c r="AS73" i="276"/>
  <c r="AQ73" i="276"/>
  <c r="AO73" i="276"/>
  <c r="AM73" i="276"/>
  <c r="AK73" i="276"/>
  <c r="AI73" i="276"/>
  <c r="AG73" i="276"/>
  <c r="AE73" i="276"/>
  <c r="AC73" i="276"/>
  <c r="AA73" i="276"/>
  <c r="Y73" i="276"/>
  <c r="W73" i="276"/>
  <c r="U73" i="276"/>
  <c r="CC73" i="276"/>
  <c r="P73" i="276"/>
  <c r="H73" i="276"/>
  <c r="CA72" i="276"/>
  <c r="BQ72" i="276"/>
  <c r="BO72" i="276"/>
  <c r="BM72" i="276"/>
  <c r="BK72" i="276"/>
  <c r="BI72" i="276"/>
  <c r="BG72" i="276"/>
  <c r="BE72" i="276"/>
  <c r="BC72" i="276"/>
  <c r="BA72" i="276"/>
  <c r="AY72" i="276"/>
  <c r="AW72" i="276"/>
  <c r="AU72" i="276"/>
  <c r="AS72" i="276"/>
  <c r="AQ72" i="276"/>
  <c r="AO72" i="276"/>
  <c r="AM72" i="276"/>
  <c r="AK72" i="276"/>
  <c r="AI72" i="276"/>
  <c r="AG72" i="276"/>
  <c r="AE72" i="276"/>
  <c r="AC72" i="276"/>
  <c r="AA72" i="276"/>
  <c r="Y72" i="276"/>
  <c r="W72" i="276"/>
  <c r="U72" i="276"/>
  <c r="P72" i="276"/>
  <c r="H72" i="276"/>
  <c r="CA71" i="276"/>
  <c r="BQ71" i="276"/>
  <c r="BO71" i="276"/>
  <c r="BM71" i="276"/>
  <c r="BK71" i="276"/>
  <c r="BI71" i="276"/>
  <c r="BG71" i="276"/>
  <c r="BE71" i="276"/>
  <c r="BC71" i="276"/>
  <c r="BA71" i="276"/>
  <c r="AY71" i="276"/>
  <c r="AW71" i="276"/>
  <c r="AU71" i="276"/>
  <c r="AS71" i="276"/>
  <c r="AQ71" i="276"/>
  <c r="AO71" i="276"/>
  <c r="AM71" i="276"/>
  <c r="AK71" i="276"/>
  <c r="AI71" i="276"/>
  <c r="AG71" i="276"/>
  <c r="AE71" i="276"/>
  <c r="AC71" i="276"/>
  <c r="AA71" i="276"/>
  <c r="Y71" i="276"/>
  <c r="W71" i="276"/>
  <c r="U71" i="276"/>
  <c r="P71" i="276"/>
  <c r="H71" i="276"/>
  <c r="CA70" i="276"/>
  <c r="BQ70" i="276"/>
  <c r="BO70" i="276"/>
  <c r="BM70" i="276"/>
  <c r="BK70" i="276"/>
  <c r="BI70" i="276"/>
  <c r="BG70" i="276"/>
  <c r="BE70" i="276"/>
  <c r="BC70" i="276"/>
  <c r="BA70" i="276"/>
  <c r="AY70" i="276"/>
  <c r="AW70" i="276"/>
  <c r="AU70" i="276"/>
  <c r="AS70" i="276"/>
  <c r="AQ70" i="276"/>
  <c r="AO70" i="276"/>
  <c r="AM70" i="276"/>
  <c r="AK70" i="276"/>
  <c r="AI70" i="276"/>
  <c r="AG70" i="276"/>
  <c r="AE70" i="276"/>
  <c r="AC70" i="276"/>
  <c r="AA70" i="276"/>
  <c r="Y70" i="276"/>
  <c r="W70" i="276"/>
  <c r="U70" i="276"/>
  <c r="R70" i="276"/>
  <c r="P70" i="276"/>
  <c r="H70" i="276"/>
  <c r="CA69" i="276"/>
  <c r="BQ69" i="276"/>
  <c r="BO69" i="276"/>
  <c r="BM69" i="276"/>
  <c r="BK69" i="276"/>
  <c r="BI69" i="276"/>
  <c r="BG69" i="276"/>
  <c r="BE69" i="276"/>
  <c r="BC69" i="276"/>
  <c r="BA69" i="276"/>
  <c r="AY69" i="276"/>
  <c r="AW69" i="276"/>
  <c r="AU69" i="276"/>
  <c r="AS69" i="276"/>
  <c r="AQ69" i="276"/>
  <c r="AO69" i="276"/>
  <c r="AM69" i="276"/>
  <c r="AK69" i="276"/>
  <c r="AI69" i="276"/>
  <c r="AG69" i="276"/>
  <c r="AE69" i="276"/>
  <c r="AC69" i="276"/>
  <c r="AA69" i="276"/>
  <c r="Y69" i="276"/>
  <c r="W69" i="276"/>
  <c r="U69" i="276"/>
  <c r="CC69" i="276"/>
  <c r="P69" i="276"/>
  <c r="H69" i="276"/>
  <c r="CA68" i="276"/>
  <c r="BQ68" i="276"/>
  <c r="BO68" i="276"/>
  <c r="BM68" i="276"/>
  <c r="BK68" i="276"/>
  <c r="BI68" i="276"/>
  <c r="BG68" i="276"/>
  <c r="BE68" i="276"/>
  <c r="BC68" i="276"/>
  <c r="BA68" i="276"/>
  <c r="AY68" i="276"/>
  <c r="AW68" i="276"/>
  <c r="AU68" i="276"/>
  <c r="AS68" i="276"/>
  <c r="AQ68" i="276"/>
  <c r="AO68" i="276"/>
  <c r="AM68" i="276"/>
  <c r="AK68" i="276"/>
  <c r="AI68" i="276"/>
  <c r="AG68" i="276"/>
  <c r="AE68" i="276"/>
  <c r="AC68" i="276"/>
  <c r="AA68" i="276"/>
  <c r="Y68" i="276"/>
  <c r="W68" i="276"/>
  <c r="U68" i="276"/>
  <c r="R68" i="276"/>
  <c r="P68" i="276"/>
  <c r="H68" i="276"/>
  <c r="CA67" i="276"/>
  <c r="BQ67" i="276"/>
  <c r="BO67" i="276"/>
  <c r="BM67" i="276"/>
  <c r="BK67" i="276"/>
  <c r="BI67" i="276"/>
  <c r="BG67" i="276"/>
  <c r="BE67" i="276"/>
  <c r="BC67" i="276"/>
  <c r="BA67" i="276"/>
  <c r="AY67" i="276"/>
  <c r="AW67" i="276"/>
  <c r="AU67" i="276"/>
  <c r="AS67" i="276"/>
  <c r="AQ67" i="276"/>
  <c r="AO67" i="276"/>
  <c r="AM67" i="276"/>
  <c r="AK67" i="276"/>
  <c r="AI67" i="276"/>
  <c r="AG67" i="276"/>
  <c r="AE67" i="276"/>
  <c r="AC67" i="276"/>
  <c r="AA67" i="276"/>
  <c r="Y67" i="276"/>
  <c r="W67" i="276"/>
  <c r="U67" i="276"/>
  <c r="CC67" i="276"/>
  <c r="P67" i="276"/>
  <c r="H67" i="276"/>
  <c r="CA66" i="276"/>
  <c r="BQ66" i="276"/>
  <c r="BO66" i="276"/>
  <c r="BM66" i="276"/>
  <c r="BK66" i="276"/>
  <c r="BI66" i="276"/>
  <c r="BG66" i="276"/>
  <c r="BE66" i="276"/>
  <c r="BC66" i="276"/>
  <c r="BA66" i="276"/>
  <c r="AY66" i="276"/>
  <c r="AW66" i="276"/>
  <c r="AU66" i="276"/>
  <c r="AS66" i="276"/>
  <c r="AQ66" i="276"/>
  <c r="AO66" i="276"/>
  <c r="AM66" i="276"/>
  <c r="AK66" i="276"/>
  <c r="AI66" i="276"/>
  <c r="AG66" i="276"/>
  <c r="AE66" i="276"/>
  <c r="AC66" i="276"/>
  <c r="AA66" i="276"/>
  <c r="Y66" i="276"/>
  <c r="W66" i="276"/>
  <c r="U66" i="276"/>
  <c r="R66" i="276"/>
  <c r="P66" i="276"/>
  <c r="H66" i="276"/>
  <c r="CA65" i="276"/>
  <c r="BQ65" i="276"/>
  <c r="BO65" i="276"/>
  <c r="BM65" i="276"/>
  <c r="BK65" i="276"/>
  <c r="BI65" i="276"/>
  <c r="BG65" i="276"/>
  <c r="BE65" i="276"/>
  <c r="BC65" i="276"/>
  <c r="BA65" i="276"/>
  <c r="AY65" i="276"/>
  <c r="AW65" i="276"/>
  <c r="AU65" i="276"/>
  <c r="AS65" i="276"/>
  <c r="AQ65" i="276"/>
  <c r="AO65" i="276"/>
  <c r="AM65" i="276"/>
  <c r="AK65" i="276"/>
  <c r="AI65" i="276"/>
  <c r="AG65" i="276"/>
  <c r="AE65" i="276"/>
  <c r="AC65" i="276"/>
  <c r="AA65" i="276"/>
  <c r="Y65" i="276"/>
  <c r="W65" i="276"/>
  <c r="U65" i="276"/>
  <c r="R65" i="276"/>
  <c r="P65" i="276"/>
  <c r="H65" i="276"/>
  <c r="CA64" i="276"/>
  <c r="BQ64" i="276"/>
  <c r="BO64" i="276"/>
  <c r="BM64" i="276"/>
  <c r="BK64" i="276"/>
  <c r="BI64" i="276"/>
  <c r="BG64" i="276"/>
  <c r="BE64" i="276"/>
  <c r="BC64" i="276"/>
  <c r="BA64" i="276"/>
  <c r="AY64" i="276"/>
  <c r="AW64" i="276"/>
  <c r="AU64" i="276"/>
  <c r="AS64" i="276"/>
  <c r="AQ64" i="276"/>
  <c r="AO64" i="276"/>
  <c r="AM64" i="276"/>
  <c r="AK64" i="276"/>
  <c r="AI64" i="276"/>
  <c r="AG64" i="276"/>
  <c r="AE64" i="276"/>
  <c r="AC64" i="276"/>
  <c r="AA64" i="276"/>
  <c r="Y64" i="276"/>
  <c r="W64" i="276"/>
  <c r="U64" i="276"/>
  <c r="R64" i="276"/>
  <c r="P64" i="276"/>
  <c r="H64" i="276"/>
  <c r="CA63" i="276"/>
  <c r="BQ63" i="276"/>
  <c r="BO63" i="276"/>
  <c r="BM63" i="276"/>
  <c r="BK63" i="276"/>
  <c r="BI63" i="276"/>
  <c r="BG63" i="276"/>
  <c r="BE63" i="276"/>
  <c r="BC63" i="276"/>
  <c r="BA63" i="276"/>
  <c r="AY63" i="276"/>
  <c r="AW63" i="276"/>
  <c r="AU63" i="276"/>
  <c r="AS63" i="276"/>
  <c r="AQ63" i="276"/>
  <c r="AO63" i="276"/>
  <c r="AM63" i="276"/>
  <c r="AK63" i="276"/>
  <c r="AI63" i="276"/>
  <c r="AG63" i="276"/>
  <c r="AE63" i="276"/>
  <c r="AC63" i="276"/>
  <c r="AA63" i="276"/>
  <c r="Y63" i="276"/>
  <c r="W63" i="276"/>
  <c r="U63" i="276"/>
  <c r="P63" i="276"/>
  <c r="H63" i="276"/>
  <c r="CA62" i="276"/>
  <c r="BQ62" i="276"/>
  <c r="BO62" i="276"/>
  <c r="BM62" i="276"/>
  <c r="BK62" i="276"/>
  <c r="BI62" i="276"/>
  <c r="BG62" i="276"/>
  <c r="BE62" i="276"/>
  <c r="BC62" i="276"/>
  <c r="BA62" i="276"/>
  <c r="AY62" i="276"/>
  <c r="AW62" i="276"/>
  <c r="AU62" i="276"/>
  <c r="AS62" i="276"/>
  <c r="AQ62" i="276"/>
  <c r="AO62" i="276"/>
  <c r="AM62" i="276"/>
  <c r="AK62" i="276"/>
  <c r="AI62" i="276"/>
  <c r="AG62" i="276"/>
  <c r="AE62" i="276"/>
  <c r="AC62" i="276"/>
  <c r="AA62" i="276"/>
  <c r="Y62" i="276"/>
  <c r="W62" i="276"/>
  <c r="U62" i="276"/>
  <c r="P62" i="276"/>
  <c r="H62" i="276"/>
  <c r="L60" i="276"/>
  <c r="CA59" i="276"/>
  <c r="CA58" i="276" s="1"/>
  <c r="BQ59" i="276"/>
  <c r="BQ58" i="276" s="1"/>
  <c r="BO59" i="276"/>
  <c r="BO58" i="276" s="1"/>
  <c r="BM59" i="276"/>
  <c r="BM58" i="276" s="1"/>
  <c r="BK59" i="276"/>
  <c r="BK58" i="276" s="1"/>
  <c r="BI59" i="276"/>
  <c r="BI58" i="276" s="1"/>
  <c r="BG59" i="276"/>
  <c r="BG58" i="276" s="1"/>
  <c r="BE59" i="276"/>
  <c r="BE58" i="276" s="1"/>
  <c r="BC59" i="276"/>
  <c r="BC58" i="276" s="1"/>
  <c r="BA59" i="276"/>
  <c r="BA58" i="276" s="1"/>
  <c r="AY59" i="276"/>
  <c r="AY58" i="276" s="1"/>
  <c r="AW59" i="276"/>
  <c r="AW58" i="276" s="1"/>
  <c r="AU59" i="276"/>
  <c r="AU58" i="276" s="1"/>
  <c r="AS59" i="276"/>
  <c r="AS58" i="276" s="1"/>
  <c r="AQ59" i="276"/>
  <c r="AQ58" i="276" s="1"/>
  <c r="AO59" i="276"/>
  <c r="AO58" i="276" s="1"/>
  <c r="AM59" i="276"/>
  <c r="AM58" i="276" s="1"/>
  <c r="AK59" i="276"/>
  <c r="AK58" i="276" s="1"/>
  <c r="AI59" i="276"/>
  <c r="AI58" i="276" s="1"/>
  <c r="AG59" i="276"/>
  <c r="AG58" i="276" s="1"/>
  <c r="AE59" i="276"/>
  <c r="AE58" i="276" s="1"/>
  <c r="AC59" i="276"/>
  <c r="AC58" i="276" s="1"/>
  <c r="AA59" i="276"/>
  <c r="AA58" i="276" s="1"/>
  <c r="Y59" i="276"/>
  <c r="Y58" i="276" s="1"/>
  <c r="W59" i="276"/>
  <c r="W58" i="276" s="1"/>
  <c r="U59" i="276"/>
  <c r="U58" i="276" s="1"/>
  <c r="P59" i="276"/>
  <c r="P58" i="276" s="1"/>
  <c r="H59" i="276"/>
  <c r="H58" i="276" s="1"/>
  <c r="L58" i="276"/>
  <c r="CA57" i="276"/>
  <c r="BQ57" i="276"/>
  <c r="BO57" i="276"/>
  <c r="BM57" i="276"/>
  <c r="BK57" i="276"/>
  <c r="BI57" i="276"/>
  <c r="BG57" i="276"/>
  <c r="BE57" i="276"/>
  <c r="BC57" i="276"/>
  <c r="BA57" i="276"/>
  <c r="AY57" i="276"/>
  <c r="AW57" i="276"/>
  <c r="AU57" i="276"/>
  <c r="AS57" i="276"/>
  <c r="AQ57" i="276"/>
  <c r="AO57" i="276"/>
  <c r="AM57" i="276"/>
  <c r="AK57" i="276"/>
  <c r="AI57" i="276"/>
  <c r="AG57" i="276"/>
  <c r="AE57" i="276"/>
  <c r="AC57" i="276"/>
  <c r="AA57" i="276"/>
  <c r="Y57" i="276"/>
  <c r="W57" i="276"/>
  <c r="U57" i="276"/>
  <c r="P57" i="276"/>
  <c r="H57" i="276"/>
  <c r="CA56" i="276"/>
  <c r="BQ56" i="276"/>
  <c r="BO56" i="276"/>
  <c r="BM56" i="276"/>
  <c r="BK56" i="276"/>
  <c r="BI56" i="276"/>
  <c r="BG56" i="276"/>
  <c r="BE56" i="276"/>
  <c r="BC56" i="276"/>
  <c r="BA56" i="276"/>
  <c r="AY56" i="276"/>
  <c r="AW56" i="276"/>
  <c r="AU56" i="276"/>
  <c r="AS56" i="276"/>
  <c r="AQ56" i="276"/>
  <c r="AO56" i="276"/>
  <c r="AM56" i="276"/>
  <c r="AK56" i="276"/>
  <c r="AI56" i="276"/>
  <c r="AG56" i="276"/>
  <c r="AE56" i="276"/>
  <c r="AC56" i="276"/>
  <c r="AA56" i="276"/>
  <c r="Y56" i="276"/>
  <c r="W56" i="276"/>
  <c r="U56" i="276"/>
  <c r="CC56" i="276"/>
  <c r="P56" i="276"/>
  <c r="H56" i="276"/>
  <c r="CA55" i="276"/>
  <c r="BQ55" i="276"/>
  <c r="BO55" i="276"/>
  <c r="BM55" i="276"/>
  <c r="BK55" i="276"/>
  <c r="BI55" i="276"/>
  <c r="BG55" i="276"/>
  <c r="BE55" i="276"/>
  <c r="BC55" i="276"/>
  <c r="BA55" i="276"/>
  <c r="AY55" i="276"/>
  <c r="AW55" i="276"/>
  <c r="AU55" i="276"/>
  <c r="AS55" i="276"/>
  <c r="AQ55" i="276"/>
  <c r="AO55" i="276"/>
  <c r="AM55" i="276"/>
  <c r="AK55" i="276"/>
  <c r="AI55" i="276"/>
  <c r="AG55" i="276"/>
  <c r="AE55" i="276"/>
  <c r="AC55" i="276"/>
  <c r="AA55" i="276"/>
  <c r="Y55" i="276"/>
  <c r="W55" i="276"/>
  <c r="U55" i="276"/>
  <c r="R55" i="276"/>
  <c r="P55" i="276"/>
  <c r="H55" i="276"/>
  <c r="CA54" i="276"/>
  <c r="BQ54" i="276"/>
  <c r="BO54" i="276"/>
  <c r="BM54" i="276"/>
  <c r="BK54" i="276"/>
  <c r="BI54" i="276"/>
  <c r="BG54" i="276"/>
  <c r="BE54" i="276"/>
  <c r="BC54" i="276"/>
  <c r="BA54" i="276"/>
  <c r="AY54" i="276"/>
  <c r="AW54" i="276"/>
  <c r="AU54" i="276"/>
  <c r="AS54" i="276"/>
  <c r="AQ54" i="276"/>
  <c r="AO54" i="276"/>
  <c r="AM54" i="276"/>
  <c r="AK54" i="276"/>
  <c r="AI54" i="276"/>
  <c r="AG54" i="276"/>
  <c r="AE54" i="276"/>
  <c r="AC54" i="276"/>
  <c r="AA54" i="276"/>
  <c r="Y54" i="276"/>
  <c r="W54" i="276"/>
  <c r="U54" i="276"/>
  <c r="R54" i="276"/>
  <c r="P54" i="276"/>
  <c r="H54" i="276"/>
  <c r="CA53" i="276"/>
  <c r="BQ53" i="276"/>
  <c r="BO53" i="276"/>
  <c r="BM53" i="276"/>
  <c r="BK53" i="276"/>
  <c r="BI53" i="276"/>
  <c r="BG53" i="276"/>
  <c r="BE53" i="276"/>
  <c r="BC53" i="276"/>
  <c r="BA53" i="276"/>
  <c r="AY53" i="276"/>
  <c r="AW53" i="276"/>
  <c r="AU53" i="276"/>
  <c r="AS53" i="276"/>
  <c r="AQ53" i="276"/>
  <c r="AO53" i="276"/>
  <c r="AM53" i="276"/>
  <c r="AK53" i="276"/>
  <c r="AI53" i="276"/>
  <c r="AG53" i="276"/>
  <c r="AE53" i="276"/>
  <c r="AC53" i="276"/>
  <c r="AA53" i="276"/>
  <c r="Y53" i="276"/>
  <c r="W53" i="276"/>
  <c r="U53" i="276"/>
  <c r="R53" i="276"/>
  <c r="P53" i="276"/>
  <c r="H53" i="276"/>
  <c r="CA52" i="276"/>
  <c r="BQ52" i="276"/>
  <c r="BO52" i="276"/>
  <c r="BM52" i="276"/>
  <c r="BK52" i="276"/>
  <c r="BI52" i="276"/>
  <c r="BG52" i="276"/>
  <c r="BE52" i="276"/>
  <c r="BC52" i="276"/>
  <c r="BA52" i="276"/>
  <c r="AY52" i="276"/>
  <c r="AW52" i="276"/>
  <c r="AU52" i="276"/>
  <c r="AS52" i="276"/>
  <c r="AQ52" i="276"/>
  <c r="AO52" i="276"/>
  <c r="AM52" i="276"/>
  <c r="AK52" i="276"/>
  <c r="AI52" i="276"/>
  <c r="AG52" i="276"/>
  <c r="AE52" i="276"/>
  <c r="AC52" i="276"/>
  <c r="AA52" i="276"/>
  <c r="Y52" i="276"/>
  <c r="W52" i="276"/>
  <c r="U52" i="276"/>
  <c r="CC52" i="276"/>
  <c r="P52" i="276"/>
  <c r="H52" i="276"/>
  <c r="CA51" i="276"/>
  <c r="BQ51" i="276"/>
  <c r="BO51" i="276"/>
  <c r="BM51" i="276"/>
  <c r="BK51" i="276"/>
  <c r="BI51" i="276"/>
  <c r="BG51" i="276"/>
  <c r="BE51" i="276"/>
  <c r="BC51" i="276"/>
  <c r="BA51" i="276"/>
  <c r="AY51" i="276"/>
  <c r="AW51" i="276"/>
  <c r="AU51" i="276"/>
  <c r="AS51" i="276"/>
  <c r="AQ51" i="276"/>
  <c r="AO51" i="276"/>
  <c r="AM51" i="276"/>
  <c r="AK51" i="276"/>
  <c r="AI51" i="276"/>
  <c r="AG51" i="276"/>
  <c r="AE51" i="276"/>
  <c r="AC51" i="276"/>
  <c r="AA51" i="276"/>
  <c r="Y51" i="276"/>
  <c r="W51" i="276"/>
  <c r="U51" i="276"/>
  <c r="P51" i="276"/>
  <c r="H51" i="276"/>
  <c r="CA50" i="276"/>
  <c r="BQ50" i="276"/>
  <c r="BO50" i="276"/>
  <c r="BM50" i="276"/>
  <c r="BK50" i="276"/>
  <c r="BI50" i="276"/>
  <c r="BG50" i="276"/>
  <c r="BE50" i="276"/>
  <c r="BC50" i="276"/>
  <c r="BA50" i="276"/>
  <c r="AY50" i="276"/>
  <c r="AW50" i="276"/>
  <c r="AU50" i="276"/>
  <c r="AS50" i="276"/>
  <c r="AQ50" i="276"/>
  <c r="AO50" i="276"/>
  <c r="AM50" i="276"/>
  <c r="AK50" i="276"/>
  <c r="AI50" i="276"/>
  <c r="AG50" i="276"/>
  <c r="AE50" i="276"/>
  <c r="AC50" i="276"/>
  <c r="AA50" i="276"/>
  <c r="Y50" i="276"/>
  <c r="W50" i="276"/>
  <c r="U50" i="276"/>
  <c r="P50" i="276"/>
  <c r="H50" i="276"/>
  <c r="CA49" i="276"/>
  <c r="BQ49" i="276"/>
  <c r="BO49" i="276"/>
  <c r="BM49" i="276"/>
  <c r="BK49" i="276"/>
  <c r="BI49" i="276"/>
  <c r="BG49" i="276"/>
  <c r="BE49" i="276"/>
  <c r="BC49" i="276"/>
  <c r="BA49" i="276"/>
  <c r="AY49" i="276"/>
  <c r="AW49" i="276"/>
  <c r="AU49" i="276"/>
  <c r="AS49" i="276"/>
  <c r="AQ49" i="276"/>
  <c r="AO49" i="276"/>
  <c r="AM49" i="276"/>
  <c r="AK49" i="276"/>
  <c r="AI49" i="276"/>
  <c r="AG49" i="276"/>
  <c r="AE49" i="276"/>
  <c r="AC49" i="276"/>
  <c r="AA49" i="276"/>
  <c r="Y49" i="276"/>
  <c r="W49" i="276"/>
  <c r="U49" i="276"/>
  <c r="P49" i="276"/>
  <c r="H49" i="276"/>
  <c r="CA48" i="276"/>
  <c r="BQ48" i="276"/>
  <c r="BO48" i="276"/>
  <c r="BM48" i="276"/>
  <c r="BK48" i="276"/>
  <c r="BI48" i="276"/>
  <c r="BG48" i="276"/>
  <c r="BE48" i="276"/>
  <c r="BC48" i="276"/>
  <c r="BA48" i="276"/>
  <c r="AY48" i="276"/>
  <c r="AW48" i="276"/>
  <c r="AU48" i="276"/>
  <c r="AS48" i="276"/>
  <c r="AQ48" i="276"/>
  <c r="AO48" i="276"/>
  <c r="AM48" i="276"/>
  <c r="AK48" i="276"/>
  <c r="AI48" i="276"/>
  <c r="AG48" i="276"/>
  <c r="AE48" i="276"/>
  <c r="AC48" i="276"/>
  <c r="AA48" i="276"/>
  <c r="Y48" i="276"/>
  <c r="W48" i="276"/>
  <c r="U48" i="276"/>
  <c r="CC48" i="276"/>
  <c r="CF48" i="276" s="1"/>
  <c r="CG48" i="276" s="1"/>
  <c r="P48" i="276"/>
  <c r="H48" i="276"/>
  <c r="CA47" i="276"/>
  <c r="BQ47" i="276"/>
  <c r="BO47" i="276"/>
  <c r="BM47" i="276"/>
  <c r="BK47" i="276"/>
  <c r="BI47" i="276"/>
  <c r="BG47" i="276"/>
  <c r="BE47" i="276"/>
  <c r="BC47" i="276"/>
  <c r="BA47" i="276"/>
  <c r="AY47" i="276"/>
  <c r="AW47" i="276"/>
  <c r="AU47" i="276"/>
  <c r="AS47" i="276"/>
  <c r="AQ47" i="276"/>
  <c r="AO47" i="276"/>
  <c r="AM47" i="276"/>
  <c r="AK47" i="276"/>
  <c r="AI47" i="276"/>
  <c r="AG47" i="276"/>
  <c r="AE47" i="276"/>
  <c r="AC47" i="276"/>
  <c r="AA47" i="276"/>
  <c r="Y47" i="276"/>
  <c r="W47" i="276"/>
  <c r="U47" i="276"/>
  <c r="R47" i="276"/>
  <c r="P47" i="276"/>
  <c r="H47" i="276"/>
  <c r="CC46" i="276"/>
  <c r="CF46" i="276" s="1"/>
  <c r="CG46" i="276" s="1"/>
  <c r="CA46" i="276"/>
  <c r="BQ46" i="276"/>
  <c r="BO46" i="276"/>
  <c r="BM46" i="276"/>
  <c r="BK46" i="276"/>
  <c r="BI46" i="276"/>
  <c r="BG46" i="276"/>
  <c r="BE46" i="276"/>
  <c r="BC46" i="276"/>
  <c r="BA46" i="276"/>
  <c r="AY46" i="276"/>
  <c r="AW46" i="276"/>
  <c r="AU46" i="276"/>
  <c r="AS46" i="276"/>
  <c r="AQ46" i="276"/>
  <c r="AO46" i="276"/>
  <c r="AM46" i="276"/>
  <c r="AK46" i="276"/>
  <c r="AI46" i="276"/>
  <c r="AG46" i="276"/>
  <c r="AE46" i="276"/>
  <c r="AC46" i="276"/>
  <c r="AA46" i="276"/>
  <c r="Y46" i="276"/>
  <c r="W46" i="276"/>
  <c r="U46" i="276"/>
  <c r="R46" i="276"/>
  <c r="P46" i="276"/>
  <c r="H46" i="276"/>
  <c r="CA45" i="276"/>
  <c r="BQ45" i="276"/>
  <c r="BO45" i="276"/>
  <c r="BM45" i="276"/>
  <c r="BK45" i="276"/>
  <c r="BI45" i="276"/>
  <c r="BG45" i="276"/>
  <c r="BE45" i="276"/>
  <c r="BC45" i="276"/>
  <c r="BA45" i="276"/>
  <c r="AY45" i="276"/>
  <c r="AW45" i="276"/>
  <c r="AU45" i="276"/>
  <c r="AS45" i="276"/>
  <c r="AQ45" i="276"/>
  <c r="AO45" i="276"/>
  <c r="AM45" i="276"/>
  <c r="AK45" i="276"/>
  <c r="AI45" i="276"/>
  <c r="AG45" i="276"/>
  <c r="AE45" i="276"/>
  <c r="AC45" i="276"/>
  <c r="AA45" i="276"/>
  <c r="Y45" i="276"/>
  <c r="W45" i="276"/>
  <c r="U45" i="276"/>
  <c r="R45" i="276"/>
  <c r="P45" i="276"/>
  <c r="H45" i="276"/>
  <c r="CA44" i="276"/>
  <c r="BQ44" i="276"/>
  <c r="BO44" i="276"/>
  <c r="BM44" i="276"/>
  <c r="BK44" i="276"/>
  <c r="BI44" i="276"/>
  <c r="BG44" i="276"/>
  <c r="BE44" i="276"/>
  <c r="BC44" i="276"/>
  <c r="BA44" i="276"/>
  <c r="AY44" i="276"/>
  <c r="AW44" i="276"/>
  <c r="AU44" i="276"/>
  <c r="AS44" i="276"/>
  <c r="AQ44" i="276"/>
  <c r="AO44" i="276"/>
  <c r="AM44" i="276"/>
  <c r="AK44" i="276"/>
  <c r="AI44" i="276"/>
  <c r="AG44" i="276"/>
  <c r="AE44" i="276"/>
  <c r="AC44" i="276"/>
  <c r="AA44" i="276"/>
  <c r="Y44" i="276"/>
  <c r="W44" i="276"/>
  <c r="U44" i="276"/>
  <c r="R44" i="276"/>
  <c r="P44" i="276"/>
  <c r="H44" i="276"/>
  <c r="L43" i="276"/>
  <c r="CA42" i="276"/>
  <c r="BQ42" i="276"/>
  <c r="BQ41" i="276" s="1"/>
  <c r="BO42" i="276"/>
  <c r="BO41" i="276" s="1"/>
  <c r="BM42" i="276"/>
  <c r="BM41" i="276" s="1"/>
  <c r="BK42" i="276"/>
  <c r="BK41" i="276" s="1"/>
  <c r="BI42" i="276"/>
  <c r="BI41" i="276" s="1"/>
  <c r="BG42" i="276"/>
  <c r="BG41" i="276" s="1"/>
  <c r="BE42" i="276"/>
  <c r="BE41" i="276" s="1"/>
  <c r="BC42" i="276"/>
  <c r="BC41" i="276" s="1"/>
  <c r="BA42" i="276"/>
  <c r="BA41" i="276" s="1"/>
  <c r="AY42" i="276"/>
  <c r="AY41" i="276" s="1"/>
  <c r="AW42" i="276"/>
  <c r="AW41" i="276" s="1"/>
  <c r="AU42" i="276"/>
  <c r="AU41" i="276" s="1"/>
  <c r="AS42" i="276"/>
  <c r="AS41" i="276" s="1"/>
  <c r="AQ42" i="276"/>
  <c r="AQ41" i="276" s="1"/>
  <c r="AO42" i="276"/>
  <c r="AO41" i="276" s="1"/>
  <c r="AM42" i="276"/>
  <c r="AM41" i="276" s="1"/>
  <c r="AK42" i="276"/>
  <c r="AK41" i="276" s="1"/>
  <c r="AI42" i="276"/>
  <c r="AI41" i="276" s="1"/>
  <c r="AG42" i="276"/>
  <c r="AG41" i="276" s="1"/>
  <c r="AE42" i="276"/>
  <c r="AE41" i="276" s="1"/>
  <c r="AC42" i="276"/>
  <c r="AC41" i="276" s="1"/>
  <c r="AA42" i="276"/>
  <c r="AA41" i="276" s="1"/>
  <c r="Y42" i="276"/>
  <c r="Y41" i="276" s="1"/>
  <c r="W42" i="276"/>
  <c r="W41" i="276" s="1"/>
  <c r="U42" i="276"/>
  <c r="U41" i="276" s="1"/>
  <c r="CC42" i="276"/>
  <c r="P42" i="276"/>
  <c r="P41" i="276" s="1"/>
  <c r="H42" i="276"/>
  <c r="H41" i="276" s="1"/>
  <c r="L41" i="276"/>
  <c r="CA39" i="276"/>
  <c r="BQ39" i="276"/>
  <c r="BQ38" i="276" s="1"/>
  <c r="BO39" i="276"/>
  <c r="BO38" i="276" s="1"/>
  <c r="BM39" i="276"/>
  <c r="BM38" i="276" s="1"/>
  <c r="BK39" i="276"/>
  <c r="BK38" i="276" s="1"/>
  <c r="BI39" i="276"/>
  <c r="BI38" i="276" s="1"/>
  <c r="BG39" i="276"/>
  <c r="BG38" i="276" s="1"/>
  <c r="BE39" i="276"/>
  <c r="BE38" i="276" s="1"/>
  <c r="BC39" i="276"/>
  <c r="BC38" i="276" s="1"/>
  <c r="BA39" i="276"/>
  <c r="BA38" i="276" s="1"/>
  <c r="AY39" i="276"/>
  <c r="AY38" i="276" s="1"/>
  <c r="AW39" i="276"/>
  <c r="AW38" i="276" s="1"/>
  <c r="AU39" i="276"/>
  <c r="AU38" i="276" s="1"/>
  <c r="AS39" i="276"/>
  <c r="AS38" i="276" s="1"/>
  <c r="AQ39" i="276"/>
  <c r="AQ38" i="276" s="1"/>
  <c r="AO39" i="276"/>
  <c r="AO38" i="276" s="1"/>
  <c r="AM39" i="276"/>
  <c r="AM38" i="276" s="1"/>
  <c r="AK39" i="276"/>
  <c r="AK38" i="276" s="1"/>
  <c r="AI39" i="276"/>
  <c r="AI38" i="276" s="1"/>
  <c r="AG39" i="276"/>
  <c r="AG38" i="276" s="1"/>
  <c r="AE39" i="276"/>
  <c r="AE38" i="276" s="1"/>
  <c r="AC39" i="276"/>
  <c r="AC38" i="276" s="1"/>
  <c r="AA39" i="276"/>
  <c r="AA38" i="276" s="1"/>
  <c r="Y39" i="276"/>
  <c r="Y38" i="276" s="1"/>
  <c r="W39" i="276"/>
  <c r="W38" i="276" s="1"/>
  <c r="U39" i="276"/>
  <c r="U38" i="276" s="1"/>
  <c r="R39" i="276"/>
  <c r="P39" i="276"/>
  <c r="P38" i="276" s="1"/>
  <c r="H39" i="276"/>
  <c r="H38" i="276" s="1"/>
  <c r="L38" i="276"/>
  <c r="CA37" i="276"/>
  <c r="BQ37" i="276"/>
  <c r="BO37" i="276"/>
  <c r="BM37" i="276"/>
  <c r="BK37" i="276"/>
  <c r="BI37" i="276"/>
  <c r="BG37" i="276"/>
  <c r="BE37" i="276"/>
  <c r="BC37" i="276"/>
  <c r="BA37" i="276"/>
  <c r="AY37" i="276"/>
  <c r="AW37" i="276"/>
  <c r="AU37" i="276"/>
  <c r="AS37" i="276"/>
  <c r="AQ37" i="276"/>
  <c r="AO37" i="276"/>
  <c r="AM37" i="276"/>
  <c r="AK37" i="276"/>
  <c r="AI37" i="276"/>
  <c r="AG37" i="276"/>
  <c r="AE37" i="276"/>
  <c r="AC37" i="276"/>
  <c r="AA37" i="276"/>
  <c r="Y37" i="276"/>
  <c r="W37" i="276"/>
  <c r="U37" i="276"/>
  <c r="R37" i="276"/>
  <c r="P37" i="276"/>
  <c r="H37" i="276"/>
  <c r="CA36" i="276"/>
  <c r="BQ36" i="276"/>
  <c r="BO36" i="276"/>
  <c r="BM36" i="276"/>
  <c r="BK36" i="276"/>
  <c r="BI36" i="276"/>
  <c r="BG36" i="276"/>
  <c r="BE36" i="276"/>
  <c r="BC36" i="276"/>
  <c r="BA36" i="276"/>
  <c r="AY36" i="276"/>
  <c r="AW36" i="276"/>
  <c r="AU36" i="276"/>
  <c r="AS36" i="276"/>
  <c r="AQ36" i="276"/>
  <c r="AO36" i="276"/>
  <c r="AM36" i="276"/>
  <c r="AK36" i="276"/>
  <c r="AI36" i="276"/>
  <c r="AG36" i="276"/>
  <c r="AE36" i="276"/>
  <c r="AC36" i="276"/>
  <c r="AA36" i="276"/>
  <c r="Y36" i="276"/>
  <c r="W36" i="276"/>
  <c r="U36" i="276"/>
  <c r="P36" i="276"/>
  <c r="H36" i="276"/>
  <c r="CA34" i="276"/>
  <c r="BQ34" i="276"/>
  <c r="BO34" i="276"/>
  <c r="BM34" i="276"/>
  <c r="BK34" i="276"/>
  <c r="BI34" i="276"/>
  <c r="BG34" i="276"/>
  <c r="BE34" i="276"/>
  <c r="BC34" i="276"/>
  <c r="BA34" i="276"/>
  <c r="AY34" i="276"/>
  <c r="AW34" i="276"/>
  <c r="AU34" i="276"/>
  <c r="AS34" i="276"/>
  <c r="AQ34" i="276"/>
  <c r="AO34" i="276"/>
  <c r="AM34" i="276"/>
  <c r="AK34" i="276"/>
  <c r="AI34" i="276"/>
  <c r="AG34" i="276"/>
  <c r="AE34" i="276"/>
  <c r="AC34" i="276"/>
  <c r="AA34" i="276"/>
  <c r="Y34" i="276"/>
  <c r="W34" i="276"/>
  <c r="U34" i="276"/>
  <c r="P34" i="276"/>
  <c r="H34" i="276"/>
  <c r="L32" i="276"/>
  <c r="CA31" i="276"/>
  <c r="BQ31" i="276"/>
  <c r="BQ30" i="276" s="1"/>
  <c r="BO31" i="276"/>
  <c r="BO30" i="276" s="1"/>
  <c r="BM31" i="276"/>
  <c r="BM30" i="276" s="1"/>
  <c r="BK31" i="276"/>
  <c r="BK30" i="276" s="1"/>
  <c r="BI31" i="276"/>
  <c r="BI30" i="276" s="1"/>
  <c r="BG31" i="276"/>
  <c r="BG30" i="276" s="1"/>
  <c r="BE31" i="276"/>
  <c r="BE30" i="276" s="1"/>
  <c r="BC31" i="276"/>
  <c r="BC30" i="276" s="1"/>
  <c r="BA31" i="276"/>
  <c r="BA30" i="276" s="1"/>
  <c r="AY31" i="276"/>
  <c r="AY30" i="276" s="1"/>
  <c r="AW31" i="276"/>
  <c r="AW30" i="276" s="1"/>
  <c r="AU31" i="276"/>
  <c r="AU30" i="276" s="1"/>
  <c r="AS31" i="276"/>
  <c r="AS30" i="276" s="1"/>
  <c r="AQ31" i="276"/>
  <c r="AQ30" i="276" s="1"/>
  <c r="AO31" i="276"/>
  <c r="AO30" i="276" s="1"/>
  <c r="AM31" i="276"/>
  <c r="AM30" i="276" s="1"/>
  <c r="AK31" i="276"/>
  <c r="AK30" i="276" s="1"/>
  <c r="AI31" i="276"/>
  <c r="AI30" i="276" s="1"/>
  <c r="AG31" i="276"/>
  <c r="AG30" i="276" s="1"/>
  <c r="AE31" i="276"/>
  <c r="AE30" i="276" s="1"/>
  <c r="AC31" i="276"/>
  <c r="AC30" i="276" s="1"/>
  <c r="AA31" i="276"/>
  <c r="AA30" i="276" s="1"/>
  <c r="Y31" i="276"/>
  <c r="Y30" i="276" s="1"/>
  <c r="W31" i="276"/>
  <c r="W30" i="276" s="1"/>
  <c r="U31" i="276"/>
  <c r="U30" i="276" s="1"/>
  <c r="P31" i="276"/>
  <c r="P30" i="276" s="1"/>
  <c r="H31" i="276"/>
  <c r="H30" i="276" s="1"/>
  <c r="L30" i="276"/>
  <c r="CA29" i="276"/>
  <c r="BQ29" i="276"/>
  <c r="BQ28" i="276" s="1"/>
  <c r="BO29" i="276"/>
  <c r="BO28" i="276" s="1"/>
  <c r="BM29" i="276"/>
  <c r="BM28" i="276" s="1"/>
  <c r="BK29" i="276"/>
  <c r="BK28" i="276" s="1"/>
  <c r="BI29" i="276"/>
  <c r="BI28" i="276" s="1"/>
  <c r="BG29" i="276"/>
  <c r="BG28" i="276" s="1"/>
  <c r="BE29" i="276"/>
  <c r="BE28" i="276" s="1"/>
  <c r="BC29" i="276"/>
  <c r="BC28" i="276" s="1"/>
  <c r="BA29" i="276"/>
  <c r="BA28" i="276" s="1"/>
  <c r="AY29" i="276"/>
  <c r="AY28" i="276" s="1"/>
  <c r="AW29" i="276"/>
  <c r="AW28" i="276" s="1"/>
  <c r="AU29" i="276"/>
  <c r="AU28" i="276" s="1"/>
  <c r="AS29" i="276"/>
  <c r="AS28" i="276" s="1"/>
  <c r="AQ29" i="276"/>
  <c r="AQ28" i="276" s="1"/>
  <c r="AO29" i="276"/>
  <c r="AO28" i="276" s="1"/>
  <c r="AM29" i="276"/>
  <c r="AM28" i="276" s="1"/>
  <c r="AK29" i="276"/>
  <c r="AK28" i="276" s="1"/>
  <c r="AI29" i="276"/>
  <c r="AI28" i="276" s="1"/>
  <c r="AG29" i="276"/>
  <c r="AG28" i="276" s="1"/>
  <c r="AE29" i="276"/>
  <c r="AE28" i="276" s="1"/>
  <c r="AC29" i="276"/>
  <c r="AC28" i="276" s="1"/>
  <c r="AA29" i="276"/>
  <c r="AA28" i="276" s="1"/>
  <c r="Y29" i="276"/>
  <c r="Y28" i="276" s="1"/>
  <c r="W29" i="276"/>
  <c r="W28" i="276" s="1"/>
  <c r="U29" i="276"/>
  <c r="U28" i="276" s="1"/>
  <c r="P29" i="276"/>
  <c r="P28" i="276" s="1"/>
  <c r="H29" i="276"/>
  <c r="H28" i="276" s="1"/>
  <c r="L28" i="276"/>
  <c r="CA27" i="276"/>
  <c r="BQ27" i="276"/>
  <c r="BO27" i="276"/>
  <c r="BM27" i="276"/>
  <c r="BK27" i="276"/>
  <c r="BI27" i="276"/>
  <c r="BG27" i="276"/>
  <c r="BE27" i="276"/>
  <c r="BC27" i="276"/>
  <c r="BA27" i="276"/>
  <c r="AY27" i="276"/>
  <c r="AW27" i="276"/>
  <c r="AU27" i="276"/>
  <c r="AS27" i="276"/>
  <c r="AQ27" i="276"/>
  <c r="AO27" i="276"/>
  <c r="AM27" i="276"/>
  <c r="AK27" i="276"/>
  <c r="AI27" i="276"/>
  <c r="AG27" i="276"/>
  <c r="AE27" i="276"/>
  <c r="AC27" i="276"/>
  <c r="AA27" i="276"/>
  <c r="Y27" i="276"/>
  <c r="W27" i="276"/>
  <c r="U27" i="276"/>
  <c r="P27" i="276"/>
  <c r="H27" i="276"/>
  <c r="CA26" i="276"/>
  <c r="BQ26" i="276"/>
  <c r="BM26" i="276"/>
  <c r="BK26" i="276"/>
  <c r="BI26" i="276"/>
  <c r="BG26" i="276"/>
  <c r="BE26" i="276"/>
  <c r="BC26" i="276"/>
  <c r="BA26" i="276"/>
  <c r="AY26" i="276"/>
  <c r="AW26" i="276"/>
  <c r="AU26" i="276"/>
  <c r="AS26" i="276"/>
  <c r="AQ26" i="276"/>
  <c r="AO26" i="276"/>
  <c r="AM26" i="276"/>
  <c r="AK26" i="276"/>
  <c r="AI26" i="276"/>
  <c r="AG26" i="276"/>
  <c r="AE26" i="276"/>
  <c r="AC26" i="276"/>
  <c r="AA26" i="276"/>
  <c r="Y26" i="276"/>
  <c r="W26" i="276"/>
  <c r="U26" i="276"/>
  <c r="CC26" i="276"/>
  <c r="CD26" i="276" s="1"/>
  <c r="P26" i="276"/>
  <c r="H26" i="276"/>
  <c r="L25" i="276"/>
  <c r="CA23" i="276"/>
  <c r="BQ23" i="276"/>
  <c r="BO23" i="276"/>
  <c r="BM23" i="276"/>
  <c r="BK23" i="276"/>
  <c r="BI23" i="276"/>
  <c r="BG23" i="276"/>
  <c r="BE23" i="276"/>
  <c r="BC23" i="276"/>
  <c r="BA23" i="276"/>
  <c r="AY23" i="276"/>
  <c r="AW23" i="276"/>
  <c r="AU23" i="276"/>
  <c r="AS23" i="276"/>
  <c r="AQ23" i="276"/>
  <c r="AO23" i="276"/>
  <c r="AM23" i="276"/>
  <c r="AK23" i="276"/>
  <c r="AI23" i="276"/>
  <c r="AG23" i="276"/>
  <c r="AE23" i="276"/>
  <c r="AC23" i="276"/>
  <c r="AA23" i="276"/>
  <c r="Y23" i="276"/>
  <c r="W23" i="276"/>
  <c r="U23" i="276"/>
  <c r="Q23" i="276"/>
  <c r="P23" i="276"/>
  <c r="H23" i="276"/>
  <c r="CA22" i="276"/>
  <c r="BQ22" i="276"/>
  <c r="BO22" i="276"/>
  <c r="BM22" i="276"/>
  <c r="BK22" i="276"/>
  <c r="BI22" i="276"/>
  <c r="BG22" i="276"/>
  <c r="BE22" i="276"/>
  <c r="BC22" i="276"/>
  <c r="BA22" i="276"/>
  <c r="AY22" i="276"/>
  <c r="AW22" i="276"/>
  <c r="AU22" i="276"/>
  <c r="AS22" i="276"/>
  <c r="AQ22" i="276"/>
  <c r="AO22" i="276"/>
  <c r="AM22" i="276"/>
  <c r="AK22" i="276"/>
  <c r="AI22" i="276"/>
  <c r="AG22" i="276"/>
  <c r="AE22" i="276"/>
  <c r="AC22" i="276"/>
  <c r="AA22" i="276"/>
  <c r="Y22" i="276"/>
  <c r="W22" i="276"/>
  <c r="U22" i="276"/>
  <c r="Q22" i="276"/>
  <c r="CC22" i="276" s="1"/>
  <c r="CF22" i="276" s="1"/>
  <c r="CG22" i="276" s="1"/>
  <c r="P22" i="276"/>
  <c r="H22" i="276"/>
  <c r="L21" i="276"/>
  <c r="CA20" i="276"/>
  <c r="BQ20" i="276"/>
  <c r="BQ19" i="276" s="1"/>
  <c r="BO20" i="276"/>
  <c r="BO19" i="276" s="1"/>
  <c r="BM20" i="276"/>
  <c r="BM19" i="276" s="1"/>
  <c r="BK20" i="276"/>
  <c r="BK19" i="276" s="1"/>
  <c r="BI20" i="276"/>
  <c r="BI19" i="276" s="1"/>
  <c r="BG20" i="276"/>
  <c r="BG19" i="276" s="1"/>
  <c r="BE20" i="276"/>
  <c r="BE19" i="276" s="1"/>
  <c r="BC20" i="276"/>
  <c r="BC19" i="276" s="1"/>
  <c r="BA20" i="276"/>
  <c r="BA19" i="276" s="1"/>
  <c r="AY20" i="276"/>
  <c r="AY19" i="276" s="1"/>
  <c r="AW20" i="276"/>
  <c r="AW19" i="276" s="1"/>
  <c r="AU20" i="276"/>
  <c r="AU19" i="276" s="1"/>
  <c r="AS20" i="276"/>
  <c r="AS19" i="276" s="1"/>
  <c r="AQ20" i="276"/>
  <c r="AQ19" i="276" s="1"/>
  <c r="AO20" i="276"/>
  <c r="AO19" i="276" s="1"/>
  <c r="AM20" i="276"/>
  <c r="AM19" i="276" s="1"/>
  <c r="AK20" i="276"/>
  <c r="AK19" i="276" s="1"/>
  <c r="AI20" i="276"/>
  <c r="AI19" i="276" s="1"/>
  <c r="AG20" i="276"/>
  <c r="AG19" i="276" s="1"/>
  <c r="AE20" i="276"/>
  <c r="AE19" i="276" s="1"/>
  <c r="AC20" i="276"/>
  <c r="AC19" i="276" s="1"/>
  <c r="AA20" i="276"/>
  <c r="AA19" i="276" s="1"/>
  <c r="Y20" i="276"/>
  <c r="Y19" i="276" s="1"/>
  <c r="W20" i="276"/>
  <c r="W19" i="276" s="1"/>
  <c r="U20" i="276"/>
  <c r="U19" i="276" s="1"/>
  <c r="Q20" i="276"/>
  <c r="CC20" i="276" s="1"/>
  <c r="CF20" i="276" s="1"/>
  <c r="CG20" i="276" s="1"/>
  <c r="CG19" i="276" s="1"/>
  <c r="P20" i="276"/>
  <c r="P19" i="276" s="1"/>
  <c r="H20" i="276"/>
  <c r="H19" i="276" s="1"/>
  <c r="L19" i="276"/>
  <c r="CA18" i="276"/>
  <c r="BQ18" i="276"/>
  <c r="BO18" i="276"/>
  <c r="BM18" i="276"/>
  <c r="BK18" i="276"/>
  <c r="BI18" i="276"/>
  <c r="BG18" i="276"/>
  <c r="BE18" i="276"/>
  <c r="BC18" i="276"/>
  <c r="BA18" i="276"/>
  <c r="AY18" i="276"/>
  <c r="AW18" i="276"/>
  <c r="AU18" i="276"/>
  <c r="AS18" i="276"/>
  <c r="AQ18" i="276"/>
  <c r="AO18" i="276"/>
  <c r="AM18" i="276"/>
  <c r="AK18" i="276"/>
  <c r="AI18" i="276"/>
  <c r="AG18" i="276"/>
  <c r="AE18" i="276"/>
  <c r="AC18" i="276"/>
  <c r="AA18" i="276"/>
  <c r="Y18" i="276"/>
  <c r="W18" i="276"/>
  <c r="U18" i="276"/>
  <c r="CC18" i="276"/>
  <c r="CF18" i="276" s="1"/>
  <c r="CG18" i="276" s="1"/>
  <c r="P18" i="276"/>
  <c r="H18" i="276"/>
  <c r="CA17" i="276"/>
  <c r="BQ17" i="276"/>
  <c r="BO17" i="276"/>
  <c r="BM17" i="276"/>
  <c r="BK17" i="276"/>
  <c r="BI17" i="276"/>
  <c r="BG17" i="276"/>
  <c r="BE17" i="276"/>
  <c r="BC17" i="276"/>
  <c r="BA17" i="276"/>
  <c r="AY17" i="276"/>
  <c r="AW17" i="276"/>
  <c r="AU17" i="276"/>
  <c r="AS17" i="276"/>
  <c r="AQ17" i="276"/>
  <c r="AO17" i="276"/>
  <c r="AM17" i="276"/>
  <c r="AK17" i="276"/>
  <c r="AI17" i="276"/>
  <c r="AG17" i="276"/>
  <c r="AE17" i="276"/>
  <c r="AC17" i="276"/>
  <c r="AA17" i="276"/>
  <c r="Y17" i="276"/>
  <c r="W17" i="276"/>
  <c r="U17" i="276"/>
  <c r="R17" i="276"/>
  <c r="P17" i="276"/>
  <c r="H17" i="276"/>
  <c r="L16" i="276"/>
  <c r="P12" i="275"/>
  <c r="J7" i="275"/>
  <c r="G7" i="275"/>
  <c r="C7" i="275"/>
  <c r="J6" i="275"/>
  <c r="G6" i="275"/>
  <c r="C6" i="275"/>
  <c r="C5" i="275"/>
  <c r="C4" i="275"/>
  <c r="G28" i="274"/>
  <c r="P12" i="274"/>
  <c r="J7" i="274"/>
  <c r="H7" i="274"/>
  <c r="H37" i="274" s="1"/>
  <c r="C7" i="274"/>
  <c r="J6" i="274"/>
  <c r="H6" i="274"/>
  <c r="C6" i="274"/>
  <c r="C5" i="274"/>
  <c r="C4" i="274"/>
  <c r="M54" i="273"/>
  <c r="L54" i="273"/>
  <c r="L12" i="273" s="1"/>
  <c r="H54" i="273"/>
  <c r="G54" i="273"/>
  <c r="K53" i="273"/>
  <c r="J53" i="273"/>
  <c r="K52" i="273"/>
  <c r="N52" i="273" s="1"/>
  <c r="O52" i="273" s="1"/>
  <c r="P52" i="273" s="1"/>
  <c r="K51" i="273"/>
  <c r="M49" i="273"/>
  <c r="K43" i="273"/>
  <c r="K42" i="273"/>
  <c r="J42" i="273"/>
  <c r="K41" i="273"/>
  <c r="J41" i="273"/>
  <c r="K40" i="273"/>
  <c r="J40" i="273"/>
  <c r="K39" i="273"/>
  <c r="J39" i="273"/>
  <c r="K38" i="273"/>
  <c r="J38" i="273"/>
  <c r="K37" i="273"/>
  <c r="J37" i="273"/>
  <c r="K36" i="273"/>
  <c r="J36" i="273"/>
  <c r="K35" i="273"/>
  <c r="J35" i="273"/>
  <c r="K34" i="273"/>
  <c r="J34" i="273"/>
  <c r="K33" i="273"/>
  <c r="J33" i="273"/>
  <c r="K32" i="273"/>
  <c r="J32" i="273"/>
  <c r="K31" i="273"/>
  <c r="J31" i="273"/>
  <c r="K30" i="273"/>
  <c r="J30" i="273"/>
  <c r="K29" i="273"/>
  <c r="J29" i="273"/>
  <c r="K28" i="273"/>
  <c r="J28" i="273"/>
  <c r="K27" i="273"/>
  <c r="J27" i="273"/>
  <c r="K26" i="273"/>
  <c r="J26" i="273"/>
  <c r="K25" i="273"/>
  <c r="J25" i="273"/>
  <c r="K24" i="273"/>
  <c r="J24" i="273"/>
  <c r="K23" i="273"/>
  <c r="J23" i="273"/>
  <c r="K22" i="273"/>
  <c r="J22" i="273"/>
  <c r="K21" i="273"/>
  <c r="J21" i="273"/>
  <c r="O19" i="273"/>
  <c r="K19" i="273"/>
  <c r="O7" i="273"/>
  <c r="C7" i="273"/>
  <c r="O6" i="273"/>
  <c r="L6" i="273"/>
  <c r="C6" i="273"/>
  <c r="C5" i="273"/>
  <c r="C4" i="273"/>
  <c r="AM15" i="277" l="1"/>
  <c r="BE24" i="277"/>
  <c r="BZ116" i="277"/>
  <c r="CA116" i="277" s="1"/>
  <c r="AI15" i="277"/>
  <c r="BU24" i="277"/>
  <c r="AU15" i="277"/>
  <c r="BX80" i="277"/>
  <c r="BY80" i="277" s="1"/>
  <c r="R79" i="276"/>
  <c r="S79" i="276" s="1"/>
  <c r="BS15" i="277"/>
  <c r="AC24" i="277"/>
  <c r="AY102" i="277"/>
  <c r="AK102" i="277"/>
  <c r="AE24" i="277"/>
  <c r="BM102" i="277"/>
  <c r="P15" i="277"/>
  <c r="BA15" i="277"/>
  <c r="AO24" i="277"/>
  <c r="R21" i="277"/>
  <c r="S21" i="277" s="1"/>
  <c r="BK15" i="277"/>
  <c r="BK24" i="277"/>
  <c r="CA21" i="277"/>
  <c r="BZ45" i="277"/>
  <c r="CA45" i="277" s="1"/>
  <c r="H15" i="277"/>
  <c r="AU24" i="277"/>
  <c r="BX20" i="277"/>
  <c r="BY20" i="277" s="1"/>
  <c r="BQ15" i="277"/>
  <c r="AG15" i="277"/>
  <c r="N22" i="273"/>
  <c r="O22" i="273" s="1"/>
  <c r="P22" i="273" s="1"/>
  <c r="N26" i="273"/>
  <c r="O26" i="273" s="1"/>
  <c r="P26" i="273" s="1"/>
  <c r="AM102" i="277"/>
  <c r="N38" i="273"/>
  <c r="O38" i="273" s="1"/>
  <c r="P38" i="273" s="1"/>
  <c r="AU102" i="277"/>
  <c r="BS24" i="276"/>
  <c r="AQ24" i="277"/>
  <c r="BE15" i="277"/>
  <c r="BM40" i="277"/>
  <c r="W24" i="277"/>
  <c r="BZ120" i="277"/>
  <c r="CA120" i="277" s="1"/>
  <c r="AA24" i="277"/>
  <c r="AW15" i="277"/>
  <c r="AA15" i="277"/>
  <c r="AK24" i="277"/>
  <c r="P24" i="277"/>
  <c r="AS24" i="277"/>
  <c r="AO102" i="277"/>
  <c r="W15" i="277"/>
  <c r="BA24" i="277"/>
  <c r="BE102" i="277"/>
  <c r="BX23" i="277"/>
  <c r="BY23" i="277" s="1"/>
  <c r="U15" i="277"/>
  <c r="H24" i="277"/>
  <c r="BV25" i="277"/>
  <c r="BQ24" i="277"/>
  <c r="U102" i="277"/>
  <c r="AC102" i="277"/>
  <c r="BS15" i="276"/>
  <c r="AW102" i="277"/>
  <c r="BI102" i="277"/>
  <c r="AW24" i="277"/>
  <c r="BX53" i="277"/>
  <c r="BY53" i="277" s="1"/>
  <c r="W102" i="277"/>
  <c r="AE102" i="277"/>
  <c r="AC15" i="277"/>
  <c r="AY15" i="277"/>
  <c r="AM40" i="277"/>
  <c r="AS40" i="277"/>
  <c r="AS15" i="277"/>
  <c r="Y24" i="277"/>
  <c r="N40" i="273"/>
  <c r="O40" i="273" s="1"/>
  <c r="P40" i="273" s="1"/>
  <c r="BO15" i="277"/>
  <c r="BM15" i="277"/>
  <c r="AS102" i="277"/>
  <c r="AG24" i="277"/>
  <c r="BX124" i="277"/>
  <c r="BY124" i="277" s="1"/>
  <c r="BX49" i="277"/>
  <c r="BY49" i="277" s="1"/>
  <c r="M12" i="273"/>
  <c r="R16" i="277"/>
  <c r="BI15" i="277"/>
  <c r="AK15" i="277"/>
  <c r="BG40" i="277"/>
  <c r="AE15" i="277"/>
  <c r="BC15" i="277"/>
  <c r="BS24" i="277"/>
  <c r="L128" i="277"/>
  <c r="L130" i="277" s="1"/>
  <c r="L132" i="277" s="1"/>
  <c r="L134" i="277" s="1"/>
  <c r="BG15" i="277"/>
  <c r="BX72" i="277"/>
  <c r="BY72" i="277" s="1"/>
  <c r="BS102" i="277"/>
  <c r="AU40" i="277"/>
  <c r="AG102" i="277"/>
  <c r="AY24" i="277"/>
  <c r="U40" i="277"/>
  <c r="BG24" i="277"/>
  <c r="P40" i="277"/>
  <c r="BX17" i="277"/>
  <c r="BX16" i="277" s="1"/>
  <c r="BK102" i="277"/>
  <c r="AI24" i="277"/>
  <c r="W40" i="277"/>
  <c r="AC40" i="277"/>
  <c r="AQ15" i="277"/>
  <c r="Y15" i="277"/>
  <c r="BA102" i="277"/>
  <c r="BE40" i="277"/>
  <c r="BZ42" i="277"/>
  <c r="CA42" i="277" s="1"/>
  <c r="CA41" i="277" s="1"/>
  <c r="AO15" i="277"/>
  <c r="BQ102" i="277"/>
  <c r="BC40" i="277"/>
  <c r="R105" i="277"/>
  <c r="S105" i="277" s="1"/>
  <c r="AG40" i="277"/>
  <c r="BO24" i="277"/>
  <c r="AE40" i="277"/>
  <c r="BA40" i="277"/>
  <c r="AK40" i="277"/>
  <c r="BV112" i="277"/>
  <c r="AQ40" i="277"/>
  <c r="BX109" i="277"/>
  <c r="BY109" i="277" s="1"/>
  <c r="S29" i="277"/>
  <c r="BS40" i="277"/>
  <c r="AA102" i="277"/>
  <c r="BC24" i="277"/>
  <c r="AM24" i="277"/>
  <c r="BV16" i="277"/>
  <c r="BC102" i="277"/>
  <c r="BQ40" i="277"/>
  <c r="Y102" i="277"/>
  <c r="N21" i="273"/>
  <c r="O21" i="273" s="1"/>
  <c r="P21" i="273" s="1"/>
  <c r="N25" i="273"/>
  <c r="O25" i="273" s="1"/>
  <c r="P25" i="273" s="1"/>
  <c r="N29" i="273"/>
  <c r="O29" i="273" s="1"/>
  <c r="P29" i="273" s="1"/>
  <c r="BX57" i="277"/>
  <c r="BY57" i="277" s="1"/>
  <c r="CB110" i="276"/>
  <c r="BX64" i="277"/>
  <c r="BY64" i="277" s="1"/>
  <c r="BY29" i="277"/>
  <c r="AI40" i="277"/>
  <c r="AO40" i="277"/>
  <c r="H102" i="277"/>
  <c r="P102" i="277"/>
  <c r="Y40" i="277"/>
  <c r="BI24" i="277"/>
  <c r="BO40" i="277"/>
  <c r="BO102" i="277"/>
  <c r="BX123" i="277"/>
  <c r="BY123" i="277" s="1"/>
  <c r="AY40" i="277"/>
  <c r="U24" i="277"/>
  <c r="BI40" i="277"/>
  <c r="CA16" i="277"/>
  <c r="AW40" i="277"/>
  <c r="BZ26" i="277"/>
  <c r="CA26" i="277" s="1"/>
  <c r="CA25" i="277" s="1"/>
  <c r="N30" i="273"/>
  <c r="O30" i="273" s="1"/>
  <c r="P30" i="273" s="1"/>
  <c r="L14" i="277"/>
  <c r="BK40" i="277"/>
  <c r="BX25" i="277"/>
  <c r="BY25" i="277" s="1"/>
  <c r="AQ102" i="277"/>
  <c r="AI102" i="277"/>
  <c r="BX68" i="277"/>
  <c r="BY68" i="277" s="1"/>
  <c r="N36" i="273"/>
  <c r="O36" i="273" s="1"/>
  <c r="P36" i="273" s="1"/>
  <c r="BV43" i="277"/>
  <c r="BU15" i="277"/>
  <c r="BZ37" i="277"/>
  <c r="CA37" i="277" s="1"/>
  <c r="BX37" i="277"/>
  <c r="BY37" i="277" s="1"/>
  <c r="BV60" i="277"/>
  <c r="BV32" i="277"/>
  <c r="BV105" i="277"/>
  <c r="R112" i="277"/>
  <c r="H40" i="277"/>
  <c r="AA40" i="277"/>
  <c r="BV86" i="277"/>
  <c r="N34" i="273"/>
  <c r="O34" i="273" s="1"/>
  <c r="P34" i="273" s="1"/>
  <c r="BG102" i="277"/>
  <c r="N39" i="273"/>
  <c r="O39" i="273" s="1"/>
  <c r="P39" i="273" s="1"/>
  <c r="N33" i="273"/>
  <c r="O33" i="273" s="1"/>
  <c r="P33" i="273" s="1"/>
  <c r="N23" i="273"/>
  <c r="O23" i="273" s="1"/>
  <c r="P23" i="273" s="1"/>
  <c r="N51" i="273"/>
  <c r="K54" i="273"/>
  <c r="N42" i="273"/>
  <c r="O42" i="273" s="1"/>
  <c r="P42" i="273" s="1"/>
  <c r="N28" i="273"/>
  <c r="O28" i="273" s="1"/>
  <c r="P28" i="273" s="1"/>
  <c r="N31" i="273"/>
  <c r="O31" i="273" s="1"/>
  <c r="P31" i="273" s="1"/>
  <c r="BS40" i="276"/>
  <c r="BS102" i="276"/>
  <c r="L105" i="276"/>
  <c r="L102" i="276" s="1"/>
  <c r="BX88" i="277"/>
  <c r="BY88" i="277" s="1"/>
  <c r="BZ88" i="277"/>
  <c r="CA88" i="277" s="1"/>
  <c r="BZ119" i="277"/>
  <c r="CA119" i="277" s="1"/>
  <c r="BX119" i="277"/>
  <c r="BY119" i="277" s="1"/>
  <c r="BZ90" i="277"/>
  <c r="CA90" i="277" s="1"/>
  <c r="BX90" i="277"/>
  <c r="BY90" i="277" s="1"/>
  <c r="BX56" i="277"/>
  <c r="BY56" i="277" s="1"/>
  <c r="BZ56" i="277"/>
  <c r="CA56" i="277" s="1"/>
  <c r="R60" i="277"/>
  <c r="S60" i="277" s="1"/>
  <c r="S62" i="277"/>
  <c r="BX85" i="277"/>
  <c r="BY85" i="277" s="1"/>
  <c r="BZ85" i="277"/>
  <c r="CA85" i="277" s="1"/>
  <c r="BZ115" i="277"/>
  <c r="CA115" i="277" s="1"/>
  <c r="BX115" i="277"/>
  <c r="BY115" i="277" s="1"/>
  <c r="BZ83" i="277"/>
  <c r="CA83" i="277" s="1"/>
  <c r="BX83" i="277"/>
  <c r="BY83" i="277" s="1"/>
  <c r="S103" i="277"/>
  <c r="BX52" i="277"/>
  <c r="BY52" i="277" s="1"/>
  <c r="BZ52" i="277"/>
  <c r="CA52" i="277" s="1"/>
  <c r="BU102" i="277"/>
  <c r="BZ108" i="277"/>
  <c r="CA108" i="277" s="1"/>
  <c r="CA105" i="277" s="1"/>
  <c r="BX108" i="277"/>
  <c r="BX78" i="277"/>
  <c r="BY78" i="277" s="1"/>
  <c r="BZ78" i="277"/>
  <c r="CA78" i="277" s="1"/>
  <c r="BX36" i="277"/>
  <c r="BZ36" i="277"/>
  <c r="CA36" i="277" s="1"/>
  <c r="BX48" i="277"/>
  <c r="BY48" i="277" s="1"/>
  <c r="BZ48" i="277"/>
  <c r="CA48" i="277" s="1"/>
  <c r="BZ101" i="277"/>
  <c r="CA101" i="277" s="1"/>
  <c r="BX101" i="277"/>
  <c r="BY101" i="277" s="1"/>
  <c r="BZ91" i="277"/>
  <c r="CA91" i="277" s="1"/>
  <c r="BX91" i="277"/>
  <c r="BY91" i="277" s="1"/>
  <c r="BZ75" i="277"/>
  <c r="CA75" i="277" s="1"/>
  <c r="BX75" i="277"/>
  <c r="BY75" i="277" s="1"/>
  <c r="BX44" i="277"/>
  <c r="BZ44" i="277"/>
  <c r="CA44" i="277" s="1"/>
  <c r="BY113" i="277"/>
  <c r="BZ51" i="277"/>
  <c r="CA51" i="277" s="1"/>
  <c r="BX51" i="277"/>
  <c r="BY51" i="277" s="1"/>
  <c r="S47" i="277"/>
  <c r="R43" i="277"/>
  <c r="BY62" i="277"/>
  <c r="BZ31" i="277"/>
  <c r="CA31" i="277" s="1"/>
  <c r="CA30" i="277" s="1"/>
  <c r="BX31" i="277"/>
  <c r="BZ97" i="277"/>
  <c r="CA97" i="277" s="1"/>
  <c r="BX97" i="277"/>
  <c r="BY97" i="277" s="1"/>
  <c r="BZ71" i="277"/>
  <c r="CA71" i="277" s="1"/>
  <c r="BX71" i="277"/>
  <c r="BY71" i="277" s="1"/>
  <c r="BZ84" i="277"/>
  <c r="CA84" i="277" s="1"/>
  <c r="BX84" i="277"/>
  <c r="BY84" i="277" s="1"/>
  <c r="BZ47" i="277"/>
  <c r="CA47" i="277" s="1"/>
  <c r="BX47" i="277"/>
  <c r="BY47" i="277" s="1"/>
  <c r="R25" i="277"/>
  <c r="S27" i="277"/>
  <c r="BZ93" i="277"/>
  <c r="CA93" i="277" s="1"/>
  <c r="BX93" i="277"/>
  <c r="BY93" i="277" s="1"/>
  <c r="BZ104" i="277"/>
  <c r="CA104" i="277" s="1"/>
  <c r="CA103" i="277" s="1"/>
  <c r="BX104" i="277"/>
  <c r="BZ99" i="277"/>
  <c r="CA99" i="277" s="1"/>
  <c r="BX99" i="277"/>
  <c r="BY99" i="277" s="1"/>
  <c r="BZ67" i="277"/>
  <c r="CA67" i="277" s="1"/>
  <c r="BX67" i="277"/>
  <c r="BY67" i="277" s="1"/>
  <c r="BZ95" i="277"/>
  <c r="CA95" i="277" s="1"/>
  <c r="BX95" i="277"/>
  <c r="BY95" i="277" s="1"/>
  <c r="BV41" i="277"/>
  <c r="BU40" i="277"/>
  <c r="BZ55" i="277"/>
  <c r="CA55" i="277" s="1"/>
  <c r="BX55" i="277"/>
  <c r="BY55" i="277" s="1"/>
  <c r="BZ89" i="277"/>
  <c r="CA89" i="277" s="1"/>
  <c r="BX89" i="277"/>
  <c r="BY89" i="277" s="1"/>
  <c r="BZ98" i="277"/>
  <c r="CA98" i="277" s="1"/>
  <c r="BX98" i="277"/>
  <c r="BY98" i="277" s="1"/>
  <c r="BZ63" i="277"/>
  <c r="CA63" i="277" s="1"/>
  <c r="BX63" i="277"/>
  <c r="BY63" i="277" s="1"/>
  <c r="R86" i="277"/>
  <c r="S86" i="277" s="1"/>
  <c r="S87" i="277"/>
  <c r="R32" i="277"/>
  <c r="S32" i="277" s="1"/>
  <c r="S34" i="277"/>
  <c r="BZ39" i="277"/>
  <c r="CA39" i="277" s="1"/>
  <c r="CA38" i="277" s="1"/>
  <c r="BX39" i="277"/>
  <c r="BX41" i="277"/>
  <c r="BY42" i="277"/>
  <c r="BX82" i="277"/>
  <c r="BY82" i="277" s="1"/>
  <c r="BZ82" i="277"/>
  <c r="CA82" i="277" s="1"/>
  <c r="BZ94" i="277"/>
  <c r="CA94" i="277" s="1"/>
  <c r="BX94" i="277"/>
  <c r="BY94" i="277" s="1"/>
  <c r="BX59" i="277"/>
  <c r="BZ59" i="277"/>
  <c r="CA59" i="277" s="1"/>
  <c r="CA58" i="277" s="1"/>
  <c r="BZ87" i="277"/>
  <c r="CA87" i="277" s="1"/>
  <c r="BX87" i="277"/>
  <c r="S39" i="277"/>
  <c r="R38" i="277"/>
  <c r="S38" i="277" s="1"/>
  <c r="N32" i="273"/>
  <c r="O32" i="273" s="1"/>
  <c r="P32" i="273" s="1"/>
  <c r="N35" i="273"/>
  <c r="O35" i="273" s="1"/>
  <c r="P35" i="273" s="1"/>
  <c r="N37" i="273"/>
  <c r="O37" i="273" s="1"/>
  <c r="P37" i="273" s="1"/>
  <c r="N41" i="273"/>
  <c r="O41" i="273" s="1"/>
  <c r="P41" i="273" s="1"/>
  <c r="N24" i="273"/>
  <c r="O24" i="273" s="1"/>
  <c r="P24" i="273" s="1"/>
  <c r="N27" i="273"/>
  <c r="O27" i="273" s="1"/>
  <c r="P27" i="273" s="1"/>
  <c r="N53" i="273"/>
  <c r="O53" i="273" s="1"/>
  <c r="P53" i="273" s="1"/>
  <c r="AQ25" i="276"/>
  <c r="AQ21" i="276"/>
  <c r="AS21" i="276"/>
  <c r="CB119" i="276"/>
  <c r="CB125" i="276"/>
  <c r="CB68" i="276"/>
  <c r="S106" i="276"/>
  <c r="CB124" i="276"/>
  <c r="AK25" i="276"/>
  <c r="CB27" i="276"/>
  <c r="CB66" i="276"/>
  <c r="BQ25" i="276"/>
  <c r="AC16" i="276"/>
  <c r="CC45" i="276"/>
  <c r="CD45" i="276" s="1"/>
  <c r="CE45" i="276" s="1"/>
  <c r="H25" i="276"/>
  <c r="P25" i="276"/>
  <c r="AY25" i="276"/>
  <c r="CC37" i="276"/>
  <c r="CD37" i="276" s="1"/>
  <c r="CE37" i="276" s="1"/>
  <c r="AK16" i="276"/>
  <c r="U25" i="276"/>
  <c r="BM16" i="276"/>
  <c r="CB39" i="276"/>
  <c r="CB55" i="276"/>
  <c r="S66" i="276"/>
  <c r="CB118" i="276"/>
  <c r="AE16" i="276"/>
  <c r="BK16" i="276"/>
  <c r="AE21" i="276"/>
  <c r="BK21" i="276"/>
  <c r="CB123" i="276"/>
  <c r="CB49" i="276"/>
  <c r="AI16" i="276"/>
  <c r="BO16" i="276"/>
  <c r="AO21" i="276"/>
  <c r="CB117" i="276"/>
  <c r="S17" i="276"/>
  <c r="BG21" i="276"/>
  <c r="AI25" i="276"/>
  <c r="AS25" i="276"/>
  <c r="CC68" i="276"/>
  <c r="CF68" i="276" s="1"/>
  <c r="CG68" i="276" s="1"/>
  <c r="AW25" i="276"/>
  <c r="CB62" i="276"/>
  <c r="W43" i="276"/>
  <c r="CB47" i="276"/>
  <c r="H21" i="276"/>
  <c r="BA21" i="276"/>
  <c r="CB72" i="276"/>
  <c r="CD89" i="276"/>
  <c r="CE89" i="276" s="1"/>
  <c r="AG112" i="276"/>
  <c r="AM16" i="276"/>
  <c r="AS32" i="276"/>
  <c r="AY32" i="276"/>
  <c r="AA105" i="276"/>
  <c r="BM112" i="276"/>
  <c r="CB120" i="276"/>
  <c r="AA21" i="276"/>
  <c r="AA25" i="276"/>
  <c r="BG25" i="276"/>
  <c r="AQ32" i="276"/>
  <c r="AW32" i="276"/>
  <c r="S47" i="276"/>
  <c r="BE60" i="276"/>
  <c r="CB18" i="276"/>
  <c r="AG21" i="276"/>
  <c r="BM21" i="276"/>
  <c r="AE25" i="276"/>
  <c r="AU32" i="276"/>
  <c r="AA86" i="276"/>
  <c r="AC105" i="276"/>
  <c r="BI105" i="276"/>
  <c r="AE105" i="276"/>
  <c r="BK105" i="276"/>
  <c r="AK105" i="276"/>
  <c r="BQ105" i="276"/>
  <c r="BC25" i="276"/>
  <c r="CC55" i="276"/>
  <c r="CF55" i="276" s="1"/>
  <c r="CG55" i="276" s="1"/>
  <c r="U32" i="276"/>
  <c r="BA32" i="276"/>
  <c r="CB88" i="276"/>
  <c r="CB94" i="276"/>
  <c r="AQ105" i="276"/>
  <c r="AW112" i="276"/>
  <c r="P16" i="276"/>
  <c r="W32" i="276"/>
  <c r="BC32" i="276"/>
  <c r="CC54" i="276"/>
  <c r="CD54" i="276" s="1"/>
  <c r="CE54" i="276" s="1"/>
  <c r="CB109" i="276"/>
  <c r="Y32" i="276"/>
  <c r="AK32" i="276"/>
  <c r="BQ32" i="276"/>
  <c r="W25" i="276"/>
  <c r="BA16" i="276"/>
  <c r="BA25" i="276"/>
  <c r="BG32" i="276"/>
  <c r="AU60" i="276"/>
  <c r="CB73" i="276"/>
  <c r="CB97" i="276"/>
  <c r="CB48" i="276"/>
  <c r="CB54" i="276"/>
  <c r="CB67" i="276"/>
  <c r="CB46" i="276"/>
  <c r="S55" i="276"/>
  <c r="CB90" i="276"/>
  <c r="CC101" i="276"/>
  <c r="CF101" i="276" s="1"/>
  <c r="CG101" i="276" s="1"/>
  <c r="BE43" i="276"/>
  <c r="CC66" i="276"/>
  <c r="CD66" i="276" s="1"/>
  <c r="CE66" i="276" s="1"/>
  <c r="CB81" i="276"/>
  <c r="CB95" i="276"/>
  <c r="Y43" i="276"/>
  <c r="CC47" i="276"/>
  <c r="CF47" i="276" s="1"/>
  <c r="CG47" i="276" s="1"/>
  <c r="CC53" i="276"/>
  <c r="CD53" i="276" s="1"/>
  <c r="CE53" i="276" s="1"/>
  <c r="S54" i="276"/>
  <c r="CB76" i="276"/>
  <c r="CB100" i="276"/>
  <c r="CC88" i="276"/>
  <c r="CF88" i="276" s="1"/>
  <c r="CG88" i="276" s="1"/>
  <c r="CB87" i="276"/>
  <c r="CB99" i="276"/>
  <c r="S46" i="276"/>
  <c r="S65" i="276"/>
  <c r="P60" i="276"/>
  <c r="CC85" i="276"/>
  <c r="CD85" i="276" s="1"/>
  <c r="CE85" i="276" s="1"/>
  <c r="CC87" i="276"/>
  <c r="CD87" i="276" s="1"/>
  <c r="CE87" i="276" s="1"/>
  <c r="AS86" i="276"/>
  <c r="AM86" i="276"/>
  <c r="AI60" i="276"/>
  <c r="H60" i="276"/>
  <c r="CB85" i="276"/>
  <c r="AQ86" i="276"/>
  <c r="CB63" i="276"/>
  <c r="S45" i="276"/>
  <c r="CB56" i="276"/>
  <c r="AK60" i="276"/>
  <c r="CB74" i="276"/>
  <c r="S76" i="276"/>
  <c r="CB84" i="276"/>
  <c r="BG105" i="276"/>
  <c r="BI43" i="276"/>
  <c r="BE105" i="276"/>
  <c r="AO112" i="276"/>
  <c r="R115" i="276"/>
  <c r="S115" i="276" s="1"/>
  <c r="U16" i="276"/>
  <c r="Y25" i="276"/>
  <c r="AA32" i="276"/>
  <c r="AG32" i="276"/>
  <c r="AE43" i="276"/>
  <c r="BC16" i="276"/>
  <c r="AM43" i="276"/>
  <c r="AO60" i="276"/>
  <c r="S70" i="276"/>
  <c r="AG105" i="276"/>
  <c r="BM105" i="276"/>
  <c r="CE114" i="276"/>
  <c r="W112" i="276"/>
  <c r="BC112" i="276"/>
  <c r="S120" i="276"/>
  <c r="AC25" i="276"/>
  <c r="BI25" i="276"/>
  <c r="AI105" i="276"/>
  <c r="BO105" i="276"/>
  <c r="BK25" i="276"/>
  <c r="AQ43" i="276"/>
  <c r="AM105" i="276"/>
  <c r="AY21" i="276"/>
  <c r="CB91" i="276"/>
  <c r="R93" i="276"/>
  <c r="S93" i="276" s="1"/>
  <c r="CC93" i="276"/>
  <c r="CD93" i="276" s="1"/>
  <c r="CE93" i="276" s="1"/>
  <c r="R52" i="276"/>
  <c r="S52" i="276" s="1"/>
  <c r="AC86" i="276"/>
  <c r="BI86" i="276"/>
  <c r="CB96" i="276"/>
  <c r="S98" i="276"/>
  <c r="P21" i="276"/>
  <c r="AW21" i="276"/>
  <c r="BG86" i="276"/>
  <c r="CB58" i="276"/>
  <c r="Y105" i="276"/>
  <c r="BE25" i="276"/>
  <c r="BM32" i="276"/>
  <c r="W16" i="276"/>
  <c r="AI32" i="276"/>
  <c r="BK43" i="276"/>
  <c r="R51" i="276"/>
  <c r="S51" i="276" s="1"/>
  <c r="CC51" i="276"/>
  <c r="CD51" i="276" s="1"/>
  <c r="CE51" i="276" s="1"/>
  <c r="BA43" i="276"/>
  <c r="R83" i="276"/>
  <c r="S83" i="276" s="1"/>
  <c r="CF83" i="276"/>
  <c r="CG83" i="276" s="1"/>
  <c r="CB89" i="276"/>
  <c r="AU86" i="276"/>
  <c r="AM112" i="276"/>
  <c r="CC17" i="276"/>
  <c r="CF17" i="276" s="1"/>
  <c r="CG17" i="276" s="1"/>
  <c r="CG16" i="276" s="1"/>
  <c r="L12" i="274" s="1"/>
  <c r="CC76" i="276"/>
  <c r="CF76" i="276" s="1"/>
  <c r="CG76" i="276" s="1"/>
  <c r="AS112" i="276"/>
  <c r="AE112" i="276"/>
  <c r="BK112" i="276"/>
  <c r="BE21" i="276"/>
  <c r="P32" i="276"/>
  <c r="AA43" i="276"/>
  <c r="BG43" i="276"/>
  <c r="CB70" i="276"/>
  <c r="R72" i="276"/>
  <c r="S72" i="276" s="1"/>
  <c r="CC72" i="276"/>
  <c r="CD72" i="276" s="1"/>
  <c r="CE72" i="276" s="1"/>
  <c r="CB114" i="276"/>
  <c r="CB126" i="276"/>
  <c r="AS16" i="276"/>
  <c r="BC43" i="276"/>
  <c r="AC43" i="276"/>
  <c r="BQ60" i="276"/>
  <c r="CB75" i="276"/>
  <c r="CB80" i="276"/>
  <c r="S82" i="276"/>
  <c r="W105" i="276"/>
  <c r="BC105" i="276"/>
  <c r="S108" i="276"/>
  <c r="P112" i="276"/>
  <c r="CD122" i="276"/>
  <c r="CF122" i="276"/>
  <c r="CG122" i="276" s="1"/>
  <c r="AC32" i="276"/>
  <c r="U60" i="276"/>
  <c r="AY86" i="276"/>
  <c r="S111" i="276"/>
  <c r="AC112" i="276"/>
  <c r="BI112" i="276"/>
  <c r="AU112" i="276"/>
  <c r="AG25" i="276"/>
  <c r="BK32" i="276"/>
  <c r="AO43" i="276"/>
  <c r="AY60" i="276"/>
  <c r="S85" i="276"/>
  <c r="Y21" i="276"/>
  <c r="BO32" i="276"/>
  <c r="S39" i="276"/>
  <c r="P43" i="276"/>
  <c r="CB65" i="276"/>
  <c r="CE74" i="276"/>
  <c r="S110" i="276"/>
  <c r="AG16" i="276"/>
  <c r="CB26" i="276"/>
  <c r="CB82" i="276"/>
  <c r="BK86" i="276"/>
  <c r="CB98" i="276"/>
  <c r="AU105" i="276"/>
  <c r="BA105" i="276"/>
  <c r="CB122" i="276"/>
  <c r="AC21" i="276"/>
  <c r="BI21" i="276"/>
  <c r="AI21" i="276"/>
  <c r="BO21" i="276"/>
  <c r="AO25" i="276"/>
  <c r="AU25" i="276"/>
  <c r="AM32" i="276"/>
  <c r="CB34" i="276"/>
  <c r="CB44" i="276"/>
  <c r="AU43" i="276"/>
  <c r="Y60" i="276"/>
  <c r="CB71" i="276"/>
  <c r="CB92" i="276"/>
  <c r="AY105" i="276"/>
  <c r="Y112" i="276"/>
  <c r="BE112" i="276"/>
  <c r="CB116" i="276"/>
  <c r="S118" i="276"/>
  <c r="S124" i="276"/>
  <c r="BI32" i="276"/>
  <c r="BA60" i="276"/>
  <c r="S75" i="276"/>
  <c r="S90" i="276"/>
  <c r="S126" i="276"/>
  <c r="U21" i="276"/>
  <c r="BM25" i="276"/>
  <c r="AE32" i="276"/>
  <c r="AS43" i="276"/>
  <c r="S101" i="276"/>
  <c r="BI16" i="276"/>
  <c r="BC21" i="276"/>
  <c r="L24" i="276"/>
  <c r="AS105" i="276"/>
  <c r="CB20" i="276"/>
  <c r="AO32" i="276"/>
  <c r="S68" i="276"/>
  <c r="S107" i="276"/>
  <c r="CB108" i="276"/>
  <c r="AM25" i="276"/>
  <c r="AE86" i="276"/>
  <c r="S100" i="276"/>
  <c r="AW105" i="276"/>
  <c r="AO105" i="276"/>
  <c r="U105" i="276"/>
  <c r="BQ16" i="276"/>
  <c r="CA19" i="276"/>
  <c r="AK21" i="276"/>
  <c r="CB50" i="276"/>
  <c r="R67" i="276"/>
  <c r="S67" i="276" s="1"/>
  <c r="CB78" i="276"/>
  <c r="W86" i="276"/>
  <c r="BC86" i="276"/>
  <c r="CE94" i="276"/>
  <c r="H16" i="276"/>
  <c r="AU16" i="276"/>
  <c r="AY16" i="276"/>
  <c r="BE32" i="276"/>
  <c r="AG43" i="276"/>
  <c r="BM43" i="276"/>
  <c r="CB57" i="276"/>
  <c r="CB69" i="276"/>
  <c r="S92" i="276"/>
  <c r="CC111" i="276"/>
  <c r="CF111" i="276" s="1"/>
  <c r="CG111" i="276" s="1"/>
  <c r="CA86" i="276"/>
  <c r="CB59" i="276"/>
  <c r="CB83" i="276"/>
  <c r="CA105" i="276"/>
  <c r="CA38" i="276"/>
  <c r="CA32" i="276"/>
  <c r="CD48" i="276"/>
  <c r="CE48" i="276" s="1"/>
  <c r="CB111" i="276"/>
  <c r="CB101" i="276"/>
  <c r="CB104" i="276"/>
  <c r="CB106" i="276"/>
  <c r="CB93" i="276"/>
  <c r="CB121" i="276"/>
  <c r="CD95" i="276"/>
  <c r="CE95" i="276" s="1"/>
  <c r="CF95" i="276"/>
  <c r="CG95" i="276" s="1"/>
  <c r="CF96" i="276"/>
  <c r="CG96" i="276" s="1"/>
  <c r="CD96" i="276"/>
  <c r="CE96" i="276" s="1"/>
  <c r="R74" i="276"/>
  <c r="S74" i="276" s="1"/>
  <c r="BO86" i="276"/>
  <c r="R95" i="276"/>
  <c r="S95" i="276" s="1"/>
  <c r="R42" i="276"/>
  <c r="CC65" i="276"/>
  <c r="CF65" i="276" s="1"/>
  <c r="CG65" i="276" s="1"/>
  <c r="R89" i="276"/>
  <c r="S89" i="276" s="1"/>
  <c r="CD115" i="276"/>
  <c r="CE115" i="276" s="1"/>
  <c r="CC116" i="276"/>
  <c r="R73" i="276"/>
  <c r="S73" i="276" s="1"/>
  <c r="R125" i="276"/>
  <c r="S125" i="276" s="1"/>
  <c r="R94" i="276"/>
  <c r="S94" i="276" s="1"/>
  <c r="R123" i="276"/>
  <c r="S123" i="276" s="1"/>
  <c r="R122" i="276"/>
  <c r="S122" i="276" s="1"/>
  <c r="S88" i="276"/>
  <c r="BO25" i="276"/>
  <c r="CC64" i="276"/>
  <c r="CF64" i="276" s="1"/>
  <c r="CG64" i="276" s="1"/>
  <c r="R96" i="276"/>
  <c r="S96" i="276" s="1"/>
  <c r="BO60" i="276"/>
  <c r="CF74" i="276"/>
  <c r="CG74" i="276" s="1"/>
  <c r="CC113" i="276"/>
  <c r="CF113" i="276" s="1"/>
  <c r="CG113" i="276" s="1"/>
  <c r="S116" i="276"/>
  <c r="R117" i="276"/>
  <c r="S117" i="276" s="1"/>
  <c r="R114" i="276"/>
  <c r="S114" i="276" s="1"/>
  <c r="R97" i="276"/>
  <c r="S97" i="276" s="1"/>
  <c r="BQ21" i="276"/>
  <c r="CC124" i="276"/>
  <c r="N43" i="273"/>
  <c r="CB51" i="276"/>
  <c r="CA43" i="276"/>
  <c r="CF26" i="276"/>
  <c r="CG26" i="276" s="1"/>
  <c r="CA25" i="276"/>
  <c r="AM21" i="276"/>
  <c r="CB23" i="276"/>
  <c r="W21" i="276"/>
  <c r="CB22" i="276"/>
  <c r="R22" i="276"/>
  <c r="S22" i="276" s="1"/>
  <c r="CD22" i="276"/>
  <c r="CE22" i="276" s="1"/>
  <c r="AU21" i="276"/>
  <c r="CD20" i="276"/>
  <c r="CD19" i="276" s="1"/>
  <c r="R20" i="276"/>
  <c r="R19" i="276" s="1"/>
  <c r="AA16" i="276"/>
  <c r="AQ16" i="276"/>
  <c r="BG16" i="276"/>
  <c r="L15" i="276"/>
  <c r="AW16" i="276"/>
  <c r="CB17" i="276"/>
  <c r="Y16" i="276"/>
  <c r="AO16" i="276"/>
  <c r="BE16" i="276"/>
  <c r="CD42" i="276"/>
  <c r="CF42" i="276"/>
  <c r="CG42" i="276" s="1"/>
  <c r="CG41" i="276" s="1"/>
  <c r="CE26" i="276"/>
  <c r="CB31" i="276"/>
  <c r="CA30" i="276"/>
  <c r="H32" i="276"/>
  <c r="R38" i="276"/>
  <c r="AW43" i="276"/>
  <c r="R50" i="276"/>
  <c r="S50" i="276" s="1"/>
  <c r="CC50" i="276"/>
  <c r="CD52" i="276"/>
  <c r="CE52" i="276" s="1"/>
  <c r="CF52" i="276"/>
  <c r="CG52" i="276" s="1"/>
  <c r="CC34" i="276"/>
  <c r="R34" i="276"/>
  <c r="CB42" i="276"/>
  <c r="CA41" i="276"/>
  <c r="S44" i="276"/>
  <c r="S64" i="276"/>
  <c r="CA16" i="276"/>
  <c r="CD18" i="276"/>
  <c r="CE18" i="276" s="1"/>
  <c r="CA21" i="276"/>
  <c r="R26" i="276"/>
  <c r="CC27" i="276"/>
  <c r="R27" i="276"/>
  <c r="S27" i="276" s="1"/>
  <c r="R36" i="276"/>
  <c r="S36" i="276" s="1"/>
  <c r="CC36" i="276"/>
  <c r="S37" i="276"/>
  <c r="U43" i="276"/>
  <c r="AK43" i="276"/>
  <c r="BQ43" i="276"/>
  <c r="AE60" i="276"/>
  <c r="BK60" i="276"/>
  <c r="CD84" i="276"/>
  <c r="CE84" i="276" s="1"/>
  <c r="CF84" i="276"/>
  <c r="CG84" i="276" s="1"/>
  <c r="CC29" i="276"/>
  <c r="R29" i="276"/>
  <c r="H43" i="276"/>
  <c r="R80" i="276"/>
  <c r="S80" i="276" s="1"/>
  <c r="CC80" i="276"/>
  <c r="J54" i="273"/>
  <c r="CC23" i="276"/>
  <c r="R23" i="276"/>
  <c r="S23" i="276" s="1"/>
  <c r="CC31" i="276"/>
  <c r="R31" i="276"/>
  <c r="R18" i="276"/>
  <c r="S18" i="276" s="1"/>
  <c r="CB36" i="276"/>
  <c r="L40" i="276"/>
  <c r="CB29" i="276"/>
  <c r="CA28" i="276"/>
  <c r="CF56" i="276"/>
  <c r="CG56" i="276" s="1"/>
  <c r="CD56" i="276"/>
  <c r="CE56" i="276" s="1"/>
  <c r="CB37" i="276"/>
  <c r="CC39" i="276"/>
  <c r="CC44" i="276"/>
  <c r="CB45" i="276"/>
  <c r="AI43" i="276"/>
  <c r="AY43" i="276"/>
  <c r="BO43" i="276"/>
  <c r="CB52" i="276"/>
  <c r="CB53" i="276"/>
  <c r="AG60" i="276"/>
  <c r="AW60" i="276"/>
  <c r="BM60" i="276"/>
  <c r="CF97" i="276"/>
  <c r="CG97" i="276" s="1"/>
  <c r="CD97" i="276"/>
  <c r="CE97" i="276" s="1"/>
  <c r="R71" i="276"/>
  <c r="S71" i="276" s="1"/>
  <c r="CC71" i="276"/>
  <c r="R57" i="276"/>
  <c r="S57" i="276" s="1"/>
  <c r="CC57" i="276"/>
  <c r="R62" i="276"/>
  <c r="CC62" i="276"/>
  <c r="R63" i="276"/>
  <c r="S63" i="276" s="1"/>
  <c r="CC63" i="276"/>
  <c r="CF73" i="276"/>
  <c r="CG73" i="276" s="1"/>
  <c r="CD73" i="276"/>
  <c r="CE73" i="276" s="1"/>
  <c r="R78" i="276"/>
  <c r="S78" i="276" s="1"/>
  <c r="CC78" i="276"/>
  <c r="R59" i="276"/>
  <c r="CC59" i="276"/>
  <c r="CB64" i="276"/>
  <c r="CD69" i="276"/>
  <c r="CE69" i="276" s="1"/>
  <c r="CF69" i="276"/>
  <c r="CG69" i="276" s="1"/>
  <c r="CD46" i="276"/>
  <c r="CE46" i="276" s="1"/>
  <c r="AC60" i="276"/>
  <c r="AS60" i="276"/>
  <c r="BI60" i="276"/>
  <c r="CC119" i="276"/>
  <c r="R119" i="276"/>
  <c r="S119" i="276" s="1"/>
  <c r="W60" i="276"/>
  <c r="AM60" i="276"/>
  <c r="BC60" i="276"/>
  <c r="CA60" i="276"/>
  <c r="AA60" i="276"/>
  <c r="AQ60" i="276"/>
  <c r="BG60" i="276"/>
  <c r="R49" i="276"/>
  <c r="S49" i="276" s="1"/>
  <c r="CC49" i="276"/>
  <c r="S53" i="276"/>
  <c r="CF67" i="276"/>
  <c r="CG67" i="276" s="1"/>
  <c r="CD67" i="276"/>
  <c r="CE67" i="276" s="1"/>
  <c r="S87" i="276"/>
  <c r="CC91" i="276"/>
  <c r="R91" i="276"/>
  <c r="S91" i="276" s="1"/>
  <c r="CC99" i="276"/>
  <c r="R99" i="276"/>
  <c r="S99" i="276" s="1"/>
  <c r="CF125" i="276"/>
  <c r="CG125" i="276" s="1"/>
  <c r="CD125" i="276"/>
  <c r="CE125" i="276" s="1"/>
  <c r="R48" i="276"/>
  <c r="S48" i="276" s="1"/>
  <c r="R56" i="276"/>
  <c r="S56" i="276" s="1"/>
  <c r="R69" i="276"/>
  <c r="S69" i="276" s="1"/>
  <c r="R84" i="276"/>
  <c r="S84" i="276" s="1"/>
  <c r="U86" i="276"/>
  <c r="AK86" i="276"/>
  <c r="BA86" i="276"/>
  <c r="BQ86" i="276"/>
  <c r="AI86" i="276"/>
  <c r="AA112" i="276"/>
  <c r="AQ112" i="276"/>
  <c r="BG112" i="276"/>
  <c r="CC70" i="276"/>
  <c r="CC82" i="276"/>
  <c r="CB113" i="276"/>
  <c r="H112" i="276"/>
  <c r="BO112" i="276"/>
  <c r="CF117" i="276"/>
  <c r="CG117" i="276" s="1"/>
  <c r="CD117" i="276"/>
  <c r="CE117" i="276" s="1"/>
  <c r="CF123" i="276"/>
  <c r="CG123" i="276" s="1"/>
  <c r="CD123" i="276"/>
  <c r="CE123" i="276" s="1"/>
  <c r="CC75" i="276"/>
  <c r="CC81" i="276"/>
  <c r="R81" i="276"/>
  <c r="S81" i="276" s="1"/>
  <c r="Y86" i="276"/>
  <c r="AO86" i="276"/>
  <c r="BE86" i="276"/>
  <c r="S104" i="276"/>
  <c r="R103" i="276"/>
  <c r="CD79" i="276"/>
  <c r="CE79" i="276" s="1"/>
  <c r="CC109" i="276"/>
  <c r="R109" i="276"/>
  <c r="S109" i="276" s="1"/>
  <c r="S113" i="276"/>
  <c r="CA112" i="276"/>
  <c r="CB115" i="276"/>
  <c r="AI112" i="276"/>
  <c r="AY112" i="276"/>
  <c r="P86" i="276"/>
  <c r="CB103" i="276"/>
  <c r="U112" i="276"/>
  <c r="AK112" i="276"/>
  <c r="BA112" i="276"/>
  <c r="BQ112" i="276"/>
  <c r="S121" i="276"/>
  <c r="H86" i="276"/>
  <c r="AG86" i="276"/>
  <c r="AW86" i="276"/>
  <c r="BM86" i="276"/>
  <c r="CF94" i="276"/>
  <c r="CG94" i="276" s="1"/>
  <c r="H105" i="276"/>
  <c r="CD106" i="276"/>
  <c r="P105" i="276"/>
  <c r="CF114" i="276"/>
  <c r="CG114" i="276" s="1"/>
  <c r="CC90" i="276"/>
  <c r="CC98" i="276"/>
  <c r="CC108" i="276"/>
  <c r="CC118" i="276"/>
  <c r="CC126" i="276"/>
  <c r="CC92" i="276"/>
  <c r="CC100" i="276"/>
  <c r="CC104" i="276"/>
  <c r="CC110" i="276"/>
  <c r="BV24" i="277" l="1"/>
  <c r="BX19" i="277"/>
  <c r="BY19" i="277" s="1"/>
  <c r="R15" i="277"/>
  <c r="S15" i="277" s="1"/>
  <c r="CA15" i="277"/>
  <c r="AU128" i="277"/>
  <c r="AU129" i="277" s="1"/>
  <c r="BV15" i="277"/>
  <c r="BM128" i="277"/>
  <c r="BM129" i="277" s="1"/>
  <c r="CE122" i="276"/>
  <c r="CB19" i="276"/>
  <c r="CA40" i="276"/>
  <c r="BK128" i="277"/>
  <c r="BK129" i="277" s="1"/>
  <c r="AS15" i="276"/>
  <c r="S16" i="277"/>
  <c r="BE128" i="277"/>
  <c r="BE130" i="277" s="1"/>
  <c r="AM128" i="277"/>
  <c r="AM129" i="277" s="1"/>
  <c r="BX21" i="277"/>
  <c r="BY21" i="277" s="1"/>
  <c r="AM14" i="277"/>
  <c r="AW14" i="277"/>
  <c r="AS14" i="277"/>
  <c r="AC128" i="277"/>
  <c r="AC129" i="277" s="1"/>
  <c r="BS14" i="277"/>
  <c r="AY14" i="277"/>
  <c r="AO128" i="277"/>
  <c r="AO129" i="277" s="1"/>
  <c r="BE14" i="277"/>
  <c r="AC14" i="277"/>
  <c r="W128" i="277"/>
  <c r="W130" i="277" s="1"/>
  <c r="AQ15" i="276"/>
  <c r="AU14" i="277"/>
  <c r="BM14" i="277"/>
  <c r="BS128" i="277"/>
  <c r="BS129" i="277" s="1"/>
  <c r="AS128" i="277"/>
  <c r="AS130" i="277" s="1"/>
  <c r="AA14" i="277"/>
  <c r="AK14" i="277"/>
  <c r="BQ128" i="277"/>
  <c r="BQ129" i="277" s="1"/>
  <c r="AE128" i="277"/>
  <c r="AE129" i="277" s="1"/>
  <c r="W14" i="277"/>
  <c r="BO128" i="277"/>
  <c r="BO130" i="277" s="1"/>
  <c r="BA14" i="277"/>
  <c r="AG14" i="277"/>
  <c r="AI14" i="277"/>
  <c r="Y128" i="277"/>
  <c r="Y129" i="277" s="1"/>
  <c r="U14" i="277"/>
  <c r="AK128" i="277"/>
  <c r="AK130" i="277" s="1"/>
  <c r="BA128" i="277"/>
  <c r="BA130" i="277" s="1"/>
  <c r="AG128" i="277"/>
  <c r="AG129" i="277" s="1"/>
  <c r="P128" i="277"/>
  <c r="P129" i="277" s="1"/>
  <c r="BG14" i="277"/>
  <c r="U128" i="277"/>
  <c r="U130" i="277" s="1"/>
  <c r="BO14" i="277"/>
  <c r="BY17" i="277"/>
  <c r="AA128" i="277"/>
  <c r="AA129" i="277" s="1"/>
  <c r="H128" i="277"/>
  <c r="H130" i="277" s="1"/>
  <c r="BQ14" i="277"/>
  <c r="BS14" i="276"/>
  <c r="R102" i="277"/>
  <c r="S102" i="277" s="1"/>
  <c r="AQ128" i="277"/>
  <c r="AQ130" i="277" s="1"/>
  <c r="BC128" i="277"/>
  <c r="BC130" i="277" s="1"/>
  <c r="BI14" i="277"/>
  <c r="BG128" i="277"/>
  <c r="BG129" i="277" s="1"/>
  <c r="S112" i="277"/>
  <c r="AW128" i="277"/>
  <c r="AW129" i="277" s="1"/>
  <c r="AE14" i="277"/>
  <c r="BC14" i="277"/>
  <c r="AI128" i="277"/>
  <c r="AI129" i="277" s="1"/>
  <c r="BU14" i="277"/>
  <c r="CA112" i="277"/>
  <c r="CA102" i="277" s="1"/>
  <c r="Y14" i="277"/>
  <c r="CA32" i="277"/>
  <c r="CA24" i="277" s="1"/>
  <c r="BI128" i="277"/>
  <c r="BI129" i="277" s="1"/>
  <c r="AO14" i="277"/>
  <c r="BK14" i="277"/>
  <c r="AQ14" i="277"/>
  <c r="BV102" i="277"/>
  <c r="P14" i="277"/>
  <c r="H14" i="277"/>
  <c r="AY128" i="277"/>
  <c r="CA60" i="277"/>
  <c r="BS128" i="276"/>
  <c r="BS129" i="276" s="1"/>
  <c r="AQ24" i="276"/>
  <c r="CF45" i="276"/>
  <c r="CG45" i="276" s="1"/>
  <c r="N54" i="273"/>
  <c r="O51" i="273"/>
  <c r="O54" i="273" s="1"/>
  <c r="O43" i="273"/>
  <c r="P43" i="273" s="1"/>
  <c r="P24" i="276"/>
  <c r="BX86" i="277"/>
  <c r="BY86" i="277" s="1"/>
  <c r="BY87" i="277"/>
  <c r="BX103" i="277"/>
  <c r="BY104" i="277"/>
  <c r="CA86" i="277"/>
  <c r="BY41" i="277"/>
  <c r="BY59" i="277"/>
  <c r="BX58" i="277"/>
  <c r="BY58" i="277" s="1"/>
  <c r="BX30" i="277"/>
  <c r="BY31" i="277"/>
  <c r="BY16" i="277"/>
  <c r="BX112" i="277"/>
  <c r="BY112" i="277" s="1"/>
  <c r="BY36" i="277"/>
  <c r="BX32" i="277"/>
  <c r="BY32" i="277" s="1"/>
  <c r="BY39" i="277"/>
  <c r="BX38" i="277"/>
  <c r="BY38" i="277" s="1"/>
  <c r="R24" i="277"/>
  <c r="S25" i="277"/>
  <c r="CA43" i="277"/>
  <c r="BX60" i="277"/>
  <c r="BY60" i="277" s="1"/>
  <c r="BY44" i="277"/>
  <c r="BX43" i="277"/>
  <c r="BY43" i="277" s="1"/>
  <c r="BY108" i="277"/>
  <c r="BX105" i="277"/>
  <c r="BY105" i="277" s="1"/>
  <c r="BV40" i="277"/>
  <c r="BU128" i="277"/>
  <c r="S43" i="277"/>
  <c r="R40" i="277"/>
  <c r="S40" i="277" s="1"/>
  <c r="BG24" i="276"/>
  <c r="BK15" i="276"/>
  <c r="CF37" i="276"/>
  <c r="CG37" i="276" s="1"/>
  <c r="AK24" i="276"/>
  <c r="BI102" i="276"/>
  <c r="AM15" i="276"/>
  <c r="P40" i="276"/>
  <c r="AC15" i="276"/>
  <c r="AS24" i="276"/>
  <c r="AC102" i="276"/>
  <c r="AK15" i="276"/>
  <c r="BA102" i="276"/>
  <c r="AI24" i="276"/>
  <c r="P15" i="276"/>
  <c r="AY24" i="276"/>
  <c r="AO102" i="276"/>
  <c r="AG15" i="276"/>
  <c r="H15" i="276"/>
  <c r="BQ24" i="276"/>
  <c r="AE15" i="276"/>
  <c r="BM102" i="276"/>
  <c r="R60" i="276"/>
  <c r="CD64" i="276"/>
  <c r="CE64" i="276" s="1"/>
  <c r="AW102" i="276"/>
  <c r="AY15" i="276"/>
  <c r="U24" i="276"/>
  <c r="CD68" i="276"/>
  <c r="CE68" i="276" s="1"/>
  <c r="BK102" i="276"/>
  <c r="BM15" i="276"/>
  <c r="CF66" i="276"/>
  <c r="CG66" i="276" s="1"/>
  <c r="AU15" i="276"/>
  <c r="BA15" i="276"/>
  <c r="AE102" i="276"/>
  <c r="BM24" i="276"/>
  <c r="Y102" i="276"/>
  <c r="BO102" i="276"/>
  <c r="AO15" i="276"/>
  <c r="BE24" i="276"/>
  <c r="AU24" i="276"/>
  <c r="S20" i="276"/>
  <c r="CD17" i="276"/>
  <c r="CE17" i="276" s="1"/>
  <c r="BO15" i="276"/>
  <c r="U15" i="276"/>
  <c r="BA24" i="276"/>
  <c r="CF53" i="276"/>
  <c r="CG53" i="276" s="1"/>
  <c r="BG15" i="276"/>
  <c r="AI15" i="276"/>
  <c r="AC24" i="276"/>
  <c r="CE121" i="276"/>
  <c r="CD101" i="276"/>
  <c r="CE101" i="276" s="1"/>
  <c r="CF54" i="276"/>
  <c r="CG54" i="276" s="1"/>
  <c r="W24" i="276"/>
  <c r="AW24" i="276"/>
  <c r="AA15" i="276"/>
  <c r="BC24" i="276"/>
  <c r="W40" i="276"/>
  <c r="BG102" i="276"/>
  <c r="AQ102" i="276"/>
  <c r="AA24" i="276"/>
  <c r="AA102" i="276"/>
  <c r="BQ15" i="276"/>
  <c r="AG102" i="276"/>
  <c r="CF72" i="276"/>
  <c r="CG72" i="276" s="1"/>
  <c r="AE24" i="276"/>
  <c r="BC40" i="276"/>
  <c r="BA40" i="276"/>
  <c r="BO24" i="276"/>
  <c r="CD55" i="276"/>
  <c r="CE55" i="276" s="1"/>
  <c r="L14" i="276"/>
  <c r="W15" i="276"/>
  <c r="AS102" i="276"/>
  <c r="BK24" i="276"/>
  <c r="CD83" i="276"/>
  <c r="BE102" i="276"/>
  <c r="BC102" i="276"/>
  <c r="BK40" i="276"/>
  <c r="BQ102" i="276"/>
  <c r="AK102" i="276"/>
  <c r="W102" i="276"/>
  <c r="AC40" i="276"/>
  <c r="U102" i="276"/>
  <c r="BI15" i="276"/>
  <c r="AU102" i="276"/>
  <c r="BI24" i="276"/>
  <c r="Y24" i="276"/>
  <c r="BE40" i="276"/>
  <c r="CD88" i="276"/>
  <c r="CE88" i="276" s="1"/>
  <c r="CF87" i="276"/>
  <c r="CG87" i="276" s="1"/>
  <c r="AU40" i="276"/>
  <c r="CD76" i="276"/>
  <c r="CE76" i="276" s="1"/>
  <c r="AW40" i="276"/>
  <c r="AG40" i="276"/>
  <c r="CD47" i="276"/>
  <c r="CE47" i="276" s="1"/>
  <c r="CF93" i="276"/>
  <c r="CG93" i="276" s="1"/>
  <c r="CF51" i="276"/>
  <c r="CG51" i="276" s="1"/>
  <c r="AM40" i="276"/>
  <c r="CB32" i="276"/>
  <c r="AQ40" i="276"/>
  <c r="CF85" i="276"/>
  <c r="CG85" i="276" s="1"/>
  <c r="BI40" i="276"/>
  <c r="H40" i="276"/>
  <c r="BC15" i="276"/>
  <c r="AE40" i="276"/>
  <c r="AY102" i="276"/>
  <c r="BQ40" i="276"/>
  <c r="AG24" i="276"/>
  <c r="BM40" i="276"/>
  <c r="CB105" i="276"/>
  <c r="U40" i="276"/>
  <c r="AO40" i="276"/>
  <c r="AM24" i="276"/>
  <c r="Y15" i="276"/>
  <c r="CD111" i="276"/>
  <c r="CE111" i="276" s="1"/>
  <c r="Y40" i="276"/>
  <c r="BG40" i="276"/>
  <c r="AW15" i="276"/>
  <c r="F12" i="274"/>
  <c r="H12" i="274" s="1"/>
  <c r="AO24" i="276"/>
  <c r="P102" i="276"/>
  <c r="AY40" i="276"/>
  <c r="AS40" i="276"/>
  <c r="BE15" i="276"/>
  <c r="AI102" i="276"/>
  <c r="AK40" i="276"/>
  <c r="AA40" i="276"/>
  <c r="AM102" i="276"/>
  <c r="CD113" i="276"/>
  <c r="CE113" i="276" s="1"/>
  <c r="CB38" i="276"/>
  <c r="CD65" i="276"/>
  <c r="CE65" i="276" s="1"/>
  <c r="BO40" i="276"/>
  <c r="CF116" i="276"/>
  <c r="CG116" i="276" s="1"/>
  <c r="CD116" i="276"/>
  <c r="CE116" i="276" s="1"/>
  <c r="R112" i="276"/>
  <c r="CF124" i="276"/>
  <c r="CG124" i="276" s="1"/>
  <c r="CD124" i="276"/>
  <c r="CE124" i="276" s="1"/>
  <c r="S42" i="276"/>
  <c r="R41" i="276"/>
  <c r="R86" i="276"/>
  <c r="CB25" i="276"/>
  <c r="L128" i="276"/>
  <c r="L130" i="276" s="1"/>
  <c r="L132" i="276" s="1"/>
  <c r="L134" i="276" s="1"/>
  <c r="CE20" i="276"/>
  <c r="S19" i="276"/>
  <c r="CE19" i="276"/>
  <c r="CF59" i="276"/>
  <c r="CG59" i="276" s="1"/>
  <c r="CG58" i="276" s="1"/>
  <c r="CD59" i="276"/>
  <c r="R28" i="276"/>
  <c r="S29" i="276"/>
  <c r="R30" i="276"/>
  <c r="S31" i="276"/>
  <c r="CF29" i="276"/>
  <c r="CG29" i="276" s="1"/>
  <c r="CG28" i="276" s="1"/>
  <c r="CD29" i="276"/>
  <c r="CB21" i="276"/>
  <c r="CB41" i="276"/>
  <c r="CF100" i="276"/>
  <c r="CG100" i="276" s="1"/>
  <c r="CD100" i="276"/>
  <c r="CE100" i="276" s="1"/>
  <c r="CF82" i="276"/>
  <c r="CG82" i="276" s="1"/>
  <c r="CD82" i="276"/>
  <c r="CE82" i="276" s="1"/>
  <c r="CF78" i="276"/>
  <c r="CG78" i="276" s="1"/>
  <c r="CD78" i="276"/>
  <c r="CE78" i="276" s="1"/>
  <c r="CF57" i="276"/>
  <c r="CG57" i="276" s="1"/>
  <c r="CD57" i="276"/>
  <c r="CE57" i="276" s="1"/>
  <c r="AI40" i="276"/>
  <c r="CF31" i="276"/>
  <c r="CG31" i="276" s="1"/>
  <c r="CG30" i="276" s="1"/>
  <c r="CD31" i="276"/>
  <c r="CF80" i="276"/>
  <c r="CG80" i="276" s="1"/>
  <c r="CD80" i="276"/>
  <c r="CE80" i="276" s="1"/>
  <c r="CB30" i="276"/>
  <c r="CE42" i="276"/>
  <c r="CD41" i="276"/>
  <c r="CF110" i="276"/>
  <c r="CG110" i="276" s="1"/>
  <c r="CD110" i="276"/>
  <c r="CE110" i="276" s="1"/>
  <c r="CF49" i="276"/>
  <c r="CG49" i="276" s="1"/>
  <c r="CD49" i="276"/>
  <c r="CE49" i="276" s="1"/>
  <c r="CF62" i="276"/>
  <c r="CG62" i="276" s="1"/>
  <c r="CD62" i="276"/>
  <c r="S62" i="276"/>
  <c r="CF92" i="276"/>
  <c r="CG92" i="276" s="1"/>
  <c r="CD92" i="276"/>
  <c r="CE92" i="276" s="1"/>
  <c r="CB112" i="276"/>
  <c r="CF70" i="276"/>
  <c r="CG70" i="276" s="1"/>
  <c r="CD70" i="276"/>
  <c r="CE70" i="276" s="1"/>
  <c r="CD99" i="276"/>
  <c r="CE99" i="276" s="1"/>
  <c r="CF99" i="276"/>
  <c r="CG99" i="276" s="1"/>
  <c r="CB86" i="276"/>
  <c r="CD119" i="276"/>
  <c r="CE119" i="276" s="1"/>
  <c r="CF119" i="276"/>
  <c r="CG119" i="276" s="1"/>
  <c r="CB28" i="276"/>
  <c r="CA24" i="276"/>
  <c r="CD36" i="276"/>
  <c r="CE36" i="276" s="1"/>
  <c r="CF36" i="276"/>
  <c r="CG36" i="276" s="1"/>
  <c r="J12" i="274"/>
  <c r="J28" i="274" s="1"/>
  <c r="D14" i="275" s="1"/>
  <c r="CA15" i="276"/>
  <c r="CB16" i="276"/>
  <c r="R21" i="276"/>
  <c r="R58" i="276"/>
  <c r="S59" i="276"/>
  <c r="CF126" i="276"/>
  <c r="CG126" i="276" s="1"/>
  <c r="CD126" i="276"/>
  <c r="CE126" i="276" s="1"/>
  <c r="CE106" i="276"/>
  <c r="S103" i="276"/>
  <c r="CD44" i="276"/>
  <c r="CF44" i="276"/>
  <c r="CG44" i="276" s="1"/>
  <c r="CB43" i="276"/>
  <c r="R16" i="276"/>
  <c r="R32" i="276"/>
  <c r="S34" i="276"/>
  <c r="S38" i="276"/>
  <c r="CD109" i="276"/>
  <c r="CE109" i="276" s="1"/>
  <c r="CF109" i="276"/>
  <c r="CG109" i="276" s="1"/>
  <c r="H102" i="276"/>
  <c r="CF81" i="276"/>
  <c r="CG81" i="276" s="1"/>
  <c r="CD81" i="276"/>
  <c r="CE81" i="276" s="1"/>
  <c r="CB60" i="276"/>
  <c r="CD34" i="276"/>
  <c r="CF34" i="276"/>
  <c r="CG34" i="276" s="1"/>
  <c r="H24" i="276"/>
  <c r="CF90" i="276"/>
  <c r="CG90" i="276" s="1"/>
  <c r="CD90" i="276"/>
  <c r="CE90" i="276" s="1"/>
  <c r="CF118" i="276"/>
  <c r="CG118" i="276" s="1"/>
  <c r="CD118" i="276"/>
  <c r="CE118" i="276" s="1"/>
  <c r="CF108" i="276"/>
  <c r="CG108" i="276" s="1"/>
  <c r="CD108" i="276"/>
  <c r="CE108" i="276" s="1"/>
  <c r="R105" i="276"/>
  <c r="CF63" i="276"/>
  <c r="CG63" i="276" s="1"/>
  <c r="CD63" i="276"/>
  <c r="CE63" i="276" s="1"/>
  <c r="CD39" i="276"/>
  <c r="CF39" i="276"/>
  <c r="CG39" i="276" s="1"/>
  <c r="CG38" i="276" s="1"/>
  <c r="R43" i="276"/>
  <c r="CF27" i="276"/>
  <c r="CG27" i="276" s="1"/>
  <c r="CG25" i="276" s="1"/>
  <c r="CD27" i="276"/>
  <c r="CF104" i="276"/>
  <c r="CG104" i="276" s="1"/>
  <c r="CG103" i="276" s="1"/>
  <c r="CD104" i="276"/>
  <c r="CG120" i="276"/>
  <c r="CD120" i="276"/>
  <c r="CE120" i="276" s="1"/>
  <c r="CF98" i="276"/>
  <c r="CG98" i="276" s="1"/>
  <c r="CD98" i="276"/>
  <c r="CE98" i="276" s="1"/>
  <c r="CF75" i="276"/>
  <c r="CG75" i="276" s="1"/>
  <c r="CD75" i="276"/>
  <c r="CE75" i="276" s="1"/>
  <c r="CA102" i="276"/>
  <c r="CD91" i="276"/>
  <c r="CE91" i="276" s="1"/>
  <c r="CF91" i="276"/>
  <c r="CG91" i="276" s="1"/>
  <c r="CF71" i="276"/>
  <c r="CG71" i="276" s="1"/>
  <c r="CD71" i="276"/>
  <c r="CE71" i="276" s="1"/>
  <c r="CF23" i="276"/>
  <c r="CG23" i="276" s="1"/>
  <c r="CG21" i="276" s="1"/>
  <c r="CD23" i="276"/>
  <c r="S26" i="276"/>
  <c r="R25" i="276"/>
  <c r="CF50" i="276"/>
  <c r="CG50" i="276" s="1"/>
  <c r="CD50" i="276"/>
  <c r="CE50" i="276" s="1"/>
  <c r="S86" i="276" l="1"/>
  <c r="J31" i="274"/>
  <c r="CA128" i="276"/>
  <c r="AU130" i="277"/>
  <c r="AU132" i="277" s="1"/>
  <c r="AU134" i="277" s="1"/>
  <c r="AS129" i="277"/>
  <c r="AS132" i="277" s="1"/>
  <c r="AS134" i="277" s="1"/>
  <c r="BM130" i="277"/>
  <c r="BM132" i="277" s="1"/>
  <c r="BM134" i="277" s="1"/>
  <c r="BA129" i="277"/>
  <c r="BA132" i="277" s="1"/>
  <c r="BA134" i="277" s="1"/>
  <c r="AA130" i="277"/>
  <c r="AA132" i="277" s="1"/>
  <c r="AA134" i="277" s="1"/>
  <c r="AE130" i="277"/>
  <c r="AE132" i="277" s="1"/>
  <c r="AE134" i="277" s="1"/>
  <c r="BK130" i="277"/>
  <c r="BK132" i="277" s="1"/>
  <c r="BK134" i="277" s="1"/>
  <c r="CD112" i="276"/>
  <c r="CG60" i="276"/>
  <c r="CE83" i="276"/>
  <c r="CD60" i="276"/>
  <c r="AM130" i="277"/>
  <c r="AM132" i="277" s="1"/>
  <c r="AM134" i="277" s="1"/>
  <c r="AO130" i="277"/>
  <c r="AO132" i="277" s="1"/>
  <c r="AO134" i="277" s="1"/>
  <c r="BX15" i="277"/>
  <c r="BY15" i="277" s="1"/>
  <c r="BE129" i="277"/>
  <c r="BE132" i="277" s="1"/>
  <c r="BE134" i="277" s="1"/>
  <c r="W129" i="277"/>
  <c r="W132" i="277" s="1"/>
  <c r="W134" i="277" s="1"/>
  <c r="BG130" i="277"/>
  <c r="BG132" i="277" s="1"/>
  <c r="BG134" i="277" s="1"/>
  <c r="BI130" i="277"/>
  <c r="BI132" i="277" s="1"/>
  <c r="BI134" i="277" s="1"/>
  <c r="AC130" i="277"/>
  <c r="AC132" i="277" s="1"/>
  <c r="AC134" i="277" s="1"/>
  <c r="P130" i="277"/>
  <c r="P132" i="277" s="1"/>
  <c r="P134" i="277" s="1"/>
  <c r="BS130" i="277"/>
  <c r="BS132" i="277" s="1"/>
  <c r="BS134" i="277" s="1"/>
  <c r="BO129" i="277"/>
  <c r="BO132" i="277" s="1"/>
  <c r="BO134" i="277" s="1"/>
  <c r="AG130" i="277"/>
  <c r="AG132" i="277" s="1"/>
  <c r="AG134" i="277" s="1"/>
  <c r="P51" i="273"/>
  <c r="P54" i="273" s="1"/>
  <c r="BQ130" i="277"/>
  <c r="BQ132" i="277" s="1"/>
  <c r="BQ134" i="277" s="1"/>
  <c r="AK129" i="277"/>
  <c r="AK132" i="277" s="1"/>
  <c r="AK134" i="277" s="1"/>
  <c r="H129" i="277"/>
  <c r="H132" i="277" s="1"/>
  <c r="H134" i="277" s="1"/>
  <c r="Y130" i="277"/>
  <c r="Y132" i="277" s="1"/>
  <c r="Y134" i="277" s="1"/>
  <c r="AQ129" i="277"/>
  <c r="AQ132" i="277" s="1"/>
  <c r="AQ134" i="277" s="1"/>
  <c r="BC129" i="277"/>
  <c r="BC132" i="277" s="1"/>
  <c r="BC134" i="277" s="1"/>
  <c r="U129" i="277"/>
  <c r="U132" i="277" s="1"/>
  <c r="U134" i="277" s="1"/>
  <c r="BV14" i="277"/>
  <c r="AW130" i="277"/>
  <c r="AW132" i="277" s="1"/>
  <c r="AW134" i="277" s="1"/>
  <c r="AI130" i="277"/>
  <c r="AI132" i="277" s="1"/>
  <c r="AI134" i="277" s="1"/>
  <c r="BS130" i="276"/>
  <c r="BS132" i="276" s="1"/>
  <c r="BS134" i="276" s="1"/>
  <c r="AY130" i="277"/>
  <c r="AY129" i="277"/>
  <c r="CD16" i="276"/>
  <c r="CE16" i="276" s="1"/>
  <c r="R14" i="277"/>
  <c r="S14" i="277" s="1"/>
  <c r="BY103" i="277"/>
  <c r="BX102" i="277"/>
  <c r="BY102" i="277" s="1"/>
  <c r="CA40" i="277"/>
  <c r="R128" i="277"/>
  <c r="S24" i="277"/>
  <c r="BY30" i="277"/>
  <c r="BX24" i="277"/>
  <c r="BU129" i="277"/>
  <c r="BU130" i="277"/>
  <c r="BV128" i="277"/>
  <c r="BX40" i="277"/>
  <c r="BY40" i="277" s="1"/>
  <c r="BK128" i="276"/>
  <c r="BK130" i="276" s="1"/>
  <c r="P128" i="276"/>
  <c r="P130" i="276" s="1"/>
  <c r="S112" i="276"/>
  <c r="BG14" i="276"/>
  <c r="AQ128" i="276"/>
  <c r="AQ129" i="276" s="1"/>
  <c r="AC128" i="276"/>
  <c r="AC129" i="276" s="1"/>
  <c r="BO14" i="276"/>
  <c r="AO14" i="276"/>
  <c r="AA14" i="276"/>
  <c r="BA14" i="276"/>
  <c r="BM128" i="276"/>
  <c r="BM130" i="276" s="1"/>
  <c r="BE128" i="276"/>
  <c r="BE129" i="276" s="1"/>
  <c r="AS128" i="276"/>
  <c r="AY128" i="276"/>
  <c r="AU14" i="276"/>
  <c r="W14" i="276"/>
  <c r="BI128" i="276"/>
  <c r="BI129" i="276" s="1"/>
  <c r="AK128" i="276"/>
  <c r="AK129" i="276" s="1"/>
  <c r="AE128" i="276"/>
  <c r="AE129" i="276" s="1"/>
  <c r="U128" i="276"/>
  <c r="U130" i="276" s="1"/>
  <c r="AG14" i="276"/>
  <c r="AU128" i="276"/>
  <c r="BK14" i="276"/>
  <c r="AQ14" i="276"/>
  <c r="BA128" i="276"/>
  <c r="BA129" i="276" s="1"/>
  <c r="BC128" i="276"/>
  <c r="BC129" i="276" s="1"/>
  <c r="BE14" i="276"/>
  <c r="BQ128" i="276"/>
  <c r="BQ129" i="276" s="1"/>
  <c r="P14" i="276"/>
  <c r="AC14" i="276"/>
  <c r="BM14" i="276"/>
  <c r="W128" i="276"/>
  <c r="W130" i="276" s="1"/>
  <c r="AY14" i="276"/>
  <c r="Y128" i="276"/>
  <c r="Y129" i="276" s="1"/>
  <c r="AS14" i="276"/>
  <c r="BC14" i="276"/>
  <c r="BQ14" i="276"/>
  <c r="Y14" i="276"/>
  <c r="AM128" i="276"/>
  <c r="AM129" i="276" s="1"/>
  <c r="AE14" i="276"/>
  <c r="AO128" i="276"/>
  <c r="AO129" i="276" s="1"/>
  <c r="AG128" i="276"/>
  <c r="AG130" i="276" s="1"/>
  <c r="BI14" i="276"/>
  <c r="CB40" i="276"/>
  <c r="AW128" i="276"/>
  <c r="AW129" i="276" s="1"/>
  <c r="BO128" i="276"/>
  <c r="BO130" i="276" s="1"/>
  <c r="BG128" i="276"/>
  <c r="BG129" i="276" s="1"/>
  <c r="AW14" i="276"/>
  <c r="AK14" i="276"/>
  <c r="AA128" i="276"/>
  <c r="AA129" i="276" s="1"/>
  <c r="U14" i="276"/>
  <c r="AM14" i="276"/>
  <c r="CG86" i="276"/>
  <c r="S41" i="276"/>
  <c r="CG112" i="276"/>
  <c r="R15" i="276"/>
  <c r="I12" i="274"/>
  <c r="S16" i="276"/>
  <c r="CE62" i="276"/>
  <c r="CE23" i="276"/>
  <c r="CD21" i="276"/>
  <c r="H28" i="274"/>
  <c r="F28" i="274"/>
  <c r="G20" i="273" s="1"/>
  <c r="F12" i="273" s="1"/>
  <c r="CD105" i="276"/>
  <c r="CG15" i="276"/>
  <c r="S105" i="276"/>
  <c r="H128" i="276"/>
  <c r="H14" i="276"/>
  <c r="CG43" i="276"/>
  <c r="S21" i="276"/>
  <c r="S30" i="276"/>
  <c r="CB24" i="276"/>
  <c r="CE27" i="276"/>
  <c r="CD25" i="276"/>
  <c r="CG32" i="276"/>
  <c r="CD43" i="276"/>
  <c r="CE44" i="276"/>
  <c r="CG105" i="276"/>
  <c r="CD32" i="276"/>
  <c r="CE34" i="276"/>
  <c r="CB15" i="276"/>
  <c r="CA14" i="276"/>
  <c r="S28" i="276"/>
  <c r="S43" i="276"/>
  <c r="R40" i="276"/>
  <c r="S40" i="276" s="1"/>
  <c r="CD30" i="276"/>
  <c r="CE31" i="276"/>
  <c r="CD58" i="276"/>
  <c r="CE59" i="276"/>
  <c r="CE104" i="276"/>
  <c r="CD103" i="276"/>
  <c r="S58" i="276"/>
  <c r="CD86" i="276"/>
  <c r="R24" i="276"/>
  <c r="S25" i="276"/>
  <c r="CB102" i="276"/>
  <c r="CE39" i="276"/>
  <c r="CD38" i="276"/>
  <c r="S32" i="276"/>
  <c r="R102" i="276"/>
  <c r="S102" i="276" s="1"/>
  <c r="S60" i="276"/>
  <c r="CE41" i="276"/>
  <c r="AI128" i="276"/>
  <c r="AI14" i="276"/>
  <c r="CD28" i="276"/>
  <c r="CE29" i="276"/>
  <c r="L28" i="274" l="1"/>
  <c r="P129" i="276"/>
  <c r="P132" i="276" s="1"/>
  <c r="P134" i="276" s="1"/>
  <c r="BM129" i="276"/>
  <c r="BM132" i="276" s="1"/>
  <c r="BM134" i="276" s="1"/>
  <c r="AQ130" i="276"/>
  <c r="AQ132" i="276" s="1"/>
  <c r="AQ134" i="276" s="1"/>
  <c r="AY132" i="277"/>
  <c r="AY134" i="277" s="1"/>
  <c r="U129" i="276"/>
  <c r="U132" i="276" s="1"/>
  <c r="U134" i="276" s="1"/>
  <c r="D12" i="275"/>
  <c r="E12" i="275" s="1"/>
  <c r="G12" i="275" s="1"/>
  <c r="CD15" i="276"/>
  <c r="CE15" i="276" s="1"/>
  <c r="K12" i="274"/>
  <c r="AC130" i="276"/>
  <c r="AC132" i="276" s="1"/>
  <c r="AC134" i="276" s="1"/>
  <c r="BK129" i="276"/>
  <c r="BK132" i="276" s="1"/>
  <c r="BK134" i="276" s="1"/>
  <c r="BX14" i="277"/>
  <c r="BY14" i="277" s="1"/>
  <c r="BU132" i="277"/>
  <c r="BU134" i="277" s="1"/>
  <c r="R129" i="277"/>
  <c r="R130" i="277"/>
  <c r="S128" i="277"/>
  <c r="CA128" i="277"/>
  <c r="CA14" i="277"/>
  <c r="BX128" i="277"/>
  <c r="BY128" i="277" s="1"/>
  <c r="BY24" i="277"/>
  <c r="BA130" i="276"/>
  <c r="BA132" i="276" s="1"/>
  <c r="BA134" i="276" s="1"/>
  <c r="I20" i="273"/>
  <c r="AY129" i="276"/>
  <c r="AY130" i="276"/>
  <c r="BI130" i="276"/>
  <c r="BI132" i="276" s="1"/>
  <c r="BI134" i="276" s="1"/>
  <c r="AS129" i="276"/>
  <c r="AS130" i="276"/>
  <c r="BE130" i="276"/>
  <c r="BE132" i="276" s="1"/>
  <c r="BE134" i="276" s="1"/>
  <c r="BO129" i="276"/>
  <c r="BO132" i="276" s="1"/>
  <c r="BO134" i="276" s="1"/>
  <c r="AU130" i="276"/>
  <c r="AE130" i="276"/>
  <c r="AE132" i="276" s="1"/>
  <c r="AE134" i="276" s="1"/>
  <c r="AU129" i="276"/>
  <c r="AK130" i="276"/>
  <c r="AK132" i="276" s="1"/>
  <c r="AK134" i="276" s="1"/>
  <c r="W129" i="276"/>
  <c r="W132" i="276" s="1"/>
  <c r="W134" i="276" s="1"/>
  <c r="BQ130" i="276"/>
  <c r="BQ132" i="276" s="1"/>
  <c r="BQ134" i="276" s="1"/>
  <c r="AO130" i="276"/>
  <c r="AO132" i="276" s="1"/>
  <c r="AO134" i="276" s="1"/>
  <c r="AG129" i="276"/>
  <c r="AG132" i="276" s="1"/>
  <c r="AG134" i="276" s="1"/>
  <c r="BC130" i="276"/>
  <c r="BC132" i="276" s="1"/>
  <c r="BC134" i="276" s="1"/>
  <c r="AW130" i="276"/>
  <c r="AW132" i="276" s="1"/>
  <c r="AW134" i="276" s="1"/>
  <c r="AA130" i="276"/>
  <c r="AA132" i="276" s="1"/>
  <c r="AA134" i="276" s="1"/>
  <c r="Y130" i="276"/>
  <c r="Y132" i="276" s="1"/>
  <c r="Y134" i="276" s="1"/>
  <c r="AM130" i="276"/>
  <c r="AM132" i="276" s="1"/>
  <c r="AM134" i="276" s="1"/>
  <c r="I28" i="274"/>
  <c r="D13" i="275" s="1"/>
  <c r="BG130" i="276"/>
  <c r="BG132" i="276" s="1"/>
  <c r="BG134" i="276" s="1"/>
  <c r="CG102" i="276"/>
  <c r="CD40" i="276"/>
  <c r="CE40" i="276" s="1"/>
  <c r="CB14" i="276"/>
  <c r="CE38" i="276"/>
  <c r="CE58" i="276"/>
  <c r="CG40" i="276"/>
  <c r="CG24" i="276"/>
  <c r="CE25" i="276"/>
  <c r="CD24" i="276"/>
  <c r="CE21" i="276"/>
  <c r="AI129" i="276"/>
  <c r="AI130" i="276"/>
  <c r="R128" i="276"/>
  <c r="S24" i="276"/>
  <c r="CD102" i="276"/>
  <c r="CE102" i="276" s="1"/>
  <c r="CE103" i="276"/>
  <c r="CE30" i="276"/>
  <c r="CE60" i="276"/>
  <c r="CE32" i="276"/>
  <c r="CE28" i="276"/>
  <c r="CE86" i="276"/>
  <c r="CE112" i="276"/>
  <c r="CE43" i="276"/>
  <c r="CE105" i="276"/>
  <c r="CA129" i="276"/>
  <c r="CB128" i="276"/>
  <c r="CA130" i="276"/>
  <c r="H130" i="276"/>
  <c r="H129" i="276"/>
  <c r="G49" i="273"/>
  <c r="G12" i="273" s="1"/>
  <c r="H20" i="273"/>
  <c r="R14" i="276"/>
  <c r="S14" i="276" s="1"/>
  <c r="S15" i="276"/>
  <c r="I49" i="273" l="1"/>
  <c r="I12" i="273" s="1"/>
  <c r="K16" i="273" s="1"/>
  <c r="K20" i="273"/>
  <c r="CA132" i="276"/>
  <c r="CG128" i="276"/>
  <c r="E13" i="275"/>
  <c r="G13" i="275" s="1"/>
  <c r="E14" i="275"/>
  <c r="G14" i="275" s="1"/>
  <c r="J20" i="273"/>
  <c r="J49" i="273" s="1"/>
  <c r="AU132" i="276"/>
  <c r="AU134" i="276" s="1"/>
  <c r="R132" i="277"/>
  <c r="R134" i="277" s="1"/>
  <c r="AS132" i="276"/>
  <c r="AS134" i="276" s="1"/>
  <c r="AY132" i="276"/>
  <c r="AY134" i="276" s="1"/>
  <c r="CG14" i="276"/>
  <c r="CA134" i="276"/>
  <c r="AI132" i="276"/>
  <c r="AI134" i="276" s="1"/>
  <c r="H132" i="276"/>
  <c r="H134" i="276" s="1"/>
  <c r="K28" i="274"/>
  <c r="D15" i="275" s="1"/>
  <c r="J33" i="274"/>
  <c r="J32" i="274"/>
  <c r="R129" i="276"/>
  <c r="S128" i="276"/>
  <c r="R130" i="276"/>
  <c r="CD128" i="276"/>
  <c r="CE128" i="276" s="1"/>
  <c r="CE24" i="276"/>
  <c r="H49" i="273"/>
  <c r="H12" i="273" s="1"/>
  <c r="CD14" i="276"/>
  <c r="CE14" i="276" s="1"/>
  <c r="K49" i="273" l="1"/>
  <c r="K12" i="273" s="1"/>
  <c r="M16" i="273"/>
  <c r="J12" i="273"/>
  <c r="L16" i="273" s="1"/>
  <c r="N20" i="273"/>
  <c r="N49" i="273" s="1"/>
  <c r="E15" i="275"/>
  <c r="G15" i="275" s="1"/>
  <c r="R132" i="276"/>
  <c r="R134" i="276" s="1"/>
  <c r="J35" i="274"/>
  <c r="J36" i="274" s="1"/>
  <c r="J37" i="274" s="1"/>
  <c r="E12" i="273" l="1"/>
  <c r="N12" i="273"/>
  <c r="O20" i="273"/>
  <c r="P20" i="273" s="1"/>
  <c r="N16" i="273"/>
  <c r="O16" i="273" s="1"/>
  <c r="P16" i="273" s="1"/>
  <c r="P13" i="273" l="1"/>
  <c r="P49" i="273"/>
  <c r="O49" i="273"/>
  <c r="O12" i="273" s="1"/>
  <c r="AC37" i="3"/>
  <c r="Q49" i="3"/>
  <c r="H335" i="245"/>
  <c r="I335" i="245" s="1"/>
  <c r="H389" i="106"/>
  <c r="AI465" i="106"/>
  <c r="AI464" i="106"/>
  <c r="AI463" i="106"/>
  <c r="AI462" i="106"/>
  <c r="T8" i="271" l="1"/>
  <c r="D8" i="271"/>
  <c r="T7" i="271"/>
  <c r="D7" i="271"/>
  <c r="D6" i="271"/>
  <c r="D5" i="271"/>
  <c r="T8" i="270"/>
  <c r="D8" i="270"/>
  <c r="T7" i="270"/>
  <c r="D7" i="270"/>
  <c r="D6" i="270"/>
  <c r="D5" i="270"/>
  <c r="T8" i="269"/>
  <c r="D8" i="269"/>
  <c r="T7" i="269"/>
  <c r="D7" i="269"/>
  <c r="D6" i="269"/>
  <c r="D5" i="269"/>
  <c r="V35" i="268"/>
  <c r="L12" i="268"/>
  <c r="T8" i="268"/>
  <c r="D8" i="268"/>
  <c r="T7" i="268"/>
  <c r="D7" i="268"/>
  <c r="D6" i="268"/>
  <c r="D5" i="268"/>
  <c r="X8" i="267"/>
  <c r="T8" i="267"/>
  <c r="D8" i="267"/>
  <c r="X7" i="267"/>
  <c r="T7" i="267"/>
  <c r="D7" i="267"/>
  <c r="D6" i="267"/>
  <c r="D5" i="267"/>
  <c r="Q45" i="3" l="1"/>
  <c r="Q46" i="3"/>
  <c r="Q47" i="3"/>
  <c r="Q48" i="3"/>
  <c r="Q50" i="3"/>
  <c r="Q51" i="3"/>
  <c r="Q52" i="3"/>
  <c r="Q53" i="3"/>
  <c r="Q54" i="3"/>
  <c r="Q55" i="3"/>
  <c r="Q56" i="3"/>
  <c r="Q57" i="3"/>
  <c r="Q44" i="3"/>
  <c r="Q59" i="3"/>
  <c r="R59" i="3" s="1"/>
  <c r="R58" i="3" s="1"/>
  <c r="X8" i="266"/>
  <c r="T8" i="266"/>
  <c r="D8" i="266"/>
  <c r="X7" i="266"/>
  <c r="T7" i="266"/>
  <c r="D7" i="266"/>
  <c r="D6" i="266"/>
  <c r="D5" i="266"/>
  <c r="H376" i="106"/>
  <c r="I376" i="106" s="1"/>
  <c r="X8" i="265"/>
  <c r="T8" i="265"/>
  <c r="D8" i="265"/>
  <c r="X7" i="265"/>
  <c r="T7" i="265"/>
  <c r="D7" i="265"/>
  <c r="D6" i="265"/>
  <c r="D5" i="265"/>
  <c r="AA99" i="106"/>
  <c r="AA98" i="106"/>
  <c r="H364" i="106"/>
  <c r="I364" i="106" s="1"/>
  <c r="X8" i="262" l="1"/>
  <c r="T8" i="262"/>
  <c r="D8" i="262"/>
  <c r="X7" i="262"/>
  <c r="T7" i="262"/>
  <c r="D7" i="262"/>
  <c r="D6" i="262"/>
  <c r="D5" i="262"/>
  <c r="X8" i="261"/>
  <c r="T8" i="261"/>
  <c r="D8" i="261"/>
  <c r="X7" i="261"/>
  <c r="T7" i="261"/>
  <c r="D7" i="261"/>
  <c r="D6" i="261"/>
  <c r="D5" i="261"/>
  <c r="X8" i="260"/>
  <c r="T8" i="260"/>
  <c r="D8" i="260"/>
  <c r="X7" i="260"/>
  <c r="T7" i="260"/>
  <c r="D7" i="260"/>
  <c r="D6" i="260"/>
  <c r="D5" i="260"/>
  <c r="V32" i="259"/>
  <c r="X8" i="259"/>
  <c r="T8" i="259"/>
  <c r="D8" i="259"/>
  <c r="X7" i="259"/>
  <c r="T7" i="259"/>
  <c r="D7" i="259"/>
  <c r="D6" i="259"/>
  <c r="D5" i="259"/>
  <c r="H353" i="106"/>
  <c r="I353" i="106" s="1"/>
  <c r="H344" i="106"/>
  <c r="I344" i="106" s="1"/>
  <c r="H335" i="106"/>
  <c r="I335" i="106" s="1"/>
  <c r="H322" i="106"/>
  <c r="I322" i="106" s="1"/>
  <c r="H315" i="106"/>
  <c r="I315" i="106" s="1"/>
  <c r="H303" i="106"/>
  <c r="I303" i="106" s="1"/>
  <c r="H292" i="106"/>
  <c r="I292" i="106" s="1"/>
  <c r="X8" i="255"/>
  <c r="T8" i="255"/>
  <c r="D8" i="255"/>
  <c r="X7" i="255"/>
  <c r="T7" i="255"/>
  <c r="D7" i="255"/>
  <c r="D6" i="255"/>
  <c r="D5" i="255"/>
  <c r="X8" i="254"/>
  <c r="T8" i="254"/>
  <c r="D8" i="254"/>
  <c r="X7" i="254"/>
  <c r="T7" i="254"/>
  <c r="D7" i="254"/>
  <c r="D6" i="254"/>
  <c r="D5" i="254"/>
  <c r="X8" i="253"/>
  <c r="T8" i="253"/>
  <c r="D8" i="253"/>
  <c r="X7" i="253"/>
  <c r="T7" i="253"/>
  <c r="D7" i="253"/>
  <c r="D6" i="253"/>
  <c r="D5" i="253"/>
  <c r="V17" i="252"/>
  <c r="V35" i="252" s="1"/>
  <c r="L12" i="252"/>
  <c r="X8" i="252"/>
  <c r="T8" i="252"/>
  <c r="D8" i="252"/>
  <c r="X7" i="252"/>
  <c r="T7" i="252"/>
  <c r="D7" i="252"/>
  <c r="D6" i="252"/>
  <c r="D5" i="252"/>
  <c r="X8" i="251"/>
  <c r="T8" i="251"/>
  <c r="D8" i="251"/>
  <c r="X7" i="251"/>
  <c r="T7" i="251"/>
  <c r="D7" i="251"/>
  <c r="D6" i="251"/>
  <c r="D5" i="251"/>
  <c r="X8" i="250"/>
  <c r="T8" i="250"/>
  <c r="D8" i="250"/>
  <c r="X7" i="250"/>
  <c r="T7" i="250"/>
  <c r="D7" i="250"/>
  <c r="D6" i="250"/>
  <c r="D5" i="250"/>
  <c r="X8" i="249"/>
  <c r="T8" i="249"/>
  <c r="D8" i="249"/>
  <c r="X7" i="249"/>
  <c r="T7" i="249"/>
  <c r="D7" i="249"/>
  <c r="D6" i="249"/>
  <c r="D5" i="249"/>
  <c r="V25" i="248"/>
  <c r="X8" i="248"/>
  <c r="T8" i="248"/>
  <c r="D8" i="248"/>
  <c r="X7" i="248"/>
  <c r="T7" i="248"/>
  <c r="D7" i="248"/>
  <c r="D6" i="248"/>
  <c r="D5" i="248"/>
  <c r="V35" i="247"/>
  <c r="L12" i="247"/>
  <c r="X8" i="247"/>
  <c r="T8" i="247"/>
  <c r="D8" i="247"/>
  <c r="X7" i="247"/>
  <c r="T7" i="247"/>
  <c r="D7" i="247"/>
  <c r="D6" i="247"/>
  <c r="D5" i="247"/>
  <c r="X8" i="246"/>
  <c r="T8" i="246"/>
  <c r="D8" i="246"/>
  <c r="X7" i="246"/>
  <c r="T7" i="246"/>
  <c r="D7" i="246"/>
  <c r="D6" i="246"/>
  <c r="D5" i="246"/>
  <c r="X8" i="245"/>
  <c r="T8" i="245"/>
  <c r="D8" i="245"/>
  <c r="X7" i="245"/>
  <c r="T7" i="245"/>
  <c r="D7" i="245"/>
  <c r="D6" i="245"/>
  <c r="D5" i="245"/>
  <c r="X8" i="244"/>
  <c r="T8" i="244"/>
  <c r="D8" i="244"/>
  <c r="X7" i="244"/>
  <c r="T7" i="244"/>
  <c r="D7" i="244"/>
  <c r="D6" i="244"/>
  <c r="D5" i="244"/>
  <c r="X8" i="243"/>
  <c r="T8" i="243"/>
  <c r="D8" i="243"/>
  <c r="X7" i="243"/>
  <c r="T7" i="243"/>
  <c r="D7" i="243"/>
  <c r="D6" i="243"/>
  <c r="D5" i="243"/>
  <c r="X8" i="242"/>
  <c r="T8" i="242"/>
  <c r="D8" i="242"/>
  <c r="X7" i="242"/>
  <c r="T7" i="242"/>
  <c r="D7" i="242"/>
  <c r="D6" i="242"/>
  <c r="D5" i="242"/>
  <c r="X8" i="241"/>
  <c r="T8" i="241"/>
  <c r="D8" i="241"/>
  <c r="X7" i="241"/>
  <c r="T7" i="241"/>
  <c r="D7" i="241"/>
  <c r="D6" i="241"/>
  <c r="D5" i="241"/>
  <c r="V35" i="240"/>
  <c r="L12" i="240"/>
  <c r="X8" i="240"/>
  <c r="T8" i="240"/>
  <c r="D8" i="240"/>
  <c r="X7" i="240"/>
  <c r="T7" i="240"/>
  <c r="D7" i="240"/>
  <c r="D6" i="240"/>
  <c r="D5" i="240"/>
  <c r="X8" i="239"/>
  <c r="T8" i="239"/>
  <c r="D8" i="239"/>
  <c r="X7" i="239"/>
  <c r="T7" i="239"/>
  <c r="D7" i="239"/>
  <c r="D6" i="239"/>
  <c r="D5" i="239"/>
  <c r="T8" i="238"/>
  <c r="D8" i="238"/>
  <c r="T7" i="238"/>
  <c r="D7" i="238"/>
  <c r="D6" i="238"/>
  <c r="D5" i="238"/>
  <c r="T8" i="237"/>
  <c r="D8" i="237"/>
  <c r="T7" i="237"/>
  <c r="D7" i="237"/>
  <c r="D6" i="237"/>
  <c r="D5" i="237"/>
  <c r="V35" i="236"/>
  <c r="T8" i="236"/>
  <c r="D8" i="236"/>
  <c r="T7" i="236"/>
  <c r="D7" i="236"/>
  <c r="D6" i="236"/>
  <c r="D5" i="236"/>
  <c r="V35" i="235"/>
  <c r="L12" i="235"/>
  <c r="X8" i="235"/>
  <c r="T8" i="235"/>
  <c r="D8" i="235"/>
  <c r="X7" i="235"/>
  <c r="T7" i="235"/>
  <c r="D7" i="235"/>
  <c r="D6" i="235"/>
  <c r="D5" i="235"/>
  <c r="X8" i="234"/>
  <c r="T8" i="234"/>
  <c r="D8" i="234"/>
  <c r="X7" i="234"/>
  <c r="T7" i="234"/>
  <c r="D7" i="234"/>
  <c r="D6" i="234"/>
  <c r="D5" i="234"/>
  <c r="T8" i="233"/>
  <c r="D8" i="233"/>
  <c r="T7" i="233"/>
  <c r="D7" i="233"/>
  <c r="D6" i="233"/>
  <c r="D5" i="233"/>
  <c r="T8" i="232"/>
  <c r="D8" i="232"/>
  <c r="T7" i="232"/>
  <c r="D7" i="232"/>
  <c r="D6" i="232"/>
  <c r="D5" i="232"/>
  <c r="V35" i="231"/>
  <c r="T8" i="231"/>
  <c r="D8" i="231"/>
  <c r="T7" i="231"/>
  <c r="D7" i="231"/>
  <c r="D6" i="231"/>
  <c r="D5" i="231"/>
  <c r="BM104" i="3"/>
  <c r="BM103" i="3" s="1"/>
  <c r="BS104" i="3"/>
  <c r="BM17" i="3"/>
  <c r="BM18" i="3"/>
  <c r="BM20" i="3"/>
  <c r="BM19" i="3" s="1"/>
  <c r="BM22" i="3"/>
  <c r="BM23" i="3"/>
  <c r="BM26" i="3"/>
  <c r="BM27" i="3"/>
  <c r="BM29" i="3"/>
  <c r="BM28" i="3" s="1"/>
  <c r="BM31" i="3"/>
  <c r="BM30" i="3" s="1"/>
  <c r="BM34" i="3"/>
  <c r="BM36" i="3"/>
  <c r="BM37" i="3"/>
  <c r="BM39" i="3"/>
  <c r="BM38" i="3" s="1"/>
  <c r="BM42" i="3"/>
  <c r="BM41" i="3" s="1"/>
  <c r="BM44" i="3"/>
  <c r="BM45" i="3"/>
  <c r="BM46" i="3"/>
  <c r="BM47" i="3"/>
  <c r="BM48" i="3"/>
  <c r="BM49" i="3"/>
  <c r="BM50" i="3"/>
  <c r="BM51" i="3"/>
  <c r="BM52" i="3"/>
  <c r="BM53" i="3"/>
  <c r="BM54" i="3"/>
  <c r="BM55" i="3"/>
  <c r="BM56" i="3"/>
  <c r="BM57" i="3"/>
  <c r="BM59" i="3"/>
  <c r="BM58" i="3" s="1"/>
  <c r="BM62" i="3"/>
  <c r="BM63" i="3"/>
  <c r="BM64" i="3"/>
  <c r="BM65" i="3"/>
  <c r="BM66" i="3"/>
  <c r="BM67" i="3"/>
  <c r="BM68" i="3"/>
  <c r="BM69" i="3"/>
  <c r="BM70" i="3"/>
  <c r="BM71" i="3"/>
  <c r="BM72" i="3"/>
  <c r="BM73" i="3"/>
  <c r="BM74" i="3"/>
  <c r="BM75" i="3"/>
  <c r="BM76" i="3"/>
  <c r="BM78" i="3"/>
  <c r="BM79" i="3"/>
  <c r="BM80" i="3"/>
  <c r="BM81" i="3"/>
  <c r="BM82" i="3"/>
  <c r="BM83" i="3"/>
  <c r="BM84" i="3"/>
  <c r="BM85" i="3"/>
  <c r="BM87" i="3"/>
  <c r="BM88" i="3"/>
  <c r="BM89" i="3"/>
  <c r="BM90" i="3"/>
  <c r="BM91" i="3"/>
  <c r="BM92" i="3"/>
  <c r="BM93" i="3"/>
  <c r="BM94" i="3"/>
  <c r="BM95" i="3"/>
  <c r="BM96" i="3"/>
  <c r="BM97" i="3"/>
  <c r="BM98" i="3"/>
  <c r="BM99" i="3"/>
  <c r="BM100" i="3"/>
  <c r="BM101" i="3"/>
  <c r="BM106" i="3"/>
  <c r="BM108" i="3"/>
  <c r="BM109" i="3"/>
  <c r="BM110" i="3"/>
  <c r="BM111" i="3"/>
  <c r="BM113" i="3"/>
  <c r="BM114" i="3"/>
  <c r="BM115" i="3"/>
  <c r="BM116" i="3"/>
  <c r="BM117" i="3"/>
  <c r="BM118" i="3"/>
  <c r="BM119" i="3"/>
  <c r="BM120" i="3"/>
  <c r="BM121" i="3"/>
  <c r="BM122" i="3"/>
  <c r="BM123" i="3"/>
  <c r="BM124" i="3"/>
  <c r="BM125" i="3"/>
  <c r="BM126" i="3"/>
  <c r="BM112" i="3" l="1"/>
  <c r="BM16" i="3"/>
  <c r="BM21" i="3"/>
  <c r="BM43" i="3"/>
  <c r="BM105" i="3"/>
  <c r="BM60" i="3"/>
  <c r="BM86" i="3"/>
  <c r="BM25" i="3"/>
  <c r="BM32" i="3"/>
  <c r="BM15" i="3" l="1"/>
  <c r="BM24" i="3"/>
  <c r="BM102" i="3"/>
  <c r="BM40" i="3"/>
  <c r="BM14" i="3" l="1"/>
  <c r="H53" i="3" l="1"/>
  <c r="P53" i="3"/>
  <c r="BU53" i="3"/>
  <c r="U53" i="3"/>
  <c r="AC53" i="3"/>
  <c r="AE53" i="3"/>
  <c r="AG53" i="3"/>
  <c r="AI53" i="3"/>
  <c r="AK53" i="3"/>
  <c r="AM53" i="3"/>
  <c r="AO53" i="3"/>
  <c r="AQ53" i="3"/>
  <c r="AS53" i="3"/>
  <c r="AU53" i="3"/>
  <c r="AW53" i="3"/>
  <c r="AY53" i="3"/>
  <c r="BA53" i="3"/>
  <c r="BC53" i="3"/>
  <c r="BE53" i="3"/>
  <c r="BG53" i="3"/>
  <c r="BI53" i="3"/>
  <c r="BK53" i="3"/>
  <c r="BO53" i="3"/>
  <c r="BQ53" i="3"/>
  <c r="BS53" i="3"/>
  <c r="BT53" i="3" l="1"/>
  <c r="BV53" i="3"/>
  <c r="BW53" i="3" s="1"/>
  <c r="BX53" i="3"/>
  <c r="BY53" i="3" s="1"/>
  <c r="R53" i="3"/>
  <c r="S53" i="3" s="1"/>
  <c r="BS126" i="230" l="1"/>
  <c r="BQ126" i="230"/>
  <c r="BO126" i="230"/>
  <c r="BM126" i="230"/>
  <c r="BK126" i="230"/>
  <c r="BI126" i="230"/>
  <c r="BG126" i="230"/>
  <c r="BE126" i="230"/>
  <c r="BC126" i="230"/>
  <c r="BA126" i="230"/>
  <c r="AY126" i="230"/>
  <c r="AW126" i="230"/>
  <c r="AU126" i="230"/>
  <c r="AS126" i="230"/>
  <c r="AQ126" i="230"/>
  <c r="AO126" i="230"/>
  <c r="AM126" i="230"/>
  <c r="AK126" i="230"/>
  <c r="AI126" i="230"/>
  <c r="AG126" i="230"/>
  <c r="AE126" i="230"/>
  <c r="AC126" i="230"/>
  <c r="AA126" i="230"/>
  <c r="Y126" i="230"/>
  <c r="W126" i="230"/>
  <c r="U126" i="230"/>
  <c r="Q126" i="230"/>
  <c r="R126" i="230" s="1"/>
  <c r="P126" i="230"/>
  <c r="H126" i="230"/>
  <c r="BS125" i="230"/>
  <c r="BQ125" i="230"/>
  <c r="BO125" i="230"/>
  <c r="BM125" i="230"/>
  <c r="BK125" i="230"/>
  <c r="BI125" i="230"/>
  <c r="BG125" i="230"/>
  <c r="BE125" i="230"/>
  <c r="BC125" i="230"/>
  <c r="BA125" i="230"/>
  <c r="AY125" i="230"/>
  <c r="AW125" i="230"/>
  <c r="AU125" i="230"/>
  <c r="AS125" i="230"/>
  <c r="AQ125" i="230"/>
  <c r="AO125" i="230"/>
  <c r="AM125" i="230"/>
  <c r="AK125" i="230"/>
  <c r="AI125" i="230"/>
  <c r="AG125" i="230"/>
  <c r="AE125" i="230"/>
  <c r="AC125" i="230"/>
  <c r="AA125" i="230"/>
  <c r="Y125" i="230"/>
  <c r="W125" i="230"/>
  <c r="U125" i="230"/>
  <c r="Q125" i="230"/>
  <c r="BU125" i="230" s="1"/>
  <c r="P125" i="230"/>
  <c r="H125" i="230"/>
  <c r="BS124" i="230"/>
  <c r="BQ124" i="230"/>
  <c r="BO124" i="230"/>
  <c r="BM124" i="230"/>
  <c r="BK124" i="230"/>
  <c r="BI124" i="230"/>
  <c r="BG124" i="230"/>
  <c r="BE124" i="230"/>
  <c r="BC124" i="230"/>
  <c r="BA124" i="230"/>
  <c r="AY124" i="230"/>
  <c r="AW124" i="230"/>
  <c r="AU124" i="230"/>
  <c r="AS124" i="230"/>
  <c r="AQ124" i="230"/>
  <c r="AO124" i="230"/>
  <c r="AM124" i="230"/>
  <c r="AK124" i="230"/>
  <c r="AI124" i="230"/>
  <c r="AG124" i="230"/>
  <c r="AE124" i="230"/>
  <c r="AC124" i="230"/>
  <c r="AA124" i="230"/>
  <c r="Y124" i="230"/>
  <c r="W124" i="230"/>
  <c r="U124" i="230"/>
  <c r="Q124" i="230"/>
  <c r="BU124" i="230" s="1"/>
  <c r="P124" i="230"/>
  <c r="H124" i="230"/>
  <c r="BS123" i="230"/>
  <c r="BQ123" i="230"/>
  <c r="BO123" i="230"/>
  <c r="BM123" i="230"/>
  <c r="BK123" i="230"/>
  <c r="BI123" i="230"/>
  <c r="BG123" i="230"/>
  <c r="BE123" i="230"/>
  <c r="BC123" i="230"/>
  <c r="BA123" i="230"/>
  <c r="AY123" i="230"/>
  <c r="AW123" i="230"/>
  <c r="AU123" i="230"/>
  <c r="AS123" i="230"/>
  <c r="AQ123" i="230"/>
  <c r="AO123" i="230"/>
  <c r="AM123" i="230"/>
  <c r="AK123" i="230"/>
  <c r="AI123" i="230"/>
  <c r="AG123" i="230"/>
  <c r="AE123" i="230"/>
  <c r="AC123" i="230"/>
  <c r="AA123" i="230"/>
  <c r="Y123" i="230"/>
  <c r="W123" i="230"/>
  <c r="U123" i="230"/>
  <c r="Q123" i="230"/>
  <c r="R123" i="230" s="1"/>
  <c r="P123" i="230"/>
  <c r="H123" i="230"/>
  <c r="BS122" i="230"/>
  <c r="BQ122" i="230"/>
  <c r="BO122" i="230"/>
  <c r="BM122" i="230"/>
  <c r="BK122" i="230"/>
  <c r="BI122" i="230"/>
  <c r="BG122" i="230"/>
  <c r="BE122" i="230"/>
  <c r="BC122" i="230"/>
  <c r="BA122" i="230"/>
  <c r="AY122" i="230"/>
  <c r="AW122" i="230"/>
  <c r="AU122" i="230"/>
  <c r="AS122" i="230"/>
  <c r="AQ122" i="230"/>
  <c r="AO122" i="230"/>
  <c r="AM122" i="230"/>
  <c r="AK122" i="230"/>
  <c r="AI122" i="230"/>
  <c r="AG122" i="230"/>
  <c r="AE122" i="230"/>
  <c r="AC122" i="230"/>
  <c r="AA122" i="230"/>
  <c r="Y122" i="230"/>
  <c r="W122" i="230"/>
  <c r="U122" i="230"/>
  <c r="Q122" i="230"/>
  <c r="BU122" i="230" s="1"/>
  <c r="BV122" i="230" s="1"/>
  <c r="P122" i="230"/>
  <c r="H122" i="230"/>
  <c r="BS121" i="230"/>
  <c r="BQ121" i="230"/>
  <c r="BO121" i="230"/>
  <c r="BM121" i="230"/>
  <c r="BK121" i="230"/>
  <c r="BI121" i="230"/>
  <c r="BG121" i="230"/>
  <c r="BE121" i="230"/>
  <c r="BC121" i="230"/>
  <c r="BA121" i="230"/>
  <c r="AY121" i="230"/>
  <c r="AW121" i="230"/>
  <c r="AU121" i="230"/>
  <c r="AS121" i="230"/>
  <c r="AQ121" i="230"/>
  <c r="AO121" i="230"/>
  <c r="AM121" i="230"/>
  <c r="AK121" i="230"/>
  <c r="AI121" i="230"/>
  <c r="AG121" i="230"/>
  <c r="AE121" i="230"/>
  <c r="AC121" i="230"/>
  <c r="AA121" i="230"/>
  <c r="Y121" i="230"/>
  <c r="W121" i="230"/>
  <c r="U121" i="230"/>
  <c r="Q121" i="230"/>
  <c r="R121" i="230" s="1"/>
  <c r="P121" i="230"/>
  <c r="H121" i="230"/>
  <c r="BS120" i="230"/>
  <c r="BQ120" i="230"/>
  <c r="BO120" i="230"/>
  <c r="BM120" i="230"/>
  <c r="BK120" i="230"/>
  <c r="BI120" i="230"/>
  <c r="BG120" i="230"/>
  <c r="BE120" i="230"/>
  <c r="BC120" i="230"/>
  <c r="BA120" i="230"/>
  <c r="AY120" i="230"/>
  <c r="AW120" i="230"/>
  <c r="AU120" i="230"/>
  <c r="AS120" i="230"/>
  <c r="AQ120" i="230"/>
  <c r="AO120" i="230"/>
  <c r="AM120" i="230"/>
  <c r="AK120" i="230"/>
  <c r="AI120" i="230"/>
  <c r="AG120" i="230"/>
  <c r="AE120" i="230"/>
  <c r="AC120" i="230"/>
  <c r="AA120" i="230"/>
  <c r="Y120" i="230"/>
  <c r="W120" i="230"/>
  <c r="U120" i="230"/>
  <c r="Q120" i="230"/>
  <c r="R120" i="230" s="1"/>
  <c r="P120" i="230"/>
  <c r="H120" i="230"/>
  <c r="BS119" i="230"/>
  <c r="BQ119" i="230"/>
  <c r="BO119" i="230"/>
  <c r="BM119" i="230"/>
  <c r="BK119" i="230"/>
  <c r="BI119" i="230"/>
  <c r="BG119" i="230"/>
  <c r="BE119" i="230"/>
  <c r="BC119" i="230"/>
  <c r="BA119" i="230"/>
  <c r="AY119" i="230"/>
  <c r="AW119" i="230"/>
  <c r="AU119" i="230"/>
  <c r="AS119" i="230"/>
  <c r="AQ119" i="230"/>
  <c r="AO119" i="230"/>
  <c r="AM119" i="230"/>
  <c r="AK119" i="230"/>
  <c r="AI119" i="230"/>
  <c r="AG119" i="230"/>
  <c r="AE119" i="230"/>
  <c r="AC119" i="230"/>
  <c r="AA119" i="230"/>
  <c r="Y119" i="230"/>
  <c r="W119" i="230"/>
  <c r="U119" i="230"/>
  <c r="Q119" i="230"/>
  <c r="P119" i="230"/>
  <c r="H119" i="230"/>
  <c r="BS118" i="230"/>
  <c r="BQ118" i="230"/>
  <c r="BO118" i="230"/>
  <c r="BM118" i="230"/>
  <c r="BK118" i="230"/>
  <c r="BI118" i="230"/>
  <c r="BG118" i="230"/>
  <c r="BE118" i="230"/>
  <c r="BC118" i="230"/>
  <c r="BA118" i="230"/>
  <c r="AY118" i="230"/>
  <c r="AW118" i="230"/>
  <c r="AU118" i="230"/>
  <c r="AS118" i="230"/>
  <c r="AQ118" i="230"/>
  <c r="AO118" i="230"/>
  <c r="AM118" i="230"/>
  <c r="AK118" i="230"/>
  <c r="AI118" i="230"/>
  <c r="AG118" i="230"/>
  <c r="AE118" i="230"/>
  <c r="AC118" i="230"/>
  <c r="AA118" i="230"/>
  <c r="Y118" i="230"/>
  <c r="W118" i="230"/>
  <c r="U118" i="230"/>
  <c r="Q118" i="230"/>
  <c r="R118" i="230" s="1"/>
  <c r="P118" i="230"/>
  <c r="H118" i="230"/>
  <c r="BS117" i="230"/>
  <c r="BQ117" i="230"/>
  <c r="BO117" i="230"/>
  <c r="BM117" i="230"/>
  <c r="BK117" i="230"/>
  <c r="BI117" i="230"/>
  <c r="BG117" i="230"/>
  <c r="BE117" i="230"/>
  <c r="BC117" i="230"/>
  <c r="BA117" i="230"/>
  <c r="AY117" i="230"/>
  <c r="AW117" i="230"/>
  <c r="AU117" i="230"/>
  <c r="AS117" i="230"/>
  <c r="AQ117" i="230"/>
  <c r="AO117" i="230"/>
  <c r="AM117" i="230"/>
  <c r="AK117" i="230"/>
  <c r="AI117" i="230"/>
  <c r="AG117" i="230"/>
  <c r="AE117" i="230"/>
  <c r="AC117" i="230"/>
  <c r="AA117" i="230"/>
  <c r="Y117" i="230"/>
  <c r="W117" i="230"/>
  <c r="U117" i="230"/>
  <c r="Q117" i="230"/>
  <c r="R117" i="230" s="1"/>
  <c r="P117" i="230"/>
  <c r="H117" i="230"/>
  <c r="BS116" i="230"/>
  <c r="BQ116" i="230"/>
  <c r="BO116" i="230"/>
  <c r="BM116" i="230"/>
  <c r="BK116" i="230"/>
  <c r="BI116" i="230"/>
  <c r="BG116" i="230"/>
  <c r="BE116" i="230"/>
  <c r="BC116" i="230"/>
  <c r="BA116" i="230"/>
  <c r="AY116" i="230"/>
  <c r="AW116" i="230"/>
  <c r="AU116" i="230"/>
  <c r="AS116" i="230"/>
  <c r="AQ116" i="230"/>
  <c r="AO116" i="230"/>
  <c r="AM116" i="230"/>
  <c r="AK116" i="230"/>
  <c r="AI116" i="230"/>
  <c r="AG116" i="230"/>
  <c r="AE116" i="230"/>
  <c r="AC116" i="230"/>
  <c r="AA116" i="230"/>
  <c r="Y116" i="230"/>
  <c r="W116" i="230"/>
  <c r="U116" i="230"/>
  <c r="Q116" i="230"/>
  <c r="R116" i="230" s="1"/>
  <c r="P116" i="230"/>
  <c r="H116" i="230"/>
  <c r="BS115" i="230"/>
  <c r="BQ115" i="230"/>
  <c r="BO115" i="230"/>
  <c r="BM115" i="230"/>
  <c r="BK115" i="230"/>
  <c r="BI115" i="230"/>
  <c r="BG115" i="230"/>
  <c r="BE115" i="230"/>
  <c r="BC115" i="230"/>
  <c r="BA115" i="230"/>
  <c r="AY115" i="230"/>
  <c r="AW115" i="230"/>
  <c r="AU115" i="230"/>
  <c r="AS115" i="230"/>
  <c r="AQ115" i="230"/>
  <c r="AO115" i="230"/>
  <c r="AM115" i="230"/>
  <c r="AK115" i="230"/>
  <c r="AI115" i="230"/>
  <c r="AG115" i="230"/>
  <c r="AE115" i="230"/>
  <c r="AC115" i="230"/>
  <c r="AA115" i="230"/>
  <c r="Y115" i="230"/>
  <c r="W115" i="230"/>
  <c r="U115" i="230"/>
  <c r="Q115" i="230"/>
  <c r="R115" i="230" s="1"/>
  <c r="P115" i="230"/>
  <c r="H115" i="230"/>
  <c r="BS114" i="230"/>
  <c r="BQ114" i="230"/>
  <c r="BO114" i="230"/>
  <c r="BM114" i="230"/>
  <c r="BK114" i="230"/>
  <c r="BI114" i="230"/>
  <c r="BG114" i="230"/>
  <c r="BE114" i="230"/>
  <c r="BC114" i="230"/>
  <c r="BA114" i="230"/>
  <c r="AY114" i="230"/>
  <c r="AW114" i="230"/>
  <c r="AU114" i="230"/>
  <c r="AS114" i="230"/>
  <c r="AQ114" i="230"/>
  <c r="AO114" i="230"/>
  <c r="AM114" i="230"/>
  <c r="AK114" i="230"/>
  <c r="AI114" i="230"/>
  <c r="AG114" i="230"/>
  <c r="AE114" i="230"/>
  <c r="AC114" i="230"/>
  <c r="AA114" i="230"/>
  <c r="Y114" i="230"/>
  <c r="W114" i="230"/>
  <c r="U114" i="230"/>
  <c r="Q114" i="230"/>
  <c r="BU114" i="230" s="1"/>
  <c r="BX114" i="230" s="1"/>
  <c r="BY114" i="230" s="1"/>
  <c r="P114" i="230"/>
  <c r="H114" i="230"/>
  <c r="BS113" i="230"/>
  <c r="BQ113" i="230"/>
  <c r="BO113" i="230"/>
  <c r="BM113" i="230"/>
  <c r="BK113" i="230"/>
  <c r="BI113" i="230"/>
  <c r="BG113" i="230"/>
  <c r="BE113" i="230"/>
  <c r="BC113" i="230"/>
  <c r="BA113" i="230"/>
  <c r="AY113" i="230"/>
  <c r="AW113" i="230"/>
  <c r="AU113" i="230"/>
  <c r="AS113" i="230"/>
  <c r="AQ113" i="230"/>
  <c r="AO113" i="230"/>
  <c r="AM113" i="230"/>
  <c r="AK113" i="230"/>
  <c r="AI113" i="230"/>
  <c r="AG113" i="230"/>
  <c r="AE113" i="230"/>
  <c r="AC113" i="230"/>
  <c r="AA113" i="230"/>
  <c r="Y113" i="230"/>
  <c r="W113" i="230"/>
  <c r="U113" i="230"/>
  <c r="Q113" i="230"/>
  <c r="R113" i="230" s="1"/>
  <c r="P113" i="230"/>
  <c r="H113" i="230"/>
  <c r="L112" i="230"/>
  <c r="BS111" i="230"/>
  <c r="BQ111" i="230"/>
  <c r="BO111" i="230"/>
  <c r="BM111" i="230"/>
  <c r="BK111" i="230"/>
  <c r="BI111" i="230"/>
  <c r="BG111" i="230"/>
  <c r="BE111" i="230"/>
  <c r="BC111" i="230"/>
  <c r="BA111" i="230"/>
  <c r="AY111" i="230"/>
  <c r="AW111" i="230"/>
  <c r="AU111" i="230"/>
  <c r="AS111" i="230"/>
  <c r="AQ111" i="230"/>
  <c r="AO111" i="230"/>
  <c r="AM111" i="230"/>
  <c r="AK111" i="230"/>
  <c r="AI111" i="230"/>
  <c r="AG111" i="230"/>
  <c r="AE111" i="230"/>
  <c r="AC111" i="230"/>
  <c r="AA111" i="230"/>
  <c r="Y111" i="230"/>
  <c r="W111" i="230"/>
  <c r="U111" i="230"/>
  <c r="Q111" i="230"/>
  <c r="R111" i="230" s="1"/>
  <c r="P111" i="230"/>
  <c r="H111" i="230"/>
  <c r="BS110" i="230"/>
  <c r="BQ110" i="230"/>
  <c r="BO110" i="230"/>
  <c r="BM110" i="230"/>
  <c r="BK110" i="230"/>
  <c r="BI110" i="230"/>
  <c r="BG110" i="230"/>
  <c r="BE110" i="230"/>
  <c r="BC110" i="230"/>
  <c r="BA110" i="230"/>
  <c r="AY110" i="230"/>
  <c r="AW110" i="230"/>
  <c r="AU110" i="230"/>
  <c r="AS110" i="230"/>
  <c r="AQ110" i="230"/>
  <c r="AO110" i="230"/>
  <c r="AM110" i="230"/>
  <c r="AK110" i="230"/>
  <c r="AI110" i="230"/>
  <c r="AG110" i="230"/>
  <c r="AE110" i="230"/>
  <c r="AC110" i="230"/>
  <c r="AA110" i="230"/>
  <c r="Y110" i="230"/>
  <c r="W110" i="230"/>
  <c r="U110" i="230"/>
  <c r="Q110" i="230"/>
  <c r="BU110" i="230" s="1"/>
  <c r="BV110" i="230" s="1"/>
  <c r="P110" i="230"/>
  <c r="H110" i="230"/>
  <c r="BS109" i="230"/>
  <c r="BQ109" i="230"/>
  <c r="BO109" i="230"/>
  <c r="BM109" i="230"/>
  <c r="BK109" i="230"/>
  <c r="BI109" i="230"/>
  <c r="BG109" i="230"/>
  <c r="BE109" i="230"/>
  <c r="BC109" i="230"/>
  <c r="BA109" i="230"/>
  <c r="AY109" i="230"/>
  <c r="AW109" i="230"/>
  <c r="AU109" i="230"/>
  <c r="AS109" i="230"/>
  <c r="AQ109" i="230"/>
  <c r="AO109" i="230"/>
  <c r="AM109" i="230"/>
  <c r="AK109" i="230"/>
  <c r="AI109" i="230"/>
  <c r="AG109" i="230"/>
  <c r="AE109" i="230"/>
  <c r="AC109" i="230"/>
  <c r="AA109" i="230"/>
  <c r="Y109" i="230"/>
  <c r="W109" i="230"/>
  <c r="U109" i="230"/>
  <c r="Q109" i="230"/>
  <c r="R109" i="230" s="1"/>
  <c r="P109" i="230"/>
  <c r="H109" i="230"/>
  <c r="BS108" i="230"/>
  <c r="BQ108" i="230"/>
  <c r="BO108" i="230"/>
  <c r="BM108" i="230"/>
  <c r="BK108" i="230"/>
  <c r="BI108" i="230"/>
  <c r="BG108" i="230"/>
  <c r="BE108" i="230"/>
  <c r="BC108" i="230"/>
  <c r="BA108" i="230"/>
  <c r="AY108" i="230"/>
  <c r="AW108" i="230"/>
  <c r="AU108" i="230"/>
  <c r="AS108" i="230"/>
  <c r="AQ108" i="230"/>
  <c r="AO108" i="230"/>
  <c r="AM108" i="230"/>
  <c r="AK108" i="230"/>
  <c r="AI108" i="230"/>
  <c r="AG108" i="230"/>
  <c r="AE108" i="230"/>
  <c r="AC108" i="230"/>
  <c r="AA108" i="230"/>
  <c r="Y108" i="230"/>
  <c r="W108" i="230"/>
  <c r="U108" i="230"/>
  <c r="Q108" i="230"/>
  <c r="R108" i="230" s="1"/>
  <c r="P108" i="230"/>
  <c r="H108" i="230"/>
  <c r="BX107" i="230"/>
  <c r="BY107" i="230" s="1"/>
  <c r="BT107" i="230"/>
  <c r="R107" i="230"/>
  <c r="O107" i="230"/>
  <c r="P107" i="230" s="1"/>
  <c r="BW107" i="230" s="1"/>
  <c r="BU106" i="230"/>
  <c r="BX106" i="230" s="1"/>
  <c r="BY106" i="230" s="1"/>
  <c r="BS106" i="230"/>
  <c r="BQ106" i="230"/>
  <c r="BO106" i="230"/>
  <c r="BM106" i="230"/>
  <c r="BK106" i="230"/>
  <c r="BI106" i="230"/>
  <c r="BG106" i="230"/>
  <c r="BE106" i="230"/>
  <c r="BC106" i="230"/>
  <c r="BA106" i="230"/>
  <c r="AY106" i="230"/>
  <c r="AW106" i="230"/>
  <c r="AU106" i="230"/>
  <c r="AS106" i="230"/>
  <c r="AQ106" i="230"/>
  <c r="AO106" i="230"/>
  <c r="AM106" i="230"/>
  <c r="AK106" i="230"/>
  <c r="AI106" i="230"/>
  <c r="AG106" i="230"/>
  <c r="AE106" i="230"/>
  <c r="AC106" i="230"/>
  <c r="AA106" i="230"/>
  <c r="Y106" i="230"/>
  <c r="W106" i="230"/>
  <c r="U106" i="230"/>
  <c r="O106" i="230"/>
  <c r="P106" i="230" s="1"/>
  <c r="L106" i="230"/>
  <c r="R106" i="230" s="1"/>
  <c r="H106" i="230"/>
  <c r="BS104" i="230"/>
  <c r="BQ104" i="230"/>
  <c r="BQ103" i="230" s="1"/>
  <c r="BO104" i="230"/>
  <c r="BO103" i="230" s="1"/>
  <c r="BM104" i="230"/>
  <c r="BM103" i="230" s="1"/>
  <c r="BK104" i="230"/>
  <c r="BK103" i="230" s="1"/>
  <c r="BI104" i="230"/>
  <c r="BI103" i="230" s="1"/>
  <c r="BG104" i="230"/>
  <c r="BG103" i="230" s="1"/>
  <c r="BE104" i="230"/>
  <c r="BE103" i="230" s="1"/>
  <c r="BC104" i="230"/>
  <c r="BC103" i="230" s="1"/>
  <c r="BA104" i="230"/>
  <c r="BA103" i="230" s="1"/>
  <c r="AY104" i="230"/>
  <c r="AY103" i="230" s="1"/>
  <c r="AW104" i="230"/>
  <c r="AW103" i="230" s="1"/>
  <c r="AU104" i="230"/>
  <c r="AU103" i="230" s="1"/>
  <c r="AS104" i="230"/>
  <c r="AS103" i="230" s="1"/>
  <c r="AQ104" i="230"/>
  <c r="AQ103" i="230" s="1"/>
  <c r="AO104" i="230"/>
  <c r="AO103" i="230" s="1"/>
  <c r="AM104" i="230"/>
  <c r="AM103" i="230" s="1"/>
  <c r="AK104" i="230"/>
  <c r="AK103" i="230" s="1"/>
  <c r="AI104" i="230"/>
  <c r="AI103" i="230" s="1"/>
  <c r="AG104" i="230"/>
  <c r="AG103" i="230" s="1"/>
  <c r="AE104" i="230"/>
  <c r="AE103" i="230" s="1"/>
  <c r="AC104" i="230"/>
  <c r="AC103" i="230" s="1"/>
  <c r="AA104" i="230"/>
  <c r="AA103" i="230" s="1"/>
  <c r="Y104" i="230"/>
  <c r="Y103" i="230" s="1"/>
  <c r="W104" i="230"/>
  <c r="W103" i="230" s="1"/>
  <c r="U104" i="230"/>
  <c r="U103" i="230" s="1"/>
  <c r="Q104" i="230"/>
  <c r="BU104" i="230" s="1"/>
  <c r="BV104" i="230" s="1"/>
  <c r="BV103" i="230" s="1"/>
  <c r="P104" i="230"/>
  <c r="P103" i="230" s="1"/>
  <c r="H104" i="230"/>
  <c r="H103" i="230" s="1"/>
  <c r="L103" i="230"/>
  <c r="BS101" i="230"/>
  <c r="BQ101" i="230"/>
  <c r="BO101" i="230"/>
  <c r="BM101" i="230"/>
  <c r="BK101" i="230"/>
  <c r="BI101" i="230"/>
  <c r="BG101" i="230"/>
  <c r="BE101" i="230"/>
  <c r="BC101" i="230"/>
  <c r="BA101" i="230"/>
  <c r="AY101" i="230"/>
  <c r="AW101" i="230"/>
  <c r="AU101" i="230"/>
  <c r="AS101" i="230"/>
  <c r="AQ101" i="230"/>
  <c r="AO101" i="230"/>
  <c r="AM101" i="230"/>
  <c r="AK101" i="230"/>
  <c r="AI101" i="230"/>
  <c r="AG101" i="230"/>
  <c r="AE101" i="230"/>
  <c r="AC101" i="230"/>
  <c r="AA101" i="230"/>
  <c r="Y101" i="230"/>
  <c r="W101" i="230"/>
  <c r="U101" i="230"/>
  <c r="Q101" i="230"/>
  <c r="R101" i="230" s="1"/>
  <c r="P101" i="230"/>
  <c r="H101" i="230"/>
  <c r="BS100" i="230"/>
  <c r="BQ100" i="230"/>
  <c r="BO100" i="230"/>
  <c r="BM100" i="230"/>
  <c r="BK100" i="230"/>
  <c r="BI100" i="230"/>
  <c r="BG100" i="230"/>
  <c r="BE100" i="230"/>
  <c r="BC100" i="230"/>
  <c r="BA100" i="230"/>
  <c r="AY100" i="230"/>
  <c r="AW100" i="230"/>
  <c r="AU100" i="230"/>
  <c r="AS100" i="230"/>
  <c r="AQ100" i="230"/>
  <c r="AO100" i="230"/>
  <c r="AM100" i="230"/>
  <c r="AK100" i="230"/>
  <c r="AI100" i="230"/>
  <c r="AG100" i="230"/>
  <c r="AE100" i="230"/>
  <c r="AC100" i="230"/>
  <c r="AA100" i="230"/>
  <c r="Y100" i="230"/>
  <c r="W100" i="230"/>
  <c r="U100" i="230"/>
  <c r="Q100" i="230"/>
  <c r="BU100" i="230" s="1"/>
  <c r="BV100" i="230" s="1"/>
  <c r="P100" i="230"/>
  <c r="H100" i="230"/>
  <c r="BS99" i="230"/>
  <c r="BQ99" i="230"/>
  <c r="BO99" i="230"/>
  <c r="BM99" i="230"/>
  <c r="BK99" i="230"/>
  <c r="BI99" i="230"/>
  <c r="BG99" i="230"/>
  <c r="BE99" i="230"/>
  <c r="BC99" i="230"/>
  <c r="BA99" i="230"/>
  <c r="AY99" i="230"/>
  <c r="AW99" i="230"/>
  <c r="AU99" i="230"/>
  <c r="AS99" i="230"/>
  <c r="AQ99" i="230"/>
  <c r="AO99" i="230"/>
  <c r="AM99" i="230"/>
  <c r="AK99" i="230"/>
  <c r="AI99" i="230"/>
  <c r="AG99" i="230"/>
  <c r="AE99" i="230"/>
  <c r="AC99" i="230"/>
  <c r="AA99" i="230"/>
  <c r="Y99" i="230"/>
  <c r="W99" i="230"/>
  <c r="U99" i="230"/>
  <c r="Q99" i="230"/>
  <c r="R99" i="230" s="1"/>
  <c r="P99" i="230"/>
  <c r="H99" i="230"/>
  <c r="BS98" i="230"/>
  <c r="BQ98" i="230"/>
  <c r="BO98" i="230"/>
  <c r="BM98" i="230"/>
  <c r="BK98" i="230"/>
  <c r="BI98" i="230"/>
  <c r="BG98" i="230"/>
  <c r="BE98" i="230"/>
  <c r="BC98" i="230"/>
  <c r="BA98" i="230"/>
  <c r="AY98" i="230"/>
  <c r="AW98" i="230"/>
  <c r="AU98" i="230"/>
  <c r="AS98" i="230"/>
  <c r="AQ98" i="230"/>
  <c r="AO98" i="230"/>
  <c r="AM98" i="230"/>
  <c r="AK98" i="230"/>
  <c r="AI98" i="230"/>
  <c r="AG98" i="230"/>
  <c r="AE98" i="230"/>
  <c r="AC98" i="230"/>
  <c r="AA98" i="230"/>
  <c r="Y98" i="230"/>
  <c r="W98" i="230"/>
  <c r="U98" i="230"/>
  <c r="Q98" i="230"/>
  <c r="R98" i="230" s="1"/>
  <c r="P98" i="230"/>
  <c r="H98" i="230"/>
  <c r="BS97" i="230"/>
  <c r="BQ97" i="230"/>
  <c r="BO97" i="230"/>
  <c r="BM97" i="230"/>
  <c r="BK97" i="230"/>
  <c r="BI97" i="230"/>
  <c r="BG97" i="230"/>
  <c r="BE97" i="230"/>
  <c r="BC97" i="230"/>
  <c r="BA97" i="230"/>
  <c r="AY97" i="230"/>
  <c r="AW97" i="230"/>
  <c r="AU97" i="230"/>
  <c r="AS97" i="230"/>
  <c r="AQ97" i="230"/>
  <c r="AO97" i="230"/>
  <c r="AM97" i="230"/>
  <c r="AK97" i="230"/>
  <c r="AI97" i="230"/>
  <c r="AG97" i="230"/>
  <c r="AE97" i="230"/>
  <c r="AC97" i="230"/>
  <c r="AA97" i="230"/>
  <c r="Y97" i="230"/>
  <c r="W97" i="230"/>
  <c r="U97" i="230"/>
  <c r="Q97" i="230"/>
  <c r="P97" i="230"/>
  <c r="H97" i="230"/>
  <c r="BS96" i="230"/>
  <c r="BQ96" i="230"/>
  <c r="BO96" i="230"/>
  <c r="BM96" i="230"/>
  <c r="BK96" i="230"/>
  <c r="BI96" i="230"/>
  <c r="BG96" i="230"/>
  <c r="BE96" i="230"/>
  <c r="BC96" i="230"/>
  <c r="BA96" i="230"/>
  <c r="AY96" i="230"/>
  <c r="AW96" i="230"/>
  <c r="AU96" i="230"/>
  <c r="AS96" i="230"/>
  <c r="AQ96" i="230"/>
  <c r="AO96" i="230"/>
  <c r="AM96" i="230"/>
  <c r="AK96" i="230"/>
  <c r="AI96" i="230"/>
  <c r="AG96" i="230"/>
  <c r="AE96" i="230"/>
  <c r="AC96" i="230"/>
  <c r="AA96" i="230"/>
  <c r="Y96" i="230"/>
  <c r="W96" i="230"/>
  <c r="U96" i="230"/>
  <c r="Q96" i="230"/>
  <c r="BU96" i="230" s="1"/>
  <c r="P96" i="230"/>
  <c r="H96" i="230"/>
  <c r="BS95" i="230"/>
  <c r="BQ95" i="230"/>
  <c r="BO95" i="230"/>
  <c r="BM95" i="230"/>
  <c r="BK95" i="230"/>
  <c r="BI95" i="230"/>
  <c r="BG95" i="230"/>
  <c r="BE95" i="230"/>
  <c r="BC95" i="230"/>
  <c r="BA95" i="230"/>
  <c r="AY95" i="230"/>
  <c r="AW95" i="230"/>
  <c r="AU95" i="230"/>
  <c r="AS95" i="230"/>
  <c r="AQ95" i="230"/>
  <c r="AO95" i="230"/>
  <c r="AM95" i="230"/>
  <c r="AK95" i="230"/>
  <c r="AI95" i="230"/>
  <c r="AG95" i="230"/>
  <c r="AE95" i="230"/>
  <c r="AC95" i="230"/>
  <c r="AA95" i="230"/>
  <c r="Y95" i="230"/>
  <c r="W95" i="230"/>
  <c r="U95" i="230"/>
  <c r="Q95" i="230"/>
  <c r="R95" i="230" s="1"/>
  <c r="P95" i="230"/>
  <c r="H95" i="230"/>
  <c r="BS94" i="230"/>
  <c r="BQ94" i="230"/>
  <c r="BO94" i="230"/>
  <c r="BM94" i="230"/>
  <c r="BK94" i="230"/>
  <c r="BI94" i="230"/>
  <c r="BG94" i="230"/>
  <c r="BE94" i="230"/>
  <c r="BC94" i="230"/>
  <c r="BA94" i="230"/>
  <c r="AY94" i="230"/>
  <c r="AW94" i="230"/>
  <c r="AU94" i="230"/>
  <c r="AS94" i="230"/>
  <c r="AQ94" i="230"/>
  <c r="AO94" i="230"/>
  <c r="AM94" i="230"/>
  <c r="AK94" i="230"/>
  <c r="AI94" i="230"/>
  <c r="AG94" i="230"/>
  <c r="AE94" i="230"/>
  <c r="AC94" i="230"/>
  <c r="AA94" i="230"/>
  <c r="Y94" i="230"/>
  <c r="W94" i="230"/>
  <c r="U94" i="230"/>
  <c r="Q94" i="230"/>
  <c r="BU94" i="230" s="1"/>
  <c r="BX94" i="230" s="1"/>
  <c r="BY94" i="230" s="1"/>
  <c r="P94" i="230"/>
  <c r="H94" i="230"/>
  <c r="BS93" i="230"/>
  <c r="BQ93" i="230"/>
  <c r="BO93" i="230"/>
  <c r="BM93" i="230"/>
  <c r="BK93" i="230"/>
  <c r="BI93" i="230"/>
  <c r="BG93" i="230"/>
  <c r="BE93" i="230"/>
  <c r="BC93" i="230"/>
  <c r="BA93" i="230"/>
  <c r="AY93" i="230"/>
  <c r="AW93" i="230"/>
  <c r="AU93" i="230"/>
  <c r="AS93" i="230"/>
  <c r="AQ93" i="230"/>
  <c r="AO93" i="230"/>
  <c r="AM93" i="230"/>
  <c r="AK93" i="230"/>
  <c r="AI93" i="230"/>
  <c r="AG93" i="230"/>
  <c r="AE93" i="230"/>
  <c r="AC93" i="230"/>
  <c r="AA93" i="230"/>
  <c r="Y93" i="230"/>
  <c r="W93" i="230"/>
  <c r="U93" i="230"/>
  <c r="Q93" i="230"/>
  <c r="R93" i="230" s="1"/>
  <c r="P93" i="230"/>
  <c r="H93" i="230"/>
  <c r="BS92" i="230"/>
  <c r="BQ92" i="230"/>
  <c r="BO92" i="230"/>
  <c r="BM92" i="230"/>
  <c r="BK92" i="230"/>
  <c r="BI92" i="230"/>
  <c r="BG92" i="230"/>
  <c r="BE92" i="230"/>
  <c r="BC92" i="230"/>
  <c r="BA92" i="230"/>
  <c r="AY92" i="230"/>
  <c r="AW92" i="230"/>
  <c r="AU92" i="230"/>
  <c r="AS92" i="230"/>
  <c r="AQ92" i="230"/>
  <c r="AO92" i="230"/>
  <c r="AM92" i="230"/>
  <c r="AK92" i="230"/>
  <c r="AI92" i="230"/>
  <c r="AG92" i="230"/>
  <c r="AE92" i="230"/>
  <c r="AC92" i="230"/>
  <c r="AA92" i="230"/>
  <c r="Y92" i="230"/>
  <c r="W92" i="230"/>
  <c r="U92" i="230"/>
  <c r="Q92" i="230"/>
  <c r="BU92" i="230" s="1"/>
  <c r="BV92" i="230" s="1"/>
  <c r="P92" i="230"/>
  <c r="H92" i="230"/>
  <c r="BS91" i="230"/>
  <c r="BQ91" i="230"/>
  <c r="BO91" i="230"/>
  <c r="BM91" i="230"/>
  <c r="BK91" i="230"/>
  <c r="BI91" i="230"/>
  <c r="BG91" i="230"/>
  <c r="BE91" i="230"/>
  <c r="BC91" i="230"/>
  <c r="BA91" i="230"/>
  <c r="AY91" i="230"/>
  <c r="AW91" i="230"/>
  <c r="AU91" i="230"/>
  <c r="AS91" i="230"/>
  <c r="AQ91" i="230"/>
  <c r="AO91" i="230"/>
  <c r="AM91" i="230"/>
  <c r="AK91" i="230"/>
  <c r="AI91" i="230"/>
  <c r="AG91" i="230"/>
  <c r="AE91" i="230"/>
  <c r="AC91" i="230"/>
  <c r="AA91" i="230"/>
  <c r="Y91" i="230"/>
  <c r="W91" i="230"/>
  <c r="U91" i="230"/>
  <c r="Q91" i="230"/>
  <c r="R91" i="230" s="1"/>
  <c r="P91" i="230"/>
  <c r="H91" i="230"/>
  <c r="BS90" i="230"/>
  <c r="BQ90" i="230"/>
  <c r="BO90" i="230"/>
  <c r="BM90" i="230"/>
  <c r="BK90" i="230"/>
  <c r="BI90" i="230"/>
  <c r="BG90" i="230"/>
  <c r="BE90" i="230"/>
  <c r="BC90" i="230"/>
  <c r="BA90" i="230"/>
  <c r="AY90" i="230"/>
  <c r="AW90" i="230"/>
  <c r="AU90" i="230"/>
  <c r="AS90" i="230"/>
  <c r="AQ90" i="230"/>
  <c r="AO90" i="230"/>
  <c r="AM90" i="230"/>
  <c r="AK90" i="230"/>
  <c r="AI90" i="230"/>
  <c r="AG90" i="230"/>
  <c r="AE90" i="230"/>
  <c r="AC90" i="230"/>
  <c r="AA90" i="230"/>
  <c r="Y90" i="230"/>
  <c r="W90" i="230"/>
  <c r="U90" i="230"/>
  <c r="Q90" i="230"/>
  <c r="R90" i="230" s="1"/>
  <c r="P90" i="230"/>
  <c r="H90" i="230"/>
  <c r="BS89" i="230"/>
  <c r="BQ89" i="230"/>
  <c r="BO89" i="230"/>
  <c r="BM89" i="230"/>
  <c r="BK89" i="230"/>
  <c r="BI89" i="230"/>
  <c r="BG89" i="230"/>
  <c r="BE89" i="230"/>
  <c r="BC89" i="230"/>
  <c r="BA89" i="230"/>
  <c r="AY89" i="230"/>
  <c r="AW89" i="230"/>
  <c r="AU89" i="230"/>
  <c r="AS89" i="230"/>
  <c r="AQ89" i="230"/>
  <c r="AO89" i="230"/>
  <c r="AM89" i="230"/>
  <c r="AK89" i="230"/>
  <c r="AI89" i="230"/>
  <c r="AG89" i="230"/>
  <c r="AE89" i="230"/>
  <c r="AC89" i="230"/>
  <c r="AA89" i="230"/>
  <c r="Y89" i="230"/>
  <c r="W89" i="230"/>
  <c r="U89" i="230"/>
  <c r="Q89" i="230"/>
  <c r="BU89" i="230" s="1"/>
  <c r="BV89" i="230" s="1"/>
  <c r="P89" i="230"/>
  <c r="H89" i="230"/>
  <c r="BS88" i="230"/>
  <c r="BQ88" i="230"/>
  <c r="BO88" i="230"/>
  <c r="BM88" i="230"/>
  <c r="BK88" i="230"/>
  <c r="BI88" i="230"/>
  <c r="BG88" i="230"/>
  <c r="BE88" i="230"/>
  <c r="BC88" i="230"/>
  <c r="BA88" i="230"/>
  <c r="AY88" i="230"/>
  <c r="AW88" i="230"/>
  <c r="AU88" i="230"/>
  <c r="AS88" i="230"/>
  <c r="AQ88" i="230"/>
  <c r="AO88" i="230"/>
  <c r="AM88" i="230"/>
  <c r="AK88" i="230"/>
  <c r="AI88" i="230"/>
  <c r="AG88" i="230"/>
  <c r="AE88" i="230"/>
  <c r="AC88" i="230"/>
  <c r="AA88" i="230"/>
  <c r="Y88" i="230"/>
  <c r="W88" i="230"/>
  <c r="U88" i="230"/>
  <c r="Q88" i="230"/>
  <c r="R88" i="230" s="1"/>
  <c r="P88" i="230"/>
  <c r="H88" i="230"/>
  <c r="BS87" i="230"/>
  <c r="BQ87" i="230"/>
  <c r="BO87" i="230"/>
  <c r="BM87" i="230"/>
  <c r="BK87" i="230"/>
  <c r="BI87" i="230"/>
  <c r="BG87" i="230"/>
  <c r="BE87" i="230"/>
  <c r="BC87" i="230"/>
  <c r="BA87" i="230"/>
  <c r="AY87" i="230"/>
  <c r="AW87" i="230"/>
  <c r="AU87" i="230"/>
  <c r="AS87" i="230"/>
  <c r="AQ87" i="230"/>
  <c r="AO87" i="230"/>
  <c r="AM87" i="230"/>
  <c r="AK87" i="230"/>
  <c r="AI87" i="230"/>
  <c r="AG87" i="230"/>
  <c r="AE87" i="230"/>
  <c r="AC87" i="230"/>
  <c r="AA87" i="230"/>
  <c r="Y87" i="230"/>
  <c r="W87" i="230"/>
  <c r="U87" i="230"/>
  <c r="Q87" i="230"/>
  <c r="R87" i="230" s="1"/>
  <c r="P87" i="230"/>
  <c r="H87" i="230"/>
  <c r="L86" i="230"/>
  <c r="BS85" i="230"/>
  <c r="BQ85" i="230"/>
  <c r="BO85" i="230"/>
  <c r="BM85" i="230"/>
  <c r="BK85" i="230"/>
  <c r="BI85" i="230"/>
  <c r="BG85" i="230"/>
  <c r="BE85" i="230"/>
  <c r="BC85" i="230"/>
  <c r="BA85" i="230"/>
  <c r="AY85" i="230"/>
  <c r="AW85" i="230"/>
  <c r="AU85" i="230"/>
  <c r="AS85" i="230"/>
  <c r="AQ85" i="230"/>
  <c r="AO85" i="230"/>
  <c r="AM85" i="230"/>
  <c r="AK85" i="230"/>
  <c r="AI85" i="230"/>
  <c r="AG85" i="230"/>
  <c r="AE85" i="230"/>
  <c r="AC85" i="230"/>
  <c r="AA85" i="230"/>
  <c r="Y85" i="230"/>
  <c r="W85" i="230"/>
  <c r="U85" i="230"/>
  <c r="Q85" i="230"/>
  <c r="R85" i="230" s="1"/>
  <c r="P85" i="230"/>
  <c r="H85" i="230"/>
  <c r="BS84" i="230"/>
  <c r="BQ84" i="230"/>
  <c r="BO84" i="230"/>
  <c r="BM84" i="230"/>
  <c r="BK84" i="230"/>
  <c r="BI84" i="230"/>
  <c r="BG84" i="230"/>
  <c r="BE84" i="230"/>
  <c r="BC84" i="230"/>
  <c r="BA84" i="230"/>
  <c r="AY84" i="230"/>
  <c r="AW84" i="230"/>
  <c r="AU84" i="230"/>
  <c r="AS84" i="230"/>
  <c r="AQ84" i="230"/>
  <c r="AO84" i="230"/>
  <c r="AM84" i="230"/>
  <c r="AK84" i="230"/>
  <c r="AI84" i="230"/>
  <c r="AG84" i="230"/>
  <c r="AE84" i="230"/>
  <c r="AC84" i="230"/>
  <c r="AA84" i="230"/>
  <c r="Y84" i="230"/>
  <c r="W84" i="230"/>
  <c r="U84" i="230"/>
  <c r="Q84" i="230"/>
  <c r="BU84" i="230" s="1"/>
  <c r="BV84" i="230" s="1"/>
  <c r="P84" i="230"/>
  <c r="H84" i="230"/>
  <c r="BS83" i="230"/>
  <c r="BQ83" i="230"/>
  <c r="BO83" i="230"/>
  <c r="BM83" i="230"/>
  <c r="BK83" i="230"/>
  <c r="BI83" i="230"/>
  <c r="BG83" i="230"/>
  <c r="BE83" i="230"/>
  <c r="BC83" i="230"/>
  <c r="BA83" i="230"/>
  <c r="AY83" i="230"/>
  <c r="AW83" i="230"/>
  <c r="AU83" i="230"/>
  <c r="AS83" i="230"/>
  <c r="AQ83" i="230"/>
  <c r="AO83" i="230"/>
  <c r="AM83" i="230"/>
  <c r="AK83" i="230"/>
  <c r="AI83" i="230"/>
  <c r="AG83" i="230"/>
  <c r="AE83" i="230"/>
  <c r="AC83" i="230"/>
  <c r="AA83" i="230"/>
  <c r="Y83" i="230"/>
  <c r="W83" i="230"/>
  <c r="U83" i="230"/>
  <c r="Q83" i="230"/>
  <c r="R83" i="230" s="1"/>
  <c r="P83" i="230"/>
  <c r="H83" i="230"/>
  <c r="BS82" i="230"/>
  <c r="BQ82" i="230"/>
  <c r="BO82" i="230"/>
  <c r="BM82" i="230"/>
  <c r="BK82" i="230"/>
  <c r="BI82" i="230"/>
  <c r="BG82" i="230"/>
  <c r="BE82" i="230"/>
  <c r="BC82" i="230"/>
  <c r="BA82" i="230"/>
  <c r="AY82" i="230"/>
  <c r="AW82" i="230"/>
  <c r="AU82" i="230"/>
  <c r="AS82" i="230"/>
  <c r="AQ82" i="230"/>
  <c r="AO82" i="230"/>
  <c r="AM82" i="230"/>
  <c r="AK82" i="230"/>
  <c r="AI82" i="230"/>
  <c r="AG82" i="230"/>
  <c r="AE82" i="230"/>
  <c r="AC82" i="230"/>
  <c r="AA82" i="230"/>
  <c r="Y82" i="230"/>
  <c r="W82" i="230"/>
  <c r="U82" i="230"/>
  <c r="Q82" i="230"/>
  <c r="R82" i="230" s="1"/>
  <c r="P82" i="230"/>
  <c r="H82" i="230"/>
  <c r="BS81" i="230"/>
  <c r="BQ81" i="230"/>
  <c r="BO81" i="230"/>
  <c r="BM81" i="230"/>
  <c r="BK81" i="230"/>
  <c r="BI81" i="230"/>
  <c r="BG81" i="230"/>
  <c r="BE81" i="230"/>
  <c r="BC81" i="230"/>
  <c r="BA81" i="230"/>
  <c r="AY81" i="230"/>
  <c r="AW81" i="230"/>
  <c r="AU81" i="230"/>
  <c r="AS81" i="230"/>
  <c r="AQ81" i="230"/>
  <c r="AO81" i="230"/>
  <c r="AM81" i="230"/>
  <c r="AK81" i="230"/>
  <c r="AI81" i="230"/>
  <c r="AG81" i="230"/>
  <c r="AE81" i="230"/>
  <c r="AC81" i="230"/>
  <c r="AA81" i="230"/>
  <c r="Y81" i="230"/>
  <c r="W81" i="230"/>
  <c r="U81" i="230"/>
  <c r="Q81" i="230"/>
  <c r="P81" i="230"/>
  <c r="H81" i="230"/>
  <c r="BS80" i="230"/>
  <c r="BQ80" i="230"/>
  <c r="BO80" i="230"/>
  <c r="BM80" i="230"/>
  <c r="BK80" i="230"/>
  <c r="BI80" i="230"/>
  <c r="BG80" i="230"/>
  <c r="BE80" i="230"/>
  <c r="BC80" i="230"/>
  <c r="BA80" i="230"/>
  <c r="AY80" i="230"/>
  <c r="AW80" i="230"/>
  <c r="AU80" i="230"/>
  <c r="AS80" i="230"/>
  <c r="AQ80" i="230"/>
  <c r="AO80" i="230"/>
  <c r="AM80" i="230"/>
  <c r="AK80" i="230"/>
  <c r="AI80" i="230"/>
  <c r="AG80" i="230"/>
  <c r="AE80" i="230"/>
  <c r="AC80" i="230"/>
  <c r="AA80" i="230"/>
  <c r="Y80" i="230"/>
  <c r="W80" i="230"/>
  <c r="U80" i="230"/>
  <c r="Q80" i="230"/>
  <c r="P80" i="230"/>
  <c r="H80" i="230"/>
  <c r="BS79" i="230"/>
  <c r="BT79" i="230" s="1"/>
  <c r="BQ79" i="230"/>
  <c r="BO79" i="230"/>
  <c r="BM79" i="230"/>
  <c r="BK79" i="230"/>
  <c r="BI79" i="230"/>
  <c r="BG79" i="230"/>
  <c r="BC79" i="230"/>
  <c r="BA79" i="230"/>
  <c r="AW79" i="230"/>
  <c r="AS79" i="230"/>
  <c r="AO79" i="230"/>
  <c r="AK79" i="230"/>
  <c r="AI79" i="230"/>
  <c r="AG79" i="230"/>
  <c r="AE79" i="230"/>
  <c r="AC79" i="230"/>
  <c r="AA79" i="230"/>
  <c r="Y79" i="230"/>
  <c r="W79" i="230"/>
  <c r="U79" i="230"/>
  <c r="Q79" i="230"/>
  <c r="BU79" i="230" s="1"/>
  <c r="BV79" i="230" s="1"/>
  <c r="BW79" i="230" s="1"/>
  <c r="P79" i="230"/>
  <c r="BS78" i="230"/>
  <c r="BQ78" i="230"/>
  <c r="BO78" i="230"/>
  <c r="BM78" i="230"/>
  <c r="BK78" i="230"/>
  <c r="BI78" i="230"/>
  <c r="BG78" i="230"/>
  <c r="BE78" i="230"/>
  <c r="BC78" i="230"/>
  <c r="BA78" i="230"/>
  <c r="AY78" i="230"/>
  <c r="AW78" i="230"/>
  <c r="AU78" i="230"/>
  <c r="AS78" i="230"/>
  <c r="AQ78" i="230"/>
  <c r="AO78" i="230"/>
  <c r="AM78" i="230"/>
  <c r="AK78" i="230"/>
  <c r="AI78" i="230"/>
  <c r="AG78" i="230"/>
  <c r="AE78" i="230"/>
  <c r="AC78" i="230"/>
  <c r="AA78" i="230"/>
  <c r="Y78" i="230"/>
  <c r="W78" i="230"/>
  <c r="U78" i="230"/>
  <c r="Q78" i="230"/>
  <c r="P78" i="230"/>
  <c r="H78" i="230"/>
  <c r="Q77" i="230"/>
  <c r="BU77" i="230" s="1"/>
  <c r="BS76" i="230"/>
  <c r="BQ76" i="230"/>
  <c r="BO76" i="230"/>
  <c r="BM76" i="230"/>
  <c r="BK76" i="230"/>
  <c r="BI76" i="230"/>
  <c r="BG76" i="230"/>
  <c r="BE76" i="230"/>
  <c r="BC76" i="230"/>
  <c r="BA76" i="230"/>
  <c r="AY76" i="230"/>
  <c r="AW76" i="230"/>
  <c r="AU76" i="230"/>
  <c r="AS76" i="230"/>
  <c r="AQ76" i="230"/>
  <c r="AO76" i="230"/>
  <c r="AM76" i="230"/>
  <c r="AK76" i="230"/>
  <c r="AI76" i="230"/>
  <c r="AG76" i="230"/>
  <c r="AE76" i="230"/>
  <c r="AC76" i="230"/>
  <c r="AA76" i="230"/>
  <c r="Y76" i="230"/>
  <c r="W76" i="230"/>
  <c r="U76" i="230"/>
  <c r="Q76" i="230"/>
  <c r="R76" i="230" s="1"/>
  <c r="P76" i="230"/>
  <c r="H76" i="230"/>
  <c r="BS75" i="230"/>
  <c r="BQ75" i="230"/>
  <c r="BO75" i="230"/>
  <c r="BM75" i="230"/>
  <c r="BK75" i="230"/>
  <c r="BI75" i="230"/>
  <c r="BG75" i="230"/>
  <c r="BE75" i="230"/>
  <c r="BC75" i="230"/>
  <c r="BA75" i="230"/>
  <c r="AY75" i="230"/>
  <c r="AW75" i="230"/>
  <c r="AU75" i="230"/>
  <c r="AS75" i="230"/>
  <c r="AQ75" i="230"/>
  <c r="AO75" i="230"/>
  <c r="AM75" i="230"/>
  <c r="AK75" i="230"/>
  <c r="AI75" i="230"/>
  <c r="AG75" i="230"/>
  <c r="AE75" i="230"/>
  <c r="AC75" i="230"/>
  <c r="AA75" i="230"/>
  <c r="Y75" i="230"/>
  <c r="W75" i="230"/>
  <c r="U75" i="230"/>
  <c r="Q75" i="230"/>
  <c r="BU75" i="230" s="1"/>
  <c r="P75" i="230"/>
  <c r="H75" i="230"/>
  <c r="BS74" i="230"/>
  <c r="BQ74" i="230"/>
  <c r="BO74" i="230"/>
  <c r="BM74" i="230"/>
  <c r="BK74" i="230"/>
  <c r="BI74" i="230"/>
  <c r="BG74" i="230"/>
  <c r="BE74" i="230"/>
  <c r="BC74" i="230"/>
  <c r="BA74" i="230"/>
  <c r="AY74" i="230"/>
  <c r="AW74" i="230"/>
  <c r="AU74" i="230"/>
  <c r="AS74" i="230"/>
  <c r="AQ74" i="230"/>
  <c r="AO74" i="230"/>
  <c r="AM74" i="230"/>
  <c r="AK74" i="230"/>
  <c r="AI74" i="230"/>
  <c r="AG74" i="230"/>
  <c r="AE74" i="230"/>
  <c r="AC74" i="230"/>
  <c r="AA74" i="230"/>
  <c r="Y74" i="230"/>
  <c r="W74" i="230"/>
  <c r="U74" i="230"/>
  <c r="Q74" i="230"/>
  <c r="BU74" i="230" s="1"/>
  <c r="BV74" i="230" s="1"/>
  <c r="P74" i="230"/>
  <c r="H74" i="230"/>
  <c r="BS73" i="230"/>
  <c r="BQ73" i="230"/>
  <c r="BO73" i="230"/>
  <c r="BM73" i="230"/>
  <c r="BK73" i="230"/>
  <c r="BI73" i="230"/>
  <c r="BG73" i="230"/>
  <c r="BE73" i="230"/>
  <c r="BC73" i="230"/>
  <c r="BA73" i="230"/>
  <c r="AY73" i="230"/>
  <c r="AW73" i="230"/>
  <c r="AU73" i="230"/>
  <c r="AS73" i="230"/>
  <c r="AQ73" i="230"/>
  <c r="AO73" i="230"/>
  <c r="AM73" i="230"/>
  <c r="AK73" i="230"/>
  <c r="AI73" i="230"/>
  <c r="AG73" i="230"/>
  <c r="AE73" i="230"/>
  <c r="AC73" i="230"/>
  <c r="AA73" i="230"/>
  <c r="Y73" i="230"/>
  <c r="W73" i="230"/>
  <c r="U73" i="230"/>
  <c r="Q73" i="230"/>
  <c r="R73" i="230" s="1"/>
  <c r="P73" i="230"/>
  <c r="H73" i="230"/>
  <c r="BS72" i="230"/>
  <c r="BQ72" i="230"/>
  <c r="BO72" i="230"/>
  <c r="BM72" i="230"/>
  <c r="BK72" i="230"/>
  <c r="BI72" i="230"/>
  <c r="BG72" i="230"/>
  <c r="BE72" i="230"/>
  <c r="BC72" i="230"/>
  <c r="BA72" i="230"/>
  <c r="AY72" i="230"/>
  <c r="AW72" i="230"/>
  <c r="AU72" i="230"/>
  <c r="AS72" i="230"/>
  <c r="AQ72" i="230"/>
  <c r="AO72" i="230"/>
  <c r="AM72" i="230"/>
  <c r="AK72" i="230"/>
  <c r="AI72" i="230"/>
  <c r="AG72" i="230"/>
  <c r="AE72" i="230"/>
  <c r="AC72" i="230"/>
  <c r="AA72" i="230"/>
  <c r="Y72" i="230"/>
  <c r="W72" i="230"/>
  <c r="U72" i="230"/>
  <c r="Q72" i="230"/>
  <c r="R72" i="230" s="1"/>
  <c r="P72" i="230"/>
  <c r="H72" i="230"/>
  <c r="BS71" i="230"/>
  <c r="BQ71" i="230"/>
  <c r="BO71" i="230"/>
  <c r="BM71" i="230"/>
  <c r="BK71" i="230"/>
  <c r="BI71" i="230"/>
  <c r="BG71" i="230"/>
  <c r="BE71" i="230"/>
  <c r="BC71" i="230"/>
  <c r="BA71" i="230"/>
  <c r="AY71" i="230"/>
  <c r="AW71" i="230"/>
  <c r="AU71" i="230"/>
  <c r="AS71" i="230"/>
  <c r="AQ71" i="230"/>
  <c r="AO71" i="230"/>
  <c r="AM71" i="230"/>
  <c r="AK71" i="230"/>
  <c r="AI71" i="230"/>
  <c r="AG71" i="230"/>
  <c r="AE71" i="230"/>
  <c r="AC71" i="230"/>
  <c r="AA71" i="230"/>
  <c r="Y71" i="230"/>
  <c r="W71" i="230"/>
  <c r="U71" i="230"/>
  <c r="Q71" i="230"/>
  <c r="P71" i="230"/>
  <c r="H71" i="230"/>
  <c r="BS70" i="230"/>
  <c r="BQ70" i="230"/>
  <c r="BO70" i="230"/>
  <c r="BM70" i="230"/>
  <c r="BK70" i="230"/>
  <c r="BI70" i="230"/>
  <c r="BG70" i="230"/>
  <c r="BE70" i="230"/>
  <c r="BC70" i="230"/>
  <c r="BA70" i="230"/>
  <c r="AY70" i="230"/>
  <c r="AW70" i="230"/>
  <c r="AU70" i="230"/>
  <c r="AS70" i="230"/>
  <c r="AQ70" i="230"/>
  <c r="AO70" i="230"/>
  <c r="AM70" i="230"/>
  <c r="AK70" i="230"/>
  <c r="AI70" i="230"/>
  <c r="AG70" i="230"/>
  <c r="AE70" i="230"/>
  <c r="AC70" i="230"/>
  <c r="AA70" i="230"/>
  <c r="Y70" i="230"/>
  <c r="W70" i="230"/>
  <c r="U70" i="230"/>
  <c r="Q70" i="230"/>
  <c r="R70" i="230" s="1"/>
  <c r="P70" i="230"/>
  <c r="H70" i="230"/>
  <c r="BS69" i="230"/>
  <c r="BQ69" i="230"/>
  <c r="BO69" i="230"/>
  <c r="BM69" i="230"/>
  <c r="BK69" i="230"/>
  <c r="BI69" i="230"/>
  <c r="BG69" i="230"/>
  <c r="BE69" i="230"/>
  <c r="BC69" i="230"/>
  <c r="BA69" i="230"/>
  <c r="AY69" i="230"/>
  <c r="AW69" i="230"/>
  <c r="AU69" i="230"/>
  <c r="AS69" i="230"/>
  <c r="AQ69" i="230"/>
  <c r="AO69" i="230"/>
  <c r="AM69" i="230"/>
  <c r="AK69" i="230"/>
  <c r="AI69" i="230"/>
  <c r="AG69" i="230"/>
  <c r="AE69" i="230"/>
  <c r="AC69" i="230"/>
  <c r="AA69" i="230"/>
  <c r="Y69" i="230"/>
  <c r="W69" i="230"/>
  <c r="U69" i="230"/>
  <c r="Q69" i="230"/>
  <c r="BU69" i="230" s="1"/>
  <c r="P69" i="230"/>
  <c r="H69" i="230"/>
  <c r="BS68" i="230"/>
  <c r="BQ68" i="230"/>
  <c r="BO68" i="230"/>
  <c r="BM68" i="230"/>
  <c r="BK68" i="230"/>
  <c r="BI68" i="230"/>
  <c r="BG68" i="230"/>
  <c r="BE68" i="230"/>
  <c r="BC68" i="230"/>
  <c r="BA68" i="230"/>
  <c r="AY68" i="230"/>
  <c r="AW68" i="230"/>
  <c r="AU68" i="230"/>
  <c r="AS68" i="230"/>
  <c r="AQ68" i="230"/>
  <c r="AO68" i="230"/>
  <c r="AM68" i="230"/>
  <c r="AK68" i="230"/>
  <c r="AI68" i="230"/>
  <c r="AG68" i="230"/>
  <c r="AE68" i="230"/>
  <c r="AC68" i="230"/>
  <c r="AA68" i="230"/>
  <c r="Y68" i="230"/>
  <c r="W68" i="230"/>
  <c r="U68" i="230"/>
  <c r="Q68" i="230"/>
  <c r="R68" i="230" s="1"/>
  <c r="P68" i="230"/>
  <c r="H68" i="230"/>
  <c r="BS67" i="230"/>
  <c r="BQ67" i="230"/>
  <c r="BO67" i="230"/>
  <c r="BM67" i="230"/>
  <c r="BK67" i="230"/>
  <c r="BI67" i="230"/>
  <c r="BG67" i="230"/>
  <c r="BE67" i="230"/>
  <c r="BC67" i="230"/>
  <c r="BA67" i="230"/>
  <c r="AY67" i="230"/>
  <c r="AW67" i="230"/>
  <c r="AU67" i="230"/>
  <c r="AS67" i="230"/>
  <c r="AQ67" i="230"/>
  <c r="AO67" i="230"/>
  <c r="AM67" i="230"/>
  <c r="AK67" i="230"/>
  <c r="AI67" i="230"/>
  <c r="AG67" i="230"/>
  <c r="AE67" i="230"/>
  <c r="AC67" i="230"/>
  <c r="AA67" i="230"/>
  <c r="Y67" i="230"/>
  <c r="W67" i="230"/>
  <c r="U67" i="230"/>
  <c r="Q67" i="230"/>
  <c r="BU67" i="230" s="1"/>
  <c r="P67" i="230"/>
  <c r="H67" i="230"/>
  <c r="BS66" i="230"/>
  <c r="BQ66" i="230"/>
  <c r="BO66" i="230"/>
  <c r="BM66" i="230"/>
  <c r="BK66" i="230"/>
  <c r="BI66" i="230"/>
  <c r="BG66" i="230"/>
  <c r="BE66" i="230"/>
  <c r="BC66" i="230"/>
  <c r="BA66" i="230"/>
  <c r="AY66" i="230"/>
  <c r="AW66" i="230"/>
  <c r="AU66" i="230"/>
  <c r="AS66" i="230"/>
  <c r="AQ66" i="230"/>
  <c r="AO66" i="230"/>
  <c r="AM66" i="230"/>
  <c r="AK66" i="230"/>
  <c r="AI66" i="230"/>
  <c r="AG66" i="230"/>
  <c r="AE66" i="230"/>
  <c r="AC66" i="230"/>
  <c r="AA66" i="230"/>
  <c r="Y66" i="230"/>
  <c r="W66" i="230"/>
  <c r="U66" i="230"/>
  <c r="Q66" i="230"/>
  <c r="BU66" i="230" s="1"/>
  <c r="BV66" i="230" s="1"/>
  <c r="P66" i="230"/>
  <c r="H66" i="230"/>
  <c r="BS65" i="230"/>
  <c r="BQ65" i="230"/>
  <c r="BO65" i="230"/>
  <c r="BM65" i="230"/>
  <c r="BK65" i="230"/>
  <c r="BI65" i="230"/>
  <c r="BG65" i="230"/>
  <c r="BE65" i="230"/>
  <c r="BC65" i="230"/>
  <c r="BA65" i="230"/>
  <c r="AY65" i="230"/>
  <c r="AW65" i="230"/>
  <c r="AU65" i="230"/>
  <c r="AS65" i="230"/>
  <c r="AQ65" i="230"/>
  <c r="AO65" i="230"/>
  <c r="AM65" i="230"/>
  <c r="AK65" i="230"/>
  <c r="AI65" i="230"/>
  <c r="AG65" i="230"/>
  <c r="AE65" i="230"/>
  <c r="AC65" i="230"/>
  <c r="AA65" i="230"/>
  <c r="Y65" i="230"/>
  <c r="W65" i="230"/>
  <c r="U65" i="230"/>
  <c r="Q65" i="230"/>
  <c r="BU65" i="230" s="1"/>
  <c r="P65" i="230"/>
  <c r="H65" i="230"/>
  <c r="BS64" i="230"/>
  <c r="BQ64" i="230"/>
  <c r="BO64" i="230"/>
  <c r="BM64" i="230"/>
  <c r="BK64" i="230"/>
  <c r="BI64" i="230"/>
  <c r="BG64" i="230"/>
  <c r="BE64" i="230"/>
  <c r="BC64" i="230"/>
  <c r="BA64" i="230"/>
  <c r="AY64" i="230"/>
  <c r="AW64" i="230"/>
  <c r="AU64" i="230"/>
  <c r="AS64" i="230"/>
  <c r="AQ64" i="230"/>
  <c r="AO64" i="230"/>
  <c r="AM64" i="230"/>
  <c r="AK64" i="230"/>
  <c r="AI64" i="230"/>
  <c r="AG64" i="230"/>
  <c r="AE64" i="230"/>
  <c r="AC64" i="230"/>
  <c r="AA64" i="230"/>
  <c r="Y64" i="230"/>
  <c r="W64" i="230"/>
  <c r="U64" i="230"/>
  <c r="Q64" i="230"/>
  <c r="R64" i="230" s="1"/>
  <c r="P64" i="230"/>
  <c r="H64" i="230"/>
  <c r="BS63" i="230"/>
  <c r="BQ63" i="230"/>
  <c r="BO63" i="230"/>
  <c r="BM63" i="230"/>
  <c r="BK63" i="230"/>
  <c r="BI63" i="230"/>
  <c r="BG63" i="230"/>
  <c r="BE63" i="230"/>
  <c r="BC63" i="230"/>
  <c r="BA63" i="230"/>
  <c r="AY63" i="230"/>
  <c r="AW63" i="230"/>
  <c r="AU63" i="230"/>
  <c r="AS63" i="230"/>
  <c r="AQ63" i="230"/>
  <c r="AO63" i="230"/>
  <c r="AM63" i="230"/>
  <c r="AK63" i="230"/>
  <c r="AI63" i="230"/>
  <c r="AG63" i="230"/>
  <c r="AE63" i="230"/>
  <c r="AC63" i="230"/>
  <c r="AA63" i="230"/>
  <c r="Y63" i="230"/>
  <c r="W63" i="230"/>
  <c r="U63" i="230"/>
  <c r="Q63" i="230"/>
  <c r="P63" i="230"/>
  <c r="H63" i="230"/>
  <c r="BS62" i="230"/>
  <c r="BQ62" i="230"/>
  <c r="BO62" i="230"/>
  <c r="BM62" i="230"/>
  <c r="BK62" i="230"/>
  <c r="BI62" i="230"/>
  <c r="BG62" i="230"/>
  <c r="BE62" i="230"/>
  <c r="BC62" i="230"/>
  <c r="BA62" i="230"/>
  <c r="AY62" i="230"/>
  <c r="AW62" i="230"/>
  <c r="AU62" i="230"/>
  <c r="AS62" i="230"/>
  <c r="AQ62" i="230"/>
  <c r="AO62" i="230"/>
  <c r="AM62" i="230"/>
  <c r="AK62" i="230"/>
  <c r="AI62" i="230"/>
  <c r="AG62" i="230"/>
  <c r="AE62" i="230"/>
  <c r="AC62" i="230"/>
  <c r="AA62" i="230"/>
  <c r="Y62" i="230"/>
  <c r="W62" i="230"/>
  <c r="U62" i="230"/>
  <c r="Q62" i="230"/>
  <c r="P62" i="230"/>
  <c r="H62" i="230"/>
  <c r="L60" i="230"/>
  <c r="BS59" i="230"/>
  <c r="BS58" i="230" s="1"/>
  <c r="BQ59" i="230"/>
  <c r="BQ58" i="230" s="1"/>
  <c r="BO59" i="230"/>
  <c r="BO58" i="230" s="1"/>
  <c r="BM59" i="230"/>
  <c r="BM58" i="230" s="1"/>
  <c r="BK59" i="230"/>
  <c r="BK58" i="230" s="1"/>
  <c r="BI59" i="230"/>
  <c r="BI58" i="230" s="1"/>
  <c r="BG59" i="230"/>
  <c r="BG58" i="230" s="1"/>
  <c r="BE59" i="230"/>
  <c r="BE58" i="230" s="1"/>
  <c r="BC59" i="230"/>
  <c r="BC58" i="230" s="1"/>
  <c r="BA59" i="230"/>
  <c r="BA58" i="230" s="1"/>
  <c r="AY59" i="230"/>
  <c r="AY58" i="230" s="1"/>
  <c r="AW59" i="230"/>
  <c r="AW58" i="230" s="1"/>
  <c r="AU59" i="230"/>
  <c r="AU58" i="230" s="1"/>
  <c r="AS59" i="230"/>
  <c r="AS58" i="230" s="1"/>
  <c r="AQ59" i="230"/>
  <c r="AQ58" i="230" s="1"/>
  <c r="AO59" i="230"/>
  <c r="AO58" i="230" s="1"/>
  <c r="AM59" i="230"/>
  <c r="AM58" i="230" s="1"/>
  <c r="AK59" i="230"/>
  <c r="AK58" i="230" s="1"/>
  <c r="AI59" i="230"/>
  <c r="AI58" i="230" s="1"/>
  <c r="AG59" i="230"/>
  <c r="AG58" i="230" s="1"/>
  <c r="AE59" i="230"/>
  <c r="AE58" i="230" s="1"/>
  <c r="AC59" i="230"/>
  <c r="AC58" i="230" s="1"/>
  <c r="AA59" i="230"/>
  <c r="AA58" i="230" s="1"/>
  <c r="Y59" i="230"/>
  <c r="Y58" i="230" s="1"/>
  <c r="W59" i="230"/>
  <c r="W58" i="230" s="1"/>
  <c r="U59" i="230"/>
  <c r="U58" i="230" s="1"/>
  <c r="Q59" i="230"/>
  <c r="P59" i="230"/>
  <c r="P58" i="230" s="1"/>
  <c r="H59" i="230"/>
  <c r="H58" i="230" s="1"/>
  <c r="L58" i="230"/>
  <c r="BS57" i="230"/>
  <c r="BQ57" i="230"/>
  <c r="BO57" i="230"/>
  <c r="BM57" i="230"/>
  <c r="BK57" i="230"/>
  <c r="BI57" i="230"/>
  <c r="BG57" i="230"/>
  <c r="BE57" i="230"/>
  <c r="BC57" i="230"/>
  <c r="BA57" i="230"/>
  <c r="AY57" i="230"/>
  <c r="AW57" i="230"/>
  <c r="AU57" i="230"/>
  <c r="AS57" i="230"/>
  <c r="AQ57" i="230"/>
  <c r="AO57" i="230"/>
  <c r="AM57" i="230"/>
  <c r="AK57" i="230"/>
  <c r="AI57" i="230"/>
  <c r="AG57" i="230"/>
  <c r="AE57" i="230"/>
  <c r="AC57" i="230"/>
  <c r="AA57" i="230"/>
  <c r="Y57" i="230"/>
  <c r="W57" i="230"/>
  <c r="U57" i="230"/>
  <c r="Q57" i="230"/>
  <c r="P57" i="230"/>
  <c r="H57" i="230"/>
  <c r="BS56" i="230"/>
  <c r="BQ56" i="230"/>
  <c r="BO56" i="230"/>
  <c r="BM56" i="230"/>
  <c r="BK56" i="230"/>
  <c r="BI56" i="230"/>
  <c r="BG56" i="230"/>
  <c r="BE56" i="230"/>
  <c r="BC56" i="230"/>
  <c r="BA56" i="230"/>
  <c r="AY56" i="230"/>
  <c r="AW56" i="230"/>
  <c r="AU56" i="230"/>
  <c r="AS56" i="230"/>
  <c r="AQ56" i="230"/>
  <c r="AO56" i="230"/>
  <c r="AM56" i="230"/>
  <c r="AK56" i="230"/>
  <c r="AI56" i="230"/>
  <c r="AG56" i="230"/>
  <c r="AE56" i="230"/>
  <c r="AC56" i="230"/>
  <c r="AA56" i="230"/>
  <c r="Y56" i="230"/>
  <c r="W56" i="230"/>
  <c r="U56" i="230"/>
  <c r="Q56" i="230"/>
  <c r="BU56" i="230" s="1"/>
  <c r="BX56" i="230" s="1"/>
  <c r="BY56" i="230" s="1"/>
  <c r="P56" i="230"/>
  <c r="H56" i="230"/>
  <c r="BS55" i="230"/>
  <c r="BQ55" i="230"/>
  <c r="BO55" i="230"/>
  <c r="BM55" i="230"/>
  <c r="BK55" i="230"/>
  <c r="BI55" i="230"/>
  <c r="BG55" i="230"/>
  <c r="BE55" i="230"/>
  <c r="BC55" i="230"/>
  <c r="BA55" i="230"/>
  <c r="AY55" i="230"/>
  <c r="AW55" i="230"/>
  <c r="AU55" i="230"/>
  <c r="AS55" i="230"/>
  <c r="AQ55" i="230"/>
  <c r="AO55" i="230"/>
  <c r="AM55" i="230"/>
  <c r="AK55" i="230"/>
  <c r="AI55" i="230"/>
  <c r="AG55" i="230"/>
  <c r="AE55" i="230"/>
  <c r="AC55" i="230"/>
  <c r="AA55" i="230"/>
  <c r="Y55" i="230"/>
  <c r="W55" i="230"/>
  <c r="U55" i="230"/>
  <c r="Q55" i="230"/>
  <c r="R55" i="230" s="1"/>
  <c r="P55" i="230"/>
  <c r="H55" i="230"/>
  <c r="BS54" i="230"/>
  <c r="BQ54" i="230"/>
  <c r="BO54" i="230"/>
  <c r="BM54" i="230"/>
  <c r="BK54" i="230"/>
  <c r="BI54" i="230"/>
  <c r="BG54" i="230"/>
  <c r="BE54" i="230"/>
  <c r="BC54" i="230"/>
  <c r="BA54" i="230"/>
  <c r="AY54" i="230"/>
  <c r="AW54" i="230"/>
  <c r="AU54" i="230"/>
  <c r="AS54" i="230"/>
  <c r="AQ54" i="230"/>
  <c r="AO54" i="230"/>
  <c r="AM54" i="230"/>
  <c r="AK54" i="230"/>
  <c r="AI54" i="230"/>
  <c r="AG54" i="230"/>
  <c r="AE54" i="230"/>
  <c r="AC54" i="230"/>
  <c r="AA54" i="230"/>
  <c r="Y54" i="230"/>
  <c r="W54" i="230"/>
  <c r="U54" i="230"/>
  <c r="Q54" i="230"/>
  <c r="BU54" i="230" s="1"/>
  <c r="BX54" i="230" s="1"/>
  <c r="BY54" i="230" s="1"/>
  <c r="P54" i="230"/>
  <c r="H54" i="230"/>
  <c r="BS53" i="230"/>
  <c r="BQ53" i="230"/>
  <c r="BO53" i="230"/>
  <c r="BM53" i="230"/>
  <c r="BK53" i="230"/>
  <c r="BI53" i="230"/>
  <c r="BG53" i="230"/>
  <c r="BE53" i="230"/>
  <c r="BC53" i="230"/>
  <c r="BA53" i="230"/>
  <c r="AY53" i="230"/>
  <c r="AW53" i="230"/>
  <c r="AU53" i="230"/>
  <c r="AS53" i="230"/>
  <c r="AQ53" i="230"/>
  <c r="AO53" i="230"/>
  <c r="AM53" i="230"/>
  <c r="AK53" i="230"/>
  <c r="AI53" i="230"/>
  <c r="AG53" i="230"/>
  <c r="AE53" i="230"/>
  <c r="AC53" i="230"/>
  <c r="AA53" i="230"/>
  <c r="Y53" i="230"/>
  <c r="W53" i="230"/>
  <c r="U53" i="230"/>
  <c r="Q53" i="230"/>
  <c r="BU53" i="230" s="1"/>
  <c r="P53" i="230"/>
  <c r="H53" i="230"/>
  <c r="BS52" i="230"/>
  <c r="BQ52" i="230"/>
  <c r="BO52" i="230"/>
  <c r="BM52" i="230"/>
  <c r="BK52" i="230"/>
  <c r="BI52" i="230"/>
  <c r="BG52" i="230"/>
  <c r="BE52" i="230"/>
  <c r="BC52" i="230"/>
  <c r="BA52" i="230"/>
  <c r="AY52" i="230"/>
  <c r="AW52" i="230"/>
  <c r="AU52" i="230"/>
  <c r="AS52" i="230"/>
  <c r="AQ52" i="230"/>
  <c r="AO52" i="230"/>
  <c r="AM52" i="230"/>
  <c r="AK52" i="230"/>
  <c r="AI52" i="230"/>
  <c r="AG52" i="230"/>
  <c r="AE52" i="230"/>
  <c r="AC52" i="230"/>
  <c r="AA52" i="230"/>
  <c r="Y52" i="230"/>
  <c r="W52" i="230"/>
  <c r="U52" i="230"/>
  <c r="Q52" i="230"/>
  <c r="R52" i="230" s="1"/>
  <c r="P52" i="230"/>
  <c r="H52" i="230"/>
  <c r="BS51" i="230"/>
  <c r="BQ51" i="230"/>
  <c r="BO51" i="230"/>
  <c r="BM51" i="230"/>
  <c r="BK51" i="230"/>
  <c r="BI51" i="230"/>
  <c r="BG51" i="230"/>
  <c r="BE51" i="230"/>
  <c r="BC51" i="230"/>
  <c r="BA51" i="230"/>
  <c r="AY51" i="230"/>
  <c r="AW51" i="230"/>
  <c r="AU51" i="230"/>
  <c r="AS51" i="230"/>
  <c r="AQ51" i="230"/>
  <c r="AO51" i="230"/>
  <c r="AM51" i="230"/>
  <c r="AK51" i="230"/>
  <c r="AI51" i="230"/>
  <c r="AG51" i="230"/>
  <c r="AE51" i="230"/>
  <c r="AC51" i="230"/>
  <c r="AA51" i="230"/>
  <c r="Y51" i="230"/>
  <c r="W51" i="230"/>
  <c r="U51" i="230"/>
  <c r="Q51" i="230"/>
  <c r="R51" i="230" s="1"/>
  <c r="P51" i="230"/>
  <c r="H51" i="230"/>
  <c r="BS50" i="230"/>
  <c r="BQ50" i="230"/>
  <c r="BO50" i="230"/>
  <c r="BM50" i="230"/>
  <c r="BK50" i="230"/>
  <c r="BI50" i="230"/>
  <c r="BG50" i="230"/>
  <c r="BE50" i="230"/>
  <c r="BC50" i="230"/>
  <c r="BA50" i="230"/>
  <c r="AY50" i="230"/>
  <c r="AW50" i="230"/>
  <c r="AU50" i="230"/>
  <c r="AS50" i="230"/>
  <c r="AQ50" i="230"/>
  <c r="AO50" i="230"/>
  <c r="AM50" i="230"/>
  <c r="AK50" i="230"/>
  <c r="AI50" i="230"/>
  <c r="AG50" i="230"/>
  <c r="AE50" i="230"/>
  <c r="AC50" i="230"/>
  <c r="AA50" i="230"/>
  <c r="Y50" i="230"/>
  <c r="W50" i="230"/>
  <c r="U50" i="230"/>
  <c r="Q50" i="230"/>
  <c r="R50" i="230" s="1"/>
  <c r="P50" i="230"/>
  <c r="H50" i="230"/>
  <c r="BS49" i="230"/>
  <c r="BQ49" i="230"/>
  <c r="BO49" i="230"/>
  <c r="BM49" i="230"/>
  <c r="BK49" i="230"/>
  <c r="BI49" i="230"/>
  <c r="BG49" i="230"/>
  <c r="BE49" i="230"/>
  <c r="BC49" i="230"/>
  <c r="BA49" i="230"/>
  <c r="AY49" i="230"/>
  <c r="AW49" i="230"/>
  <c r="AU49" i="230"/>
  <c r="AS49" i="230"/>
  <c r="AQ49" i="230"/>
  <c r="AO49" i="230"/>
  <c r="AM49" i="230"/>
  <c r="AK49" i="230"/>
  <c r="AI49" i="230"/>
  <c r="AG49" i="230"/>
  <c r="AE49" i="230"/>
  <c r="AC49" i="230"/>
  <c r="AA49" i="230"/>
  <c r="Y49" i="230"/>
  <c r="W49" i="230"/>
  <c r="U49" i="230"/>
  <c r="Q49" i="230"/>
  <c r="P49" i="230"/>
  <c r="H49" i="230"/>
  <c r="BS48" i="230"/>
  <c r="BQ48" i="230"/>
  <c r="BO48" i="230"/>
  <c r="BM48" i="230"/>
  <c r="BK48" i="230"/>
  <c r="BI48" i="230"/>
  <c r="BG48" i="230"/>
  <c r="BE48" i="230"/>
  <c r="BC48" i="230"/>
  <c r="BA48" i="230"/>
  <c r="AY48" i="230"/>
  <c r="AW48" i="230"/>
  <c r="AU48" i="230"/>
  <c r="AS48" i="230"/>
  <c r="AQ48" i="230"/>
  <c r="AO48" i="230"/>
  <c r="AM48" i="230"/>
  <c r="AK48" i="230"/>
  <c r="AI48" i="230"/>
  <c r="AG48" i="230"/>
  <c r="AE48" i="230"/>
  <c r="AC48" i="230"/>
  <c r="AA48" i="230"/>
  <c r="Y48" i="230"/>
  <c r="W48" i="230"/>
  <c r="U48" i="230"/>
  <c r="Q48" i="230"/>
  <c r="BU48" i="230" s="1"/>
  <c r="BX48" i="230" s="1"/>
  <c r="BY48" i="230" s="1"/>
  <c r="P48" i="230"/>
  <c r="H48" i="230"/>
  <c r="BS47" i="230"/>
  <c r="BQ47" i="230"/>
  <c r="BO47" i="230"/>
  <c r="BM47" i="230"/>
  <c r="BK47" i="230"/>
  <c r="BI47" i="230"/>
  <c r="BG47" i="230"/>
  <c r="BE47" i="230"/>
  <c r="BC47" i="230"/>
  <c r="BA47" i="230"/>
  <c r="AY47" i="230"/>
  <c r="AW47" i="230"/>
  <c r="AU47" i="230"/>
  <c r="AS47" i="230"/>
  <c r="AQ47" i="230"/>
  <c r="AO47" i="230"/>
  <c r="AM47" i="230"/>
  <c r="AK47" i="230"/>
  <c r="AI47" i="230"/>
  <c r="AG47" i="230"/>
  <c r="AE47" i="230"/>
  <c r="AC47" i="230"/>
  <c r="AA47" i="230"/>
  <c r="Y47" i="230"/>
  <c r="W47" i="230"/>
  <c r="U47" i="230"/>
  <c r="Q47" i="230"/>
  <c r="R47" i="230" s="1"/>
  <c r="P47" i="230"/>
  <c r="H47" i="230"/>
  <c r="BS46" i="230"/>
  <c r="BQ46" i="230"/>
  <c r="BO46" i="230"/>
  <c r="BM46" i="230"/>
  <c r="BK46" i="230"/>
  <c r="BI46" i="230"/>
  <c r="BG46" i="230"/>
  <c r="BE46" i="230"/>
  <c r="BC46" i="230"/>
  <c r="BA46" i="230"/>
  <c r="AY46" i="230"/>
  <c r="AW46" i="230"/>
  <c r="AU46" i="230"/>
  <c r="AS46" i="230"/>
  <c r="AQ46" i="230"/>
  <c r="AO46" i="230"/>
  <c r="AM46" i="230"/>
  <c r="AK46" i="230"/>
  <c r="AI46" i="230"/>
  <c r="AG46" i="230"/>
  <c r="AE46" i="230"/>
  <c r="AC46" i="230"/>
  <c r="AA46" i="230"/>
  <c r="Y46" i="230"/>
  <c r="W46" i="230"/>
  <c r="U46" i="230"/>
  <c r="Q46" i="230"/>
  <c r="BU46" i="230" s="1"/>
  <c r="BV46" i="230" s="1"/>
  <c r="P46" i="230"/>
  <c r="H46" i="230"/>
  <c r="BS45" i="230"/>
  <c r="BQ45" i="230"/>
  <c r="BO45" i="230"/>
  <c r="BM45" i="230"/>
  <c r="BK45" i="230"/>
  <c r="BI45" i="230"/>
  <c r="BG45" i="230"/>
  <c r="BE45" i="230"/>
  <c r="BC45" i="230"/>
  <c r="BA45" i="230"/>
  <c r="AY45" i="230"/>
  <c r="AW45" i="230"/>
  <c r="AU45" i="230"/>
  <c r="AS45" i="230"/>
  <c r="AQ45" i="230"/>
  <c r="AO45" i="230"/>
  <c r="AM45" i="230"/>
  <c r="AK45" i="230"/>
  <c r="AI45" i="230"/>
  <c r="AG45" i="230"/>
  <c r="AE45" i="230"/>
  <c r="AC45" i="230"/>
  <c r="AA45" i="230"/>
  <c r="Y45" i="230"/>
  <c r="W45" i="230"/>
  <c r="U45" i="230"/>
  <c r="Q45" i="230"/>
  <c r="BU45" i="230" s="1"/>
  <c r="P45" i="230"/>
  <c r="H45" i="230"/>
  <c r="BS44" i="230"/>
  <c r="BQ44" i="230"/>
  <c r="BO44" i="230"/>
  <c r="BM44" i="230"/>
  <c r="BK44" i="230"/>
  <c r="BI44" i="230"/>
  <c r="BG44" i="230"/>
  <c r="BE44" i="230"/>
  <c r="BC44" i="230"/>
  <c r="BA44" i="230"/>
  <c r="AY44" i="230"/>
  <c r="AW44" i="230"/>
  <c r="AU44" i="230"/>
  <c r="AS44" i="230"/>
  <c r="AQ44" i="230"/>
  <c r="AO44" i="230"/>
  <c r="AM44" i="230"/>
  <c r="AK44" i="230"/>
  <c r="AI44" i="230"/>
  <c r="AG44" i="230"/>
  <c r="AE44" i="230"/>
  <c r="AC44" i="230"/>
  <c r="AA44" i="230"/>
  <c r="Y44" i="230"/>
  <c r="W44" i="230"/>
  <c r="U44" i="230"/>
  <c r="Q44" i="230"/>
  <c r="BU44" i="230" s="1"/>
  <c r="P44" i="230"/>
  <c r="H44" i="230"/>
  <c r="L43" i="230"/>
  <c r="BS42" i="230"/>
  <c r="BS41" i="230" s="1"/>
  <c r="BQ42" i="230"/>
  <c r="BQ41" i="230" s="1"/>
  <c r="BO42" i="230"/>
  <c r="BO41" i="230" s="1"/>
  <c r="BM42" i="230"/>
  <c r="BM41" i="230" s="1"/>
  <c r="BK42" i="230"/>
  <c r="BK41" i="230" s="1"/>
  <c r="BI42" i="230"/>
  <c r="BI41" i="230" s="1"/>
  <c r="BG42" i="230"/>
  <c r="BG41" i="230" s="1"/>
  <c r="BE42" i="230"/>
  <c r="BE41" i="230" s="1"/>
  <c r="BC42" i="230"/>
  <c r="BC41" i="230" s="1"/>
  <c r="BA42" i="230"/>
  <c r="BA41" i="230" s="1"/>
  <c r="AY42" i="230"/>
  <c r="AY41" i="230" s="1"/>
  <c r="AW42" i="230"/>
  <c r="AW41" i="230" s="1"/>
  <c r="AU42" i="230"/>
  <c r="AU41" i="230" s="1"/>
  <c r="AS42" i="230"/>
  <c r="AQ42" i="230"/>
  <c r="AQ41" i="230" s="1"/>
  <c r="AO42" i="230"/>
  <c r="AO41" i="230" s="1"/>
  <c r="AM42" i="230"/>
  <c r="AM41" i="230" s="1"/>
  <c r="AK42" i="230"/>
  <c r="AK41" i="230" s="1"/>
  <c r="AI42" i="230"/>
  <c r="AI41" i="230" s="1"/>
  <c r="AG42" i="230"/>
  <c r="AG41" i="230" s="1"/>
  <c r="AE42" i="230"/>
  <c r="AE41" i="230" s="1"/>
  <c r="AC42" i="230"/>
  <c r="AC41" i="230" s="1"/>
  <c r="AA42" i="230"/>
  <c r="AA41" i="230" s="1"/>
  <c r="Y42" i="230"/>
  <c r="Y41" i="230" s="1"/>
  <c r="W42" i="230"/>
  <c r="W41" i="230" s="1"/>
  <c r="U42" i="230"/>
  <c r="U41" i="230" s="1"/>
  <c r="Q42" i="230"/>
  <c r="R42" i="230" s="1"/>
  <c r="R41" i="230" s="1"/>
  <c r="P42" i="230"/>
  <c r="P41" i="230" s="1"/>
  <c r="H42" i="230"/>
  <c r="H41" i="230" s="1"/>
  <c r="AS41" i="230"/>
  <c r="L41" i="230"/>
  <c r="BS39" i="230"/>
  <c r="BS38" i="230" s="1"/>
  <c r="BQ39" i="230"/>
  <c r="BQ38" i="230" s="1"/>
  <c r="BO39" i="230"/>
  <c r="BO38" i="230" s="1"/>
  <c r="BM39" i="230"/>
  <c r="BM38" i="230" s="1"/>
  <c r="BK39" i="230"/>
  <c r="BK38" i="230" s="1"/>
  <c r="BI39" i="230"/>
  <c r="BI38" i="230" s="1"/>
  <c r="BG39" i="230"/>
  <c r="BG38" i="230" s="1"/>
  <c r="BE39" i="230"/>
  <c r="BE38" i="230" s="1"/>
  <c r="BC39" i="230"/>
  <c r="BC38" i="230" s="1"/>
  <c r="BA39" i="230"/>
  <c r="BA38" i="230" s="1"/>
  <c r="AY39" i="230"/>
  <c r="AY38" i="230" s="1"/>
  <c r="AW39" i="230"/>
  <c r="AW38" i="230" s="1"/>
  <c r="AU39" i="230"/>
  <c r="AU38" i="230" s="1"/>
  <c r="AS39" i="230"/>
  <c r="AS38" i="230" s="1"/>
  <c r="AQ39" i="230"/>
  <c r="AQ38" i="230" s="1"/>
  <c r="AO39" i="230"/>
  <c r="AO38" i="230" s="1"/>
  <c r="AM39" i="230"/>
  <c r="AM38" i="230" s="1"/>
  <c r="AK39" i="230"/>
  <c r="AK38" i="230" s="1"/>
  <c r="AI39" i="230"/>
  <c r="AI38" i="230" s="1"/>
  <c r="AG39" i="230"/>
  <c r="AG38" i="230" s="1"/>
  <c r="AE39" i="230"/>
  <c r="AE38" i="230" s="1"/>
  <c r="AC39" i="230"/>
  <c r="AC38" i="230" s="1"/>
  <c r="AA39" i="230"/>
  <c r="AA38" i="230" s="1"/>
  <c r="Y39" i="230"/>
  <c r="Y38" i="230" s="1"/>
  <c r="W39" i="230"/>
  <c r="W38" i="230" s="1"/>
  <c r="U39" i="230"/>
  <c r="U38" i="230" s="1"/>
  <c r="Q39" i="230"/>
  <c r="R39" i="230" s="1"/>
  <c r="R38" i="230" s="1"/>
  <c r="P39" i="230"/>
  <c r="P38" i="230" s="1"/>
  <c r="H39" i="230"/>
  <c r="L38" i="230"/>
  <c r="BS37" i="230"/>
  <c r="BQ37" i="230"/>
  <c r="BO37" i="230"/>
  <c r="BM37" i="230"/>
  <c r="BK37" i="230"/>
  <c r="BI37" i="230"/>
  <c r="BG37" i="230"/>
  <c r="BE37" i="230"/>
  <c r="BC37" i="230"/>
  <c r="BA37" i="230"/>
  <c r="AY37" i="230"/>
  <c r="AW37" i="230"/>
  <c r="AU37" i="230"/>
  <c r="AS37" i="230"/>
  <c r="AQ37" i="230"/>
  <c r="AO37" i="230"/>
  <c r="AM37" i="230"/>
  <c r="AK37" i="230"/>
  <c r="AI37" i="230"/>
  <c r="AG37" i="230"/>
  <c r="AE37" i="230"/>
  <c r="AC37" i="230"/>
  <c r="AA37" i="230"/>
  <c r="Y37" i="230"/>
  <c r="W37" i="230"/>
  <c r="U37" i="230"/>
  <c r="Q37" i="230"/>
  <c r="BU37" i="230" s="1"/>
  <c r="P37" i="230"/>
  <c r="H37" i="230"/>
  <c r="BS36" i="230"/>
  <c r="BQ36" i="230"/>
  <c r="BO36" i="230"/>
  <c r="BM36" i="230"/>
  <c r="BK36" i="230"/>
  <c r="BI36" i="230"/>
  <c r="BG36" i="230"/>
  <c r="BE36" i="230"/>
  <c r="BC36" i="230"/>
  <c r="BA36" i="230"/>
  <c r="AY36" i="230"/>
  <c r="AW36" i="230"/>
  <c r="AU36" i="230"/>
  <c r="AS36" i="230"/>
  <c r="AQ36" i="230"/>
  <c r="AO36" i="230"/>
  <c r="AM36" i="230"/>
  <c r="AK36" i="230"/>
  <c r="AI36" i="230"/>
  <c r="AG36" i="230"/>
  <c r="AE36" i="230"/>
  <c r="AC36" i="230"/>
  <c r="AA36" i="230"/>
  <c r="Y36" i="230"/>
  <c r="W36" i="230"/>
  <c r="U36" i="230"/>
  <c r="Q36" i="230"/>
  <c r="R36" i="230" s="1"/>
  <c r="P36" i="230"/>
  <c r="H36" i="230"/>
  <c r="BS34" i="230"/>
  <c r="BQ34" i="230"/>
  <c r="BO34" i="230"/>
  <c r="BM34" i="230"/>
  <c r="BK34" i="230"/>
  <c r="BI34" i="230"/>
  <c r="BG34" i="230"/>
  <c r="BE34" i="230"/>
  <c r="BC34" i="230"/>
  <c r="BA34" i="230"/>
  <c r="AY34" i="230"/>
  <c r="AW34" i="230"/>
  <c r="AU34" i="230"/>
  <c r="AS34" i="230"/>
  <c r="AQ34" i="230"/>
  <c r="AO34" i="230"/>
  <c r="AM34" i="230"/>
  <c r="AK34" i="230"/>
  <c r="AI34" i="230"/>
  <c r="AG34" i="230"/>
  <c r="AE34" i="230"/>
  <c r="AC34" i="230"/>
  <c r="AA34" i="230"/>
  <c r="Y34" i="230"/>
  <c r="W34" i="230"/>
  <c r="U34" i="230"/>
  <c r="Q34" i="230"/>
  <c r="BU34" i="230" s="1"/>
  <c r="BX34" i="230" s="1"/>
  <c r="BY34" i="230" s="1"/>
  <c r="P34" i="230"/>
  <c r="H34" i="230"/>
  <c r="L32" i="230"/>
  <c r="BS31" i="230"/>
  <c r="BS30" i="230" s="1"/>
  <c r="BQ31" i="230"/>
  <c r="BQ30" i="230" s="1"/>
  <c r="BO31" i="230"/>
  <c r="BO30" i="230" s="1"/>
  <c r="BM31" i="230"/>
  <c r="BM30" i="230" s="1"/>
  <c r="BK31" i="230"/>
  <c r="BK30" i="230" s="1"/>
  <c r="BI31" i="230"/>
  <c r="BI30" i="230" s="1"/>
  <c r="BG31" i="230"/>
  <c r="BG30" i="230" s="1"/>
  <c r="BE31" i="230"/>
  <c r="BE30" i="230" s="1"/>
  <c r="BC31" i="230"/>
  <c r="BC30" i="230" s="1"/>
  <c r="BA31" i="230"/>
  <c r="BA30" i="230" s="1"/>
  <c r="AY31" i="230"/>
  <c r="AY30" i="230" s="1"/>
  <c r="AW31" i="230"/>
  <c r="AW30" i="230" s="1"/>
  <c r="AU31" i="230"/>
  <c r="AU30" i="230" s="1"/>
  <c r="AS31" i="230"/>
  <c r="AS30" i="230" s="1"/>
  <c r="AQ31" i="230"/>
  <c r="AQ30" i="230" s="1"/>
  <c r="AO31" i="230"/>
  <c r="AO30" i="230" s="1"/>
  <c r="AM31" i="230"/>
  <c r="AM30" i="230" s="1"/>
  <c r="AK31" i="230"/>
  <c r="AK30" i="230" s="1"/>
  <c r="AI31" i="230"/>
  <c r="AI30" i="230" s="1"/>
  <c r="AG31" i="230"/>
  <c r="AG30" i="230" s="1"/>
  <c r="AE31" i="230"/>
  <c r="AE30" i="230" s="1"/>
  <c r="AC31" i="230"/>
  <c r="AC30" i="230" s="1"/>
  <c r="AA31" i="230"/>
  <c r="AA30" i="230" s="1"/>
  <c r="Y31" i="230"/>
  <c r="Y30" i="230" s="1"/>
  <c r="W31" i="230"/>
  <c r="W30" i="230" s="1"/>
  <c r="U31" i="230"/>
  <c r="U30" i="230" s="1"/>
  <c r="Q31" i="230"/>
  <c r="R31" i="230" s="1"/>
  <c r="P31" i="230"/>
  <c r="P30" i="230" s="1"/>
  <c r="H31" i="230"/>
  <c r="L30" i="230"/>
  <c r="BS29" i="230"/>
  <c r="BS28" i="230" s="1"/>
  <c r="BQ29" i="230"/>
  <c r="BQ28" i="230" s="1"/>
  <c r="BO29" i="230"/>
  <c r="BO28" i="230" s="1"/>
  <c r="BM29" i="230"/>
  <c r="BM28" i="230" s="1"/>
  <c r="BK29" i="230"/>
  <c r="BK28" i="230" s="1"/>
  <c r="BI29" i="230"/>
  <c r="BI28" i="230" s="1"/>
  <c r="BG29" i="230"/>
  <c r="BG28" i="230" s="1"/>
  <c r="BE29" i="230"/>
  <c r="BE28" i="230" s="1"/>
  <c r="BC29" i="230"/>
  <c r="BC28" i="230" s="1"/>
  <c r="BA29" i="230"/>
  <c r="BA28" i="230" s="1"/>
  <c r="AY29" i="230"/>
  <c r="AY28" i="230" s="1"/>
  <c r="AW29" i="230"/>
  <c r="AW28" i="230" s="1"/>
  <c r="AU29" i="230"/>
  <c r="AU28" i="230" s="1"/>
  <c r="AS29" i="230"/>
  <c r="AS28" i="230" s="1"/>
  <c r="AQ29" i="230"/>
  <c r="AQ28" i="230" s="1"/>
  <c r="AO29" i="230"/>
  <c r="AO28" i="230" s="1"/>
  <c r="AM29" i="230"/>
  <c r="AM28" i="230" s="1"/>
  <c r="AK29" i="230"/>
  <c r="AK28" i="230" s="1"/>
  <c r="AI29" i="230"/>
  <c r="AI28" i="230" s="1"/>
  <c r="AG29" i="230"/>
  <c r="AG28" i="230" s="1"/>
  <c r="AE29" i="230"/>
  <c r="AE28" i="230" s="1"/>
  <c r="AC29" i="230"/>
  <c r="AC28" i="230" s="1"/>
  <c r="AA29" i="230"/>
  <c r="AA28" i="230" s="1"/>
  <c r="Y29" i="230"/>
  <c r="Y28" i="230" s="1"/>
  <c r="W29" i="230"/>
  <c r="W28" i="230" s="1"/>
  <c r="U29" i="230"/>
  <c r="U28" i="230" s="1"/>
  <c r="Q29" i="230"/>
  <c r="R29" i="230" s="1"/>
  <c r="P29" i="230"/>
  <c r="P28" i="230" s="1"/>
  <c r="H29" i="230"/>
  <c r="L28" i="230"/>
  <c r="BS27" i="230"/>
  <c r="BQ27" i="230"/>
  <c r="BO27" i="230"/>
  <c r="BM27" i="230"/>
  <c r="BK27" i="230"/>
  <c r="BI27" i="230"/>
  <c r="BG27" i="230"/>
  <c r="BE27" i="230"/>
  <c r="BC27" i="230"/>
  <c r="BA27" i="230"/>
  <c r="AY27" i="230"/>
  <c r="AW27" i="230"/>
  <c r="AU27" i="230"/>
  <c r="AS27" i="230"/>
  <c r="AQ27" i="230"/>
  <c r="AO27" i="230"/>
  <c r="AM27" i="230"/>
  <c r="AK27" i="230"/>
  <c r="AI27" i="230"/>
  <c r="AG27" i="230"/>
  <c r="AE27" i="230"/>
  <c r="AC27" i="230"/>
  <c r="AA27" i="230"/>
  <c r="Y27" i="230"/>
  <c r="W27" i="230"/>
  <c r="U27" i="230"/>
  <c r="Q27" i="230"/>
  <c r="R27" i="230" s="1"/>
  <c r="P27" i="230"/>
  <c r="H27" i="230"/>
  <c r="BS26" i="230"/>
  <c r="BQ26" i="230"/>
  <c r="BO26" i="230"/>
  <c r="BM26" i="230"/>
  <c r="BK26" i="230"/>
  <c r="BI26" i="230"/>
  <c r="BG26" i="230"/>
  <c r="BE26" i="230"/>
  <c r="BC26" i="230"/>
  <c r="BA26" i="230"/>
  <c r="AY26" i="230"/>
  <c r="AW26" i="230"/>
  <c r="AU26" i="230"/>
  <c r="AS26" i="230"/>
  <c r="AQ26" i="230"/>
  <c r="AO26" i="230"/>
  <c r="AM26" i="230"/>
  <c r="AK26" i="230"/>
  <c r="AI26" i="230"/>
  <c r="AG26" i="230"/>
  <c r="AE26" i="230"/>
  <c r="AC26" i="230"/>
  <c r="AA26" i="230"/>
  <c r="Y26" i="230"/>
  <c r="W26" i="230"/>
  <c r="U26" i="230"/>
  <c r="Q26" i="230"/>
  <c r="R26" i="230" s="1"/>
  <c r="P26" i="230"/>
  <c r="H26" i="230"/>
  <c r="L25" i="230"/>
  <c r="BS23" i="230"/>
  <c r="BQ23" i="230"/>
  <c r="BO23" i="230"/>
  <c r="BM23" i="230"/>
  <c r="BK23" i="230"/>
  <c r="BI23" i="230"/>
  <c r="BG23" i="230"/>
  <c r="BE23" i="230"/>
  <c r="BC23" i="230"/>
  <c r="BA23" i="230"/>
  <c r="AY23" i="230"/>
  <c r="AW23" i="230"/>
  <c r="AU23" i="230"/>
  <c r="AS23" i="230"/>
  <c r="AQ23" i="230"/>
  <c r="AO23" i="230"/>
  <c r="AM23" i="230"/>
  <c r="AK23" i="230"/>
  <c r="AI23" i="230"/>
  <c r="AG23" i="230"/>
  <c r="AE23" i="230"/>
  <c r="AC23" i="230"/>
  <c r="AA23" i="230"/>
  <c r="Y23" i="230"/>
  <c r="W23" i="230"/>
  <c r="U23" i="230"/>
  <c r="Q23" i="230"/>
  <c r="BU23" i="230" s="1"/>
  <c r="BX23" i="230" s="1"/>
  <c r="BY23" i="230" s="1"/>
  <c r="P23" i="230"/>
  <c r="H23" i="230"/>
  <c r="BS22" i="230"/>
  <c r="BQ22" i="230"/>
  <c r="BO22" i="230"/>
  <c r="BM22" i="230"/>
  <c r="BK22" i="230"/>
  <c r="BI22" i="230"/>
  <c r="BG22" i="230"/>
  <c r="BE22" i="230"/>
  <c r="BC22" i="230"/>
  <c r="BA22" i="230"/>
  <c r="AY22" i="230"/>
  <c r="AW22" i="230"/>
  <c r="AU22" i="230"/>
  <c r="AS22" i="230"/>
  <c r="AQ22" i="230"/>
  <c r="AO22" i="230"/>
  <c r="AM22" i="230"/>
  <c r="AK22" i="230"/>
  <c r="AI22" i="230"/>
  <c r="AG22" i="230"/>
  <c r="AE22" i="230"/>
  <c r="AC22" i="230"/>
  <c r="AA22" i="230"/>
  <c r="Y22" i="230"/>
  <c r="W22" i="230"/>
  <c r="U22" i="230"/>
  <c r="Q22" i="230"/>
  <c r="R22" i="230" s="1"/>
  <c r="P22" i="230"/>
  <c r="H22" i="230"/>
  <c r="L21" i="230"/>
  <c r="BS20" i="230"/>
  <c r="BS19" i="230" s="1"/>
  <c r="BQ20" i="230"/>
  <c r="BQ19" i="230" s="1"/>
  <c r="BO20" i="230"/>
  <c r="BO19" i="230" s="1"/>
  <c r="BM20" i="230"/>
  <c r="BM19" i="230" s="1"/>
  <c r="BK20" i="230"/>
  <c r="BK19" i="230" s="1"/>
  <c r="BI20" i="230"/>
  <c r="BI19" i="230" s="1"/>
  <c r="BG20" i="230"/>
  <c r="BG19" i="230" s="1"/>
  <c r="BE20" i="230"/>
  <c r="BE19" i="230" s="1"/>
  <c r="BC20" i="230"/>
  <c r="BC19" i="230" s="1"/>
  <c r="BA20" i="230"/>
  <c r="BA19" i="230" s="1"/>
  <c r="AY20" i="230"/>
  <c r="AY19" i="230" s="1"/>
  <c r="AW20" i="230"/>
  <c r="AW19" i="230" s="1"/>
  <c r="AU20" i="230"/>
  <c r="AU19" i="230" s="1"/>
  <c r="AS20" i="230"/>
  <c r="AS19" i="230" s="1"/>
  <c r="AQ20" i="230"/>
  <c r="AQ19" i="230" s="1"/>
  <c r="AO20" i="230"/>
  <c r="AO19" i="230" s="1"/>
  <c r="AM20" i="230"/>
  <c r="AM19" i="230" s="1"/>
  <c r="AK20" i="230"/>
  <c r="AK19" i="230" s="1"/>
  <c r="AI20" i="230"/>
  <c r="AI19" i="230" s="1"/>
  <c r="AG20" i="230"/>
  <c r="AG19" i="230" s="1"/>
  <c r="AE20" i="230"/>
  <c r="AE19" i="230" s="1"/>
  <c r="AC20" i="230"/>
  <c r="AC19" i="230" s="1"/>
  <c r="AA20" i="230"/>
  <c r="AA19" i="230" s="1"/>
  <c r="Y20" i="230"/>
  <c r="Y19" i="230" s="1"/>
  <c r="W20" i="230"/>
  <c r="W19" i="230" s="1"/>
  <c r="U20" i="230"/>
  <c r="U19" i="230" s="1"/>
  <c r="Q20" i="230"/>
  <c r="R20" i="230" s="1"/>
  <c r="P20" i="230"/>
  <c r="P19" i="230" s="1"/>
  <c r="H20" i="230"/>
  <c r="H19" i="230" s="1"/>
  <c r="L19" i="230"/>
  <c r="BS18" i="230"/>
  <c r="BQ18" i="230"/>
  <c r="BO18" i="230"/>
  <c r="BM18" i="230"/>
  <c r="BK18" i="230"/>
  <c r="BI18" i="230"/>
  <c r="BG18" i="230"/>
  <c r="BE18" i="230"/>
  <c r="BC18" i="230"/>
  <c r="BA18" i="230"/>
  <c r="AY18" i="230"/>
  <c r="AW18" i="230"/>
  <c r="AU18" i="230"/>
  <c r="AS18" i="230"/>
  <c r="AQ18" i="230"/>
  <c r="AO18" i="230"/>
  <c r="AM18" i="230"/>
  <c r="AK18" i="230"/>
  <c r="AI18" i="230"/>
  <c r="AG18" i="230"/>
  <c r="AE18" i="230"/>
  <c r="AC18" i="230"/>
  <c r="AA18" i="230"/>
  <c r="Y18" i="230"/>
  <c r="W18" i="230"/>
  <c r="U18" i="230"/>
  <c r="Q18" i="230"/>
  <c r="R18" i="230" s="1"/>
  <c r="P18" i="230"/>
  <c r="H18" i="230"/>
  <c r="BS17" i="230"/>
  <c r="BQ17" i="230"/>
  <c r="BO17" i="230"/>
  <c r="BM17" i="230"/>
  <c r="BK17" i="230"/>
  <c r="BI17" i="230"/>
  <c r="BG17" i="230"/>
  <c r="BE17" i="230"/>
  <c r="BC17" i="230"/>
  <c r="BA17" i="230"/>
  <c r="AY17" i="230"/>
  <c r="AW17" i="230"/>
  <c r="AU17" i="230"/>
  <c r="AS17" i="230"/>
  <c r="AQ17" i="230"/>
  <c r="AO17" i="230"/>
  <c r="AM17" i="230"/>
  <c r="AK17" i="230"/>
  <c r="AI17" i="230"/>
  <c r="AG17" i="230"/>
  <c r="AE17" i="230"/>
  <c r="AC17" i="230"/>
  <c r="AA17" i="230"/>
  <c r="Y17" i="230"/>
  <c r="W17" i="230"/>
  <c r="U17" i="230"/>
  <c r="Q17" i="230"/>
  <c r="BU17" i="230" s="1"/>
  <c r="BV17" i="230" s="1"/>
  <c r="P17" i="230"/>
  <c r="H17" i="230"/>
  <c r="L16" i="230"/>
  <c r="X8" i="214"/>
  <c r="X7" i="214"/>
  <c r="X8" i="213"/>
  <c r="X7" i="213"/>
  <c r="X8" i="212"/>
  <c r="X7" i="212"/>
  <c r="X8" i="211"/>
  <c r="X7" i="211"/>
  <c r="X8" i="229"/>
  <c r="T8" i="229"/>
  <c r="D8" i="229"/>
  <c r="X7" i="229"/>
  <c r="T7" i="229"/>
  <c r="D7" i="229"/>
  <c r="D6" i="229"/>
  <c r="D5" i="229"/>
  <c r="X8" i="227"/>
  <c r="T8" i="227"/>
  <c r="D8" i="227"/>
  <c r="X7" i="227"/>
  <c r="T7" i="227"/>
  <c r="D7" i="227"/>
  <c r="D6" i="227"/>
  <c r="D5" i="227"/>
  <c r="T8" i="226"/>
  <c r="D8" i="226"/>
  <c r="T7" i="226"/>
  <c r="D7" i="226"/>
  <c r="D6" i="226"/>
  <c r="D5" i="226"/>
  <c r="T8" i="225"/>
  <c r="D8" i="225"/>
  <c r="T7" i="225"/>
  <c r="D7" i="225"/>
  <c r="D6" i="225"/>
  <c r="D5" i="225"/>
  <c r="V35" i="224"/>
  <c r="L12" i="224"/>
  <c r="T8" i="224"/>
  <c r="D8" i="224"/>
  <c r="T7" i="224"/>
  <c r="D7" i="224"/>
  <c r="D6" i="224"/>
  <c r="D5" i="224"/>
  <c r="T8" i="222"/>
  <c r="D8" i="222"/>
  <c r="T7" i="222"/>
  <c r="D7" i="222"/>
  <c r="D6" i="222"/>
  <c r="D5" i="222"/>
  <c r="T8" i="221"/>
  <c r="D8" i="221"/>
  <c r="T7" i="221"/>
  <c r="D7" i="221"/>
  <c r="D6" i="221"/>
  <c r="D5" i="221"/>
  <c r="V35" i="220"/>
  <c r="T8" i="220"/>
  <c r="D8" i="220"/>
  <c r="T7" i="220"/>
  <c r="D7" i="220"/>
  <c r="D6" i="220"/>
  <c r="D5" i="220"/>
  <c r="BS68" i="3"/>
  <c r="X28" i="204"/>
  <c r="X28" i="196"/>
  <c r="AA21" i="230" l="1"/>
  <c r="U25" i="230"/>
  <c r="AK25" i="230"/>
  <c r="BA25" i="230"/>
  <c r="BQ25" i="230"/>
  <c r="BW66" i="230"/>
  <c r="BW74" i="230"/>
  <c r="H21" i="230"/>
  <c r="S52" i="230"/>
  <c r="S22" i="230"/>
  <c r="AE25" i="230"/>
  <c r="AU25" i="230"/>
  <c r="BK25" i="230"/>
  <c r="BV54" i="230"/>
  <c r="BW54" i="230" s="1"/>
  <c r="S90" i="230"/>
  <c r="S98" i="230"/>
  <c r="BX104" i="230"/>
  <c r="BY104" i="230" s="1"/>
  <c r="BY103" i="230" s="1"/>
  <c r="BT109" i="230"/>
  <c r="AI16" i="230"/>
  <c r="AY16" i="230"/>
  <c r="BO16" i="230"/>
  <c r="AG32" i="230"/>
  <c r="BT90" i="230"/>
  <c r="BT98" i="230"/>
  <c r="BS32" i="230"/>
  <c r="S117" i="230"/>
  <c r="BT120" i="230"/>
  <c r="AW21" i="230"/>
  <c r="W16" i="230"/>
  <c r="BC16" i="230"/>
  <c r="AC21" i="230"/>
  <c r="BT27" i="230"/>
  <c r="AA16" i="230"/>
  <c r="AA15" i="230" s="1"/>
  <c r="AQ16" i="230"/>
  <c r="BG16" i="230"/>
  <c r="R37" i="230"/>
  <c r="S37" i="230" s="1"/>
  <c r="S85" i="230"/>
  <c r="BT95" i="230"/>
  <c r="S121" i="230"/>
  <c r="BT80" i="230"/>
  <c r="BT92" i="230"/>
  <c r="W21" i="230"/>
  <c r="AM21" i="230"/>
  <c r="BC21" i="230"/>
  <c r="BS21" i="230"/>
  <c r="BU55" i="230"/>
  <c r="BX55" i="230" s="1"/>
  <c r="BY55" i="230" s="1"/>
  <c r="BT23" i="230"/>
  <c r="BT68" i="230"/>
  <c r="BT106" i="230"/>
  <c r="P21" i="230"/>
  <c r="AG21" i="230"/>
  <c r="BM21" i="230"/>
  <c r="AQ25" i="230"/>
  <c r="BT104" i="230"/>
  <c r="BI60" i="230"/>
  <c r="S64" i="230"/>
  <c r="S82" i="230"/>
  <c r="BT88" i="230"/>
  <c r="L105" i="230"/>
  <c r="L102" i="230" s="1"/>
  <c r="BW17" i="230"/>
  <c r="S51" i="230"/>
  <c r="S99" i="230"/>
  <c r="BT82" i="230"/>
  <c r="BT57" i="230"/>
  <c r="S95" i="230"/>
  <c r="AW32" i="230"/>
  <c r="W43" i="230"/>
  <c r="BC43" i="230"/>
  <c r="AW43" i="230"/>
  <c r="BT48" i="230"/>
  <c r="AC60" i="230"/>
  <c r="BT69" i="230"/>
  <c r="BT73" i="230"/>
  <c r="BU95" i="230"/>
  <c r="BX95" i="230" s="1"/>
  <c r="BY95" i="230" s="1"/>
  <c r="R110" i="230"/>
  <c r="S110" i="230" s="1"/>
  <c r="R44" i="230"/>
  <c r="S44" i="230" s="1"/>
  <c r="S47" i="230"/>
  <c r="H60" i="230"/>
  <c r="AK60" i="230"/>
  <c r="P16" i="230"/>
  <c r="AG16" i="230"/>
  <c r="AW16" i="230"/>
  <c r="BM16" i="230"/>
  <c r="L40" i="230"/>
  <c r="BT71" i="230"/>
  <c r="AG105" i="230"/>
  <c r="AW105" i="230"/>
  <c r="BM105" i="230"/>
  <c r="AW112" i="230"/>
  <c r="BM112" i="230"/>
  <c r="AQ21" i="230"/>
  <c r="BT44" i="230"/>
  <c r="BT47" i="230"/>
  <c r="BE86" i="230"/>
  <c r="BU88" i="230"/>
  <c r="BV88" i="230" s="1"/>
  <c r="BW88" i="230" s="1"/>
  <c r="R104" i="230"/>
  <c r="S104" i="230" s="1"/>
  <c r="BT108" i="230"/>
  <c r="AS21" i="230"/>
  <c r="R96" i="230"/>
  <c r="S96" i="230" s="1"/>
  <c r="AQ105" i="230"/>
  <c r="BT116" i="230"/>
  <c r="BT17" i="230"/>
  <c r="AM105" i="230"/>
  <c r="BC105" i="230"/>
  <c r="H16" i="230"/>
  <c r="AU16" i="230"/>
  <c r="BK16" i="230"/>
  <c r="BX46" i="230"/>
  <c r="BY46" i="230" s="1"/>
  <c r="BT50" i="230"/>
  <c r="BT96" i="230"/>
  <c r="BS103" i="230"/>
  <c r="BT103" i="230" s="1"/>
  <c r="BT118" i="230"/>
  <c r="BV37" i="230"/>
  <c r="BW37" i="230" s="1"/>
  <c r="BX37" i="230"/>
  <c r="BY37" i="230" s="1"/>
  <c r="BS16" i="230"/>
  <c r="AC16" i="230"/>
  <c r="AS16" i="230"/>
  <c r="BI16" i="230"/>
  <c r="BI21" i="230"/>
  <c r="S29" i="230"/>
  <c r="Y43" i="230"/>
  <c r="AO43" i="230"/>
  <c r="AC43" i="230"/>
  <c r="BW46" i="230"/>
  <c r="R65" i="230"/>
  <c r="S65" i="230" s="1"/>
  <c r="BT66" i="230"/>
  <c r="AA86" i="230"/>
  <c r="BW100" i="230"/>
  <c r="BG105" i="230"/>
  <c r="BT110" i="230"/>
  <c r="BW122" i="230"/>
  <c r="BU123" i="230"/>
  <c r="BX123" i="230" s="1"/>
  <c r="BY123" i="230" s="1"/>
  <c r="U16" i="230"/>
  <c r="R23" i="230"/>
  <c r="S23" i="230" s="1"/>
  <c r="BU27" i="230"/>
  <c r="BX27" i="230" s="1"/>
  <c r="BY27" i="230" s="1"/>
  <c r="BU31" i="230"/>
  <c r="BV31" i="230" s="1"/>
  <c r="BW31" i="230" s="1"/>
  <c r="R34" i="230"/>
  <c r="AI32" i="230"/>
  <c r="BG60" i="230"/>
  <c r="S68" i="230"/>
  <c r="BU73" i="230"/>
  <c r="BV73" i="230" s="1"/>
  <c r="BW73" i="230" s="1"/>
  <c r="BW84" i="230"/>
  <c r="BW89" i="230"/>
  <c r="BW92" i="230"/>
  <c r="BW104" i="230"/>
  <c r="H105" i="230"/>
  <c r="BT121" i="230"/>
  <c r="BT124" i="230"/>
  <c r="BQ21" i="230"/>
  <c r="BT46" i="230"/>
  <c r="BU47" i="230"/>
  <c r="BX47" i="230" s="1"/>
  <c r="BY47" i="230" s="1"/>
  <c r="BT56" i="230"/>
  <c r="AQ60" i="230"/>
  <c r="BT70" i="230"/>
  <c r="BU72" i="230"/>
  <c r="BX72" i="230" s="1"/>
  <c r="BY72" i="230" s="1"/>
  <c r="R75" i="230"/>
  <c r="S75" i="230" s="1"/>
  <c r="BU76" i="230"/>
  <c r="BX76" i="230" s="1"/>
  <c r="BY76" i="230" s="1"/>
  <c r="BT83" i="230"/>
  <c r="BU93" i="230"/>
  <c r="BX93" i="230" s="1"/>
  <c r="BY93" i="230" s="1"/>
  <c r="BT97" i="230"/>
  <c r="BT100" i="230"/>
  <c r="S107" i="230"/>
  <c r="W105" i="230"/>
  <c r="BT111" i="230"/>
  <c r="BU113" i="230"/>
  <c r="BV113" i="230" s="1"/>
  <c r="AC112" i="230"/>
  <c r="AS112" i="230"/>
  <c r="BI112" i="230"/>
  <c r="S115" i="230"/>
  <c r="AC25" i="230"/>
  <c r="AS25" i="230"/>
  <c r="BI25" i="230"/>
  <c r="BT52" i="230"/>
  <c r="P86" i="230"/>
  <c r="BT89" i="230"/>
  <c r="Y105" i="230"/>
  <c r="AO105" i="230"/>
  <c r="BE105" i="230"/>
  <c r="BM43" i="230"/>
  <c r="BT49" i="230"/>
  <c r="R54" i="230"/>
  <c r="S54" i="230" s="1"/>
  <c r="AA60" i="230"/>
  <c r="R67" i="230"/>
  <c r="S67" i="230" s="1"/>
  <c r="S91" i="230"/>
  <c r="Y86" i="230"/>
  <c r="AO86" i="230"/>
  <c r="AG112" i="230"/>
  <c r="BA60" i="230"/>
  <c r="S20" i="230"/>
  <c r="BG21" i="230"/>
  <c r="AE21" i="230"/>
  <c r="AU21" i="230"/>
  <c r="BK21" i="230"/>
  <c r="R69" i="230"/>
  <c r="S69" i="230" s="1"/>
  <c r="S72" i="230"/>
  <c r="S76" i="230"/>
  <c r="S93" i="230"/>
  <c r="BT94" i="230"/>
  <c r="S116" i="230"/>
  <c r="BT119" i="230"/>
  <c r="BT126" i="230"/>
  <c r="BX96" i="230"/>
  <c r="BY96" i="230" s="1"/>
  <c r="BV96" i="230"/>
  <c r="BW96" i="230" s="1"/>
  <c r="BX124" i="230"/>
  <c r="BY124" i="230" s="1"/>
  <c r="BV124" i="230"/>
  <c r="BW124" i="230" s="1"/>
  <c r="BV44" i="230"/>
  <c r="BW44" i="230" s="1"/>
  <c r="BX44" i="230"/>
  <c r="BY44" i="230" s="1"/>
  <c r="S106" i="230"/>
  <c r="S36" i="230"/>
  <c r="BQ112" i="230"/>
  <c r="AM16" i="230"/>
  <c r="BT18" i="230"/>
  <c r="Y21" i="230"/>
  <c r="AO21" i="230"/>
  <c r="BE21" i="230"/>
  <c r="BU22" i="230"/>
  <c r="BV22" i="230" s="1"/>
  <c r="P25" i="230"/>
  <c r="BU29" i="230"/>
  <c r="BX29" i="230" s="1"/>
  <c r="BY29" i="230" s="1"/>
  <c r="BY28" i="230" s="1"/>
  <c r="AA32" i="230"/>
  <c r="AQ32" i="230"/>
  <c r="BG32" i="230"/>
  <c r="BV34" i="230"/>
  <c r="BW34" i="230" s="1"/>
  <c r="W32" i="230"/>
  <c r="AM32" i="230"/>
  <c r="BC32" i="230"/>
  <c r="BT36" i="230"/>
  <c r="BT41" i="230"/>
  <c r="AA43" i="230"/>
  <c r="AQ43" i="230"/>
  <c r="BT51" i="230"/>
  <c r="BU64" i="230"/>
  <c r="BV64" i="230" s="1"/>
  <c r="BW64" i="230" s="1"/>
  <c r="BT72" i="230"/>
  <c r="R74" i="230"/>
  <c r="S74" i="230" s="1"/>
  <c r="BT84" i="230"/>
  <c r="BU85" i="230"/>
  <c r="BX85" i="230" s="1"/>
  <c r="BY85" i="230" s="1"/>
  <c r="R89" i="230"/>
  <c r="S89" i="230" s="1"/>
  <c r="BX92" i="230"/>
  <c r="BY92" i="230" s="1"/>
  <c r="AE105" i="230"/>
  <c r="AU105" i="230"/>
  <c r="BK105" i="230"/>
  <c r="BU111" i="230"/>
  <c r="BX111" i="230" s="1"/>
  <c r="BY111" i="230" s="1"/>
  <c r="W112" i="230"/>
  <c r="AM112" i="230"/>
  <c r="BC112" i="230"/>
  <c r="BV114" i="230"/>
  <c r="BW114" i="230" s="1"/>
  <c r="BT115" i="230"/>
  <c r="BU118" i="230"/>
  <c r="AK112" i="230"/>
  <c r="AK16" i="230"/>
  <c r="BA16" i="230"/>
  <c r="BQ16" i="230"/>
  <c r="L15" i="230"/>
  <c r="H25" i="230"/>
  <c r="AG25" i="230"/>
  <c r="AW25" i="230"/>
  <c r="BM25" i="230"/>
  <c r="AC32" i="230"/>
  <c r="AS32" i="230"/>
  <c r="BI32" i="230"/>
  <c r="BU36" i="230"/>
  <c r="BT37" i="230"/>
  <c r="BT42" i="230"/>
  <c r="H43" i="230"/>
  <c r="BU50" i="230"/>
  <c r="BX50" i="230" s="1"/>
  <c r="BY50" i="230" s="1"/>
  <c r="BU51" i="230"/>
  <c r="BV51" i="230" s="1"/>
  <c r="BW51" i="230" s="1"/>
  <c r="BU52" i="230"/>
  <c r="BT65" i="230"/>
  <c r="BT75" i="230"/>
  <c r="BX84" i="230"/>
  <c r="BY84" i="230" s="1"/>
  <c r="BG86" i="230"/>
  <c r="S108" i="230"/>
  <c r="S109" i="230"/>
  <c r="AA105" i="230"/>
  <c r="Y112" i="230"/>
  <c r="AO112" i="230"/>
  <c r="BE112" i="230"/>
  <c r="BU115" i="230"/>
  <c r="BX115" i="230" s="1"/>
  <c r="BY115" i="230" s="1"/>
  <c r="BT117" i="230"/>
  <c r="S120" i="230"/>
  <c r="S123" i="230"/>
  <c r="S126" i="230"/>
  <c r="U112" i="230"/>
  <c r="L24" i="230"/>
  <c r="S27" i="230"/>
  <c r="P32" i="230"/>
  <c r="AE32" i="230"/>
  <c r="AU32" i="230"/>
  <c r="BK32" i="230"/>
  <c r="BU42" i="230"/>
  <c r="BV42" i="230" s="1"/>
  <c r="BV41" i="230" s="1"/>
  <c r="BW41" i="230" s="1"/>
  <c r="S55" i="230"/>
  <c r="BU68" i="230"/>
  <c r="BT74" i="230"/>
  <c r="BU82" i="230"/>
  <c r="AI105" i="230"/>
  <c r="AY105" i="230"/>
  <c r="BO105" i="230"/>
  <c r="AA112" i="230"/>
  <c r="AQ112" i="230"/>
  <c r="BG112" i="230"/>
  <c r="BT114" i="230"/>
  <c r="BU116" i="230"/>
  <c r="AE112" i="230"/>
  <c r="AU112" i="230"/>
  <c r="BK112" i="230"/>
  <c r="BU121" i="230"/>
  <c r="BX121" i="230" s="1"/>
  <c r="BY121" i="230" s="1"/>
  <c r="BA112" i="230"/>
  <c r="Y16" i="230"/>
  <c r="AO16" i="230"/>
  <c r="BE16" i="230"/>
  <c r="R25" i="230"/>
  <c r="AI25" i="230"/>
  <c r="AY25" i="230"/>
  <c r="BO25" i="230"/>
  <c r="BM32" i="230"/>
  <c r="AG43" i="230"/>
  <c r="P43" i="230"/>
  <c r="R46" i="230"/>
  <c r="S46" i="230" s="1"/>
  <c r="BE43" i="230"/>
  <c r="R66" i="230"/>
  <c r="S66" i="230" s="1"/>
  <c r="U60" i="230"/>
  <c r="BQ60" i="230"/>
  <c r="BX74" i="230"/>
  <c r="BY74" i="230" s="1"/>
  <c r="BT78" i="230"/>
  <c r="BU87" i="230"/>
  <c r="BV87" i="230" s="1"/>
  <c r="BT91" i="230"/>
  <c r="R92" i="230"/>
  <c r="S92" i="230" s="1"/>
  <c r="R94" i="230"/>
  <c r="S94" i="230" s="1"/>
  <c r="BU98" i="230"/>
  <c r="S101" i="230"/>
  <c r="U105" i="230"/>
  <c r="AK105" i="230"/>
  <c r="BA105" i="230"/>
  <c r="BQ105" i="230"/>
  <c r="P112" i="230"/>
  <c r="BT122" i="230"/>
  <c r="R124" i="230"/>
  <c r="S124" i="230" s="1"/>
  <c r="R125" i="230"/>
  <c r="S125" i="230" s="1"/>
  <c r="W60" i="230"/>
  <c r="AM60" i="230"/>
  <c r="BC60" i="230"/>
  <c r="BS60" i="230"/>
  <c r="BT67" i="230"/>
  <c r="AQ86" i="230"/>
  <c r="AC86" i="230"/>
  <c r="AS86" i="230"/>
  <c r="BI86" i="230"/>
  <c r="BX89" i="230"/>
  <c r="BY89" i="230" s="1"/>
  <c r="BS105" i="230"/>
  <c r="S118" i="230"/>
  <c r="AI21" i="230"/>
  <c r="AY21" i="230"/>
  <c r="BO21" i="230"/>
  <c r="W25" i="230"/>
  <c r="AM25" i="230"/>
  <c r="BC25" i="230"/>
  <c r="U32" i="230"/>
  <c r="AK32" i="230"/>
  <c r="BA32" i="230"/>
  <c r="BQ32" i="230"/>
  <c r="U43" i="230"/>
  <c r="AK43" i="230"/>
  <c r="BA43" i="230"/>
  <c r="BQ43" i="230"/>
  <c r="R45" i="230"/>
  <c r="S45" i="230" s="1"/>
  <c r="BT58" i="230"/>
  <c r="Y60" i="230"/>
  <c r="AO60" i="230"/>
  <c r="BE60" i="230"/>
  <c r="BT62" i="230"/>
  <c r="AS60" i="230"/>
  <c r="BT99" i="230"/>
  <c r="R100" i="230"/>
  <c r="S100" i="230" s="1"/>
  <c r="BT101" i="230"/>
  <c r="BU108" i="230"/>
  <c r="R114" i="230"/>
  <c r="S114" i="230" s="1"/>
  <c r="BU126" i="230"/>
  <c r="BT20" i="230"/>
  <c r="AE16" i="230"/>
  <c r="S18" i="230"/>
  <c r="U21" i="230"/>
  <c r="AK21" i="230"/>
  <c r="BA21" i="230"/>
  <c r="Y25" i="230"/>
  <c r="AO25" i="230"/>
  <c r="BE25" i="230"/>
  <c r="BU26" i="230"/>
  <c r="BX26" i="230" s="1"/>
  <c r="BY26" i="230" s="1"/>
  <c r="AA25" i="230"/>
  <c r="BG25" i="230"/>
  <c r="AY32" i="230"/>
  <c r="BO32" i="230"/>
  <c r="AM43" i="230"/>
  <c r="BK43" i="230"/>
  <c r="R53" i="230"/>
  <c r="S53" i="230" s="1"/>
  <c r="BT54" i="230"/>
  <c r="BT55" i="230"/>
  <c r="BT59" i="230"/>
  <c r="BT63" i="230"/>
  <c r="BX66" i="230"/>
  <c r="BY66" i="230" s="1"/>
  <c r="P60" i="230"/>
  <c r="S70" i="230"/>
  <c r="BT76" i="230"/>
  <c r="BT81" i="230"/>
  <c r="R84" i="230"/>
  <c r="S84" i="230" s="1"/>
  <c r="H86" i="230"/>
  <c r="AG86" i="230"/>
  <c r="AW86" i="230"/>
  <c r="BM86" i="230"/>
  <c r="BT93" i="230"/>
  <c r="BU101" i="230"/>
  <c r="BX101" i="230" s="1"/>
  <c r="BY101" i="230" s="1"/>
  <c r="AC105" i="230"/>
  <c r="AS105" i="230"/>
  <c r="BI105" i="230"/>
  <c r="BW110" i="230"/>
  <c r="R122" i="230"/>
  <c r="S122" i="230" s="1"/>
  <c r="BT123" i="230"/>
  <c r="BT125" i="230"/>
  <c r="R28" i="230"/>
  <c r="BU20" i="230"/>
  <c r="BV23" i="230"/>
  <c r="BW23" i="230" s="1"/>
  <c r="BG43" i="230"/>
  <c r="AE60" i="230"/>
  <c r="AU60" i="230"/>
  <c r="BK60" i="230"/>
  <c r="S39" i="230"/>
  <c r="BX17" i="230"/>
  <c r="BY17" i="230" s="1"/>
  <c r="BU18" i="230"/>
  <c r="BT26" i="230"/>
  <c r="BS25" i="230"/>
  <c r="BT29" i="230"/>
  <c r="H28" i="230"/>
  <c r="AS43" i="230"/>
  <c r="BI43" i="230"/>
  <c r="S31" i="230"/>
  <c r="BU39" i="230"/>
  <c r="AE43" i="230"/>
  <c r="AU43" i="230"/>
  <c r="S26" i="230"/>
  <c r="BT31" i="230"/>
  <c r="H30" i="230"/>
  <c r="BT30" i="230" s="1"/>
  <c r="R17" i="230"/>
  <c r="R30" i="230"/>
  <c r="Y32" i="230"/>
  <c r="AO32" i="230"/>
  <c r="BE32" i="230"/>
  <c r="BX45" i="230"/>
  <c r="BY45" i="230" s="1"/>
  <c r="BV45" i="230"/>
  <c r="BT34" i="230"/>
  <c r="H32" i="230"/>
  <c r="BT39" i="230"/>
  <c r="H38" i="230"/>
  <c r="BT38" i="230" s="1"/>
  <c r="BX53" i="230"/>
  <c r="BY53" i="230" s="1"/>
  <c r="BV53" i="230"/>
  <c r="BW53" i="230" s="1"/>
  <c r="R19" i="230"/>
  <c r="S19" i="230" s="1"/>
  <c r="BT19" i="230"/>
  <c r="BT22" i="230"/>
  <c r="BX75" i="230"/>
  <c r="BY75" i="230" s="1"/>
  <c r="BV75" i="230"/>
  <c r="BW75" i="230" s="1"/>
  <c r="R49" i="230"/>
  <c r="S49" i="230" s="1"/>
  <c r="BU49" i="230"/>
  <c r="R57" i="230"/>
  <c r="S57" i="230" s="1"/>
  <c r="BU57" i="230"/>
  <c r="R59" i="230"/>
  <c r="BU59" i="230"/>
  <c r="R62" i="230"/>
  <c r="BU62" i="230"/>
  <c r="AG60" i="230"/>
  <c r="AW60" i="230"/>
  <c r="BM60" i="230"/>
  <c r="BX67" i="230"/>
  <c r="BY67" i="230" s="1"/>
  <c r="BV67" i="230"/>
  <c r="BW67" i="230" s="1"/>
  <c r="S42" i="230"/>
  <c r="BT45" i="230"/>
  <c r="S50" i="230"/>
  <c r="BT53" i="230"/>
  <c r="AI60" i="230"/>
  <c r="AY60" i="230"/>
  <c r="BO60" i="230"/>
  <c r="BU63" i="230"/>
  <c r="R63" i="230"/>
  <c r="S63" i="230" s="1"/>
  <c r="BV48" i="230"/>
  <c r="BW48" i="230" s="1"/>
  <c r="BV56" i="230"/>
  <c r="BW56" i="230" s="1"/>
  <c r="S73" i="230"/>
  <c r="R81" i="230"/>
  <c r="S81" i="230" s="1"/>
  <c r="BU81" i="230"/>
  <c r="S87" i="230"/>
  <c r="BT64" i="230"/>
  <c r="BU71" i="230"/>
  <c r="R71" i="230"/>
  <c r="S71" i="230" s="1"/>
  <c r="R80" i="230"/>
  <c r="S80" i="230" s="1"/>
  <c r="BU80" i="230"/>
  <c r="S41" i="230"/>
  <c r="R48" i="230"/>
  <c r="S48" i="230" s="1"/>
  <c r="R56" i="230"/>
  <c r="S56" i="230" s="1"/>
  <c r="BX69" i="230"/>
  <c r="BY69" i="230" s="1"/>
  <c r="BV69" i="230"/>
  <c r="BW69" i="230" s="1"/>
  <c r="BS43" i="230"/>
  <c r="AI43" i="230"/>
  <c r="AY43" i="230"/>
  <c r="BO43" i="230"/>
  <c r="BX65" i="230"/>
  <c r="BY65" i="230" s="1"/>
  <c r="BV65" i="230"/>
  <c r="BW65" i="230" s="1"/>
  <c r="BU78" i="230"/>
  <c r="R78" i="230"/>
  <c r="S78" i="230" s="1"/>
  <c r="BU70" i="230"/>
  <c r="BU83" i="230"/>
  <c r="BT85" i="230"/>
  <c r="AI86" i="230"/>
  <c r="AY86" i="230"/>
  <c r="BO86" i="230"/>
  <c r="S88" i="230"/>
  <c r="BV94" i="230"/>
  <c r="BW94" i="230" s="1"/>
  <c r="BU109" i="230"/>
  <c r="BX122" i="230"/>
  <c r="BY122" i="230" s="1"/>
  <c r="R79" i="230"/>
  <c r="S79" i="230" s="1"/>
  <c r="U86" i="230"/>
  <c r="AK86" i="230"/>
  <c r="BA86" i="230"/>
  <c r="BQ86" i="230"/>
  <c r="AE86" i="230"/>
  <c r="AU86" i="230"/>
  <c r="BK86" i="230"/>
  <c r="BU99" i="230"/>
  <c r="BX110" i="230"/>
  <c r="BY110" i="230" s="1"/>
  <c r="H112" i="230"/>
  <c r="W86" i="230"/>
  <c r="AM86" i="230"/>
  <c r="BC86" i="230"/>
  <c r="BS86" i="230"/>
  <c r="BT87" i="230"/>
  <c r="BX100" i="230"/>
  <c r="BY100" i="230" s="1"/>
  <c r="BU119" i="230"/>
  <c r="R119" i="230"/>
  <c r="S119" i="230" s="1"/>
  <c r="BX125" i="230"/>
  <c r="BY125" i="230" s="1"/>
  <c r="BV125" i="230"/>
  <c r="BW125" i="230" s="1"/>
  <c r="BX79" i="230"/>
  <c r="BY79" i="230" s="1"/>
  <c r="BV106" i="230"/>
  <c r="P105" i="230"/>
  <c r="S113" i="230"/>
  <c r="AI112" i="230"/>
  <c r="AY112" i="230"/>
  <c r="BO112" i="230"/>
  <c r="S83" i="230"/>
  <c r="S111" i="230"/>
  <c r="BW103" i="230"/>
  <c r="BT113" i="230"/>
  <c r="BS112" i="230"/>
  <c r="BU91" i="230"/>
  <c r="R97" i="230"/>
  <c r="S97" i="230" s="1"/>
  <c r="BU97" i="230"/>
  <c r="BU90" i="230"/>
  <c r="BU120" i="230"/>
  <c r="BU117" i="230"/>
  <c r="H273" i="106"/>
  <c r="I273" i="106" s="1"/>
  <c r="BA24" i="230" l="1"/>
  <c r="BX64" i="230"/>
  <c r="BY64" i="230" s="1"/>
  <c r="AC24" i="230"/>
  <c r="BQ24" i="230"/>
  <c r="AS15" i="230"/>
  <c r="U24" i="230"/>
  <c r="AQ15" i="230"/>
  <c r="BV93" i="230"/>
  <c r="BW93" i="230" s="1"/>
  <c r="S25" i="230"/>
  <c r="AG24" i="230"/>
  <c r="BV115" i="230"/>
  <c r="BW115" i="230" s="1"/>
  <c r="Y102" i="230"/>
  <c r="BQ102" i="230"/>
  <c r="BG15" i="230"/>
  <c r="H15" i="230"/>
  <c r="AK24" i="230"/>
  <c r="BI102" i="230"/>
  <c r="BT21" i="230"/>
  <c r="AE15" i="230"/>
  <c r="BC15" i="230"/>
  <c r="AY15" i="230"/>
  <c r="BK15" i="230"/>
  <c r="AW15" i="230"/>
  <c r="BM15" i="230"/>
  <c r="AU15" i="230"/>
  <c r="BE24" i="230"/>
  <c r="AU24" i="230"/>
  <c r="P15" i="230"/>
  <c r="BG40" i="230"/>
  <c r="R105" i="230"/>
  <c r="S105" i="230" s="1"/>
  <c r="W15" i="230"/>
  <c r="AI15" i="230"/>
  <c r="AI24" i="230"/>
  <c r="AY24" i="230"/>
  <c r="BS15" i="230"/>
  <c r="BK24" i="230"/>
  <c r="AW24" i="230"/>
  <c r="R32" i="230"/>
  <c r="S32" i="230" s="1"/>
  <c r="BT105" i="230"/>
  <c r="AE24" i="230"/>
  <c r="BV123" i="230"/>
  <c r="BW123" i="230" s="1"/>
  <c r="BT32" i="230"/>
  <c r="BV29" i="230"/>
  <c r="BW29" i="230" s="1"/>
  <c r="AI102" i="230"/>
  <c r="BV95" i="230"/>
  <c r="BW95" i="230" s="1"/>
  <c r="BO15" i="230"/>
  <c r="AO102" i="230"/>
  <c r="AM15" i="230"/>
  <c r="W102" i="230"/>
  <c r="R21" i="230"/>
  <c r="S21" i="230" s="1"/>
  <c r="AC15" i="230"/>
  <c r="BV55" i="230"/>
  <c r="BW55" i="230" s="1"/>
  <c r="BX42" i="230"/>
  <c r="BY42" i="230" s="1"/>
  <c r="BY41" i="230" s="1"/>
  <c r="BC24" i="230"/>
  <c r="BA102" i="230"/>
  <c r="BM102" i="230"/>
  <c r="L128" i="230"/>
  <c r="L130" i="230" s="1"/>
  <c r="L132" i="230" s="1"/>
  <c r="L134" i="230" s="1"/>
  <c r="BX73" i="230"/>
  <c r="BY73" i="230" s="1"/>
  <c r="BV85" i="230"/>
  <c r="BW85" i="230" s="1"/>
  <c r="BX113" i="230"/>
  <c r="BY113" i="230" s="1"/>
  <c r="AC40" i="230"/>
  <c r="BI24" i="230"/>
  <c r="R103" i="230"/>
  <c r="S103" i="230" s="1"/>
  <c r="AA24" i="230"/>
  <c r="U40" i="230"/>
  <c r="BV30" i="230"/>
  <c r="BW30" i="230" s="1"/>
  <c r="BI40" i="230"/>
  <c r="BY25" i="230"/>
  <c r="AM24" i="230"/>
  <c r="AQ102" i="230"/>
  <c r="AK40" i="230"/>
  <c r="BC102" i="230"/>
  <c r="AA40" i="230"/>
  <c r="AQ24" i="230"/>
  <c r="BX22" i="230"/>
  <c r="BY22" i="230" s="1"/>
  <c r="BY21" i="230" s="1"/>
  <c r="AM102" i="230"/>
  <c r="BX87" i="230"/>
  <c r="BY87" i="230" s="1"/>
  <c r="BO102" i="230"/>
  <c r="BV47" i="230"/>
  <c r="BW47" i="230" s="1"/>
  <c r="U102" i="230"/>
  <c r="BA40" i="230"/>
  <c r="BV101" i="230"/>
  <c r="BW101" i="230" s="1"/>
  <c r="AY102" i="230"/>
  <c r="BV72" i="230"/>
  <c r="BW72" i="230" s="1"/>
  <c r="BT43" i="230"/>
  <c r="BW42" i="230"/>
  <c r="AW40" i="230"/>
  <c r="H40" i="230"/>
  <c r="BV27" i="230"/>
  <c r="BW27" i="230" s="1"/>
  <c r="AS24" i="230"/>
  <c r="AG15" i="230"/>
  <c r="H102" i="230"/>
  <c r="AS40" i="230"/>
  <c r="AS102" i="230"/>
  <c r="BT60" i="230"/>
  <c r="AG102" i="230"/>
  <c r="BG102" i="230"/>
  <c r="Y40" i="230"/>
  <c r="AI40" i="230"/>
  <c r="AW102" i="230"/>
  <c r="BT16" i="230"/>
  <c r="BO24" i="230"/>
  <c r="BI15" i="230"/>
  <c r="P40" i="230"/>
  <c r="BV111" i="230"/>
  <c r="BW111" i="230" s="1"/>
  <c r="L14" i="230"/>
  <c r="BE102" i="230"/>
  <c r="U15" i="230"/>
  <c r="BC40" i="230"/>
  <c r="BV26" i="230"/>
  <c r="BW26" i="230" s="1"/>
  <c r="BE40" i="230"/>
  <c r="AA102" i="230"/>
  <c r="BX88" i="230"/>
  <c r="BY88" i="230" s="1"/>
  <c r="AO40" i="230"/>
  <c r="BT86" i="230"/>
  <c r="BM24" i="230"/>
  <c r="BQ15" i="230"/>
  <c r="AQ40" i="230"/>
  <c r="P102" i="230"/>
  <c r="AC102" i="230"/>
  <c r="BT112" i="230"/>
  <c r="W40" i="230"/>
  <c r="S34" i="230"/>
  <c r="BX31" i="230"/>
  <c r="BY31" i="230" s="1"/>
  <c r="BY30" i="230" s="1"/>
  <c r="BE15" i="230"/>
  <c r="BV76" i="230"/>
  <c r="BW76" i="230" s="1"/>
  <c r="BV121" i="230"/>
  <c r="BW121" i="230" s="1"/>
  <c r="BQ40" i="230"/>
  <c r="BM40" i="230"/>
  <c r="BX51" i="230"/>
  <c r="BY51" i="230" s="1"/>
  <c r="AO15" i="230"/>
  <c r="AY40" i="230"/>
  <c r="Y24" i="230"/>
  <c r="AO24" i="230"/>
  <c r="W24" i="230"/>
  <c r="AM40" i="230"/>
  <c r="AK102" i="230"/>
  <c r="Y15" i="230"/>
  <c r="R112" i="230"/>
  <c r="S112" i="230" s="1"/>
  <c r="BK40" i="230"/>
  <c r="BX126" i="230"/>
  <c r="BY126" i="230" s="1"/>
  <c r="BV126" i="230"/>
  <c r="BW126" i="230" s="1"/>
  <c r="BA15" i="230"/>
  <c r="H24" i="230"/>
  <c r="AK15" i="230"/>
  <c r="AG40" i="230"/>
  <c r="BX108" i="230"/>
  <c r="BY108" i="230" s="1"/>
  <c r="BV108" i="230"/>
  <c r="BW108" i="230" s="1"/>
  <c r="BX98" i="230"/>
  <c r="BY98" i="230" s="1"/>
  <c r="BV98" i="230"/>
  <c r="BW98" i="230" s="1"/>
  <c r="BG24" i="230"/>
  <c r="BV36" i="230"/>
  <c r="BX36" i="230"/>
  <c r="BY36" i="230" s="1"/>
  <c r="BY32" i="230" s="1"/>
  <c r="BK102" i="230"/>
  <c r="P24" i="230"/>
  <c r="R86" i="230"/>
  <c r="S86" i="230" s="1"/>
  <c r="BV82" i="230"/>
  <c r="BW82" i="230" s="1"/>
  <c r="BX82" i="230"/>
  <c r="BY82" i="230" s="1"/>
  <c r="BX118" i="230"/>
  <c r="BY118" i="230" s="1"/>
  <c r="BV118" i="230"/>
  <c r="BW118" i="230" s="1"/>
  <c r="AU102" i="230"/>
  <c r="BV50" i="230"/>
  <c r="BW50" i="230" s="1"/>
  <c r="BV52" i="230"/>
  <c r="BW52" i="230" s="1"/>
  <c r="BX52" i="230"/>
  <c r="BY52" i="230" s="1"/>
  <c r="AE102" i="230"/>
  <c r="BX116" i="230"/>
  <c r="BY116" i="230" s="1"/>
  <c r="BV116" i="230"/>
  <c r="BW116" i="230" s="1"/>
  <c r="BX68" i="230"/>
  <c r="BY68" i="230" s="1"/>
  <c r="BV68" i="230"/>
  <c r="BW68" i="230" s="1"/>
  <c r="BS102" i="230"/>
  <c r="BV71" i="230"/>
  <c r="BW71" i="230" s="1"/>
  <c r="BX71" i="230"/>
  <c r="BY71" i="230" s="1"/>
  <c r="R58" i="230"/>
  <c r="S58" i="230" s="1"/>
  <c r="S59" i="230"/>
  <c r="BW113" i="230"/>
  <c r="BW106" i="230"/>
  <c r="BV78" i="230"/>
  <c r="BW78" i="230" s="1"/>
  <c r="BX78" i="230"/>
  <c r="BY78" i="230" s="1"/>
  <c r="BX117" i="230"/>
  <c r="BY117" i="230" s="1"/>
  <c r="BV117" i="230"/>
  <c r="BW117" i="230" s="1"/>
  <c r="BV119" i="230"/>
  <c r="BW119" i="230" s="1"/>
  <c r="BX119" i="230"/>
  <c r="BY119" i="230" s="1"/>
  <c r="BX49" i="230"/>
  <c r="BY49" i="230" s="1"/>
  <c r="BV49" i="230"/>
  <c r="BW49" i="230" s="1"/>
  <c r="BT25" i="230"/>
  <c r="BS24" i="230"/>
  <c r="BT28" i="230"/>
  <c r="S38" i="230"/>
  <c r="BX59" i="230"/>
  <c r="BY59" i="230" s="1"/>
  <c r="BY58" i="230" s="1"/>
  <c r="BV59" i="230"/>
  <c r="BX63" i="230"/>
  <c r="BY63" i="230" s="1"/>
  <c r="BV63" i="230"/>
  <c r="BW63" i="230" s="1"/>
  <c r="BV39" i="230"/>
  <c r="BX39" i="230"/>
  <c r="BY39" i="230" s="1"/>
  <c r="BY38" i="230" s="1"/>
  <c r="BX97" i="230"/>
  <c r="BY97" i="230" s="1"/>
  <c r="BV97" i="230"/>
  <c r="BW97" i="230" s="1"/>
  <c r="BX120" i="230"/>
  <c r="BY120" i="230" s="1"/>
  <c r="BV120" i="230"/>
  <c r="BW120" i="230" s="1"/>
  <c r="BX80" i="230"/>
  <c r="BY80" i="230" s="1"/>
  <c r="BV80" i="230"/>
  <c r="BW80" i="230" s="1"/>
  <c r="R43" i="230"/>
  <c r="BX62" i="230"/>
  <c r="BY62" i="230" s="1"/>
  <c r="BV62" i="230"/>
  <c r="R16" i="230"/>
  <c r="S17" i="230"/>
  <c r="AU40" i="230"/>
  <c r="BS40" i="230"/>
  <c r="BV99" i="230"/>
  <c r="BW99" i="230" s="1"/>
  <c r="BX99" i="230"/>
  <c r="BY99" i="230" s="1"/>
  <c r="BX90" i="230"/>
  <c r="BY90" i="230" s="1"/>
  <c r="BV90" i="230"/>
  <c r="BW90" i="230" s="1"/>
  <c r="BX70" i="230"/>
  <c r="BY70" i="230" s="1"/>
  <c r="BV70" i="230"/>
  <c r="BW70" i="230" s="1"/>
  <c r="S28" i="230"/>
  <c r="BW87" i="230"/>
  <c r="S30" i="230"/>
  <c r="BV109" i="230"/>
  <c r="BW109" i="230" s="1"/>
  <c r="BX109" i="230"/>
  <c r="BY109" i="230" s="1"/>
  <c r="BX91" i="230"/>
  <c r="BY91" i="230" s="1"/>
  <c r="BV91" i="230"/>
  <c r="BW91" i="230" s="1"/>
  <c r="BO40" i="230"/>
  <c r="BX81" i="230"/>
  <c r="BY81" i="230" s="1"/>
  <c r="BV81" i="230"/>
  <c r="BW81" i="230" s="1"/>
  <c r="R60" i="230"/>
  <c r="S60" i="230" s="1"/>
  <c r="S62" i="230"/>
  <c r="BW45" i="230"/>
  <c r="AE40" i="230"/>
  <c r="BX18" i="230"/>
  <c r="BY18" i="230" s="1"/>
  <c r="BY16" i="230" s="1"/>
  <c r="BV18" i="230"/>
  <c r="BX20" i="230"/>
  <c r="BY20" i="230" s="1"/>
  <c r="BY19" i="230" s="1"/>
  <c r="BV20" i="230"/>
  <c r="BV21" i="230"/>
  <c r="BW21" i="230" s="1"/>
  <c r="BW22" i="230"/>
  <c r="BX83" i="230"/>
  <c r="BY83" i="230" s="1"/>
  <c r="BV83" i="230"/>
  <c r="BW83" i="230" s="1"/>
  <c r="BX57" i="230"/>
  <c r="BY57" i="230" s="1"/>
  <c r="BV57" i="230"/>
  <c r="BW57" i="230" s="1"/>
  <c r="X8" i="218"/>
  <c r="T8" i="218"/>
  <c r="D8" i="218"/>
  <c r="X7" i="218"/>
  <c r="T7" i="218"/>
  <c r="D7" i="218"/>
  <c r="D6" i="218"/>
  <c r="D5" i="218"/>
  <c r="X8" i="217"/>
  <c r="T8" i="217"/>
  <c r="D8" i="217"/>
  <c r="X7" i="217"/>
  <c r="T7" i="217"/>
  <c r="D7" i="217"/>
  <c r="D6" i="217"/>
  <c r="D5" i="217"/>
  <c r="X8" i="216"/>
  <c r="T8" i="216"/>
  <c r="D8" i="216"/>
  <c r="X7" i="216"/>
  <c r="T7" i="216"/>
  <c r="D7" i="216"/>
  <c r="D6" i="216"/>
  <c r="D5" i="216"/>
  <c r="V32" i="215"/>
  <c r="X8" i="215"/>
  <c r="T8" i="215"/>
  <c r="D8" i="215"/>
  <c r="X7" i="215"/>
  <c r="T7" i="215"/>
  <c r="D7" i="215"/>
  <c r="D6" i="215"/>
  <c r="D5" i="215"/>
  <c r="H259" i="106"/>
  <c r="I259" i="106" s="1"/>
  <c r="BT15" i="230" l="1"/>
  <c r="R24" i="230"/>
  <c r="S24" i="230" s="1"/>
  <c r="BG128" i="230"/>
  <c r="BG129" i="230" s="1"/>
  <c r="BV28" i="230"/>
  <c r="BW28" i="230" s="1"/>
  <c r="AI14" i="230"/>
  <c r="AC128" i="230"/>
  <c r="AC130" i="230" s="1"/>
  <c r="BC128" i="230"/>
  <c r="BC129" i="230" s="1"/>
  <c r="BC14" i="230"/>
  <c r="BT40" i="230"/>
  <c r="H128" i="230"/>
  <c r="H130" i="230" s="1"/>
  <c r="BQ14" i="230"/>
  <c r="AA14" i="230"/>
  <c r="BE14" i="230"/>
  <c r="BG14" i="230"/>
  <c r="BI128" i="230"/>
  <c r="BI130" i="230" s="1"/>
  <c r="AM14" i="230"/>
  <c r="P14" i="230"/>
  <c r="AY14" i="230"/>
  <c r="U14" i="230"/>
  <c r="AW14" i="230"/>
  <c r="BT102" i="230"/>
  <c r="P128" i="230"/>
  <c r="P129" i="230" s="1"/>
  <c r="BI14" i="230"/>
  <c r="AQ128" i="230"/>
  <c r="AQ130" i="230" s="1"/>
  <c r="AI128" i="230"/>
  <c r="AI129" i="230" s="1"/>
  <c r="AG128" i="230"/>
  <c r="AG130" i="230" s="1"/>
  <c r="AY128" i="230"/>
  <c r="AY129" i="230" s="1"/>
  <c r="BM128" i="230"/>
  <c r="BM129" i="230" s="1"/>
  <c r="H14" i="230"/>
  <c r="AS14" i="230"/>
  <c r="BO14" i="230"/>
  <c r="R102" i="230"/>
  <c r="S102" i="230" s="1"/>
  <c r="AS128" i="230"/>
  <c r="AS129" i="230" s="1"/>
  <c r="BA14" i="230"/>
  <c r="BY24" i="230"/>
  <c r="BK14" i="230"/>
  <c r="AK14" i="230"/>
  <c r="AQ14" i="230"/>
  <c r="BE128" i="230"/>
  <c r="BE129" i="230" s="1"/>
  <c r="BV25" i="230"/>
  <c r="BW25" i="230" s="1"/>
  <c r="Y128" i="230"/>
  <c r="Y130" i="230" s="1"/>
  <c r="AO14" i="230"/>
  <c r="AM128" i="230"/>
  <c r="AM130" i="230" s="1"/>
  <c r="W128" i="230"/>
  <c r="W129" i="230" s="1"/>
  <c r="BY15" i="230"/>
  <c r="U128" i="230"/>
  <c r="U129" i="230" s="1"/>
  <c r="AO128" i="230"/>
  <c r="AO129" i="230" s="1"/>
  <c r="Y14" i="230"/>
  <c r="AA128" i="230"/>
  <c r="AA129" i="230" s="1"/>
  <c r="AW128" i="230"/>
  <c r="AK128" i="230"/>
  <c r="AK130" i="230" s="1"/>
  <c r="BY43" i="230"/>
  <c r="BM14" i="230"/>
  <c r="BY86" i="230"/>
  <c r="BA128" i="230"/>
  <c r="BA129" i="230" s="1"/>
  <c r="W14" i="230"/>
  <c r="AC14" i="230"/>
  <c r="BQ128" i="230"/>
  <c r="BQ129" i="230" s="1"/>
  <c r="BY105" i="230"/>
  <c r="BV112" i="230"/>
  <c r="BW112" i="230" s="1"/>
  <c r="BW36" i="230"/>
  <c r="BV32" i="230"/>
  <c r="BW32" i="230" s="1"/>
  <c r="BK128" i="230"/>
  <c r="AG14" i="230"/>
  <c r="BV86" i="230"/>
  <c r="BW86" i="230" s="1"/>
  <c r="BY112" i="230"/>
  <c r="S43" i="230"/>
  <c r="R40" i="230"/>
  <c r="S40" i="230" s="1"/>
  <c r="BW20" i="230"/>
  <c r="BV19" i="230"/>
  <c r="BW19" i="230" s="1"/>
  <c r="AE14" i="230"/>
  <c r="AE128" i="230"/>
  <c r="AU14" i="230"/>
  <c r="AU128" i="230"/>
  <c r="BV105" i="230"/>
  <c r="BO128" i="230"/>
  <c r="BV43" i="230"/>
  <c r="BV38" i="230"/>
  <c r="BW38" i="230" s="1"/>
  <c r="BW39" i="230"/>
  <c r="BV16" i="230"/>
  <c r="BW18" i="230"/>
  <c r="BW62" i="230"/>
  <c r="BV60" i="230"/>
  <c r="BW60" i="230" s="1"/>
  <c r="S16" i="230"/>
  <c r="R15" i="230"/>
  <c r="BS128" i="230"/>
  <c r="BT24" i="230"/>
  <c r="BS14" i="230"/>
  <c r="BW59" i="230"/>
  <c r="BV58" i="230"/>
  <c r="BW58" i="230" s="1"/>
  <c r="BY60" i="230"/>
  <c r="V17" i="74"/>
  <c r="H249" i="106"/>
  <c r="I249" i="106" s="1"/>
  <c r="T8" i="214"/>
  <c r="D8" i="214"/>
  <c r="T7" i="214"/>
  <c r="D7" i="214"/>
  <c r="D6" i="214"/>
  <c r="D5" i="214"/>
  <c r="T8" i="213"/>
  <c r="D8" i="213"/>
  <c r="T7" i="213"/>
  <c r="D7" i="213"/>
  <c r="D6" i="213"/>
  <c r="D5" i="213"/>
  <c r="T8" i="212"/>
  <c r="D8" i="212"/>
  <c r="T7" i="212"/>
  <c r="D7" i="212"/>
  <c r="D6" i="212"/>
  <c r="D5" i="212"/>
  <c r="V35" i="211"/>
  <c r="L12" i="211"/>
  <c r="T8" i="211"/>
  <c r="D8" i="211"/>
  <c r="T7" i="211"/>
  <c r="D7" i="211"/>
  <c r="D6" i="211"/>
  <c r="D5" i="211"/>
  <c r="D134" i="106"/>
  <c r="AC129" i="230" l="1"/>
  <c r="AC132" i="230" s="1"/>
  <c r="AC134" i="230" s="1"/>
  <c r="BG130" i="230"/>
  <c r="BG132" i="230" s="1"/>
  <c r="BG134" i="230" s="1"/>
  <c r="BE130" i="230"/>
  <c r="BE132" i="230" s="1"/>
  <c r="BE134" i="230" s="1"/>
  <c r="BC130" i="230"/>
  <c r="BC132" i="230" s="1"/>
  <c r="BC134" i="230" s="1"/>
  <c r="Y129" i="230"/>
  <c r="Y132" i="230" s="1"/>
  <c r="Y134" i="230" s="1"/>
  <c r="AS130" i="230"/>
  <c r="AS132" i="230" s="1"/>
  <c r="AS134" i="230" s="1"/>
  <c r="H129" i="230"/>
  <c r="H132" i="230" s="1"/>
  <c r="H134" i="230" s="1"/>
  <c r="AY130" i="230"/>
  <c r="AY132" i="230" s="1"/>
  <c r="AY134" i="230" s="1"/>
  <c r="BI129" i="230"/>
  <c r="BI132" i="230" s="1"/>
  <c r="BI134" i="230" s="1"/>
  <c r="AQ129" i="230"/>
  <c r="AQ132" i="230" s="1"/>
  <c r="AQ134" i="230" s="1"/>
  <c r="AG129" i="230"/>
  <c r="AG132" i="230" s="1"/>
  <c r="AG134" i="230" s="1"/>
  <c r="BM130" i="230"/>
  <c r="BM132" i="230" s="1"/>
  <c r="BM134" i="230" s="1"/>
  <c r="P130" i="230"/>
  <c r="P132" i="230" s="1"/>
  <c r="P134" i="230" s="1"/>
  <c r="BT14" i="230"/>
  <c r="AI130" i="230"/>
  <c r="AI132" i="230" s="1"/>
  <c r="AI134" i="230" s="1"/>
  <c r="BY102" i="230"/>
  <c r="AM129" i="230"/>
  <c r="AM132" i="230" s="1"/>
  <c r="AM134" i="230" s="1"/>
  <c r="AK129" i="230"/>
  <c r="AK132" i="230" s="1"/>
  <c r="AK134" i="230" s="1"/>
  <c r="BY40" i="230"/>
  <c r="U130" i="230"/>
  <c r="U132" i="230" s="1"/>
  <c r="U134" i="230" s="1"/>
  <c r="W130" i="230"/>
  <c r="W132" i="230" s="1"/>
  <c r="W134" i="230" s="1"/>
  <c r="BA130" i="230"/>
  <c r="BA132" i="230" s="1"/>
  <c r="BA134" i="230" s="1"/>
  <c r="AA130" i="230"/>
  <c r="AA132" i="230" s="1"/>
  <c r="AA134" i="230" s="1"/>
  <c r="AO130" i="230"/>
  <c r="AO132" i="230" s="1"/>
  <c r="AO134" i="230" s="1"/>
  <c r="AW129" i="230"/>
  <c r="AW130" i="230"/>
  <c r="BQ130" i="230"/>
  <c r="BQ132" i="230" s="1"/>
  <c r="BQ134" i="230" s="1"/>
  <c r="BV24" i="230"/>
  <c r="BW24" i="230" s="1"/>
  <c r="BK130" i="230"/>
  <c r="BK129" i="230"/>
  <c r="BO129" i="230"/>
  <c r="BO130" i="230"/>
  <c r="BS129" i="230"/>
  <c r="BT128" i="230"/>
  <c r="BS130" i="230"/>
  <c r="S15" i="230"/>
  <c r="R14" i="230"/>
  <c r="S14" i="230" s="1"/>
  <c r="R128" i="230"/>
  <c r="BW105" i="230"/>
  <c r="BV102" i="230"/>
  <c r="BW102" i="230" s="1"/>
  <c r="AU130" i="230"/>
  <c r="AU129" i="230"/>
  <c r="BW43" i="230"/>
  <c r="BV40" i="230"/>
  <c r="BW40" i="230" s="1"/>
  <c r="BW16" i="230"/>
  <c r="BV15" i="230"/>
  <c r="AE130" i="230"/>
  <c r="AE129" i="230"/>
  <c r="H239" i="106"/>
  <c r="I239" i="106" s="1"/>
  <c r="V35" i="206"/>
  <c r="T8" i="209"/>
  <c r="D8" i="209"/>
  <c r="T7" i="209"/>
  <c r="D7" i="209"/>
  <c r="D6" i="209"/>
  <c r="D5" i="209"/>
  <c r="T8" i="208"/>
  <c r="D8" i="208"/>
  <c r="T7" i="208"/>
  <c r="D7" i="208"/>
  <c r="D6" i="208"/>
  <c r="D5" i="208"/>
  <c r="T8" i="207"/>
  <c r="D8" i="207"/>
  <c r="T7" i="207"/>
  <c r="D7" i="207"/>
  <c r="D6" i="207"/>
  <c r="D5" i="207"/>
  <c r="L12" i="206"/>
  <c r="T8" i="206"/>
  <c r="D8" i="206"/>
  <c r="T7" i="206"/>
  <c r="D7" i="206"/>
  <c r="D6" i="206"/>
  <c r="D5" i="206"/>
  <c r="X28" i="200"/>
  <c r="X33" i="200" s="1"/>
  <c r="G230" i="106"/>
  <c r="H230" i="106" s="1"/>
  <c r="I230" i="106" s="1"/>
  <c r="I211" i="106"/>
  <c r="H196" i="106"/>
  <c r="I196" i="106" s="1"/>
  <c r="V17" i="202"/>
  <c r="V35" i="202" s="1"/>
  <c r="H187" i="106"/>
  <c r="I187" i="106" s="1"/>
  <c r="V17" i="198"/>
  <c r="V35" i="198" s="1"/>
  <c r="H174" i="106"/>
  <c r="I174" i="106" s="1"/>
  <c r="V35" i="194"/>
  <c r="X8" i="205"/>
  <c r="T8" i="205"/>
  <c r="D8" i="205"/>
  <c r="X7" i="205"/>
  <c r="T7" i="205"/>
  <c r="D7" i="205"/>
  <c r="D6" i="205"/>
  <c r="D5" i="205"/>
  <c r="X33" i="204"/>
  <c r="X8" i="204"/>
  <c r="T8" i="204"/>
  <c r="D8" i="204"/>
  <c r="X7" i="204"/>
  <c r="T7" i="204"/>
  <c r="D7" i="204"/>
  <c r="D6" i="204"/>
  <c r="D5" i="204"/>
  <c r="X8" i="203"/>
  <c r="T8" i="203"/>
  <c r="D8" i="203"/>
  <c r="X7" i="203"/>
  <c r="T7" i="203"/>
  <c r="D7" i="203"/>
  <c r="D6" i="203"/>
  <c r="D5" i="203"/>
  <c r="L12" i="202"/>
  <c r="X8" i="202"/>
  <c r="T8" i="202"/>
  <c r="D8" i="202"/>
  <c r="X7" i="202"/>
  <c r="T7" i="202"/>
  <c r="D7" i="202"/>
  <c r="D6" i="202"/>
  <c r="D5" i="202"/>
  <c r="X8" i="200"/>
  <c r="T8" i="200"/>
  <c r="D8" i="200"/>
  <c r="X7" i="200"/>
  <c r="T7" i="200"/>
  <c r="D7" i="200"/>
  <c r="D6" i="200"/>
  <c r="D5" i="200"/>
  <c r="X8" i="199"/>
  <c r="T8" i="199"/>
  <c r="D8" i="199"/>
  <c r="X7" i="199"/>
  <c r="T7" i="199"/>
  <c r="D7" i="199"/>
  <c r="D6" i="199"/>
  <c r="D5" i="199"/>
  <c r="L12" i="198"/>
  <c r="X8" i="198"/>
  <c r="T8" i="198"/>
  <c r="D8" i="198"/>
  <c r="X7" i="198"/>
  <c r="T7" i="198"/>
  <c r="D7" i="198"/>
  <c r="D6" i="198"/>
  <c r="D5" i="198"/>
  <c r="X8" i="197"/>
  <c r="T8" i="197"/>
  <c r="D8" i="197"/>
  <c r="X7" i="197"/>
  <c r="T7" i="197"/>
  <c r="D7" i="197"/>
  <c r="D6" i="197"/>
  <c r="D5" i="197"/>
  <c r="X33" i="196"/>
  <c r="X8" i="196"/>
  <c r="T8" i="196"/>
  <c r="D8" i="196"/>
  <c r="X7" i="196"/>
  <c r="T7" i="196"/>
  <c r="D7" i="196"/>
  <c r="D6" i="196"/>
  <c r="D5" i="196"/>
  <c r="X8" i="195"/>
  <c r="T8" i="195"/>
  <c r="D8" i="195"/>
  <c r="X7" i="195"/>
  <c r="T7" i="195"/>
  <c r="D7" i="195"/>
  <c r="D6" i="195"/>
  <c r="D5" i="195"/>
  <c r="L12" i="194"/>
  <c r="X8" i="194"/>
  <c r="T8" i="194"/>
  <c r="D8" i="194"/>
  <c r="X7" i="194"/>
  <c r="T7" i="194"/>
  <c r="D7" i="194"/>
  <c r="D6" i="194"/>
  <c r="D5" i="194"/>
  <c r="H101" i="106"/>
  <c r="I101" i="106" s="1"/>
  <c r="V17" i="190"/>
  <c r="V35" i="190" s="1"/>
  <c r="X8" i="193"/>
  <c r="T8" i="193"/>
  <c r="D8" i="193"/>
  <c r="X7" i="193"/>
  <c r="T7" i="193"/>
  <c r="D7" i="193"/>
  <c r="D6" i="193"/>
  <c r="D5" i="193"/>
  <c r="X8" i="192"/>
  <c r="T8" i="192"/>
  <c r="D8" i="192"/>
  <c r="X7" i="192"/>
  <c r="T7" i="192"/>
  <c r="D7" i="192"/>
  <c r="D6" i="192"/>
  <c r="D5" i="192"/>
  <c r="X8" i="191"/>
  <c r="T8" i="191"/>
  <c r="D8" i="191"/>
  <c r="X7" i="191"/>
  <c r="T7" i="191"/>
  <c r="D7" i="191"/>
  <c r="D6" i="191"/>
  <c r="D5" i="191"/>
  <c r="X8" i="190"/>
  <c r="T8" i="190"/>
  <c r="D8" i="190"/>
  <c r="X7" i="190"/>
  <c r="T7" i="190"/>
  <c r="D7" i="190"/>
  <c r="D6" i="190"/>
  <c r="D5" i="190"/>
  <c r="X8" i="189"/>
  <c r="T8" i="189"/>
  <c r="D8" i="189"/>
  <c r="X7" i="189"/>
  <c r="T7" i="189"/>
  <c r="D7" i="189"/>
  <c r="D6" i="189"/>
  <c r="D5" i="189"/>
  <c r="V35" i="188"/>
  <c r="L12" i="188"/>
  <c r="X8" i="188"/>
  <c r="T8" i="188"/>
  <c r="D8" i="188"/>
  <c r="X7" i="188"/>
  <c r="T7" i="188"/>
  <c r="D7" i="188"/>
  <c r="D6" i="188"/>
  <c r="D5" i="188"/>
  <c r="BS132" i="230" l="1"/>
  <c r="BS134" i="230" s="1"/>
  <c r="BY14" i="230"/>
  <c r="BY128" i="230"/>
  <c r="AU132" i="230"/>
  <c r="AU134" i="230" s="1"/>
  <c r="AE132" i="230"/>
  <c r="AE134" i="230" s="1"/>
  <c r="AW132" i="230"/>
  <c r="AW134" i="230" s="1"/>
  <c r="BK132" i="230"/>
  <c r="BK134" i="230" s="1"/>
  <c r="BO132" i="230"/>
  <c r="BO134" i="230" s="1"/>
  <c r="BV128" i="230"/>
  <c r="BW128" i="230" s="1"/>
  <c r="BV14" i="230"/>
  <c r="BW14" i="230" s="1"/>
  <c r="BW15" i="230"/>
  <c r="R129" i="230"/>
  <c r="S128" i="230"/>
  <c r="R130" i="230"/>
  <c r="T8" i="187"/>
  <c r="D8" i="187"/>
  <c r="T7" i="187"/>
  <c r="D7" i="187"/>
  <c r="D6" i="187"/>
  <c r="D5" i="187"/>
  <c r="R132" i="230" l="1"/>
  <c r="R134" i="230" s="1"/>
  <c r="X8" i="186"/>
  <c r="T8" i="186"/>
  <c r="D8" i="186"/>
  <c r="X7" i="186"/>
  <c r="T7" i="186"/>
  <c r="D7" i="186"/>
  <c r="D6" i="186"/>
  <c r="D5" i="186"/>
  <c r="T8" i="185"/>
  <c r="D8" i="185"/>
  <c r="T7" i="185"/>
  <c r="D7" i="185"/>
  <c r="D6" i="185"/>
  <c r="D5" i="185"/>
  <c r="V35" i="184"/>
  <c r="L12" i="184"/>
  <c r="T8" i="184"/>
  <c r="D8" i="184"/>
  <c r="T7" i="184"/>
  <c r="D7" i="184"/>
  <c r="D6" i="184"/>
  <c r="D5" i="184"/>
  <c r="H152" i="106" l="1"/>
  <c r="I152" i="106" s="1"/>
  <c r="X8" i="183"/>
  <c r="T8" i="183"/>
  <c r="D8" i="183"/>
  <c r="X7" i="183"/>
  <c r="T7" i="183"/>
  <c r="D7" i="183"/>
  <c r="D6" i="183"/>
  <c r="D5" i="183"/>
  <c r="T8" i="182"/>
  <c r="D8" i="182"/>
  <c r="T7" i="182"/>
  <c r="D7" i="182"/>
  <c r="D6" i="182"/>
  <c r="D5" i="182"/>
  <c r="T8" i="181"/>
  <c r="D8" i="181"/>
  <c r="T7" i="181"/>
  <c r="D7" i="181"/>
  <c r="D6" i="181"/>
  <c r="D5" i="181"/>
  <c r="V35" i="180"/>
  <c r="L12" i="180"/>
  <c r="T8" i="180"/>
  <c r="D8" i="180"/>
  <c r="T7" i="180"/>
  <c r="D7" i="180"/>
  <c r="D6" i="180"/>
  <c r="D5" i="180"/>
  <c r="X8" i="179"/>
  <c r="T8" i="179"/>
  <c r="D8" i="179"/>
  <c r="X7" i="179"/>
  <c r="T7" i="179"/>
  <c r="D7" i="179"/>
  <c r="D6" i="179"/>
  <c r="D5" i="179"/>
  <c r="V35" i="178"/>
  <c r="L12" i="178"/>
  <c r="X8" i="178"/>
  <c r="T8" i="178"/>
  <c r="D8" i="178"/>
  <c r="X7" i="178"/>
  <c r="T7" i="178"/>
  <c r="D7" i="178"/>
  <c r="D6" i="178"/>
  <c r="D5" i="178"/>
  <c r="X8" i="177"/>
  <c r="T8" i="177"/>
  <c r="D8" i="177"/>
  <c r="X7" i="177"/>
  <c r="T7" i="177"/>
  <c r="D7" i="177"/>
  <c r="D6" i="177"/>
  <c r="D5" i="177"/>
  <c r="V35" i="176"/>
  <c r="L12" i="176"/>
  <c r="X8" i="176"/>
  <c r="T8" i="176"/>
  <c r="D8" i="176"/>
  <c r="X7" i="176"/>
  <c r="T7" i="176"/>
  <c r="D7" i="176"/>
  <c r="D6" i="176"/>
  <c r="D5" i="176"/>
  <c r="X8" i="175"/>
  <c r="T8" i="175"/>
  <c r="D8" i="175"/>
  <c r="X7" i="175"/>
  <c r="T7" i="175"/>
  <c r="D7" i="175"/>
  <c r="D6" i="175"/>
  <c r="D5" i="175"/>
  <c r="X8" i="174"/>
  <c r="T8" i="174"/>
  <c r="D8" i="174"/>
  <c r="X7" i="174"/>
  <c r="T7" i="174"/>
  <c r="D7" i="174"/>
  <c r="D6" i="174"/>
  <c r="D5" i="174"/>
  <c r="X8" i="173"/>
  <c r="T8" i="173"/>
  <c r="D8" i="173"/>
  <c r="X7" i="173"/>
  <c r="T7" i="173"/>
  <c r="D7" i="173"/>
  <c r="D6" i="173"/>
  <c r="D5" i="173"/>
  <c r="V35" i="172"/>
  <c r="L12" i="172"/>
  <c r="X8" i="172"/>
  <c r="T8" i="172"/>
  <c r="D8" i="172"/>
  <c r="X7" i="172"/>
  <c r="T7" i="172"/>
  <c r="D7" i="172"/>
  <c r="D6" i="172"/>
  <c r="D5" i="172"/>
  <c r="O27" i="171"/>
  <c r="O28" i="171" l="1"/>
  <c r="O29" i="171" s="1"/>
  <c r="O30" i="171" s="1"/>
  <c r="O31" i="171" s="1"/>
  <c r="G17" i="106"/>
  <c r="V17" i="84"/>
  <c r="H66" i="3"/>
  <c r="P66" i="3"/>
  <c r="Q66" i="3"/>
  <c r="BU66" i="3" s="1"/>
  <c r="BX66" i="3" s="1"/>
  <c r="U66" i="3"/>
  <c r="W59" i="3"/>
  <c r="Y59" i="3"/>
  <c r="AA59" i="3"/>
  <c r="AC66" i="3"/>
  <c r="AE66" i="3"/>
  <c r="AG66" i="3"/>
  <c r="AI66" i="3"/>
  <c r="AK66" i="3"/>
  <c r="AM66" i="3"/>
  <c r="AO66" i="3"/>
  <c r="AQ66" i="3"/>
  <c r="AS66" i="3"/>
  <c r="AU66" i="3"/>
  <c r="AW66" i="3"/>
  <c r="AY66" i="3"/>
  <c r="BA66" i="3"/>
  <c r="BC66" i="3"/>
  <c r="BE66" i="3"/>
  <c r="BG66" i="3"/>
  <c r="BI66" i="3"/>
  <c r="BK66" i="3"/>
  <c r="BO66" i="3"/>
  <c r="BQ66" i="3"/>
  <c r="BS66" i="3"/>
  <c r="BT66" i="3" s="1"/>
  <c r="X8" i="169"/>
  <c r="T8" i="169"/>
  <c r="D8" i="169"/>
  <c r="X7" i="169"/>
  <c r="T7" i="169"/>
  <c r="D7" i="169"/>
  <c r="D6" i="169"/>
  <c r="D5" i="169"/>
  <c r="X8" i="168"/>
  <c r="T8" i="168"/>
  <c r="D8" i="168"/>
  <c r="X7" i="168"/>
  <c r="T7" i="168"/>
  <c r="D7" i="168"/>
  <c r="D6" i="168"/>
  <c r="D5" i="168"/>
  <c r="BG104" i="3"/>
  <c r="X8" i="167"/>
  <c r="T8" i="167"/>
  <c r="D8" i="167"/>
  <c r="X7" i="167"/>
  <c r="T7" i="167"/>
  <c r="D7" i="167"/>
  <c r="D6" i="167"/>
  <c r="D5" i="167"/>
  <c r="O32" i="171" l="1"/>
  <c r="O33" i="171" s="1"/>
  <c r="R66" i="3"/>
  <c r="S66" i="3" s="1"/>
  <c r="BY66" i="3"/>
  <c r="BV66" i="3"/>
  <c r="BW66" i="3" s="1"/>
  <c r="P111" i="106"/>
  <c r="P112" i="106"/>
  <c r="Q63" i="3" l="1"/>
  <c r="Q64" i="3"/>
  <c r="Q65" i="3"/>
  <c r="Q67" i="3"/>
  <c r="Q68" i="3"/>
  <c r="Q69" i="3"/>
  <c r="Q70" i="3"/>
  <c r="Q71" i="3"/>
  <c r="Q72" i="3"/>
  <c r="Q73" i="3"/>
  <c r="Q74" i="3"/>
  <c r="Q75" i="3"/>
  <c r="Q76" i="3"/>
  <c r="Q77" i="3"/>
  <c r="Q78" i="3"/>
  <c r="Q79" i="3"/>
  <c r="Q80" i="3"/>
  <c r="Q81" i="3"/>
  <c r="Q82" i="3"/>
  <c r="Q83" i="3"/>
  <c r="Q84" i="3"/>
  <c r="Q85" i="3"/>
  <c r="Q62" i="3"/>
  <c r="R62" i="3" s="1"/>
  <c r="Q87" i="3"/>
  <c r="BS79" i="3"/>
  <c r="X8" i="166"/>
  <c r="T8" i="166"/>
  <c r="D8" i="166"/>
  <c r="X7" i="166"/>
  <c r="T7" i="166"/>
  <c r="D7" i="166"/>
  <c r="D6" i="166"/>
  <c r="D5" i="166"/>
  <c r="V35" i="165"/>
  <c r="L12" i="165"/>
  <c r="X8" i="165"/>
  <c r="T8" i="165"/>
  <c r="D8" i="165"/>
  <c r="X7" i="165"/>
  <c r="T7" i="165"/>
  <c r="D7" i="165"/>
  <c r="D6" i="165"/>
  <c r="D5" i="165"/>
  <c r="X8" i="164"/>
  <c r="T8" i="164"/>
  <c r="D8" i="164"/>
  <c r="X7" i="164"/>
  <c r="T7" i="164"/>
  <c r="D7" i="164"/>
  <c r="D6" i="164"/>
  <c r="D5" i="164"/>
  <c r="V35" i="163"/>
  <c r="L12" i="163"/>
  <c r="X8" i="163"/>
  <c r="T8" i="163"/>
  <c r="D8" i="163"/>
  <c r="X7" i="163"/>
  <c r="T7" i="163"/>
  <c r="D7" i="163"/>
  <c r="D6" i="163"/>
  <c r="D5" i="163"/>
  <c r="T8" i="162"/>
  <c r="D8" i="162"/>
  <c r="T7" i="162"/>
  <c r="D7" i="162"/>
  <c r="D6" i="162"/>
  <c r="D5" i="162"/>
  <c r="V35" i="161"/>
  <c r="L12" i="161"/>
  <c r="T8" i="161"/>
  <c r="D8" i="161"/>
  <c r="T7" i="161"/>
  <c r="D7" i="161"/>
  <c r="D6" i="161"/>
  <c r="D5" i="161"/>
  <c r="T8" i="160"/>
  <c r="D8" i="160"/>
  <c r="T7" i="160"/>
  <c r="D7" i="160"/>
  <c r="D6" i="160"/>
  <c r="D5" i="160"/>
  <c r="V35" i="159"/>
  <c r="L12" i="159"/>
  <c r="T8" i="159"/>
  <c r="D8" i="159"/>
  <c r="T7" i="159"/>
  <c r="D7" i="159"/>
  <c r="D6" i="159"/>
  <c r="D5" i="159"/>
  <c r="T8" i="158"/>
  <c r="D8" i="158"/>
  <c r="T7" i="158"/>
  <c r="D7" i="158"/>
  <c r="D6" i="158"/>
  <c r="D5" i="158"/>
  <c r="V35" i="157"/>
  <c r="L12" i="157"/>
  <c r="T8" i="157"/>
  <c r="D8" i="157"/>
  <c r="T7" i="157"/>
  <c r="D7" i="157"/>
  <c r="D6" i="157"/>
  <c r="D5" i="157"/>
  <c r="X8" i="135" l="1"/>
  <c r="X7" i="135"/>
  <c r="X8" i="134"/>
  <c r="X7" i="134"/>
  <c r="X8" i="133"/>
  <c r="X7" i="133"/>
  <c r="X8" i="132"/>
  <c r="X7" i="132"/>
  <c r="H91" i="106"/>
  <c r="I91" i="106" s="1"/>
  <c r="J91" i="106" s="1"/>
  <c r="H119" i="106"/>
  <c r="I119" i="106" s="1"/>
  <c r="V25" i="156"/>
  <c r="T8" i="156"/>
  <c r="D8" i="156"/>
  <c r="T7" i="156"/>
  <c r="D7" i="156"/>
  <c r="D6" i="156"/>
  <c r="D5" i="156"/>
  <c r="T8" i="155"/>
  <c r="D8" i="155"/>
  <c r="T7" i="155"/>
  <c r="D7" i="155"/>
  <c r="D6" i="155"/>
  <c r="D5" i="155"/>
  <c r="T8" i="154"/>
  <c r="D8" i="154"/>
  <c r="T7" i="154"/>
  <c r="D7" i="154"/>
  <c r="D6" i="154"/>
  <c r="D5" i="154"/>
  <c r="T8" i="153"/>
  <c r="D8" i="153"/>
  <c r="T7" i="153"/>
  <c r="D7" i="153"/>
  <c r="D6" i="153"/>
  <c r="D5" i="153"/>
  <c r="T8" i="151" l="1"/>
  <c r="D8" i="151"/>
  <c r="T7" i="151"/>
  <c r="D7" i="151"/>
  <c r="D6" i="151"/>
  <c r="D5" i="151"/>
  <c r="T8" i="150"/>
  <c r="D8" i="150"/>
  <c r="T7" i="150"/>
  <c r="D7" i="150"/>
  <c r="D6" i="150"/>
  <c r="D5" i="150"/>
  <c r="T8" i="149"/>
  <c r="D8" i="149"/>
  <c r="T7" i="149"/>
  <c r="D7" i="149"/>
  <c r="D6" i="149"/>
  <c r="D5" i="149"/>
  <c r="V35" i="148"/>
  <c r="D14" i="148"/>
  <c r="L12" i="148"/>
  <c r="T8" i="148"/>
  <c r="D8" i="148"/>
  <c r="T7" i="148"/>
  <c r="D7" i="148"/>
  <c r="D6" i="148"/>
  <c r="D5" i="148"/>
  <c r="X8" i="147" l="1"/>
  <c r="T8" i="147"/>
  <c r="D8" i="147"/>
  <c r="X7" i="147"/>
  <c r="T7" i="147"/>
  <c r="D7" i="147"/>
  <c r="D6" i="147"/>
  <c r="D5" i="147"/>
  <c r="L12" i="84"/>
  <c r="X8" i="146"/>
  <c r="T8" i="146"/>
  <c r="D8" i="146"/>
  <c r="X7" i="146"/>
  <c r="T7" i="146"/>
  <c r="D7" i="146"/>
  <c r="D6" i="146"/>
  <c r="D5" i="146"/>
  <c r="V35" i="145"/>
  <c r="L12" i="145"/>
  <c r="X8" i="145"/>
  <c r="T8" i="145"/>
  <c r="D8" i="145"/>
  <c r="X7" i="145"/>
  <c r="T7" i="145"/>
  <c r="D7" i="145"/>
  <c r="D6" i="145"/>
  <c r="D5" i="145"/>
  <c r="X8" i="144"/>
  <c r="T8" i="144"/>
  <c r="D8" i="144"/>
  <c r="X7" i="144"/>
  <c r="T7" i="144"/>
  <c r="D7" i="144"/>
  <c r="D6" i="144"/>
  <c r="D5" i="144"/>
  <c r="V35" i="143"/>
  <c r="L12" i="143"/>
  <c r="X8" i="143"/>
  <c r="T8" i="143"/>
  <c r="D8" i="143"/>
  <c r="X7" i="143"/>
  <c r="T7" i="143"/>
  <c r="D7" i="143"/>
  <c r="D6" i="143"/>
  <c r="D5" i="143"/>
  <c r="X8" i="142"/>
  <c r="T8" i="142"/>
  <c r="D8" i="142"/>
  <c r="X7" i="142"/>
  <c r="T7" i="142"/>
  <c r="D7" i="142"/>
  <c r="D6" i="142"/>
  <c r="D5" i="142"/>
  <c r="X8" i="141"/>
  <c r="T8" i="141"/>
  <c r="D8" i="141"/>
  <c r="X7" i="141"/>
  <c r="T7" i="141"/>
  <c r="D7" i="141"/>
  <c r="D6" i="141"/>
  <c r="D5" i="141"/>
  <c r="X8" i="140"/>
  <c r="T8" i="140"/>
  <c r="D8" i="140"/>
  <c r="X7" i="140"/>
  <c r="T7" i="140"/>
  <c r="D7" i="140"/>
  <c r="D6" i="140"/>
  <c r="D5" i="140"/>
  <c r="V35" i="139"/>
  <c r="L12" i="139"/>
  <c r="X8" i="139"/>
  <c r="T8" i="139"/>
  <c r="D8" i="139"/>
  <c r="X7" i="139"/>
  <c r="T7" i="139"/>
  <c r="D7" i="139"/>
  <c r="D6" i="139"/>
  <c r="D5" i="139"/>
  <c r="BE104" i="3" l="1"/>
  <c r="K91" i="106"/>
  <c r="V32" i="127"/>
  <c r="V35" i="137"/>
  <c r="X8" i="138" l="1"/>
  <c r="T8" i="138"/>
  <c r="D8" i="138"/>
  <c r="X7" i="138"/>
  <c r="T7" i="138"/>
  <c r="D7" i="138"/>
  <c r="D6" i="138"/>
  <c r="D5" i="138"/>
  <c r="L12" i="137" l="1"/>
  <c r="X8" i="137"/>
  <c r="T8" i="137"/>
  <c r="D8" i="137"/>
  <c r="X7" i="137"/>
  <c r="T7" i="137"/>
  <c r="D7" i="137"/>
  <c r="D6" i="137"/>
  <c r="D5" i="137"/>
  <c r="D83" i="106"/>
  <c r="X8" i="129" l="1"/>
  <c r="X7" i="129"/>
  <c r="X8" i="127"/>
  <c r="X7" i="127"/>
  <c r="H69" i="106"/>
  <c r="I69" i="106" s="1"/>
  <c r="T8" i="135"/>
  <c r="D8" i="135"/>
  <c r="T7" i="135"/>
  <c r="D7" i="135"/>
  <c r="D6" i="135"/>
  <c r="D5" i="135"/>
  <c r="T8" i="134"/>
  <c r="D8" i="134"/>
  <c r="T7" i="134"/>
  <c r="D7" i="134"/>
  <c r="D6" i="134"/>
  <c r="D5" i="134"/>
  <c r="T8" i="133"/>
  <c r="D8" i="133"/>
  <c r="T7" i="133"/>
  <c r="D7" i="133"/>
  <c r="D6" i="133"/>
  <c r="D5" i="133"/>
  <c r="V32" i="132"/>
  <c r="T8" i="132"/>
  <c r="D8" i="132"/>
  <c r="T7" i="132"/>
  <c r="D7" i="132"/>
  <c r="D6" i="132"/>
  <c r="D5" i="132"/>
  <c r="H61" i="106" l="1"/>
  <c r="I61" i="106" s="1"/>
  <c r="X8" i="131"/>
  <c r="T8" i="131"/>
  <c r="D8" i="131"/>
  <c r="X7" i="131"/>
  <c r="T7" i="131"/>
  <c r="D7" i="131"/>
  <c r="D6" i="131"/>
  <c r="D5" i="131"/>
  <c r="X8" i="130"/>
  <c r="T8" i="130"/>
  <c r="D8" i="130"/>
  <c r="X7" i="130"/>
  <c r="T7" i="130"/>
  <c r="D7" i="130"/>
  <c r="D6" i="130"/>
  <c r="D5" i="130"/>
  <c r="T8" i="129"/>
  <c r="D8" i="129"/>
  <c r="T7" i="129"/>
  <c r="D7" i="129"/>
  <c r="D6" i="129"/>
  <c r="D5" i="129"/>
  <c r="T8" i="127"/>
  <c r="D8" i="127"/>
  <c r="T7" i="127"/>
  <c r="D7" i="127"/>
  <c r="D6" i="127"/>
  <c r="D5" i="127"/>
  <c r="T8" i="126" l="1"/>
  <c r="D8" i="126"/>
  <c r="T7" i="126"/>
  <c r="D7" i="126"/>
  <c r="D6" i="126"/>
  <c r="D5" i="126"/>
  <c r="T8" i="125"/>
  <c r="D8" i="125"/>
  <c r="T7" i="125"/>
  <c r="D7" i="125"/>
  <c r="D6" i="125"/>
  <c r="D5" i="125"/>
  <c r="H53" i="106"/>
  <c r="I53" i="106" s="1"/>
  <c r="T8" i="124"/>
  <c r="D8" i="124"/>
  <c r="T7" i="124"/>
  <c r="D7" i="124"/>
  <c r="D6" i="124"/>
  <c r="D5" i="124"/>
  <c r="V35" i="122"/>
  <c r="T8" i="122"/>
  <c r="D8" i="122"/>
  <c r="T7" i="122"/>
  <c r="D7" i="122"/>
  <c r="D6" i="122"/>
  <c r="D5" i="122"/>
  <c r="X8" i="119" l="1"/>
  <c r="T8" i="119"/>
  <c r="D8" i="119"/>
  <c r="T7" i="119"/>
  <c r="D7" i="119"/>
  <c r="D6" i="119"/>
  <c r="D5" i="119"/>
  <c r="X8" i="118"/>
  <c r="T8" i="118"/>
  <c r="D8" i="118"/>
  <c r="T7" i="118"/>
  <c r="D7" i="118"/>
  <c r="D6" i="118"/>
  <c r="D5" i="118"/>
  <c r="X8" i="117"/>
  <c r="T8" i="117"/>
  <c r="D8" i="117"/>
  <c r="T7" i="117"/>
  <c r="D7" i="117"/>
  <c r="D6" i="117"/>
  <c r="D5" i="117"/>
  <c r="X28" i="108"/>
  <c r="X33" i="108" s="1"/>
  <c r="H38" i="106" l="1"/>
  <c r="I38" i="106" s="1"/>
  <c r="X8" i="116"/>
  <c r="T8" i="116"/>
  <c r="D8" i="116"/>
  <c r="T7" i="116"/>
  <c r="D7" i="116"/>
  <c r="D6" i="116"/>
  <c r="D5" i="116"/>
  <c r="X8" i="115"/>
  <c r="T8" i="115"/>
  <c r="D8" i="115"/>
  <c r="T7" i="115"/>
  <c r="D7" i="115"/>
  <c r="D6" i="115"/>
  <c r="D5" i="115"/>
  <c r="X8" i="114"/>
  <c r="T8" i="114"/>
  <c r="D8" i="114"/>
  <c r="T7" i="114"/>
  <c r="D7" i="114"/>
  <c r="D6" i="114"/>
  <c r="D5" i="114"/>
  <c r="H28" i="106"/>
  <c r="I28" i="106" s="1"/>
  <c r="H17" i="106" l="1"/>
  <c r="I17" i="106" s="1"/>
  <c r="X8" i="108" l="1"/>
  <c r="T8" i="108"/>
  <c r="D8" i="108"/>
  <c r="T7" i="108"/>
  <c r="D7" i="108"/>
  <c r="D6" i="108"/>
  <c r="D5" i="108"/>
  <c r="X8" i="107"/>
  <c r="T8" i="107"/>
  <c r="D8" i="107"/>
  <c r="T7" i="107"/>
  <c r="D7" i="107"/>
  <c r="D6" i="107"/>
  <c r="D5" i="107"/>
  <c r="H7" i="106"/>
  <c r="I7" i="106" s="1"/>
  <c r="L12" i="5"/>
  <c r="L12" i="88"/>
  <c r="L12" i="74"/>
  <c r="Q39" i="3" l="1"/>
  <c r="Q42" i="3"/>
  <c r="BU42" i="3" s="1"/>
  <c r="V35" i="74"/>
  <c r="V35" i="84" l="1"/>
  <c r="V35" i="88"/>
  <c r="X7" i="118" l="1"/>
  <c r="X7" i="119"/>
  <c r="X7" i="117"/>
  <c r="X7" i="116"/>
  <c r="X7" i="114"/>
  <c r="X7" i="115"/>
  <c r="X7" i="107"/>
  <c r="X7" i="108"/>
  <c r="X8" i="74"/>
  <c r="BA104" i="3" l="1"/>
  <c r="BA103" i="3" s="1"/>
  <c r="X8" i="88" l="1"/>
  <c r="T8" i="88"/>
  <c r="D8" i="88"/>
  <c r="T7" i="88"/>
  <c r="D7" i="88"/>
  <c r="D6" i="88"/>
  <c r="D5" i="88"/>
  <c r="AY17" i="3" l="1"/>
  <c r="AY18" i="3"/>
  <c r="AY20" i="3"/>
  <c r="AY19" i="3" s="1"/>
  <c r="AY22" i="3"/>
  <c r="AY23" i="3"/>
  <c r="AY26" i="3"/>
  <c r="AY27" i="3"/>
  <c r="AY29" i="3"/>
  <c r="AY28" i="3" s="1"/>
  <c r="AY31" i="3"/>
  <c r="AY30" i="3" s="1"/>
  <c r="AY34" i="3"/>
  <c r="AY36" i="3"/>
  <c r="AY37" i="3"/>
  <c r="AY39" i="3"/>
  <c r="AY38" i="3" s="1"/>
  <c r="AY42" i="3"/>
  <c r="AY41" i="3" s="1"/>
  <c r="AY44" i="3"/>
  <c r="AY45" i="3"/>
  <c r="AY46" i="3"/>
  <c r="AY47" i="3"/>
  <c r="AY48" i="3"/>
  <c r="AY49" i="3"/>
  <c r="AY50" i="3"/>
  <c r="AY51" i="3"/>
  <c r="AY52" i="3"/>
  <c r="AY54" i="3"/>
  <c r="AY55" i="3"/>
  <c r="AY56" i="3"/>
  <c r="AY57" i="3"/>
  <c r="AY59" i="3"/>
  <c r="AY58" i="3" s="1"/>
  <c r="AY62" i="3"/>
  <c r="AY63" i="3"/>
  <c r="AY64" i="3"/>
  <c r="AY65" i="3"/>
  <c r="AY67" i="3"/>
  <c r="AY68" i="3"/>
  <c r="AY69" i="3"/>
  <c r="AY70" i="3"/>
  <c r="AY71" i="3"/>
  <c r="AY72" i="3"/>
  <c r="AY73" i="3"/>
  <c r="AY74" i="3"/>
  <c r="AY75" i="3"/>
  <c r="AY76" i="3"/>
  <c r="AY78" i="3"/>
  <c r="AY80" i="3"/>
  <c r="AY81" i="3"/>
  <c r="AY82" i="3"/>
  <c r="AY83" i="3"/>
  <c r="AY84" i="3"/>
  <c r="AY85" i="3"/>
  <c r="AY87" i="3"/>
  <c r="AY88" i="3"/>
  <c r="AY89" i="3"/>
  <c r="AY90" i="3"/>
  <c r="AY91" i="3"/>
  <c r="AY92" i="3"/>
  <c r="AY93" i="3"/>
  <c r="AY94" i="3"/>
  <c r="AY95" i="3"/>
  <c r="AY96" i="3"/>
  <c r="AY97" i="3"/>
  <c r="AY98" i="3"/>
  <c r="AY99" i="3"/>
  <c r="AY100" i="3"/>
  <c r="AY101" i="3"/>
  <c r="AY104" i="3"/>
  <c r="AY103" i="3" s="1"/>
  <c r="AY106" i="3"/>
  <c r="AY108" i="3"/>
  <c r="AY109" i="3"/>
  <c r="AY110" i="3"/>
  <c r="AY111" i="3"/>
  <c r="AY113" i="3"/>
  <c r="AY114" i="3"/>
  <c r="AY115" i="3"/>
  <c r="AY116" i="3"/>
  <c r="AY117" i="3"/>
  <c r="AY118" i="3"/>
  <c r="AY119" i="3"/>
  <c r="AY120" i="3"/>
  <c r="AY121" i="3"/>
  <c r="AY122" i="3"/>
  <c r="AY123" i="3"/>
  <c r="AY124" i="3"/>
  <c r="AY125" i="3"/>
  <c r="AY126" i="3"/>
  <c r="Q91" i="3"/>
  <c r="AY25" i="3" l="1"/>
  <c r="AY105" i="3"/>
  <c r="AY86" i="3"/>
  <c r="AY21" i="3"/>
  <c r="AY16" i="3"/>
  <c r="AY43" i="3"/>
  <c r="AY60" i="3"/>
  <c r="AY112" i="3"/>
  <c r="AY32" i="3"/>
  <c r="AY15" i="3" l="1"/>
  <c r="AY40" i="3"/>
  <c r="AY24" i="3"/>
  <c r="AY102" i="3"/>
  <c r="AY14" i="3" l="1"/>
  <c r="AY128" i="3"/>
  <c r="AY130" i="3" s="1"/>
  <c r="AY129" i="3" l="1"/>
  <c r="AY132" i="3" s="1"/>
  <c r="AY134" i="3" s="1"/>
  <c r="Q115" i="3" l="1"/>
  <c r="Q116" i="3"/>
  <c r="Q117" i="3"/>
  <c r="Q118" i="3"/>
  <c r="Q119" i="3"/>
  <c r="Q120" i="3"/>
  <c r="Q121" i="3"/>
  <c r="Q122" i="3"/>
  <c r="Q123" i="3"/>
  <c r="Q124" i="3"/>
  <c r="Q125" i="3"/>
  <c r="Q126" i="3"/>
  <c r="Q114" i="3"/>
  <c r="Q113" i="3"/>
  <c r="Q104" i="3"/>
  <c r="Q90" i="3"/>
  <c r="Q92" i="3"/>
  <c r="Q93" i="3"/>
  <c r="Q94" i="3"/>
  <c r="Q95" i="3"/>
  <c r="Q96" i="3"/>
  <c r="Q97" i="3"/>
  <c r="Q98" i="3"/>
  <c r="Q99" i="3"/>
  <c r="Q100" i="3"/>
  <c r="Q101" i="3"/>
  <c r="Q89" i="3"/>
  <c r="Q88" i="3"/>
  <c r="BQ126" i="3"/>
  <c r="BQ125" i="3"/>
  <c r="BQ124" i="3"/>
  <c r="BQ123" i="3"/>
  <c r="BQ122" i="3"/>
  <c r="BQ121" i="3"/>
  <c r="BQ120" i="3"/>
  <c r="BQ119" i="3"/>
  <c r="BQ118" i="3"/>
  <c r="BQ117" i="3"/>
  <c r="BQ116" i="3"/>
  <c r="BQ115" i="3"/>
  <c r="BQ114" i="3"/>
  <c r="BQ113" i="3"/>
  <c r="BQ111" i="3"/>
  <c r="BQ110" i="3"/>
  <c r="BQ109" i="3"/>
  <c r="BQ108" i="3"/>
  <c r="BQ106" i="3"/>
  <c r="BQ104" i="3"/>
  <c r="BQ103" i="3" s="1"/>
  <c r="BQ101" i="3"/>
  <c r="BQ100" i="3"/>
  <c r="BQ99" i="3"/>
  <c r="BQ98" i="3"/>
  <c r="BQ97" i="3"/>
  <c r="BQ96" i="3"/>
  <c r="BQ95" i="3"/>
  <c r="BQ94" i="3"/>
  <c r="BQ93" i="3"/>
  <c r="BQ92" i="3"/>
  <c r="BQ91" i="3"/>
  <c r="BQ90" i="3"/>
  <c r="BQ89" i="3"/>
  <c r="BQ88" i="3"/>
  <c r="BQ87" i="3"/>
  <c r="BQ85" i="3"/>
  <c r="BQ84" i="3"/>
  <c r="BQ83" i="3"/>
  <c r="BQ82" i="3"/>
  <c r="BQ81" i="3"/>
  <c r="BQ80" i="3"/>
  <c r="BQ79" i="3"/>
  <c r="BQ78" i="3"/>
  <c r="BQ76" i="3"/>
  <c r="BQ75" i="3"/>
  <c r="BQ74" i="3"/>
  <c r="BQ73" i="3"/>
  <c r="BQ72" i="3"/>
  <c r="BQ71" i="3"/>
  <c r="BQ70" i="3"/>
  <c r="BQ69" i="3"/>
  <c r="BQ68" i="3"/>
  <c r="BQ67" i="3"/>
  <c r="BQ65" i="3"/>
  <c r="BQ64" i="3"/>
  <c r="BQ63" i="3"/>
  <c r="BQ62" i="3"/>
  <c r="BQ59" i="3"/>
  <c r="BQ58" i="3" s="1"/>
  <c r="BQ57" i="3"/>
  <c r="BQ56" i="3"/>
  <c r="BQ55" i="3"/>
  <c r="BQ54" i="3"/>
  <c r="BQ52" i="3"/>
  <c r="BQ51" i="3"/>
  <c r="BQ50" i="3"/>
  <c r="BQ49" i="3"/>
  <c r="BQ48" i="3"/>
  <c r="BQ47" i="3"/>
  <c r="BQ46" i="3"/>
  <c r="BQ45" i="3"/>
  <c r="BQ44" i="3"/>
  <c r="BQ42" i="3"/>
  <c r="BQ41" i="3" s="1"/>
  <c r="BQ39" i="3"/>
  <c r="BQ38" i="3" s="1"/>
  <c r="BQ37" i="3"/>
  <c r="BQ36" i="3"/>
  <c r="BQ34" i="3"/>
  <c r="BQ31" i="3"/>
  <c r="BQ30" i="3" s="1"/>
  <c r="BQ29" i="3"/>
  <c r="BQ28" i="3" s="1"/>
  <c r="BQ27" i="3"/>
  <c r="BQ26" i="3"/>
  <c r="BQ23" i="3"/>
  <c r="BQ22" i="3"/>
  <c r="BQ20" i="3"/>
  <c r="BQ19" i="3" s="1"/>
  <c r="BQ18" i="3"/>
  <c r="BQ17" i="3"/>
  <c r="BO126" i="3"/>
  <c r="BO125" i="3"/>
  <c r="BO124" i="3"/>
  <c r="BO123" i="3"/>
  <c r="BO122" i="3"/>
  <c r="BO121" i="3"/>
  <c r="BO120" i="3"/>
  <c r="BO119" i="3"/>
  <c r="BO118" i="3"/>
  <c r="BO117" i="3"/>
  <c r="BO116" i="3"/>
  <c r="BO115" i="3"/>
  <c r="BO114" i="3"/>
  <c r="BO113" i="3"/>
  <c r="BO111" i="3"/>
  <c r="BO110" i="3"/>
  <c r="BO109" i="3"/>
  <c r="BO108" i="3"/>
  <c r="BO106" i="3"/>
  <c r="BO104" i="3"/>
  <c r="BO103" i="3" s="1"/>
  <c r="BO101" i="3"/>
  <c r="BO100" i="3"/>
  <c r="BO99" i="3"/>
  <c r="BO98" i="3"/>
  <c r="BO97" i="3"/>
  <c r="BO96" i="3"/>
  <c r="BO95" i="3"/>
  <c r="BO94" i="3"/>
  <c r="BO93" i="3"/>
  <c r="BO92" i="3"/>
  <c r="BO91" i="3"/>
  <c r="BO90" i="3"/>
  <c r="BO89" i="3"/>
  <c r="BO88" i="3"/>
  <c r="BO87" i="3"/>
  <c r="BO85" i="3"/>
  <c r="BO84" i="3"/>
  <c r="BO83" i="3"/>
  <c r="BO82" i="3"/>
  <c r="BO81" i="3"/>
  <c r="BO80" i="3"/>
  <c r="BO79" i="3"/>
  <c r="BO78" i="3"/>
  <c r="BO76" i="3"/>
  <c r="BO75" i="3"/>
  <c r="BO74" i="3"/>
  <c r="BO73" i="3"/>
  <c r="BO72" i="3"/>
  <c r="BO71" i="3"/>
  <c r="BO70" i="3"/>
  <c r="BO69" i="3"/>
  <c r="BO68" i="3"/>
  <c r="BO67" i="3"/>
  <c r="BO65" i="3"/>
  <c r="BO64" i="3"/>
  <c r="BO63" i="3"/>
  <c r="BO62" i="3"/>
  <c r="BO59" i="3"/>
  <c r="BO58" i="3" s="1"/>
  <c r="BO57" i="3"/>
  <c r="BO56" i="3"/>
  <c r="BO55" i="3"/>
  <c r="BO54" i="3"/>
  <c r="BO52" i="3"/>
  <c r="BO51" i="3"/>
  <c r="BO50" i="3"/>
  <c r="BO49" i="3"/>
  <c r="BO48" i="3"/>
  <c r="BO47" i="3"/>
  <c r="BO46" i="3"/>
  <c r="BO45" i="3"/>
  <c r="BO44" i="3"/>
  <c r="BO42" i="3"/>
  <c r="BO41" i="3" s="1"/>
  <c r="BO39" i="3"/>
  <c r="BO38" i="3" s="1"/>
  <c r="BO37" i="3"/>
  <c r="BO36" i="3"/>
  <c r="BO34" i="3"/>
  <c r="BO31" i="3"/>
  <c r="BO30" i="3" s="1"/>
  <c r="BO29" i="3"/>
  <c r="BO28" i="3" s="1"/>
  <c r="BO27" i="3"/>
  <c r="BO26" i="3"/>
  <c r="BO23" i="3"/>
  <c r="BO22" i="3"/>
  <c r="BO20" i="3"/>
  <c r="BO19" i="3" s="1"/>
  <c r="BO18" i="3"/>
  <c r="BO17" i="3"/>
  <c r="BK126" i="3"/>
  <c r="BK125" i="3"/>
  <c r="BK124" i="3"/>
  <c r="BK123" i="3"/>
  <c r="BK122" i="3"/>
  <c r="BK121" i="3"/>
  <c r="BK120" i="3"/>
  <c r="BK119" i="3"/>
  <c r="BK118" i="3"/>
  <c r="BK117" i="3"/>
  <c r="BK116" i="3"/>
  <c r="BK115" i="3"/>
  <c r="BK114" i="3"/>
  <c r="BK113" i="3"/>
  <c r="BK111" i="3"/>
  <c r="BK110" i="3"/>
  <c r="BK109" i="3"/>
  <c r="BK108" i="3"/>
  <c r="BK106" i="3"/>
  <c r="BK104" i="3"/>
  <c r="BK103" i="3" s="1"/>
  <c r="BK101" i="3"/>
  <c r="BK100" i="3"/>
  <c r="BK99" i="3"/>
  <c r="BK98" i="3"/>
  <c r="BK97" i="3"/>
  <c r="BK96" i="3"/>
  <c r="BK95" i="3"/>
  <c r="BK94" i="3"/>
  <c r="BK93" i="3"/>
  <c r="BK92" i="3"/>
  <c r="BK91" i="3"/>
  <c r="BK90" i="3"/>
  <c r="BK89" i="3"/>
  <c r="BK88" i="3"/>
  <c r="BK87" i="3"/>
  <c r="BK85" i="3"/>
  <c r="BK84" i="3"/>
  <c r="BK83" i="3"/>
  <c r="BK82" i="3"/>
  <c r="BK81" i="3"/>
  <c r="BK80" i="3"/>
  <c r="BK79" i="3"/>
  <c r="BK78" i="3"/>
  <c r="BK76" i="3"/>
  <c r="BK75" i="3"/>
  <c r="BK74" i="3"/>
  <c r="BK73" i="3"/>
  <c r="BK72" i="3"/>
  <c r="BK71" i="3"/>
  <c r="BK70" i="3"/>
  <c r="BK69" i="3"/>
  <c r="BK68" i="3"/>
  <c r="BK67" i="3"/>
  <c r="BK65" i="3"/>
  <c r="BK64" i="3"/>
  <c r="BK63" i="3"/>
  <c r="BK62" i="3"/>
  <c r="BK59" i="3"/>
  <c r="BK58" i="3" s="1"/>
  <c r="BK57" i="3"/>
  <c r="BK56" i="3"/>
  <c r="BK55" i="3"/>
  <c r="BK54" i="3"/>
  <c r="BK52" i="3"/>
  <c r="BK51" i="3"/>
  <c r="BK50" i="3"/>
  <c r="BK49" i="3"/>
  <c r="BK48" i="3"/>
  <c r="BK47" i="3"/>
  <c r="BK46" i="3"/>
  <c r="BK45" i="3"/>
  <c r="BK44" i="3"/>
  <c r="BK42" i="3"/>
  <c r="BK41" i="3" s="1"/>
  <c r="BK39" i="3"/>
  <c r="BK38" i="3" s="1"/>
  <c r="BK37" i="3"/>
  <c r="BK36" i="3"/>
  <c r="BK34" i="3"/>
  <c r="BK31" i="3"/>
  <c r="BK30" i="3" s="1"/>
  <c r="BK29" i="3"/>
  <c r="BK28" i="3" s="1"/>
  <c r="BK27" i="3"/>
  <c r="BK26" i="3"/>
  <c r="BK23" i="3"/>
  <c r="BK22" i="3"/>
  <c r="BK20" i="3"/>
  <c r="BK19" i="3" s="1"/>
  <c r="BK18" i="3"/>
  <c r="BK17" i="3"/>
  <c r="BI126" i="3"/>
  <c r="BI125" i="3"/>
  <c r="BI124" i="3"/>
  <c r="BI123" i="3"/>
  <c r="BI122" i="3"/>
  <c r="BI121" i="3"/>
  <c r="BI120" i="3"/>
  <c r="BI119" i="3"/>
  <c r="BI118" i="3"/>
  <c r="BI117" i="3"/>
  <c r="BI116" i="3"/>
  <c r="BI115" i="3"/>
  <c r="BI114" i="3"/>
  <c r="BI113" i="3"/>
  <c r="BI111" i="3"/>
  <c r="BI110" i="3"/>
  <c r="BI109" i="3"/>
  <c r="BI108" i="3"/>
  <c r="BI106" i="3"/>
  <c r="BI104" i="3"/>
  <c r="BI103" i="3" s="1"/>
  <c r="BI101" i="3"/>
  <c r="BI100" i="3"/>
  <c r="BI99" i="3"/>
  <c r="BI98" i="3"/>
  <c r="BI97" i="3"/>
  <c r="BI96" i="3"/>
  <c r="BI95" i="3"/>
  <c r="BI94" i="3"/>
  <c r="BI93" i="3"/>
  <c r="BI92" i="3"/>
  <c r="BI91" i="3"/>
  <c r="BI90" i="3"/>
  <c r="BI89" i="3"/>
  <c r="BI88" i="3"/>
  <c r="BI87" i="3"/>
  <c r="BI85" i="3"/>
  <c r="BI84" i="3"/>
  <c r="BI83" i="3"/>
  <c r="BI82" i="3"/>
  <c r="BI81" i="3"/>
  <c r="BI80" i="3"/>
  <c r="BI79" i="3"/>
  <c r="BI78" i="3"/>
  <c r="BI76" i="3"/>
  <c r="BI75" i="3"/>
  <c r="BI74" i="3"/>
  <c r="BI73" i="3"/>
  <c r="BI72" i="3"/>
  <c r="BI71" i="3"/>
  <c r="BI70" i="3"/>
  <c r="BI69" i="3"/>
  <c r="BI68" i="3"/>
  <c r="BI67" i="3"/>
  <c r="BI65" i="3"/>
  <c r="BI64" i="3"/>
  <c r="BI63" i="3"/>
  <c r="BI62" i="3"/>
  <c r="BI59" i="3"/>
  <c r="BI58" i="3" s="1"/>
  <c r="BI57" i="3"/>
  <c r="BI56" i="3"/>
  <c r="BI55" i="3"/>
  <c r="BI54" i="3"/>
  <c r="BI52" i="3"/>
  <c r="BI51" i="3"/>
  <c r="BI50" i="3"/>
  <c r="BI49" i="3"/>
  <c r="BI48" i="3"/>
  <c r="BI47" i="3"/>
  <c r="BI46" i="3"/>
  <c r="BI45" i="3"/>
  <c r="BI44" i="3"/>
  <c r="BI42" i="3"/>
  <c r="BI41" i="3" s="1"/>
  <c r="BI39" i="3"/>
  <c r="BI38" i="3" s="1"/>
  <c r="BI37" i="3"/>
  <c r="BI36" i="3"/>
  <c r="BI34" i="3"/>
  <c r="BI31" i="3"/>
  <c r="BI30" i="3" s="1"/>
  <c r="BI29" i="3"/>
  <c r="BI28" i="3" s="1"/>
  <c r="BI27" i="3"/>
  <c r="BI26" i="3"/>
  <c r="BI23" i="3"/>
  <c r="BI22" i="3"/>
  <c r="BI20" i="3"/>
  <c r="BI19" i="3" s="1"/>
  <c r="BI18" i="3"/>
  <c r="BI17" i="3"/>
  <c r="BG126" i="3"/>
  <c r="BG125" i="3"/>
  <c r="BG124" i="3"/>
  <c r="BG123" i="3"/>
  <c r="BG122" i="3"/>
  <c r="BG121" i="3"/>
  <c r="BG120" i="3"/>
  <c r="BG119" i="3"/>
  <c r="BG118" i="3"/>
  <c r="BG117" i="3"/>
  <c r="BG116" i="3"/>
  <c r="BG115" i="3"/>
  <c r="BG114" i="3"/>
  <c r="BG113" i="3"/>
  <c r="BG111" i="3"/>
  <c r="BG110" i="3"/>
  <c r="BG109" i="3"/>
  <c r="BG108" i="3"/>
  <c r="BG106" i="3"/>
  <c r="BG103" i="3"/>
  <c r="BG101" i="3"/>
  <c r="BG100" i="3"/>
  <c r="BG99" i="3"/>
  <c r="BG98" i="3"/>
  <c r="BG97" i="3"/>
  <c r="BG96" i="3"/>
  <c r="BG95" i="3"/>
  <c r="BG94" i="3"/>
  <c r="BG93" i="3"/>
  <c r="BG92" i="3"/>
  <c r="BG91" i="3"/>
  <c r="BG90" i="3"/>
  <c r="BG89" i="3"/>
  <c r="BG88" i="3"/>
  <c r="BG87" i="3"/>
  <c r="BG85" i="3"/>
  <c r="BG84" i="3"/>
  <c r="BG83" i="3"/>
  <c r="BG82" i="3"/>
  <c r="BG81" i="3"/>
  <c r="BG80" i="3"/>
  <c r="BG79" i="3"/>
  <c r="BG78" i="3"/>
  <c r="BG76" i="3"/>
  <c r="BG75" i="3"/>
  <c r="BG74" i="3"/>
  <c r="BG73" i="3"/>
  <c r="BG72" i="3"/>
  <c r="BG71" i="3"/>
  <c r="BG70" i="3"/>
  <c r="BG69" i="3"/>
  <c r="BG68" i="3"/>
  <c r="BG67" i="3"/>
  <c r="BG65" i="3"/>
  <c r="BG64" i="3"/>
  <c r="BG63" i="3"/>
  <c r="BG62" i="3"/>
  <c r="BG59" i="3"/>
  <c r="BG58" i="3" s="1"/>
  <c r="BG57" i="3"/>
  <c r="BG56" i="3"/>
  <c r="BG55" i="3"/>
  <c r="BG54" i="3"/>
  <c r="BG52" i="3"/>
  <c r="BG51" i="3"/>
  <c r="BG50" i="3"/>
  <c r="BG49" i="3"/>
  <c r="BG48" i="3"/>
  <c r="BG47" i="3"/>
  <c r="BG46" i="3"/>
  <c r="BG45" i="3"/>
  <c r="BG44" i="3"/>
  <c r="BG42" i="3"/>
  <c r="BG41" i="3" s="1"/>
  <c r="BG39" i="3"/>
  <c r="BG38" i="3" s="1"/>
  <c r="BG37" i="3"/>
  <c r="BG36" i="3"/>
  <c r="BG34" i="3"/>
  <c r="BG31" i="3"/>
  <c r="BG30" i="3" s="1"/>
  <c r="BG29" i="3"/>
  <c r="BG28" i="3" s="1"/>
  <c r="BG27" i="3"/>
  <c r="BG26" i="3"/>
  <c r="BG23" i="3"/>
  <c r="BG22" i="3"/>
  <c r="BG20" i="3"/>
  <c r="BG19" i="3" s="1"/>
  <c r="BG18" i="3"/>
  <c r="BG17" i="3"/>
  <c r="BE126" i="3"/>
  <c r="BE125" i="3"/>
  <c r="BE124" i="3"/>
  <c r="BE123" i="3"/>
  <c r="BE122" i="3"/>
  <c r="BE121" i="3"/>
  <c r="BE120" i="3"/>
  <c r="BE119" i="3"/>
  <c r="BE118" i="3"/>
  <c r="BE117" i="3"/>
  <c r="BE116" i="3"/>
  <c r="BE115" i="3"/>
  <c r="BE114" i="3"/>
  <c r="BE113" i="3"/>
  <c r="BE111" i="3"/>
  <c r="BE110" i="3"/>
  <c r="BE109" i="3"/>
  <c r="BE108" i="3"/>
  <c r="BE106" i="3"/>
  <c r="BE103" i="3"/>
  <c r="BE101" i="3"/>
  <c r="BE100" i="3"/>
  <c r="BE99" i="3"/>
  <c r="BE98" i="3"/>
  <c r="BE97" i="3"/>
  <c r="BE96" i="3"/>
  <c r="BE95" i="3"/>
  <c r="BE94" i="3"/>
  <c r="BE93" i="3"/>
  <c r="BE92" i="3"/>
  <c r="BE91" i="3"/>
  <c r="BE90" i="3"/>
  <c r="BE89" i="3"/>
  <c r="BE88" i="3"/>
  <c r="BE87" i="3"/>
  <c r="BE85" i="3"/>
  <c r="BE84" i="3"/>
  <c r="BE83" i="3"/>
  <c r="BE82" i="3"/>
  <c r="BE81" i="3"/>
  <c r="BE80" i="3"/>
  <c r="BE78" i="3"/>
  <c r="BE76" i="3"/>
  <c r="BE75" i="3"/>
  <c r="BE74" i="3"/>
  <c r="BE73" i="3"/>
  <c r="BE72" i="3"/>
  <c r="BE71" i="3"/>
  <c r="BE70" i="3"/>
  <c r="BE69" i="3"/>
  <c r="BE68" i="3"/>
  <c r="BE67" i="3"/>
  <c r="BE65" i="3"/>
  <c r="BE64" i="3"/>
  <c r="BE63" i="3"/>
  <c r="BE62" i="3"/>
  <c r="BE59" i="3"/>
  <c r="BE58" i="3" s="1"/>
  <c r="BE57" i="3"/>
  <c r="BE56" i="3"/>
  <c r="BE55" i="3"/>
  <c r="BE54" i="3"/>
  <c r="BE52" i="3"/>
  <c r="BE51" i="3"/>
  <c r="BE50" i="3"/>
  <c r="BE49" i="3"/>
  <c r="BE48" i="3"/>
  <c r="BE47" i="3"/>
  <c r="BE46" i="3"/>
  <c r="BE45" i="3"/>
  <c r="BE44" i="3"/>
  <c r="BE42" i="3"/>
  <c r="BE41" i="3" s="1"/>
  <c r="BE39" i="3"/>
  <c r="BE38" i="3" s="1"/>
  <c r="BE37" i="3"/>
  <c r="BE36" i="3"/>
  <c r="BE34" i="3"/>
  <c r="BE31" i="3"/>
  <c r="BE30" i="3" s="1"/>
  <c r="BE29" i="3"/>
  <c r="BE28" i="3" s="1"/>
  <c r="BE27" i="3"/>
  <c r="BE26" i="3"/>
  <c r="BE23" i="3"/>
  <c r="BE22" i="3"/>
  <c r="BE20" i="3"/>
  <c r="BE19" i="3" s="1"/>
  <c r="BE18" i="3"/>
  <c r="BE17" i="3"/>
  <c r="BC126" i="3"/>
  <c r="BC125" i="3"/>
  <c r="BC124" i="3"/>
  <c r="BC123" i="3"/>
  <c r="BC122" i="3"/>
  <c r="BC121" i="3"/>
  <c r="BC120" i="3"/>
  <c r="BC119" i="3"/>
  <c r="BC118" i="3"/>
  <c r="BC117" i="3"/>
  <c r="BC116" i="3"/>
  <c r="BC115" i="3"/>
  <c r="BC114" i="3"/>
  <c r="BC113" i="3"/>
  <c r="BC111" i="3"/>
  <c r="BC110" i="3"/>
  <c r="BC109" i="3"/>
  <c r="BC108" i="3"/>
  <c r="BC106" i="3"/>
  <c r="BC104" i="3"/>
  <c r="BC103" i="3" s="1"/>
  <c r="BC101" i="3"/>
  <c r="BC100" i="3"/>
  <c r="BC99" i="3"/>
  <c r="BC98" i="3"/>
  <c r="BC97" i="3"/>
  <c r="BC96" i="3"/>
  <c r="BC95" i="3"/>
  <c r="BC94" i="3"/>
  <c r="BC93" i="3"/>
  <c r="BC92" i="3"/>
  <c r="BC91" i="3"/>
  <c r="BC90" i="3"/>
  <c r="BC89" i="3"/>
  <c r="BC88" i="3"/>
  <c r="BC87" i="3"/>
  <c r="BC85" i="3"/>
  <c r="BC84" i="3"/>
  <c r="BC83" i="3"/>
  <c r="BC82" i="3"/>
  <c r="BC81" i="3"/>
  <c r="BC80" i="3"/>
  <c r="BC79" i="3"/>
  <c r="BC78" i="3"/>
  <c r="BC76" i="3"/>
  <c r="BC75" i="3"/>
  <c r="BC74" i="3"/>
  <c r="BC73" i="3"/>
  <c r="BC72" i="3"/>
  <c r="BC71" i="3"/>
  <c r="BC70" i="3"/>
  <c r="BC69" i="3"/>
  <c r="BC68" i="3"/>
  <c r="BC67" i="3"/>
  <c r="BC65" i="3"/>
  <c r="BC64" i="3"/>
  <c r="BC63" i="3"/>
  <c r="BC62" i="3"/>
  <c r="BC59" i="3"/>
  <c r="BC58" i="3" s="1"/>
  <c r="BC57" i="3"/>
  <c r="BC56" i="3"/>
  <c r="BC55" i="3"/>
  <c r="BC54" i="3"/>
  <c r="BC52" i="3"/>
  <c r="BC51" i="3"/>
  <c r="BC50" i="3"/>
  <c r="BC49" i="3"/>
  <c r="BC48" i="3"/>
  <c r="BC47" i="3"/>
  <c r="BC46" i="3"/>
  <c r="BC45" i="3"/>
  <c r="BC44" i="3"/>
  <c r="BC42" i="3"/>
  <c r="BC41" i="3" s="1"/>
  <c r="BC39" i="3"/>
  <c r="BC38" i="3" s="1"/>
  <c r="BC37" i="3"/>
  <c r="BC36" i="3"/>
  <c r="BC34" i="3"/>
  <c r="BC31" i="3"/>
  <c r="BC30" i="3" s="1"/>
  <c r="BC29" i="3"/>
  <c r="BC28" i="3" s="1"/>
  <c r="BC27" i="3"/>
  <c r="BC26" i="3"/>
  <c r="BC23" i="3"/>
  <c r="BC22" i="3"/>
  <c r="BC20" i="3"/>
  <c r="BC19" i="3" s="1"/>
  <c r="BC18" i="3"/>
  <c r="BC17" i="3"/>
  <c r="BA126" i="3"/>
  <c r="BA125" i="3"/>
  <c r="BA124" i="3"/>
  <c r="BA123" i="3"/>
  <c r="BA122" i="3"/>
  <c r="BA121" i="3"/>
  <c r="BA120" i="3"/>
  <c r="BA119" i="3"/>
  <c r="BA118" i="3"/>
  <c r="BA117" i="3"/>
  <c r="BA116" i="3"/>
  <c r="BA115" i="3"/>
  <c r="BA114" i="3"/>
  <c r="BA113" i="3"/>
  <c r="BA111" i="3"/>
  <c r="BA110" i="3"/>
  <c r="BA109" i="3"/>
  <c r="BA108" i="3"/>
  <c r="BA106" i="3"/>
  <c r="BA101" i="3"/>
  <c r="BA100" i="3"/>
  <c r="BA99" i="3"/>
  <c r="BA98" i="3"/>
  <c r="BA97" i="3"/>
  <c r="BA96" i="3"/>
  <c r="BA95" i="3"/>
  <c r="BA94" i="3"/>
  <c r="BA93" i="3"/>
  <c r="BA92" i="3"/>
  <c r="BA91" i="3"/>
  <c r="BA90" i="3"/>
  <c r="BA89" i="3"/>
  <c r="BA88" i="3"/>
  <c r="BA87" i="3"/>
  <c r="BA85" i="3"/>
  <c r="BA84" i="3"/>
  <c r="BA83" i="3"/>
  <c r="BA82" i="3"/>
  <c r="BA81" i="3"/>
  <c r="BA80" i="3"/>
  <c r="BA79" i="3"/>
  <c r="BA78" i="3"/>
  <c r="BA76" i="3"/>
  <c r="BA75" i="3"/>
  <c r="BA74" i="3"/>
  <c r="BA73" i="3"/>
  <c r="BA72" i="3"/>
  <c r="BA71" i="3"/>
  <c r="BA70" i="3"/>
  <c r="BA69" i="3"/>
  <c r="BA68" i="3"/>
  <c r="BA67" i="3"/>
  <c r="BA65" i="3"/>
  <c r="BA64" i="3"/>
  <c r="BA63" i="3"/>
  <c r="BA62" i="3"/>
  <c r="BA59" i="3"/>
  <c r="BA58" i="3" s="1"/>
  <c r="BA57" i="3"/>
  <c r="BA56" i="3"/>
  <c r="BA55" i="3"/>
  <c r="BA54" i="3"/>
  <c r="BA52" i="3"/>
  <c r="BA51" i="3"/>
  <c r="BA50" i="3"/>
  <c r="BA49" i="3"/>
  <c r="BA48" i="3"/>
  <c r="BA47" i="3"/>
  <c r="BA46" i="3"/>
  <c r="BA45" i="3"/>
  <c r="BA44" i="3"/>
  <c r="BA42" i="3"/>
  <c r="BA41" i="3" s="1"/>
  <c r="BA39" i="3"/>
  <c r="BA38" i="3" s="1"/>
  <c r="BA37" i="3"/>
  <c r="BA36" i="3"/>
  <c r="BA34" i="3"/>
  <c r="BA31" i="3"/>
  <c r="BA30" i="3" s="1"/>
  <c r="BA29" i="3"/>
  <c r="BA28" i="3" s="1"/>
  <c r="BA27" i="3"/>
  <c r="BA26" i="3"/>
  <c r="BA23" i="3"/>
  <c r="BA22" i="3"/>
  <c r="BA20" i="3"/>
  <c r="BA19" i="3" s="1"/>
  <c r="BA18" i="3"/>
  <c r="BA17" i="3"/>
  <c r="BK25" i="3" l="1"/>
  <c r="BQ21" i="3"/>
  <c r="BK43" i="3"/>
  <c r="R79" i="3"/>
  <c r="S79" i="3" s="1"/>
  <c r="BO25" i="3"/>
  <c r="BI16" i="3"/>
  <c r="BC16" i="3"/>
  <c r="BE21" i="3"/>
  <c r="BI21" i="3"/>
  <c r="BA21" i="3"/>
  <c r="BG21" i="3"/>
  <c r="BQ25" i="3"/>
  <c r="BA32" i="3"/>
  <c r="BC25" i="3"/>
  <c r="BO21" i="3"/>
  <c r="BK105" i="3"/>
  <c r="BK21" i="3"/>
  <c r="BE25" i="3"/>
  <c r="BG16" i="3"/>
  <c r="BO32" i="3"/>
  <c r="BE16" i="3"/>
  <c r="BQ105" i="3"/>
  <c r="BQ16" i="3"/>
  <c r="BQ32" i="3"/>
  <c r="BK16" i="3"/>
  <c r="BK86" i="3"/>
  <c r="BI25" i="3"/>
  <c r="BO105" i="3"/>
  <c r="BO86" i="3"/>
  <c r="BQ112" i="3"/>
  <c r="BQ86" i="3"/>
  <c r="BQ60" i="3"/>
  <c r="BQ43" i="3"/>
  <c r="BO43" i="3"/>
  <c r="BO112" i="3"/>
  <c r="BO60" i="3"/>
  <c r="BO16" i="3"/>
  <c r="BK32" i="3"/>
  <c r="BK60" i="3"/>
  <c r="BK112" i="3"/>
  <c r="BE32" i="3"/>
  <c r="BE105" i="3"/>
  <c r="BI43" i="3"/>
  <c r="BI105" i="3"/>
  <c r="BG25" i="3"/>
  <c r="BC21" i="3"/>
  <c r="BA112" i="3"/>
  <c r="BA25" i="3"/>
  <c r="BG32" i="3"/>
  <c r="BG43" i="3"/>
  <c r="BC105" i="3"/>
  <c r="BC32" i="3"/>
  <c r="BA16" i="3"/>
  <c r="BI32" i="3"/>
  <c r="BE43" i="3"/>
  <c r="BE112" i="3"/>
  <c r="BG86" i="3"/>
  <c r="BC60" i="3"/>
  <c r="BI86" i="3"/>
  <c r="BE86" i="3"/>
  <c r="BE60" i="3"/>
  <c r="BA105" i="3"/>
  <c r="BI60" i="3"/>
  <c r="BA86" i="3"/>
  <c r="BA60" i="3"/>
  <c r="BC43" i="3"/>
  <c r="BC86" i="3"/>
  <c r="BG60" i="3"/>
  <c r="BA43" i="3"/>
  <c r="BG112" i="3"/>
  <c r="BC112" i="3"/>
  <c r="BG105" i="3"/>
  <c r="BI112" i="3"/>
  <c r="BQ15" i="3" l="1"/>
  <c r="BK24" i="3"/>
  <c r="BK102" i="3"/>
  <c r="BK40" i="3"/>
  <c r="BI15" i="3"/>
  <c r="BO24" i="3"/>
  <c r="BC15" i="3"/>
  <c r="BE24" i="3"/>
  <c r="BC24" i="3"/>
  <c r="BQ24" i="3"/>
  <c r="BE15" i="3"/>
  <c r="BE102" i="3"/>
  <c r="BG15" i="3"/>
  <c r="BO15" i="3"/>
  <c r="BK15" i="3"/>
  <c r="BA24" i="3"/>
  <c r="BQ102" i="3"/>
  <c r="BI102" i="3"/>
  <c r="BG102" i="3"/>
  <c r="BI24" i="3"/>
  <c r="BO40" i="3"/>
  <c r="BQ40" i="3"/>
  <c r="BG24" i="3"/>
  <c r="BO102" i="3"/>
  <c r="BA102" i="3"/>
  <c r="BI40" i="3"/>
  <c r="BA15" i="3"/>
  <c r="BC102" i="3"/>
  <c r="BA40" i="3"/>
  <c r="BC40" i="3"/>
  <c r="BG40" i="3"/>
  <c r="BE40" i="3"/>
  <c r="X8" i="84"/>
  <c r="T8" i="84"/>
  <c r="D8" i="84"/>
  <c r="T7" i="84"/>
  <c r="D7" i="84"/>
  <c r="D6" i="84"/>
  <c r="D5" i="84"/>
  <c r="BX107" i="3"/>
  <c r="BY107" i="3" s="1"/>
  <c r="BT107" i="3"/>
  <c r="BI14" i="3" l="1"/>
  <c r="BK128" i="3"/>
  <c r="BK130" i="3" s="1"/>
  <c r="BK14" i="3"/>
  <c r="BE128" i="3"/>
  <c r="BE129" i="3" s="1"/>
  <c r="BA14" i="3"/>
  <c r="BM128" i="3"/>
  <c r="BM130" i="3" s="1"/>
  <c r="BQ128" i="3"/>
  <c r="BQ130" i="3" s="1"/>
  <c r="BQ14" i="3"/>
  <c r="BO14" i="3"/>
  <c r="BO128" i="3"/>
  <c r="BO130" i="3" s="1"/>
  <c r="BI128" i="3"/>
  <c r="BI130" i="3" s="1"/>
  <c r="BG14" i="3"/>
  <c r="BC128" i="3"/>
  <c r="BC130" i="3" s="1"/>
  <c r="BE14" i="3"/>
  <c r="BC14" i="3"/>
  <c r="BA128" i="3"/>
  <c r="BA129" i="3" s="1"/>
  <c r="BG128" i="3"/>
  <c r="R107" i="3"/>
  <c r="O107" i="3"/>
  <c r="P107" i="3" s="1"/>
  <c r="BW107" i="3" s="1"/>
  <c r="BE130" i="3" l="1"/>
  <c r="BE132" i="3" s="1"/>
  <c r="BE134" i="3" s="1"/>
  <c r="BM129" i="3"/>
  <c r="BM132" i="3" s="1"/>
  <c r="BM134" i="3" s="1"/>
  <c r="BQ129" i="3"/>
  <c r="BQ132" i="3" s="1"/>
  <c r="BQ134" i="3" s="1"/>
  <c r="BK129" i="3"/>
  <c r="BK132" i="3" s="1"/>
  <c r="BK134" i="3" s="1"/>
  <c r="BO129" i="3"/>
  <c r="BO132" i="3" s="1"/>
  <c r="BO134" i="3" s="1"/>
  <c r="BI129" i="3"/>
  <c r="BI132" i="3" s="1"/>
  <c r="BI134" i="3" s="1"/>
  <c r="BC129" i="3"/>
  <c r="BC132" i="3" s="1"/>
  <c r="BC134" i="3" s="1"/>
  <c r="BA130" i="3"/>
  <c r="BA132" i="3" s="1"/>
  <c r="BA134" i="3" s="1"/>
  <c r="BG130" i="3"/>
  <c r="BG129" i="3"/>
  <c r="S107" i="3"/>
  <c r="BG132" i="3" l="1"/>
  <c r="BG134" i="3" s="1"/>
  <c r="Q37" i="3" l="1"/>
  <c r="Q36" i="3"/>
  <c r="Q34" i="3"/>
  <c r="Q31" i="3"/>
  <c r="Q29" i="3"/>
  <c r="Q27" i="3"/>
  <c r="Q18" i="3"/>
  <c r="BU18" i="3" s="1"/>
  <c r="Q108" i="3" l="1"/>
  <c r="Q26" i="3"/>
  <c r="Q23" i="3"/>
  <c r="Q22" i="3"/>
  <c r="BU22" i="3" s="1"/>
  <c r="Q20" i="3"/>
  <c r="BU20" i="3" s="1"/>
  <c r="Q17" i="3"/>
  <c r="BU17" i="3" s="1"/>
  <c r="AW126" i="3"/>
  <c r="AW125" i="3"/>
  <c r="AW124" i="3"/>
  <c r="AW123" i="3"/>
  <c r="AW122" i="3"/>
  <c r="AW121" i="3"/>
  <c r="AW120" i="3"/>
  <c r="AW119" i="3"/>
  <c r="AW118" i="3"/>
  <c r="AW117" i="3"/>
  <c r="AW116" i="3"/>
  <c r="AW115" i="3"/>
  <c r="AW114" i="3"/>
  <c r="AW113" i="3"/>
  <c r="AW111" i="3"/>
  <c r="AW110" i="3"/>
  <c r="AW109" i="3"/>
  <c r="AW108" i="3"/>
  <c r="AW106" i="3"/>
  <c r="AW104" i="3"/>
  <c r="AW103" i="3" s="1"/>
  <c r="AW101" i="3"/>
  <c r="AW100" i="3"/>
  <c r="AW99" i="3"/>
  <c r="AW98" i="3"/>
  <c r="AW97" i="3"/>
  <c r="AW96" i="3"/>
  <c r="AW95" i="3"/>
  <c r="AW94" i="3"/>
  <c r="AW93" i="3"/>
  <c r="AW92" i="3"/>
  <c r="AW91" i="3"/>
  <c r="AW90" i="3"/>
  <c r="AW89" i="3"/>
  <c r="AW88" i="3"/>
  <c r="AW87" i="3"/>
  <c r="AW85" i="3"/>
  <c r="AW84" i="3"/>
  <c r="AW83" i="3"/>
  <c r="AW82" i="3"/>
  <c r="AW81" i="3"/>
  <c r="AW80" i="3"/>
  <c r="AW79" i="3"/>
  <c r="AW78" i="3"/>
  <c r="AW76" i="3"/>
  <c r="AW75" i="3"/>
  <c r="AW74" i="3"/>
  <c r="AW73" i="3"/>
  <c r="AW72" i="3"/>
  <c r="AW71" i="3"/>
  <c r="AW70" i="3"/>
  <c r="AW69" i="3"/>
  <c r="AW68" i="3"/>
  <c r="AW67" i="3"/>
  <c r="AW65" i="3"/>
  <c r="AW64" i="3"/>
  <c r="AW63" i="3"/>
  <c r="AW62" i="3"/>
  <c r="AW59" i="3"/>
  <c r="AW58" i="3" s="1"/>
  <c r="AW57" i="3"/>
  <c r="AW56" i="3"/>
  <c r="AW55" i="3"/>
  <c r="AW54" i="3"/>
  <c r="AW52" i="3"/>
  <c r="AW51" i="3"/>
  <c r="AW50" i="3"/>
  <c r="AW49" i="3"/>
  <c r="AW48" i="3"/>
  <c r="AW47" i="3"/>
  <c r="AW46" i="3"/>
  <c r="AW45" i="3"/>
  <c r="AW44" i="3"/>
  <c r="AW42" i="3"/>
  <c r="AW41" i="3" s="1"/>
  <c r="AW39" i="3"/>
  <c r="AW38" i="3" s="1"/>
  <c r="AW37" i="3"/>
  <c r="AW36" i="3"/>
  <c r="AW34" i="3"/>
  <c r="AW31" i="3"/>
  <c r="AW30" i="3" s="1"/>
  <c r="AW29" i="3"/>
  <c r="AW28" i="3" s="1"/>
  <c r="AW27" i="3"/>
  <c r="AW26" i="3"/>
  <c r="AW23" i="3"/>
  <c r="AW22" i="3"/>
  <c r="AW20" i="3"/>
  <c r="AW19" i="3" s="1"/>
  <c r="AW18" i="3"/>
  <c r="AW17" i="3"/>
  <c r="AU126" i="3"/>
  <c r="AU125" i="3"/>
  <c r="AU124" i="3"/>
  <c r="AU123" i="3"/>
  <c r="AU122" i="3"/>
  <c r="AU121" i="3"/>
  <c r="AU120" i="3"/>
  <c r="AU119" i="3"/>
  <c r="AU118" i="3"/>
  <c r="AU117" i="3"/>
  <c r="AU116" i="3"/>
  <c r="AU115" i="3"/>
  <c r="AU114" i="3"/>
  <c r="AU113" i="3"/>
  <c r="AU111" i="3"/>
  <c r="AU110" i="3"/>
  <c r="AU109" i="3"/>
  <c r="AU108" i="3"/>
  <c r="AU106" i="3"/>
  <c r="AU104" i="3"/>
  <c r="AU103" i="3" s="1"/>
  <c r="AU101" i="3"/>
  <c r="AU100" i="3"/>
  <c r="AU99" i="3"/>
  <c r="AU98" i="3"/>
  <c r="AU97" i="3"/>
  <c r="AU96" i="3"/>
  <c r="AU95" i="3"/>
  <c r="AU94" i="3"/>
  <c r="AU93" i="3"/>
  <c r="AU92" i="3"/>
  <c r="AU91" i="3"/>
  <c r="AU90" i="3"/>
  <c r="AU89" i="3"/>
  <c r="AU88" i="3"/>
  <c r="AU87" i="3"/>
  <c r="AU85" i="3"/>
  <c r="AU84" i="3"/>
  <c r="AU83" i="3"/>
  <c r="AU82" i="3"/>
  <c r="AU81" i="3"/>
  <c r="AU80" i="3"/>
  <c r="AU78" i="3"/>
  <c r="AU76" i="3"/>
  <c r="AU75" i="3"/>
  <c r="AU74" i="3"/>
  <c r="AU73" i="3"/>
  <c r="AU72" i="3"/>
  <c r="AU71" i="3"/>
  <c r="AU70" i="3"/>
  <c r="AU69" i="3"/>
  <c r="AU68" i="3"/>
  <c r="AU67" i="3"/>
  <c r="AU65" i="3"/>
  <c r="AU64" i="3"/>
  <c r="AU63" i="3"/>
  <c r="AU62" i="3"/>
  <c r="AU59" i="3"/>
  <c r="AU58" i="3" s="1"/>
  <c r="AU57" i="3"/>
  <c r="AU56" i="3"/>
  <c r="AU55" i="3"/>
  <c r="AU54" i="3"/>
  <c r="AU52" i="3"/>
  <c r="AU51" i="3"/>
  <c r="AU50" i="3"/>
  <c r="AU49" i="3"/>
  <c r="AU48" i="3"/>
  <c r="AU47" i="3"/>
  <c r="AU46" i="3"/>
  <c r="AU45" i="3"/>
  <c r="AU44" i="3"/>
  <c r="AU42" i="3"/>
  <c r="AU41" i="3" s="1"/>
  <c r="AU39" i="3"/>
  <c r="AU38" i="3" s="1"/>
  <c r="AU37" i="3"/>
  <c r="AU36" i="3"/>
  <c r="AU34" i="3"/>
  <c r="AU31" i="3"/>
  <c r="AU30" i="3" s="1"/>
  <c r="AU29" i="3"/>
  <c r="AU28" i="3" s="1"/>
  <c r="AU27" i="3"/>
  <c r="AU26" i="3"/>
  <c r="AU23" i="3"/>
  <c r="AU22" i="3"/>
  <c r="AU20" i="3"/>
  <c r="AU19" i="3" s="1"/>
  <c r="AU18" i="3"/>
  <c r="AU17" i="3"/>
  <c r="AS126" i="3"/>
  <c r="AS125" i="3"/>
  <c r="AS124" i="3"/>
  <c r="AS123" i="3"/>
  <c r="AS122" i="3"/>
  <c r="AS121" i="3"/>
  <c r="AS120" i="3"/>
  <c r="AS119" i="3"/>
  <c r="AS118" i="3"/>
  <c r="AS117" i="3"/>
  <c r="AS116" i="3"/>
  <c r="AS115" i="3"/>
  <c r="AS114" i="3"/>
  <c r="AS113" i="3"/>
  <c r="AS111" i="3"/>
  <c r="AS110" i="3"/>
  <c r="AS109" i="3"/>
  <c r="AS108" i="3"/>
  <c r="AS106" i="3"/>
  <c r="AS104" i="3"/>
  <c r="AS103" i="3" s="1"/>
  <c r="AS101" i="3"/>
  <c r="AS100" i="3"/>
  <c r="AS99" i="3"/>
  <c r="AS98" i="3"/>
  <c r="AS97" i="3"/>
  <c r="AS96" i="3"/>
  <c r="AS95" i="3"/>
  <c r="AS94" i="3"/>
  <c r="AS93" i="3"/>
  <c r="AS92" i="3"/>
  <c r="AS91" i="3"/>
  <c r="AS90" i="3"/>
  <c r="AS89" i="3"/>
  <c r="AS88" i="3"/>
  <c r="AS87" i="3"/>
  <c r="AS85" i="3"/>
  <c r="AS84" i="3"/>
  <c r="AS83" i="3"/>
  <c r="AS82" i="3"/>
  <c r="AS81" i="3"/>
  <c r="AS80" i="3"/>
  <c r="AS79" i="3"/>
  <c r="AS78" i="3"/>
  <c r="AS76" i="3"/>
  <c r="AS75" i="3"/>
  <c r="AS74" i="3"/>
  <c r="AS73" i="3"/>
  <c r="AS72" i="3"/>
  <c r="AS71" i="3"/>
  <c r="AS70" i="3"/>
  <c r="AS69" i="3"/>
  <c r="AS68" i="3"/>
  <c r="AS67" i="3"/>
  <c r="AS65" i="3"/>
  <c r="AS64" i="3"/>
  <c r="AS63" i="3"/>
  <c r="AS62" i="3"/>
  <c r="AS59" i="3"/>
  <c r="AS58" i="3" s="1"/>
  <c r="AS57" i="3"/>
  <c r="AS56" i="3"/>
  <c r="AS55" i="3"/>
  <c r="AS54" i="3"/>
  <c r="AS52" i="3"/>
  <c r="AS51" i="3"/>
  <c r="AS50" i="3"/>
  <c r="AS49" i="3"/>
  <c r="AS48" i="3"/>
  <c r="AS47" i="3"/>
  <c r="AS46" i="3"/>
  <c r="AS45" i="3"/>
  <c r="AS44" i="3"/>
  <c r="AS42" i="3"/>
  <c r="AS41" i="3" s="1"/>
  <c r="AS39" i="3"/>
  <c r="AS38" i="3" s="1"/>
  <c r="AS37" i="3"/>
  <c r="AS36" i="3"/>
  <c r="AS34" i="3"/>
  <c r="AS31" i="3"/>
  <c r="AS30" i="3" s="1"/>
  <c r="AS29" i="3"/>
  <c r="AS28" i="3" s="1"/>
  <c r="AS27" i="3"/>
  <c r="AS26" i="3"/>
  <c r="AS23" i="3"/>
  <c r="AS22" i="3"/>
  <c r="AS20" i="3"/>
  <c r="AS19" i="3" s="1"/>
  <c r="AS18" i="3"/>
  <c r="AS17" i="3"/>
  <c r="AQ62" i="3"/>
  <c r="AQ18" i="3"/>
  <c r="AW16" i="3" l="1"/>
  <c r="AW21" i="3"/>
  <c r="AS25" i="3"/>
  <c r="AS21" i="3"/>
  <c r="AU21" i="3"/>
  <c r="AS16" i="3"/>
  <c r="AS105" i="3"/>
  <c r="AW25" i="3"/>
  <c r="AU25" i="3"/>
  <c r="AS32" i="3"/>
  <c r="AU32" i="3"/>
  <c r="AW32" i="3"/>
  <c r="AW105" i="3"/>
  <c r="AU105" i="3"/>
  <c r="AS60" i="3"/>
  <c r="AU16" i="3"/>
  <c r="AS112" i="3"/>
  <c r="AS86" i="3"/>
  <c r="AS43" i="3"/>
  <c r="AW86" i="3"/>
  <c r="AW112" i="3"/>
  <c r="AW60" i="3"/>
  <c r="AW43" i="3"/>
  <c r="AU112" i="3"/>
  <c r="AU86" i="3"/>
  <c r="AU60" i="3"/>
  <c r="AU43" i="3"/>
  <c r="AW15" i="3" l="1"/>
  <c r="AU24" i="3"/>
  <c r="AU40" i="3"/>
  <c r="AS24" i="3"/>
  <c r="AS15" i="3"/>
  <c r="AU15" i="3"/>
  <c r="AS102" i="3"/>
  <c r="AS40" i="3"/>
  <c r="AW24" i="3"/>
  <c r="AW40" i="3"/>
  <c r="AW102" i="3"/>
  <c r="AU102" i="3"/>
  <c r="AS128" i="3" l="1"/>
  <c r="AS130" i="3" s="1"/>
  <c r="AS14" i="3"/>
  <c r="AU14" i="3"/>
  <c r="AU128" i="3"/>
  <c r="AU130" i="3" s="1"/>
  <c r="AW14" i="3"/>
  <c r="AW128" i="3"/>
  <c r="AW130" i="3" s="1"/>
  <c r="T8" i="74"/>
  <c r="D8" i="74"/>
  <c r="T7" i="74"/>
  <c r="D7" i="74"/>
  <c r="D6" i="74"/>
  <c r="D5" i="74"/>
  <c r="AS129" i="3" l="1"/>
  <c r="AS132" i="3" s="1"/>
  <c r="AS134" i="3" s="1"/>
  <c r="AU129" i="3"/>
  <c r="AU132" i="3" s="1"/>
  <c r="AU134" i="3" s="1"/>
  <c r="AW129" i="3"/>
  <c r="AW132" i="3" s="1"/>
  <c r="AW134" i="3" s="1"/>
  <c r="AK18" i="3" l="1"/>
  <c r="R17" i="3"/>
  <c r="Q111" i="3"/>
  <c r="Q110" i="3"/>
  <c r="Q109" i="3"/>
  <c r="AQ126" i="3"/>
  <c r="AQ125" i="3"/>
  <c r="AQ124" i="3"/>
  <c r="AQ123" i="3"/>
  <c r="AQ122" i="3"/>
  <c r="AQ121" i="3"/>
  <c r="AQ120" i="3"/>
  <c r="AQ119" i="3"/>
  <c r="AQ118" i="3"/>
  <c r="AQ117" i="3"/>
  <c r="AQ116" i="3"/>
  <c r="AQ115" i="3"/>
  <c r="AQ114" i="3"/>
  <c r="AQ113" i="3"/>
  <c r="AQ111" i="3"/>
  <c r="AQ110" i="3"/>
  <c r="AQ109" i="3"/>
  <c r="AQ108" i="3"/>
  <c r="AQ106" i="3"/>
  <c r="AQ104" i="3"/>
  <c r="AQ103" i="3" s="1"/>
  <c r="AQ101" i="3"/>
  <c r="AQ100" i="3"/>
  <c r="AQ99" i="3"/>
  <c r="AQ98" i="3"/>
  <c r="AQ97" i="3"/>
  <c r="AQ96" i="3"/>
  <c r="AQ95" i="3"/>
  <c r="AQ94" i="3"/>
  <c r="AQ93" i="3"/>
  <c r="AQ92" i="3"/>
  <c r="AQ91" i="3"/>
  <c r="AQ90" i="3"/>
  <c r="AQ89" i="3"/>
  <c r="AQ88" i="3"/>
  <c r="AQ87" i="3"/>
  <c r="AQ85" i="3"/>
  <c r="AQ84" i="3"/>
  <c r="AQ83" i="3"/>
  <c r="AQ82" i="3"/>
  <c r="AQ81" i="3"/>
  <c r="AQ80" i="3"/>
  <c r="AQ78" i="3"/>
  <c r="AQ76" i="3"/>
  <c r="AQ75" i="3"/>
  <c r="AQ74" i="3"/>
  <c r="AQ73" i="3"/>
  <c r="AQ72" i="3"/>
  <c r="AQ71" i="3"/>
  <c r="AQ70" i="3"/>
  <c r="AQ69" i="3"/>
  <c r="AQ68" i="3"/>
  <c r="AQ67" i="3"/>
  <c r="AQ65" i="3"/>
  <c r="AQ64" i="3"/>
  <c r="AQ63" i="3"/>
  <c r="AQ59" i="3"/>
  <c r="AQ58" i="3" s="1"/>
  <c r="AQ57" i="3"/>
  <c r="AQ56" i="3"/>
  <c r="AQ55" i="3"/>
  <c r="AQ54" i="3"/>
  <c r="AQ52" i="3"/>
  <c r="AQ51" i="3"/>
  <c r="AQ50" i="3"/>
  <c r="AQ49" i="3"/>
  <c r="AQ48" i="3"/>
  <c r="AQ47" i="3"/>
  <c r="AQ46" i="3"/>
  <c r="AQ45" i="3"/>
  <c r="AQ44" i="3"/>
  <c r="AQ42" i="3"/>
  <c r="AQ41" i="3" s="1"/>
  <c r="AQ39" i="3"/>
  <c r="AQ38" i="3" s="1"/>
  <c r="AQ37" i="3"/>
  <c r="AQ36" i="3"/>
  <c r="AQ34" i="3"/>
  <c r="AQ31" i="3"/>
  <c r="AQ30" i="3" s="1"/>
  <c r="AQ29" i="3"/>
  <c r="AQ28" i="3" s="1"/>
  <c r="AQ27" i="3"/>
  <c r="AQ26" i="3"/>
  <c r="AQ23" i="3"/>
  <c r="AQ22" i="3"/>
  <c r="AQ20" i="3"/>
  <c r="AQ19" i="3" s="1"/>
  <c r="AQ17" i="3"/>
  <c r="AQ25" i="3" l="1"/>
  <c r="AQ105" i="3"/>
  <c r="AQ112" i="3"/>
  <c r="AQ86" i="3"/>
  <c r="AQ21" i="3"/>
  <c r="AQ16" i="3"/>
  <c r="AQ60" i="3"/>
  <c r="AQ43" i="3"/>
  <c r="AQ32" i="3"/>
  <c r="AQ15" i="3" l="1"/>
  <c r="AQ24" i="3"/>
  <c r="AQ102" i="3"/>
  <c r="AQ40" i="3"/>
  <c r="AQ128" i="3" l="1"/>
  <c r="AQ130" i="3" s="1"/>
  <c r="AQ14" i="3"/>
  <c r="AQ129" i="3" l="1"/>
  <c r="AQ132" i="3" s="1"/>
  <c r="AQ134" i="3" s="1"/>
  <c r="BU106" i="3"/>
  <c r="BX106" i="3" s="1"/>
  <c r="AM106" i="3"/>
  <c r="O106" i="3"/>
  <c r="P106" i="3" s="1"/>
  <c r="P126" i="3"/>
  <c r="P125" i="3"/>
  <c r="P124" i="3"/>
  <c r="P123" i="3"/>
  <c r="P122" i="3"/>
  <c r="P121" i="3"/>
  <c r="P120" i="3"/>
  <c r="P119" i="3"/>
  <c r="P118" i="3"/>
  <c r="P117" i="3"/>
  <c r="P116" i="3"/>
  <c r="P115" i="3"/>
  <c r="P114" i="3"/>
  <c r="P113" i="3"/>
  <c r="P111" i="3"/>
  <c r="P110" i="3"/>
  <c r="P109" i="3"/>
  <c r="P108" i="3"/>
  <c r="P104" i="3"/>
  <c r="P103" i="3" s="1"/>
  <c r="P101" i="3"/>
  <c r="P100" i="3"/>
  <c r="P99" i="3"/>
  <c r="P98" i="3"/>
  <c r="P97" i="3"/>
  <c r="P96" i="3"/>
  <c r="P95" i="3"/>
  <c r="P94" i="3"/>
  <c r="P93" i="3"/>
  <c r="P92" i="3"/>
  <c r="P91" i="3"/>
  <c r="P90" i="3"/>
  <c r="P89" i="3"/>
  <c r="P88" i="3"/>
  <c r="P87" i="3"/>
  <c r="P85" i="3"/>
  <c r="P84" i="3"/>
  <c r="P83" i="3"/>
  <c r="P82" i="3"/>
  <c r="P81" i="3"/>
  <c r="P80" i="3"/>
  <c r="P79" i="3"/>
  <c r="P78" i="3"/>
  <c r="P76" i="3"/>
  <c r="P75" i="3"/>
  <c r="P74" i="3"/>
  <c r="P73" i="3"/>
  <c r="P72" i="3"/>
  <c r="P71" i="3"/>
  <c r="P70" i="3"/>
  <c r="P69" i="3"/>
  <c r="P68" i="3"/>
  <c r="P67" i="3"/>
  <c r="P65" i="3"/>
  <c r="P64" i="3"/>
  <c r="P63" i="3"/>
  <c r="P62" i="3"/>
  <c r="P59" i="3"/>
  <c r="P58" i="3" s="1"/>
  <c r="P57" i="3"/>
  <c r="P56" i="3"/>
  <c r="P55" i="3"/>
  <c r="P54" i="3"/>
  <c r="P52" i="3"/>
  <c r="P51" i="3"/>
  <c r="P50" i="3"/>
  <c r="P49" i="3"/>
  <c r="P48" i="3"/>
  <c r="P47" i="3"/>
  <c r="P46" i="3"/>
  <c r="P45" i="3"/>
  <c r="P44" i="3"/>
  <c r="P42" i="3"/>
  <c r="P41" i="3" s="1"/>
  <c r="P39" i="3"/>
  <c r="P38" i="3" s="1"/>
  <c r="P37" i="3"/>
  <c r="P36" i="3"/>
  <c r="P34" i="3"/>
  <c r="P31" i="3"/>
  <c r="P30" i="3" s="1"/>
  <c r="P29" i="3"/>
  <c r="P28" i="3" s="1"/>
  <c r="P27" i="3"/>
  <c r="P26" i="3"/>
  <c r="P23" i="3"/>
  <c r="P22" i="3"/>
  <c r="P20" i="3"/>
  <c r="P19" i="3" s="1"/>
  <c r="P18" i="3"/>
  <c r="P17" i="3"/>
  <c r="P16" i="3" s="1"/>
  <c r="L112" i="3"/>
  <c r="L106" i="3"/>
  <c r="L103" i="3"/>
  <c r="L86" i="3"/>
  <c r="L60" i="3"/>
  <c r="L58" i="3"/>
  <c r="L43" i="3"/>
  <c r="L41" i="3"/>
  <c r="L38" i="3"/>
  <c r="L32" i="3"/>
  <c r="L30" i="3"/>
  <c r="L28" i="3"/>
  <c r="L25" i="3"/>
  <c r="L21" i="3"/>
  <c r="L19" i="3"/>
  <c r="L16" i="3"/>
  <c r="P21" i="3" l="1"/>
  <c r="P15" i="3" s="1"/>
  <c r="L105" i="3"/>
  <c r="L102" i="3" s="1"/>
  <c r="R106" i="3"/>
  <c r="S106" i="3" s="1"/>
  <c r="P32" i="3"/>
  <c r="P60" i="3"/>
  <c r="P112" i="3"/>
  <c r="P105" i="3"/>
  <c r="P43" i="3"/>
  <c r="P25" i="3"/>
  <c r="BV106" i="3"/>
  <c r="P86" i="3"/>
  <c r="L15" i="3"/>
  <c r="L24" i="3"/>
  <c r="L40" i="3"/>
  <c r="H65" i="3"/>
  <c r="H64" i="3"/>
  <c r="L128" i="3" l="1"/>
  <c r="P24" i="3"/>
  <c r="P102" i="3"/>
  <c r="P40" i="3"/>
  <c r="L14" i="3"/>
  <c r="P128" i="3" l="1"/>
  <c r="P14" i="3"/>
  <c r="L130" i="3"/>
  <c r="L132" i="3" s="1"/>
  <c r="L134" i="3" s="1"/>
  <c r="BS64" i="3"/>
  <c r="X7" i="88" l="1"/>
  <c r="X7" i="84"/>
  <c r="P129" i="3"/>
  <c r="P130" i="3"/>
  <c r="X7" i="74"/>
  <c r="P132" i="3" l="1"/>
  <c r="P134" i="3" s="1"/>
  <c r="AK17" i="3"/>
  <c r="U99" i="3" l="1"/>
  <c r="U108" i="3"/>
  <c r="U109" i="3"/>
  <c r="U110" i="3"/>
  <c r="U111" i="3"/>
  <c r="U106" i="3"/>
  <c r="R76" i="3" l="1"/>
  <c r="R75" i="3"/>
  <c r="R73" i="3"/>
  <c r="R74" i="3"/>
  <c r="R72" i="3"/>
  <c r="R71" i="3"/>
  <c r="R70" i="3"/>
  <c r="R69" i="3"/>
  <c r="R68" i="3"/>
  <c r="R67" i="3"/>
  <c r="R65" i="3"/>
  <c r="R64" i="3"/>
  <c r="S64" i="3" s="1"/>
  <c r="R63" i="3"/>
  <c r="AO126" i="3"/>
  <c r="AO125" i="3"/>
  <c r="AO124" i="3"/>
  <c r="AO123" i="3"/>
  <c r="AO122" i="3"/>
  <c r="AO121" i="3"/>
  <c r="AO120" i="3"/>
  <c r="AO119" i="3"/>
  <c r="AO118" i="3"/>
  <c r="AO117" i="3"/>
  <c r="AO116" i="3"/>
  <c r="AO115" i="3"/>
  <c r="AO114" i="3"/>
  <c r="AO113" i="3"/>
  <c r="AO111" i="3"/>
  <c r="AO110" i="3"/>
  <c r="AO109" i="3"/>
  <c r="AO108" i="3"/>
  <c r="AO106" i="3"/>
  <c r="AO104" i="3"/>
  <c r="AO103" i="3" s="1"/>
  <c r="AO101" i="3"/>
  <c r="AO100" i="3"/>
  <c r="AO99" i="3"/>
  <c r="AO98" i="3"/>
  <c r="AO97" i="3"/>
  <c r="AO96" i="3"/>
  <c r="AO95" i="3"/>
  <c r="AO94" i="3"/>
  <c r="AO93" i="3"/>
  <c r="AO92" i="3"/>
  <c r="AO91" i="3"/>
  <c r="AO90" i="3"/>
  <c r="AO89" i="3"/>
  <c r="AO88" i="3"/>
  <c r="AO87" i="3"/>
  <c r="AO85" i="3"/>
  <c r="AO84" i="3"/>
  <c r="AO83" i="3"/>
  <c r="AO82" i="3"/>
  <c r="AO81" i="3"/>
  <c r="AO80" i="3"/>
  <c r="AO79" i="3"/>
  <c r="AO78" i="3"/>
  <c r="AO76" i="3"/>
  <c r="AO75" i="3"/>
  <c r="AO74" i="3"/>
  <c r="AO73" i="3"/>
  <c r="AO72" i="3"/>
  <c r="AO71" i="3"/>
  <c r="AO70" i="3"/>
  <c r="AO69" i="3"/>
  <c r="AO68" i="3"/>
  <c r="AO67" i="3"/>
  <c r="AO65" i="3"/>
  <c r="AO64" i="3"/>
  <c r="AO63" i="3"/>
  <c r="AO62" i="3"/>
  <c r="AO59" i="3"/>
  <c r="AO58" i="3" s="1"/>
  <c r="AO57" i="3"/>
  <c r="AO56" i="3"/>
  <c r="AO55" i="3"/>
  <c r="AO54" i="3"/>
  <c r="AO52" i="3"/>
  <c r="AO51" i="3"/>
  <c r="AO50" i="3"/>
  <c r="AO49" i="3"/>
  <c r="AO48" i="3"/>
  <c r="AO47" i="3"/>
  <c r="AO46" i="3"/>
  <c r="AO45" i="3"/>
  <c r="AO44" i="3"/>
  <c r="AO42" i="3"/>
  <c r="AO41" i="3" s="1"/>
  <c r="AO39" i="3"/>
  <c r="AO38" i="3" s="1"/>
  <c r="AO37" i="3"/>
  <c r="AO36" i="3"/>
  <c r="AO34" i="3"/>
  <c r="AO31" i="3"/>
  <c r="AO30" i="3" s="1"/>
  <c r="AO29" i="3"/>
  <c r="AO28" i="3" s="1"/>
  <c r="AO27" i="3"/>
  <c r="AO26" i="3"/>
  <c r="AO23" i="3"/>
  <c r="AO22" i="3"/>
  <c r="AO20" i="3"/>
  <c r="AO19" i="3" s="1"/>
  <c r="AO18" i="3"/>
  <c r="AO17" i="3"/>
  <c r="AM126" i="3"/>
  <c r="AM125" i="3"/>
  <c r="AM124" i="3"/>
  <c r="AM123" i="3"/>
  <c r="AM122" i="3"/>
  <c r="AM121" i="3"/>
  <c r="AM120" i="3"/>
  <c r="AM119" i="3"/>
  <c r="AM118" i="3"/>
  <c r="AM117" i="3"/>
  <c r="AM116" i="3"/>
  <c r="AM115" i="3"/>
  <c r="AM114" i="3"/>
  <c r="AM113" i="3"/>
  <c r="AM111" i="3"/>
  <c r="AM110" i="3"/>
  <c r="AM109" i="3"/>
  <c r="AM108" i="3"/>
  <c r="AM104" i="3"/>
  <c r="AM103" i="3" s="1"/>
  <c r="AM101" i="3"/>
  <c r="AM100" i="3"/>
  <c r="AM99" i="3"/>
  <c r="AM98" i="3"/>
  <c r="AM97" i="3"/>
  <c r="AM96" i="3"/>
  <c r="AM95" i="3"/>
  <c r="AM94" i="3"/>
  <c r="AM93" i="3"/>
  <c r="AM92" i="3"/>
  <c r="AM91" i="3"/>
  <c r="AM90" i="3"/>
  <c r="AM89" i="3"/>
  <c r="AM88" i="3"/>
  <c r="AM87" i="3"/>
  <c r="AM85" i="3"/>
  <c r="AM84" i="3"/>
  <c r="AM83" i="3"/>
  <c r="AM82" i="3"/>
  <c r="AM81" i="3"/>
  <c r="AM80" i="3"/>
  <c r="AM78" i="3"/>
  <c r="AM76" i="3"/>
  <c r="AM75" i="3"/>
  <c r="AM74" i="3"/>
  <c r="AM73" i="3"/>
  <c r="AM72" i="3"/>
  <c r="AM71" i="3"/>
  <c r="AM70" i="3"/>
  <c r="AM69" i="3"/>
  <c r="AM68" i="3"/>
  <c r="AM67" i="3"/>
  <c r="AM65" i="3"/>
  <c r="AM64" i="3"/>
  <c r="AM63" i="3"/>
  <c r="AM62" i="3"/>
  <c r="AM59" i="3"/>
  <c r="AM58" i="3" s="1"/>
  <c r="AM57" i="3"/>
  <c r="AM56" i="3"/>
  <c r="AM55" i="3"/>
  <c r="AM54" i="3"/>
  <c r="AM52" i="3"/>
  <c r="AM51" i="3"/>
  <c r="AM50" i="3"/>
  <c r="AM49" i="3"/>
  <c r="AM48" i="3"/>
  <c r="AM47" i="3"/>
  <c r="AM46" i="3"/>
  <c r="AM45" i="3"/>
  <c r="AM44" i="3"/>
  <c r="AM42" i="3"/>
  <c r="AM41" i="3" s="1"/>
  <c r="AM39" i="3"/>
  <c r="AM38" i="3" s="1"/>
  <c r="AM37" i="3"/>
  <c r="AM36" i="3"/>
  <c r="AM34" i="3"/>
  <c r="AM31" i="3"/>
  <c r="AM30" i="3" s="1"/>
  <c r="AM29" i="3"/>
  <c r="AM28" i="3" s="1"/>
  <c r="AM27" i="3"/>
  <c r="AM26" i="3"/>
  <c r="AM23" i="3"/>
  <c r="AM22" i="3"/>
  <c r="AM20" i="3"/>
  <c r="AM19" i="3" s="1"/>
  <c r="AM18" i="3"/>
  <c r="AM17" i="3"/>
  <c r="AK126" i="3"/>
  <c r="AK125" i="3"/>
  <c r="AK124" i="3"/>
  <c r="AK123" i="3"/>
  <c r="AK122" i="3"/>
  <c r="AK121" i="3"/>
  <c r="AK120" i="3"/>
  <c r="AK119" i="3"/>
  <c r="AK118" i="3"/>
  <c r="AK117" i="3"/>
  <c r="AK116" i="3"/>
  <c r="AK115" i="3"/>
  <c r="AK114" i="3"/>
  <c r="AK113" i="3"/>
  <c r="AK111" i="3"/>
  <c r="AK110" i="3"/>
  <c r="AK109" i="3"/>
  <c r="AK108" i="3"/>
  <c r="AK106" i="3"/>
  <c r="AK104" i="3"/>
  <c r="AK103" i="3" s="1"/>
  <c r="AK101" i="3"/>
  <c r="AK100" i="3"/>
  <c r="AK99" i="3"/>
  <c r="AK98" i="3"/>
  <c r="AK97" i="3"/>
  <c r="AK96" i="3"/>
  <c r="AK95" i="3"/>
  <c r="AK94" i="3"/>
  <c r="AK93" i="3"/>
  <c r="AK92" i="3"/>
  <c r="AK91" i="3"/>
  <c r="AK90" i="3"/>
  <c r="AK89" i="3"/>
  <c r="AK88" i="3"/>
  <c r="AK87" i="3"/>
  <c r="AK85" i="3"/>
  <c r="AK84" i="3"/>
  <c r="AK83" i="3"/>
  <c r="AK82" i="3"/>
  <c r="AK81" i="3"/>
  <c r="AK80" i="3"/>
  <c r="AK79" i="3"/>
  <c r="AK78" i="3"/>
  <c r="AK76" i="3"/>
  <c r="AK75" i="3"/>
  <c r="AK74" i="3"/>
  <c r="AK73" i="3"/>
  <c r="AK72" i="3"/>
  <c r="AK71" i="3"/>
  <c r="AK70" i="3"/>
  <c r="AK69" i="3"/>
  <c r="AK68" i="3"/>
  <c r="AK67" i="3"/>
  <c r="AK65" i="3"/>
  <c r="AK64" i="3"/>
  <c r="AK63" i="3"/>
  <c r="AK62" i="3"/>
  <c r="AK59" i="3"/>
  <c r="AK58" i="3" s="1"/>
  <c r="AK57" i="3"/>
  <c r="AK56" i="3"/>
  <c r="AK55" i="3"/>
  <c r="AK54" i="3"/>
  <c r="AK52" i="3"/>
  <c r="AK51" i="3"/>
  <c r="AK50" i="3"/>
  <c r="AK49" i="3"/>
  <c r="AK48" i="3"/>
  <c r="AK47" i="3"/>
  <c r="AK46" i="3"/>
  <c r="AK45" i="3"/>
  <c r="AK44" i="3"/>
  <c r="AK42" i="3"/>
  <c r="AK41" i="3" s="1"/>
  <c r="AK39" i="3"/>
  <c r="AK38" i="3" s="1"/>
  <c r="AK37" i="3"/>
  <c r="AK36" i="3"/>
  <c r="AK34" i="3"/>
  <c r="AK31" i="3"/>
  <c r="AK30" i="3" s="1"/>
  <c r="AK29" i="3"/>
  <c r="AK28" i="3" s="1"/>
  <c r="AK27" i="3"/>
  <c r="AK26" i="3"/>
  <c r="AK23" i="3"/>
  <c r="AK22" i="3"/>
  <c r="AK20" i="3"/>
  <c r="AK19" i="3" s="1"/>
  <c r="AI126" i="3"/>
  <c r="AI125" i="3"/>
  <c r="AI124" i="3"/>
  <c r="AI123" i="3"/>
  <c r="AI122" i="3"/>
  <c r="AI121" i="3"/>
  <c r="AI120" i="3"/>
  <c r="AI119" i="3"/>
  <c r="AI118" i="3"/>
  <c r="AI117" i="3"/>
  <c r="AI116" i="3"/>
  <c r="AI115" i="3"/>
  <c r="AI114" i="3"/>
  <c r="AI113" i="3"/>
  <c r="AI111" i="3"/>
  <c r="AI110" i="3"/>
  <c r="AI109" i="3"/>
  <c r="AI108" i="3"/>
  <c r="AI106" i="3"/>
  <c r="AI104" i="3"/>
  <c r="AI103" i="3" s="1"/>
  <c r="AI101" i="3"/>
  <c r="AI100" i="3"/>
  <c r="AI99" i="3"/>
  <c r="AI98" i="3"/>
  <c r="AI97" i="3"/>
  <c r="AI96" i="3"/>
  <c r="AI95" i="3"/>
  <c r="AI94" i="3"/>
  <c r="AI93" i="3"/>
  <c r="AI92" i="3"/>
  <c r="AI91" i="3"/>
  <c r="AI90" i="3"/>
  <c r="AI89" i="3"/>
  <c r="AI88" i="3"/>
  <c r="AI87" i="3"/>
  <c r="AI85" i="3"/>
  <c r="AI84" i="3"/>
  <c r="AI83" i="3"/>
  <c r="AI82" i="3"/>
  <c r="AI81" i="3"/>
  <c r="AI80" i="3"/>
  <c r="AI79" i="3"/>
  <c r="AI78" i="3"/>
  <c r="AI76" i="3"/>
  <c r="AI75" i="3"/>
  <c r="AI74" i="3"/>
  <c r="AI73" i="3"/>
  <c r="AI72" i="3"/>
  <c r="AI71" i="3"/>
  <c r="AI70" i="3"/>
  <c r="AI69" i="3"/>
  <c r="AI68" i="3"/>
  <c r="AI67" i="3"/>
  <c r="AI65" i="3"/>
  <c r="AI64" i="3"/>
  <c r="AI63" i="3"/>
  <c r="AI62" i="3"/>
  <c r="AI59" i="3"/>
  <c r="AI58" i="3" s="1"/>
  <c r="AI57" i="3"/>
  <c r="AI56" i="3"/>
  <c r="AI55" i="3"/>
  <c r="AI54" i="3"/>
  <c r="AI52" i="3"/>
  <c r="AI51" i="3"/>
  <c r="AI50" i="3"/>
  <c r="AI49" i="3"/>
  <c r="AI48" i="3"/>
  <c r="AI47" i="3"/>
  <c r="AI46" i="3"/>
  <c r="AI45" i="3"/>
  <c r="AI44" i="3"/>
  <c r="AI42" i="3"/>
  <c r="AI41" i="3" s="1"/>
  <c r="AI39" i="3"/>
  <c r="AI38" i="3" s="1"/>
  <c r="AI37" i="3"/>
  <c r="AI36" i="3"/>
  <c r="AI34" i="3"/>
  <c r="AI31" i="3"/>
  <c r="AI30" i="3" s="1"/>
  <c r="AI29" i="3"/>
  <c r="AI28" i="3" s="1"/>
  <c r="AI27" i="3"/>
  <c r="AI26" i="3"/>
  <c r="AI23" i="3"/>
  <c r="AI22" i="3"/>
  <c r="AI20" i="3"/>
  <c r="AI19" i="3" s="1"/>
  <c r="AI18" i="3"/>
  <c r="AI17" i="3"/>
  <c r="AG126" i="3"/>
  <c r="AG125" i="3"/>
  <c r="AG124" i="3"/>
  <c r="AG123" i="3"/>
  <c r="AG122" i="3"/>
  <c r="AG121" i="3"/>
  <c r="AG120" i="3"/>
  <c r="AG119" i="3"/>
  <c r="AG118" i="3"/>
  <c r="AG117" i="3"/>
  <c r="AG116" i="3"/>
  <c r="AG115" i="3"/>
  <c r="AG114" i="3"/>
  <c r="AG113" i="3"/>
  <c r="AG111" i="3"/>
  <c r="AG110" i="3"/>
  <c r="AG109" i="3"/>
  <c r="AG108" i="3"/>
  <c r="AG106" i="3"/>
  <c r="AG104" i="3"/>
  <c r="AG103" i="3" s="1"/>
  <c r="AG101" i="3"/>
  <c r="AG100" i="3"/>
  <c r="AG99" i="3"/>
  <c r="AG98" i="3"/>
  <c r="AG97" i="3"/>
  <c r="AG96" i="3"/>
  <c r="AG95" i="3"/>
  <c r="AG94" i="3"/>
  <c r="AG93" i="3"/>
  <c r="AG92" i="3"/>
  <c r="AG91" i="3"/>
  <c r="AG90" i="3"/>
  <c r="AG89" i="3"/>
  <c r="AG88" i="3"/>
  <c r="AG87" i="3"/>
  <c r="AG85" i="3"/>
  <c r="AG84" i="3"/>
  <c r="AG83" i="3"/>
  <c r="AG82" i="3"/>
  <c r="AG81" i="3"/>
  <c r="AG80" i="3"/>
  <c r="AG79" i="3"/>
  <c r="AG78" i="3"/>
  <c r="AG76" i="3"/>
  <c r="AG75" i="3"/>
  <c r="AG74" i="3"/>
  <c r="AG73" i="3"/>
  <c r="AG72" i="3"/>
  <c r="AG71" i="3"/>
  <c r="AG70" i="3"/>
  <c r="AG69" i="3"/>
  <c r="AG68" i="3"/>
  <c r="AG67" i="3"/>
  <c r="AG65" i="3"/>
  <c r="AG64" i="3"/>
  <c r="AG63" i="3"/>
  <c r="AG62" i="3"/>
  <c r="AG59" i="3"/>
  <c r="AG58" i="3" s="1"/>
  <c r="AG57" i="3"/>
  <c r="AG56" i="3"/>
  <c r="AG55" i="3"/>
  <c r="AG54" i="3"/>
  <c r="AG52" i="3"/>
  <c r="AG51" i="3"/>
  <c r="AG50" i="3"/>
  <c r="AG49" i="3"/>
  <c r="AG48" i="3"/>
  <c r="AG47" i="3"/>
  <c r="AG46" i="3"/>
  <c r="AG45" i="3"/>
  <c r="AG44" i="3"/>
  <c r="AG42" i="3"/>
  <c r="AG41" i="3" s="1"/>
  <c r="AG39" i="3"/>
  <c r="AG38" i="3" s="1"/>
  <c r="AG37" i="3"/>
  <c r="AG36" i="3"/>
  <c r="AG34" i="3"/>
  <c r="AG31" i="3"/>
  <c r="AG30" i="3" s="1"/>
  <c r="AG29" i="3"/>
  <c r="AG28" i="3" s="1"/>
  <c r="AG27" i="3"/>
  <c r="AG26" i="3"/>
  <c r="AG23" i="3"/>
  <c r="AG22" i="3"/>
  <c r="AG20" i="3"/>
  <c r="AG19" i="3" s="1"/>
  <c r="AG18" i="3"/>
  <c r="AG17" i="3"/>
  <c r="AE126" i="3"/>
  <c r="AE125" i="3"/>
  <c r="AE124" i="3"/>
  <c r="AE123" i="3"/>
  <c r="AE122" i="3"/>
  <c r="AE121" i="3"/>
  <c r="AE120" i="3"/>
  <c r="AE119" i="3"/>
  <c r="AE118" i="3"/>
  <c r="AE117" i="3"/>
  <c r="AE116" i="3"/>
  <c r="AE115" i="3"/>
  <c r="AE114" i="3"/>
  <c r="AE113" i="3"/>
  <c r="AE111" i="3"/>
  <c r="AE110" i="3"/>
  <c r="AE109" i="3"/>
  <c r="AE108" i="3"/>
  <c r="AE106" i="3"/>
  <c r="AE104" i="3"/>
  <c r="AE103" i="3" s="1"/>
  <c r="AE101" i="3"/>
  <c r="AE100" i="3"/>
  <c r="AE99" i="3"/>
  <c r="AE98" i="3"/>
  <c r="AE97" i="3"/>
  <c r="AE96" i="3"/>
  <c r="AE95" i="3"/>
  <c r="AE94" i="3"/>
  <c r="AE93" i="3"/>
  <c r="AE92" i="3"/>
  <c r="AE91" i="3"/>
  <c r="AE90" i="3"/>
  <c r="AE89" i="3"/>
  <c r="AE88" i="3"/>
  <c r="AE87" i="3"/>
  <c r="AE85" i="3"/>
  <c r="AE84" i="3"/>
  <c r="AE83" i="3"/>
  <c r="AE82" i="3"/>
  <c r="AE81" i="3"/>
  <c r="AE80" i="3"/>
  <c r="AE79" i="3"/>
  <c r="AE78" i="3"/>
  <c r="AE76" i="3"/>
  <c r="AE75" i="3"/>
  <c r="AE74" i="3"/>
  <c r="AE73" i="3"/>
  <c r="AE72" i="3"/>
  <c r="AE71" i="3"/>
  <c r="AE70" i="3"/>
  <c r="AE69" i="3"/>
  <c r="AE68" i="3"/>
  <c r="AE67" i="3"/>
  <c r="AE65" i="3"/>
  <c r="AE64" i="3"/>
  <c r="AE63" i="3"/>
  <c r="AE62" i="3"/>
  <c r="AE59" i="3"/>
  <c r="AE58" i="3" s="1"/>
  <c r="AE57" i="3"/>
  <c r="AE56" i="3"/>
  <c r="AE55" i="3"/>
  <c r="AE54" i="3"/>
  <c r="AE52" i="3"/>
  <c r="AE51" i="3"/>
  <c r="AE50" i="3"/>
  <c r="AE49" i="3"/>
  <c r="AE48" i="3"/>
  <c r="AE47" i="3"/>
  <c r="AE46" i="3"/>
  <c r="AE45" i="3"/>
  <c r="AE44" i="3"/>
  <c r="AE42" i="3"/>
  <c r="AE41" i="3" s="1"/>
  <c r="AE39" i="3"/>
  <c r="AE38" i="3" s="1"/>
  <c r="AE37" i="3"/>
  <c r="AE36" i="3"/>
  <c r="AE34" i="3"/>
  <c r="AE31" i="3"/>
  <c r="AE30" i="3" s="1"/>
  <c r="AE29" i="3"/>
  <c r="AE28" i="3" s="1"/>
  <c r="AE27" i="3"/>
  <c r="AE26" i="3"/>
  <c r="AE23" i="3"/>
  <c r="AE22" i="3"/>
  <c r="AE20" i="3"/>
  <c r="AE19" i="3" s="1"/>
  <c r="AE18" i="3"/>
  <c r="AE17" i="3"/>
  <c r="AO16" i="3" l="1"/>
  <c r="AI25" i="3"/>
  <c r="AI32" i="3"/>
  <c r="AI16" i="3"/>
  <c r="AG32" i="3"/>
  <c r="AK25" i="3"/>
  <c r="AM25" i="3"/>
  <c r="AG105" i="3"/>
  <c r="AO25" i="3"/>
  <c r="AO105" i="3"/>
  <c r="AM32" i="3"/>
  <c r="AG25" i="3"/>
  <c r="AG21" i="3"/>
  <c r="AO60" i="3"/>
  <c r="AO43" i="3"/>
  <c r="AO86" i="3"/>
  <c r="AO112" i="3"/>
  <c r="AO32" i="3"/>
  <c r="AM43" i="3"/>
  <c r="AM112" i="3"/>
  <c r="AM105" i="3"/>
  <c r="AM21" i="3"/>
  <c r="AM86" i="3"/>
  <c r="AM60" i="3"/>
  <c r="AM16" i="3"/>
  <c r="AO21" i="3"/>
  <c r="AK112" i="3"/>
  <c r="AK21" i="3"/>
  <c r="AK86" i="3"/>
  <c r="AK43" i="3"/>
  <c r="AK105" i="3"/>
  <c r="AK32" i="3"/>
  <c r="AK60" i="3"/>
  <c r="AI21" i="3"/>
  <c r="AI86" i="3"/>
  <c r="AK16" i="3"/>
  <c r="AI60" i="3"/>
  <c r="AI43" i="3"/>
  <c r="AI112" i="3"/>
  <c r="AI105" i="3"/>
  <c r="AG86" i="3"/>
  <c r="AG60" i="3"/>
  <c r="AG43" i="3"/>
  <c r="AG112" i="3"/>
  <c r="AG16" i="3"/>
  <c r="AE25" i="3"/>
  <c r="AE21" i="3"/>
  <c r="AE16" i="3"/>
  <c r="AE86" i="3"/>
  <c r="AE32" i="3"/>
  <c r="AE60" i="3"/>
  <c r="AE43" i="3"/>
  <c r="AE112" i="3"/>
  <c r="AE105" i="3"/>
  <c r="AE102" i="3" l="1"/>
  <c r="AK24" i="3"/>
  <c r="AO15" i="3"/>
  <c r="AG15" i="3"/>
  <c r="AI24" i="3"/>
  <c r="AI15" i="3"/>
  <c r="AO24" i="3"/>
  <c r="AG102" i="3"/>
  <c r="AG24" i="3"/>
  <c r="AG40" i="3"/>
  <c r="AM24" i="3"/>
  <c r="AM102" i="3"/>
  <c r="AI40" i="3"/>
  <c r="AK15" i="3"/>
  <c r="AO102" i="3"/>
  <c r="AI102" i="3"/>
  <c r="AM40" i="3"/>
  <c r="AO40" i="3"/>
  <c r="AM15" i="3"/>
  <c r="AK102" i="3"/>
  <c r="AK40" i="3"/>
  <c r="AE24" i="3"/>
  <c r="AE15" i="3"/>
  <c r="AE40" i="3"/>
  <c r="AG128" i="3" l="1"/>
  <c r="AG130" i="3" s="1"/>
  <c r="AG14" i="3"/>
  <c r="AO128" i="3"/>
  <c r="AO129" i="3" s="1"/>
  <c r="AI128" i="3"/>
  <c r="AI130" i="3" s="1"/>
  <c r="AM14" i="3"/>
  <c r="AI14" i="3"/>
  <c r="AM128" i="3"/>
  <c r="AO14" i="3"/>
  <c r="AK128" i="3"/>
  <c r="AK129" i="3" s="1"/>
  <c r="AK14" i="3"/>
  <c r="AE128" i="3"/>
  <c r="AE130" i="3" s="1"/>
  <c r="AE14" i="3"/>
  <c r="AI129" i="3" l="1"/>
  <c r="AI132" i="3" s="1"/>
  <c r="AI134" i="3" s="1"/>
  <c r="AG129" i="3"/>
  <c r="AG132" i="3" s="1"/>
  <c r="AG134" i="3" s="1"/>
  <c r="AO130" i="3"/>
  <c r="AO132" i="3" s="1"/>
  <c r="AO134" i="3" s="1"/>
  <c r="AM130" i="3"/>
  <c r="AM129" i="3"/>
  <c r="AK130" i="3"/>
  <c r="AK132" i="3" s="1"/>
  <c r="AK134" i="3" s="1"/>
  <c r="AE129" i="3"/>
  <c r="AE132" i="3" s="1"/>
  <c r="AE134" i="3" s="1"/>
  <c r="AM132" i="3" l="1"/>
  <c r="AM134" i="3" s="1"/>
  <c r="BS126" i="3"/>
  <c r="H113" i="3" l="1"/>
  <c r="H23" i="3"/>
  <c r="H22" i="3"/>
  <c r="H20" i="3"/>
  <c r="H18" i="3"/>
  <c r="H17" i="3"/>
  <c r="BS87" i="3"/>
  <c r="BU77" i="3" l="1"/>
  <c r="Y18" i="3" l="1"/>
  <c r="Y17" i="3"/>
  <c r="H104" i="3" l="1"/>
  <c r="H103" i="3" s="1"/>
  <c r="BS101" i="3"/>
  <c r="AC101" i="3"/>
  <c r="AA94" i="3"/>
  <c r="Y94" i="3"/>
  <c r="W94" i="3"/>
  <c r="U101" i="3"/>
  <c r="H101" i="3"/>
  <c r="BS100" i="3"/>
  <c r="AC100" i="3"/>
  <c r="AA93" i="3"/>
  <c r="Y93" i="3"/>
  <c r="W93" i="3"/>
  <c r="U100" i="3"/>
  <c r="H100" i="3"/>
  <c r="BS99" i="3"/>
  <c r="AC99" i="3"/>
  <c r="AA92" i="3"/>
  <c r="Y92" i="3"/>
  <c r="W92" i="3"/>
  <c r="H99" i="3"/>
  <c r="BS98" i="3"/>
  <c r="AC98" i="3"/>
  <c r="AA91" i="3"/>
  <c r="Y91" i="3"/>
  <c r="W91" i="3"/>
  <c r="U98" i="3"/>
  <c r="H98" i="3"/>
  <c r="BS97" i="3"/>
  <c r="AC97" i="3"/>
  <c r="AA90" i="3"/>
  <c r="Y90" i="3"/>
  <c r="W90" i="3"/>
  <c r="U97" i="3"/>
  <c r="H97" i="3"/>
  <c r="BS96" i="3"/>
  <c r="AC96" i="3"/>
  <c r="AA89" i="3"/>
  <c r="Y89" i="3"/>
  <c r="W89" i="3"/>
  <c r="U96" i="3"/>
  <c r="H96" i="3"/>
  <c r="BS95" i="3"/>
  <c r="AC95" i="3"/>
  <c r="AA88" i="3"/>
  <c r="Y88" i="3"/>
  <c r="W88" i="3"/>
  <c r="U95" i="3"/>
  <c r="H95" i="3"/>
  <c r="BS94" i="3"/>
  <c r="AC94" i="3"/>
  <c r="AA87" i="3"/>
  <c r="Y87" i="3"/>
  <c r="W87" i="3"/>
  <c r="U94" i="3"/>
  <c r="H94" i="3"/>
  <c r="BS93" i="3"/>
  <c r="AC93" i="3"/>
  <c r="AA86" i="3"/>
  <c r="Y86" i="3"/>
  <c r="W86" i="3"/>
  <c r="U93" i="3"/>
  <c r="H93" i="3"/>
  <c r="BS92" i="3"/>
  <c r="AC92" i="3"/>
  <c r="AA85" i="3"/>
  <c r="Y85" i="3"/>
  <c r="W85" i="3"/>
  <c r="U92" i="3"/>
  <c r="H92" i="3"/>
  <c r="BS91" i="3"/>
  <c r="AC91" i="3"/>
  <c r="AA84" i="3"/>
  <c r="Y84" i="3"/>
  <c r="W84" i="3"/>
  <c r="U91" i="3"/>
  <c r="H91" i="3"/>
  <c r="BS90" i="3"/>
  <c r="AC90" i="3"/>
  <c r="AA83" i="3"/>
  <c r="Y83" i="3"/>
  <c r="W83" i="3"/>
  <c r="U90" i="3"/>
  <c r="H90" i="3"/>
  <c r="BS89" i="3"/>
  <c r="AC89" i="3"/>
  <c r="AA82" i="3"/>
  <c r="Y82" i="3"/>
  <c r="W82" i="3"/>
  <c r="U89" i="3"/>
  <c r="H89" i="3"/>
  <c r="BS88" i="3"/>
  <c r="AC88" i="3"/>
  <c r="AA81" i="3"/>
  <c r="Y81" i="3"/>
  <c r="W81" i="3"/>
  <c r="U88" i="3"/>
  <c r="H88" i="3"/>
  <c r="AC87" i="3"/>
  <c r="AA80" i="3"/>
  <c r="Y80" i="3"/>
  <c r="W80" i="3"/>
  <c r="U87" i="3"/>
  <c r="H87" i="3"/>
  <c r="BS85" i="3"/>
  <c r="AC85" i="3"/>
  <c r="AA78" i="3"/>
  <c r="Y78" i="3"/>
  <c r="W78" i="3"/>
  <c r="U85" i="3"/>
  <c r="BU85" i="3"/>
  <c r="BV85" i="3" s="1"/>
  <c r="H85" i="3"/>
  <c r="BS84" i="3"/>
  <c r="AC84" i="3"/>
  <c r="AA77" i="3"/>
  <c r="Y77" i="3"/>
  <c r="W77" i="3"/>
  <c r="U84" i="3"/>
  <c r="BU84" i="3"/>
  <c r="BV84" i="3" s="1"/>
  <c r="H84" i="3"/>
  <c r="BS83" i="3"/>
  <c r="AC83" i="3"/>
  <c r="AA76" i="3"/>
  <c r="Y76" i="3"/>
  <c r="W76" i="3"/>
  <c r="U83" i="3"/>
  <c r="BU83" i="3"/>
  <c r="BV83" i="3" s="1"/>
  <c r="H83" i="3"/>
  <c r="BS82" i="3"/>
  <c r="AC82" i="3"/>
  <c r="AA75" i="3"/>
  <c r="Y75" i="3"/>
  <c r="W75" i="3"/>
  <c r="U82" i="3"/>
  <c r="BU82" i="3"/>
  <c r="BV82" i="3" s="1"/>
  <c r="H82" i="3"/>
  <c r="BS81" i="3"/>
  <c r="AC81" i="3"/>
  <c r="AA74" i="3"/>
  <c r="Y74" i="3"/>
  <c r="W74" i="3"/>
  <c r="U81" i="3"/>
  <c r="BU81" i="3"/>
  <c r="BV81" i="3" s="1"/>
  <c r="H81" i="3"/>
  <c r="BS80" i="3"/>
  <c r="AC80" i="3"/>
  <c r="AA73" i="3"/>
  <c r="Y73" i="3"/>
  <c r="W73" i="3"/>
  <c r="U80" i="3"/>
  <c r="BU80" i="3"/>
  <c r="BV80" i="3" s="1"/>
  <c r="H80" i="3"/>
  <c r="AC79" i="3"/>
  <c r="AA72" i="3"/>
  <c r="Y72" i="3"/>
  <c r="W72" i="3"/>
  <c r="U79" i="3"/>
  <c r="BU79" i="3"/>
  <c r="BV79" i="3" s="1"/>
  <c r="BS78" i="3"/>
  <c r="AC78" i="3"/>
  <c r="AA71" i="3"/>
  <c r="Y71" i="3"/>
  <c r="W71" i="3"/>
  <c r="U78" i="3"/>
  <c r="BU78" i="3"/>
  <c r="BV78" i="3" s="1"/>
  <c r="H78" i="3"/>
  <c r="BS62" i="3"/>
  <c r="AC62" i="3"/>
  <c r="AA55" i="3"/>
  <c r="Y55" i="3"/>
  <c r="W55" i="3"/>
  <c r="U62" i="3"/>
  <c r="H62" i="3"/>
  <c r="BS76" i="3"/>
  <c r="AC76" i="3"/>
  <c r="AA69" i="3"/>
  <c r="Y69" i="3"/>
  <c r="W69" i="3"/>
  <c r="U76" i="3"/>
  <c r="BU76" i="3"/>
  <c r="BX76" i="3" s="1"/>
  <c r="BY76" i="3" s="1"/>
  <c r="H76" i="3"/>
  <c r="BS75" i="3"/>
  <c r="AC75" i="3"/>
  <c r="AA68" i="3"/>
  <c r="Y68" i="3"/>
  <c r="W68" i="3"/>
  <c r="U75" i="3"/>
  <c r="BU75" i="3"/>
  <c r="BX75" i="3" s="1"/>
  <c r="BY75" i="3" s="1"/>
  <c r="H75" i="3"/>
  <c r="BS74" i="3"/>
  <c r="AC74" i="3"/>
  <c r="AA67" i="3"/>
  <c r="Y67" i="3"/>
  <c r="W67" i="3"/>
  <c r="U74" i="3"/>
  <c r="BU74" i="3"/>
  <c r="BX74" i="3" s="1"/>
  <c r="BY74" i="3" s="1"/>
  <c r="H74" i="3"/>
  <c r="BS73" i="3"/>
  <c r="AC73" i="3"/>
  <c r="AA66" i="3"/>
  <c r="Y66" i="3"/>
  <c r="W66" i="3"/>
  <c r="U73" i="3"/>
  <c r="BU73" i="3"/>
  <c r="BX73" i="3" s="1"/>
  <c r="BY73" i="3" s="1"/>
  <c r="H73" i="3"/>
  <c r="BS72" i="3"/>
  <c r="AC72" i="3"/>
  <c r="AA65" i="3"/>
  <c r="Y65" i="3"/>
  <c r="W65" i="3"/>
  <c r="U72" i="3"/>
  <c r="BU72" i="3"/>
  <c r="BX72" i="3" s="1"/>
  <c r="BY72" i="3" s="1"/>
  <c r="H72" i="3"/>
  <c r="BS71" i="3"/>
  <c r="AC71" i="3"/>
  <c r="AA64" i="3"/>
  <c r="Y64" i="3"/>
  <c r="W64" i="3"/>
  <c r="U71" i="3"/>
  <c r="BU71" i="3"/>
  <c r="BX71" i="3" s="1"/>
  <c r="BY71" i="3" s="1"/>
  <c r="H71" i="3"/>
  <c r="BS70" i="3"/>
  <c r="AC70" i="3"/>
  <c r="AA63" i="3"/>
  <c r="Y63" i="3"/>
  <c r="W63" i="3"/>
  <c r="U70" i="3"/>
  <c r="BU70" i="3"/>
  <c r="BX70" i="3" s="1"/>
  <c r="BY70" i="3" s="1"/>
  <c r="H70" i="3"/>
  <c r="BS69" i="3"/>
  <c r="AC69" i="3"/>
  <c r="AA62" i="3"/>
  <c r="Y62" i="3"/>
  <c r="W62" i="3"/>
  <c r="U69" i="3"/>
  <c r="BU69" i="3"/>
  <c r="BX69" i="3" s="1"/>
  <c r="BY69" i="3" s="1"/>
  <c r="H69" i="3"/>
  <c r="AC68" i="3"/>
  <c r="AA61" i="3"/>
  <c r="Y61" i="3"/>
  <c r="W61" i="3"/>
  <c r="U68" i="3"/>
  <c r="BU68" i="3"/>
  <c r="BX68" i="3" s="1"/>
  <c r="BY68" i="3" s="1"/>
  <c r="H68" i="3"/>
  <c r="BS67" i="3"/>
  <c r="AC67" i="3"/>
  <c r="AA60" i="3"/>
  <c r="Y60" i="3"/>
  <c r="W60" i="3"/>
  <c r="U67" i="3"/>
  <c r="BU67" i="3"/>
  <c r="BX67" i="3" s="1"/>
  <c r="BY67" i="3" s="1"/>
  <c r="H67" i="3"/>
  <c r="BS65" i="3"/>
  <c r="AC65" i="3"/>
  <c r="AA58" i="3"/>
  <c r="Y58" i="3"/>
  <c r="W58" i="3"/>
  <c r="U65" i="3"/>
  <c r="BU65" i="3"/>
  <c r="BX65" i="3" s="1"/>
  <c r="BY65" i="3" s="1"/>
  <c r="AC64" i="3"/>
  <c r="AA57" i="3"/>
  <c r="Y57" i="3"/>
  <c r="W57" i="3"/>
  <c r="U64" i="3"/>
  <c r="BU64" i="3"/>
  <c r="BX64" i="3" s="1"/>
  <c r="BY64" i="3" s="1"/>
  <c r="BS63" i="3"/>
  <c r="AC63" i="3"/>
  <c r="AA56" i="3"/>
  <c r="Y56" i="3"/>
  <c r="W56" i="3"/>
  <c r="U63" i="3"/>
  <c r="BU63" i="3"/>
  <c r="BX63" i="3" s="1"/>
  <c r="BY63" i="3" s="1"/>
  <c r="H63" i="3"/>
  <c r="BS59" i="3"/>
  <c r="BS58" i="3" s="1"/>
  <c r="AC59" i="3"/>
  <c r="AA52" i="3"/>
  <c r="Y52" i="3"/>
  <c r="W52" i="3"/>
  <c r="U59" i="3"/>
  <c r="H59" i="3"/>
  <c r="BS86" i="3" l="1"/>
  <c r="AA79" i="3"/>
  <c r="H60" i="3"/>
  <c r="H86" i="3"/>
  <c r="U60" i="3"/>
  <c r="U86" i="3"/>
  <c r="W79" i="3"/>
  <c r="Y79" i="3"/>
  <c r="AA53" i="3"/>
  <c r="AC86" i="3"/>
  <c r="BS60" i="3"/>
  <c r="R94" i="3"/>
  <c r="S94" i="3" s="1"/>
  <c r="BU94" i="3"/>
  <c r="BX94" i="3" s="1"/>
  <c r="BY94" i="3" s="1"/>
  <c r="R89" i="3"/>
  <c r="S89" i="3" s="1"/>
  <c r="BU89" i="3"/>
  <c r="BX89" i="3" s="1"/>
  <c r="BY89" i="3" s="1"/>
  <c r="R97" i="3"/>
  <c r="S97" i="3" s="1"/>
  <c r="BU97" i="3"/>
  <c r="BX97" i="3" s="1"/>
  <c r="BY97" i="3" s="1"/>
  <c r="BU59" i="3"/>
  <c r="BX59" i="3" s="1"/>
  <c r="BY59" i="3" s="1"/>
  <c r="R96" i="3"/>
  <c r="S96" i="3" s="1"/>
  <c r="BU96" i="3"/>
  <c r="BX96" i="3" s="1"/>
  <c r="BY96" i="3" s="1"/>
  <c r="R90" i="3"/>
  <c r="S90" i="3" s="1"/>
  <c r="BU90" i="3"/>
  <c r="BX90" i="3" s="1"/>
  <c r="BY90" i="3" s="1"/>
  <c r="R98" i="3"/>
  <c r="S98" i="3" s="1"/>
  <c r="BU98" i="3"/>
  <c r="BX98" i="3" s="1"/>
  <c r="BY98" i="3" s="1"/>
  <c r="R95" i="3"/>
  <c r="S95" i="3" s="1"/>
  <c r="BU95" i="3"/>
  <c r="BX95" i="3" s="1"/>
  <c r="BY95" i="3" s="1"/>
  <c r="R91" i="3"/>
  <c r="S91" i="3" s="1"/>
  <c r="BU91" i="3"/>
  <c r="BX91" i="3" s="1"/>
  <c r="BY91" i="3" s="1"/>
  <c r="R99" i="3"/>
  <c r="S99" i="3" s="1"/>
  <c r="BU99" i="3"/>
  <c r="BX99" i="3" s="1"/>
  <c r="BY99" i="3" s="1"/>
  <c r="R88" i="3"/>
  <c r="S88" i="3" s="1"/>
  <c r="BU88" i="3"/>
  <c r="BX88" i="3" s="1"/>
  <c r="BY88" i="3" s="1"/>
  <c r="R92" i="3"/>
  <c r="S92" i="3" s="1"/>
  <c r="BU92" i="3"/>
  <c r="BX92" i="3" s="1"/>
  <c r="BY92" i="3" s="1"/>
  <c r="R100" i="3"/>
  <c r="S100" i="3" s="1"/>
  <c r="BU100" i="3"/>
  <c r="BX100" i="3" s="1"/>
  <c r="BY100" i="3" s="1"/>
  <c r="BU62" i="3"/>
  <c r="BX62" i="3" s="1"/>
  <c r="BY62" i="3" s="1"/>
  <c r="R87" i="3"/>
  <c r="BU87" i="3"/>
  <c r="BX87" i="3" s="1"/>
  <c r="BY87" i="3" s="1"/>
  <c r="BT80" i="3"/>
  <c r="BT81" i="3"/>
  <c r="BT82" i="3"/>
  <c r="BT83" i="3"/>
  <c r="BT84" i="3"/>
  <c r="R93" i="3"/>
  <c r="S93" i="3" s="1"/>
  <c r="BU93" i="3"/>
  <c r="BX93" i="3" s="1"/>
  <c r="BY93" i="3" s="1"/>
  <c r="R101" i="3"/>
  <c r="S101" i="3" s="1"/>
  <c r="BU101" i="3"/>
  <c r="BX101" i="3" s="1"/>
  <c r="BY101" i="3" s="1"/>
  <c r="BT85" i="3"/>
  <c r="BT94" i="3"/>
  <c r="BT98" i="3"/>
  <c r="BT88" i="3"/>
  <c r="BT95" i="3"/>
  <c r="BT90" i="3"/>
  <c r="BT96" i="3"/>
  <c r="BT91" i="3"/>
  <c r="BT99" i="3"/>
  <c r="BT87" i="3"/>
  <c r="BT92" i="3"/>
  <c r="BT100" i="3"/>
  <c r="BT89" i="3"/>
  <c r="BT93" i="3"/>
  <c r="BT97" i="3"/>
  <c r="BT101" i="3"/>
  <c r="W53" i="3"/>
  <c r="Y53" i="3"/>
  <c r="AC60" i="3"/>
  <c r="BT78" i="3"/>
  <c r="BT79" i="3"/>
  <c r="BX80" i="3"/>
  <c r="BY80" i="3" s="1"/>
  <c r="BW80" i="3"/>
  <c r="BX81" i="3"/>
  <c r="BY81" i="3" s="1"/>
  <c r="BW81" i="3"/>
  <c r="BX82" i="3"/>
  <c r="BY82" i="3" s="1"/>
  <c r="BW82" i="3"/>
  <c r="BX83" i="3"/>
  <c r="BY83" i="3" s="1"/>
  <c r="BW83" i="3"/>
  <c r="BX84" i="3"/>
  <c r="BY84" i="3" s="1"/>
  <c r="BW84" i="3"/>
  <c r="BX85" i="3"/>
  <c r="BY85" i="3" s="1"/>
  <c r="BW85" i="3"/>
  <c r="R80" i="3"/>
  <c r="R81" i="3"/>
  <c r="S81" i="3" s="1"/>
  <c r="R82" i="3"/>
  <c r="S82" i="3" s="1"/>
  <c r="R83" i="3"/>
  <c r="S83" i="3" s="1"/>
  <c r="R84" i="3"/>
  <c r="S84" i="3" s="1"/>
  <c r="R85" i="3"/>
  <c r="S85" i="3" s="1"/>
  <c r="BX78" i="3"/>
  <c r="BY78" i="3" s="1"/>
  <c r="BW78" i="3"/>
  <c r="BX79" i="3"/>
  <c r="BY79" i="3" s="1"/>
  <c r="BW79" i="3"/>
  <c r="R78" i="3"/>
  <c r="BT62" i="3"/>
  <c r="BT65" i="3"/>
  <c r="S72" i="3"/>
  <c r="BT73" i="3"/>
  <c r="S65" i="3"/>
  <c r="S69" i="3"/>
  <c r="BT70" i="3"/>
  <c r="BT63" i="3"/>
  <c r="S70" i="3"/>
  <c r="BT71" i="3"/>
  <c r="S63" i="3"/>
  <c r="BT64" i="3"/>
  <c r="S71" i="3"/>
  <c r="BT72" i="3"/>
  <c r="S73" i="3"/>
  <c r="BT74" i="3"/>
  <c r="BT67" i="3"/>
  <c r="S74" i="3"/>
  <c r="BT75" i="3"/>
  <c r="S67" i="3"/>
  <c r="BT68" i="3"/>
  <c r="S75" i="3"/>
  <c r="BT76" i="3"/>
  <c r="S68" i="3"/>
  <c r="BT69" i="3"/>
  <c r="S76" i="3"/>
  <c r="BV63" i="3"/>
  <c r="BW63" i="3" s="1"/>
  <c r="BV64" i="3"/>
  <c r="BW64" i="3" s="1"/>
  <c r="BV65" i="3"/>
  <c r="BW65" i="3" s="1"/>
  <c r="BV67" i="3"/>
  <c r="BW67" i="3" s="1"/>
  <c r="BV68" i="3"/>
  <c r="BW68" i="3" s="1"/>
  <c r="BV69" i="3"/>
  <c r="BW69" i="3" s="1"/>
  <c r="BV70" i="3"/>
  <c r="BW70" i="3" s="1"/>
  <c r="BV71" i="3"/>
  <c r="BW71" i="3" s="1"/>
  <c r="BV72" i="3"/>
  <c r="BW72" i="3" s="1"/>
  <c r="BV73" i="3"/>
  <c r="BW73" i="3" s="1"/>
  <c r="BV74" i="3"/>
  <c r="BW74" i="3" s="1"/>
  <c r="BV75" i="3"/>
  <c r="BW75" i="3" s="1"/>
  <c r="BV76" i="3"/>
  <c r="BW76" i="3" s="1"/>
  <c r="BT59" i="3"/>
  <c r="S78" i="3" l="1"/>
  <c r="R60" i="3"/>
  <c r="BV62" i="3"/>
  <c r="BV60" i="3" s="1"/>
  <c r="BV91" i="3"/>
  <c r="BW91" i="3" s="1"/>
  <c r="BV100" i="3"/>
  <c r="BW100" i="3" s="1"/>
  <c r="BV99" i="3"/>
  <c r="BW99" i="3" s="1"/>
  <c r="S87" i="3"/>
  <c r="R86" i="3"/>
  <c r="S62" i="3"/>
  <c r="S59" i="3"/>
  <c r="BV96" i="3"/>
  <c r="BW96" i="3" s="1"/>
  <c r="BV98" i="3"/>
  <c r="BW98" i="3" s="1"/>
  <c r="BV90" i="3"/>
  <c r="BW90" i="3" s="1"/>
  <c r="BV101" i="3"/>
  <c r="BW101" i="3" s="1"/>
  <c r="BY86" i="3"/>
  <c r="BV94" i="3"/>
  <c r="BW94" i="3" s="1"/>
  <c r="BV93" i="3"/>
  <c r="BW93" i="3" s="1"/>
  <c r="BV59" i="3"/>
  <c r="BW59" i="3" s="1"/>
  <c r="BV92" i="3"/>
  <c r="BW92" i="3" s="1"/>
  <c r="BV97" i="3"/>
  <c r="BW97" i="3" s="1"/>
  <c r="BV89" i="3"/>
  <c r="BW89" i="3" s="1"/>
  <c r="BV88" i="3"/>
  <c r="BW88" i="3" s="1"/>
  <c r="BV95" i="3"/>
  <c r="BW95" i="3" s="1"/>
  <c r="BV87" i="3"/>
  <c r="BY60" i="3"/>
  <c r="S80" i="3"/>
  <c r="BW62" i="3" l="1"/>
  <c r="BV86" i="3"/>
  <c r="BW87" i="3"/>
  <c r="BS39" i="3"/>
  <c r="AC39" i="3"/>
  <c r="AA39" i="3"/>
  <c r="Y39" i="3"/>
  <c r="W39" i="3"/>
  <c r="U39" i="3"/>
  <c r="R39" i="3"/>
  <c r="R38" i="3" s="1"/>
  <c r="H39" i="3"/>
  <c r="H38" i="3" s="1"/>
  <c r="S39" i="3" l="1"/>
  <c r="BT39" i="3"/>
  <c r="BU39" i="3"/>
  <c r="BX39" i="3" l="1"/>
  <c r="BY39" i="3" s="1"/>
  <c r="BV39" i="3"/>
  <c r="BW39" i="3" s="1"/>
  <c r="BS37" i="3" l="1"/>
  <c r="AA37" i="3"/>
  <c r="Y37" i="3"/>
  <c r="W37" i="3"/>
  <c r="U37" i="3"/>
  <c r="BU37" i="3"/>
  <c r="BX37" i="3" s="1"/>
  <c r="H37" i="3"/>
  <c r="BS36" i="3"/>
  <c r="AC36" i="3"/>
  <c r="AA36" i="3"/>
  <c r="Y36" i="3"/>
  <c r="W36" i="3"/>
  <c r="U36" i="3"/>
  <c r="BU36" i="3"/>
  <c r="H36" i="3"/>
  <c r="BS34" i="3"/>
  <c r="AC34" i="3"/>
  <c r="AA34" i="3"/>
  <c r="Y34" i="3"/>
  <c r="W34" i="3"/>
  <c r="U34" i="3"/>
  <c r="R34" i="3"/>
  <c r="H34" i="3"/>
  <c r="H32" i="3" l="1"/>
  <c r="Y32" i="3"/>
  <c r="W32" i="3"/>
  <c r="AA32" i="3"/>
  <c r="U32" i="3"/>
  <c r="R37" i="3"/>
  <c r="S37" i="3" s="1"/>
  <c r="BT36" i="3"/>
  <c r="AC32" i="3"/>
  <c r="R36" i="3"/>
  <c r="S36" i="3" s="1"/>
  <c r="BT37" i="3"/>
  <c r="BT34" i="3"/>
  <c r="S34" i="3"/>
  <c r="BS32" i="3"/>
  <c r="BV36" i="3"/>
  <c r="BW36" i="3" s="1"/>
  <c r="BX36" i="3"/>
  <c r="BY36" i="3" s="1"/>
  <c r="BV37" i="3"/>
  <c r="BW37" i="3" s="1"/>
  <c r="BY37" i="3"/>
  <c r="BU34" i="3"/>
  <c r="BX34" i="3" s="1"/>
  <c r="R32" i="3" l="1"/>
  <c r="BT32" i="3"/>
  <c r="BY34" i="3"/>
  <c r="BY32" i="3" s="1"/>
  <c r="BV34" i="3"/>
  <c r="BW34" i="3" l="1"/>
  <c r="BV32" i="3"/>
  <c r="BW32" i="3" l="1"/>
  <c r="BS31" i="3"/>
  <c r="AC31" i="3"/>
  <c r="AA31" i="3"/>
  <c r="Y31" i="3"/>
  <c r="W31" i="3"/>
  <c r="U31" i="3"/>
  <c r="R31" i="3"/>
  <c r="R30" i="3" s="1"/>
  <c r="H31" i="3"/>
  <c r="BS29" i="3"/>
  <c r="AC29" i="3"/>
  <c r="AA29" i="3"/>
  <c r="Y29" i="3"/>
  <c r="W29" i="3"/>
  <c r="U29" i="3"/>
  <c r="BU29" i="3"/>
  <c r="H29" i="3"/>
  <c r="H28" i="3" s="1"/>
  <c r="S31" i="3" l="1"/>
  <c r="BT31" i="3"/>
  <c r="BU31" i="3"/>
  <c r="BT29" i="3"/>
  <c r="BX29" i="3"/>
  <c r="BY29" i="3" s="1"/>
  <c r="BV29" i="3"/>
  <c r="BW29" i="3" s="1"/>
  <c r="R29" i="3"/>
  <c r="S29" i="3" l="1"/>
  <c r="R28" i="3"/>
  <c r="BX31" i="3"/>
  <c r="BY31" i="3" s="1"/>
  <c r="BV31" i="3"/>
  <c r="BW31" i="3" s="1"/>
  <c r="H26" i="3" l="1"/>
  <c r="H27" i="3"/>
  <c r="BS27" i="3"/>
  <c r="AC27" i="3"/>
  <c r="AA27" i="3"/>
  <c r="Y27" i="3"/>
  <c r="W27" i="3"/>
  <c r="U27" i="3"/>
  <c r="BU27" i="3"/>
  <c r="BS26" i="3"/>
  <c r="AC26" i="3"/>
  <c r="AA26" i="3"/>
  <c r="Y26" i="3"/>
  <c r="W26" i="3"/>
  <c r="U26" i="3"/>
  <c r="BU26" i="3"/>
  <c r="BT26" i="3" l="1"/>
  <c r="U25" i="3"/>
  <c r="Y25" i="3"/>
  <c r="W25" i="3"/>
  <c r="AA25" i="3"/>
  <c r="AC25" i="3"/>
  <c r="BS25" i="3"/>
  <c r="H25" i="3"/>
  <c r="BT27" i="3"/>
  <c r="BV27" i="3"/>
  <c r="BW27" i="3" s="1"/>
  <c r="BX27" i="3"/>
  <c r="BY27" i="3" s="1"/>
  <c r="R27" i="3"/>
  <c r="S27" i="3" s="1"/>
  <c r="BX26" i="3"/>
  <c r="BY26" i="3" s="1"/>
  <c r="BV26" i="3"/>
  <c r="BW26" i="3" s="1"/>
  <c r="R26" i="3"/>
  <c r="R25" i="3" l="1"/>
  <c r="R24" i="3" s="1"/>
  <c r="BY25" i="3"/>
  <c r="S26" i="3"/>
  <c r="BV25" i="3"/>
  <c r="BS18" i="3" l="1"/>
  <c r="AC18" i="3"/>
  <c r="AA18" i="3"/>
  <c r="W18" i="3"/>
  <c r="U18" i="3"/>
  <c r="R18" i="3"/>
  <c r="AC17" i="3"/>
  <c r="AA17" i="3"/>
  <c r="W17" i="3"/>
  <c r="U17" i="3"/>
  <c r="R16" i="3" l="1"/>
  <c r="U16" i="3"/>
  <c r="S17" i="3"/>
  <c r="S18" i="3"/>
  <c r="BT18" i="3"/>
  <c r="BX18" i="3" l="1"/>
  <c r="BY18" i="3" s="1"/>
  <c r="BV18" i="3"/>
  <c r="BW18" i="3" l="1"/>
  <c r="W22" i="3" l="1"/>
  <c r="W23" i="3"/>
  <c r="BS23" i="3" l="1"/>
  <c r="BS22" i="3"/>
  <c r="BS125" i="3"/>
  <c r="BS124" i="3"/>
  <c r="BS123" i="3"/>
  <c r="BS122" i="3"/>
  <c r="BS121" i="3"/>
  <c r="BS120" i="3"/>
  <c r="BS119" i="3"/>
  <c r="BS118" i="3"/>
  <c r="BS117" i="3"/>
  <c r="BS116" i="3"/>
  <c r="BS115" i="3"/>
  <c r="BS114" i="3"/>
  <c r="BS113" i="3"/>
  <c r="AC126" i="3"/>
  <c r="AC125" i="3"/>
  <c r="AC124" i="3"/>
  <c r="AC123" i="3"/>
  <c r="AC122" i="3"/>
  <c r="AC121" i="3"/>
  <c r="AC120" i="3"/>
  <c r="AC119" i="3"/>
  <c r="AC118" i="3"/>
  <c r="AC117" i="3"/>
  <c r="AC116" i="3"/>
  <c r="AC115" i="3"/>
  <c r="AC114" i="3"/>
  <c r="AC113" i="3"/>
  <c r="AA119" i="3"/>
  <c r="AA118" i="3"/>
  <c r="AA117" i="3"/>
  <c r="AA116" i="3"/>
  <c r="AA115" i="3"/>
  <c r="AA114" i="3"/>
  <c r="AA113" i="3"/>
  <c r="AA112" i="3"/>
  <c r="AA111" i="3"/>
  <c r="AA110" i="3"/>
  <c r="AA109" i="3"/>
  <c r="AA108" i="3"/>
  <c r="AA107" i="3"/>
  <c r="AA106" i="3"/>
  <c r="Y119" i="3"/>
  <c r="Y118" i="3"/>
  <c r="Y117" i="3"/>
  <c r="Y116" i="3"/>
  <c r="Y115" i="3"/>
  <c r="Y114" i="3"/>
  <c r="Y113" i="3"/>
  <c r="Y112" i="3"/>
  <c r="Y111" i="3"/>
  <c r="Y110" i="3"/>
  <c r="Y109" i="3"/>
  <c r="Y108" i="3"/>
  <c r="Y107" i="3"/>
  <c r="Y106" i="3"/>
  <c r="W119" i="3"/>
  <c r="W118" i="3"/>
  <c r="W117" i="3"/>
  <c r="W116" i="3"/>
  <c r="W115" i="3"/>
  <c r="W114" i="3"/>
  <c r="W113" i="3"/>
  <c r="W112" i="3"/>
  <c r="W111" i="3"/>
  <c r="W110" i="3"/>
  <c r="W109" i="3"/>
  <c r="W108" i="3"/>
  <c r="W107" i="3"/>
  <c r="W106" i="3"/>
  <c r="U114" i="3"/>
  <c r="U115" i="3"/>
  <c r="U116" i="3"/>
  <c r="U117" i="3"/>
  <c r="U118" i="3"/>
  <c r="U119" i="3"/>
  <c r="U120" i="3"/>
  <c r="U121" i="3"/>
  <c r="U122" i="3"/>
  <c r="U123" i="3"/>
  <c r="U124" i="3"/>
  <c r="U125" i="3"/>
  <c r="U126" i="3"/>
  <c r="U113" i="3"/>
  <c r="W101" i="3"/>
  <c r="W102" i="3"/>
  <c r="W103" i="3"/>
  <c r="W104" i="3"/>
  <c r="W99" i="3"/>
  <c r="Y101" i="3"/>
  <c r="Y102" i="3"/>
  <c r="Y103" i="3"/>
  <c r="Y104" i="3"/>
  <c r="Y99" i="3"/>
  <c r="AA101" i="3"/>
  <c r="AA102" i="3"/>
  <c r="AA103" i="3"/>
  <c r="AA104" i="3"/>
  <c r="AA99" i="3"/>
  <c r="AC108" i="3"/>
  <c r="AC109" i="3"/>
  <c r="AC110" i="3"/>
  <c r="AC111" i="3"/>
  <c r="AC106" i="3"/>
  <c r="BS108" i="3"/>
  <c r="BS109" i="3"/>
  <c r="BS110" i="3"/>
  <c r="BS111" i="3"/>
  <c r="BS106" i="3"/>
  <c r="BS57" i="3"/>
  <c r="BS56" i="3"/>
  <c r="BS55" i="3"/>
  <c r="BS54" i="3"/>
  <c r="BS52" i="3"/>
  <c r="BS51" i="3"/>
  <c r="BS50" i="3"/>
  <c r="BS49" i="3"/>
  <c r="BS48" i="3"/>
  <c r="BS47" i="3"/>
  <c r="BS46" i="3"/>
  <c r="BS45" i="3"/>
  <c r="BS44" i="3"/>
  <c r="AC57" i="3"/>
  <c r="AC56" i="3"/>
  <c r="AC55" i="3"/>
  <c r="AC54" i="3"/>
  <c r="AC52" i="3"/>
  <c r="AC51" i="3"/>
  <c r="AC50" i="3"/>
  <c r="AC49" i="3"/>
  <c r="AC48" i="3"/>
  <c r="AC47" i="3"/>
  <c r="AC46" i="3"/>
  <c r="AC45" i="3"/>
  <c r="AC44" i="3"/>
  <c r="AA50" i="3"/>
  <c r="AA49" i="3"/>
  <c r="AA48" i="3"/>
  <c r="AA47" i="3"/>
  <c r="AA46" i="3"/>
  <c r="AA45" i="3"/>
  <c r="AA44" i="3"/>
  <c r="Y50" i="3"/>
  <c r="Y49" i="3"/>
  <c r="Y48" i="3"/>
  <c r="Y47" i="3"/>
  <c r="Y46" i="3"/>
  <c r="Y45" i="3"/>
  <c r="Y44" i="3"/>
  <c r="Y43" i="3" l="1"/>
  <c r="BS105" i="3"/>
  <c r="W105" i="3"/>
  <c r="BS112" i="3"/>
  <c r="AA98" i="3"/>
  <c r="BS43" i="3"/>
  <c r="U112" i="3"/>
  <c r="AC112" i="3"/>
  <c r="AC43" i="3"/>
  <c r="W98" i="3"/>
  <c r="AA105" i="3"/>
  <c r="AC105" i="3"/>
  <c r="AA43" i="3"/>
  <c r="Y105" i="3"/>
  <c r="Y98" i="3"/>
  <c r="W45" i="3"/>
  <c r="W46" i="3"/>
  <c r="W47" i="3"/>
  <c r="W48" i="3"/>
  <c r="W49" i="3"/>
  <c r="W50" i="3"/>
  <c r="W44" i="3"/>
  <c r="U45" i="3"/>
  <c r="U46" i="3"/>
  <c r="U47" i="3"/>
  <c r="U48" i="3"/>
  <c r="U49" i="3"/>
  <c r="U50" i="3"/>
  <c r="U51" i="3"/>
  <c r="U52" i="3"/>
  <c r="U54" i="3"/>
  <c r="U55" i="3"/>
  <c r="U56" i="3"/>
  <c r="U57" i="3"/>
  <c r="U44" i="3"/>
  <c r="BS42" i="3"/>
  <c r="BS41" i="3" s="1"/>
  <c r="AC42" i="3"/>
  <c r="AA42" i="3"/>
  <c r="Y42" i="3"/>
  <c r="W42" i="3"/>
  <c r="U42" i="3"/>
  <c r="BV20" i="3"/>
  <c r="BS20" i="3"/>
  <c r="AC20" i="3"/>
  <c r="AA20" i="3"/>
  <c r="Y20" i="3"/>
  <c r="W20" i="3"/>
  <c r="U20" i="3"/>
  <c r="H126" i="3"/>
  <c r="BT126" i="3" s="1"/>
  <c r="H125" i="3"/>
  <c r="BT125" i="3" s="1"/>
  <c r="H124" i="3"/>
  <c r="BT124" i="3" s="1"/>
  <c r="H123" i="3"/>
  <c r="BT123" i="3" s="1"/>
  <c r="H122" i="3"/>
  <c r="BT122" i="3" s="1"/>
  <c r="H121" i="3"/>
  <c r="BT121" i="3" s="1"/>
  <c r="H120" i="3"/>
  <c r="BT120" i="3" s="1"/>
  <c r="H119" i="3"/>
  <c r="BT119" i="3" s="1"/>
  <c r="H118" i="3"/>
  <c r="BT118" i="3" s="1"/>
  <c r="H117" i="3"/>
  <c r="BT117" i="3" s="1"/>
  <c r="BU111" i="3"/>
  <c r="H111" i="3"/>
  <c r="BT111" i="3" s="1"/>
  <c r="BU110" i="3"/>
  <c r="BV110" i="3" s="1"/>
  <c r="H110" i="3"/>
  <c r="BT110" i="3" s="1"/>
  <c r="BU109" i="3"/>
  <c r="BV109" i="3" s="1"/>
  <c r="H109" i="3"/>
  <c r="BT109" i="3" s="1"/>
  <c r="BU108" i="3"/>
  <c r="H108" i="3"/>
  <c r="BT108" i="3" s="1"/>
  <c r="BS40" i="3" l="1"/>
  <c r="R119" i="3"/>
  <c r="S119" i="3" s="1"/>
  <c r="BU119" i="3"/>
  <c r="BX119" i="3" s="1"/>
  <c r="BY119" i="3" s="1"/>
  <c r="R123" i="3"/>
  <c r="S123" i="3" s="1"/>
  <c r="BU123" i="3"/>
  <c r="BX123" i="3" s="1"/>
  <c r="BY123" i="3" s="1"/>
  <c r="R124" i="3"/>
  <c r="S124" i="3" s="1"/>
  <c r="BU124" i="3"/>
  <c r="BX124" i="3" s="1"/>
  <c r="BY124" i="3" s="1"/>
  <c r="R125" i="3"/>
  <c r="S125" i="3" s="1"/>
  <c r="BU125" i="3"/>
  <c r="BX125" i="3" s="1"/>
  <c r="BY125" i="3" s="1"/>
  <c r="R120" i="3"/>
  <c r="S120" i="3" s="1"/>
  <c r="BU120" i="3"/>
  <c r="BX120" i="3" s="1"/>
  <c r="BY120" i="3" s="1"/>
  <c r="R117" i="3"/>
  <c r="S117" i="3" s="1"/>
  <c r="BU117" i="3"/>
  <c r="BX117" i="3" s="1"/>
  <c r="BY117" i="3" s="1"/>
  <c r="R118" i="3"/>
  <c r="S118" i="3" s="1"/>
  <c r="BU118" i="3"/>
  <c r="BV118" i="3" s="1"/>
  <c r="BW118" i="3" s="1"/>
  <c r="R122" i="3"/>
  <c r="S122" i="3" s="1"/>
  <c r="BU122" i="3"/>
  <c r="BX122" i="3" s="1"/>
  <c r="BY122" i="3" s="1"/>
  <c r="R126" i="3"/>
  <c r="S126" i="3" s="1"/>
  <c r="BU126" i="3"/>
  <c r="R121" i="3"/>
  <c r="S121" i="3" s="1"/>
  <c r="BU121" i="3"/>
  <c r="BX121" i="3" s="1"/>
  <c r="BY121" i="3" s="1"/>
  <c r="R111" i="3"/>
  <c r="S111" i="3" s="1"/>
  <c r="R108" i="3"/>
  <c r="S108" i="3" s="1"/>
  <c r="BX111" i="3"/>
  <c r="BY111" i="3" s="1"/>
  <c r="BV111" i="3"/>
  <c r="R109" i="3"/>
  <c r="S109" i="3" s="1"/>
  <c r="R110" i="3"/>
  <c r="S110" i="3" s="1"/>
  <c r="BX108" i="3"/>
  <c r="BY108" i="3" s="1"/>
  <c r="BV108" i="3"/>
  <c r="R20" i="3"/>
  <c r="R19" i="3" s="1"/>
  <c r="BX110" i="3"/>
  <c r="BY110" i="3" s="1"/>
  <c r="BX109" i="3"/>
  <c r="BY109" i="3" s="1"/>
  <c r="BW110" i="3"/>
  <c r="BW109" i="3"/>
  <c r="BV123" i="3" l="1"/>
  <c r="BW123" i="3" s="1"/>
  <c r="BX126" i="3"/>
  <c r="BY126" i="3" s="1"/>
  <c r="BV126" i="3"/>
  <c r="BW126" i="3" s="1"/>
  <c r="BV119" i="3"/>
  <c r="BW119" i="3" s="1"/>
  <c r="BX118" i="3"/>
  <c r="BY118" i="3" s="1"/>
  <c r="BV120" i="3"/>
  <c r="BW120" i="3" s="1"/>
  <c r="U105" i="3"/>
  <c r="BV124" i="3"/>
  <c r="BW124" i="3" s="1"/>
  <c r="BV122" i="3"/>
  <c r="BW122" i="3" s="1"/>
  <c r="BV125" i="3"/>
  <c r="BW125" i="3" s="1"/>
  <c r="BV121" i="3"/>
  <c r="BW121" i="3" s="1"/>
  <c r="BV117" i="3"/>
  <c r="BW117" i="3" s="1"/>
  <c r="BW111" i="3"/>
  <c r="BW108" i="3"/>
  <c r="H114" i="3" l="1"/>
  <c r="BU113" i="3"/>
  <c r="BT113" i="3"/>
  <c r="H106" i="3"/>
  <c r="H105" i="3" s="1"/>
  <c r="AC104" i="3"/>
  <c r="AC103" i="3" s="1"/>
  <c r="AA97" i="3"/>
  <c r="AA96" i="3" s="1"/>
  <c r="Y97" i="3"/>
  <c r="Y96" i="3" s="1"/>
  <c r="W97" i="3"/>
  <c r="W96" i="3" s="1"/>
  <c r="U104" i="3"/>
  <c r="U103" i="3" s="1"/>
  <c r="BU104" i="3"/>
  <c r="BV104" i="3" s="1"/>
  <c r="H116" i="3"/>
  <c r="BT116" i="3" s="1"/>
  <c r="H115" i="3"/>
  <c r="BT115" i="3" s="1"/>
  <c r="BU47" i="3"/>
  <c r="H47" i="3"/>
  <c r="BT47" i="3" s="1"/>
  <c r="BU46" i="3"/>
  <c r="H46" i="3"/>
  <c r="BT46" i="3" s="1"/>
  <c r="BU45" i="3"/>
  <c r="H45" i="3"/>
  <c r="BT45" i="3" s="1"/>
  <c r="BU57" i="3"/>
  <c r="H57" i="3"/>
  <c r="BT57" i="3" s="1"/>
  <c r="BU56" i="3"/>
  <c r="H56" i="3"/>
  <c r="BT56" i="3" s="1"/>
  <c r="BU55" i="3"/>
  <c r="H55" i="3"/>
  <c r="BT55" i="3" s="1"/>
  <c r="BU54" i="3"/>
  <c r="H54" i="3"/>
  <c r="BT54" i="3" s="1"/>
  <c r="BU52" i="3"/>
  <c r="H52" i="3"/>
  <c r="BT52" i="3" s="1"/>
  <c r="BU51" i="3"/>
  <c r="H51" i="3"/>
  <c r="BT51" i="3" s="1"/>
  <c r="BU50" i="3"/>
  <c r="H50" i="3"/>
  <c r="BT50" i="3" s="1"/>
  <c r="BU49" i="3"/>
  <c r="H49" i="3"/>
  <c r="BT49" i="3" s="1"/>
  <c r="BU48" i="3"/>
  <c r="H48" i="3"/>
  <c r="BT48" i="3" s="1"/>
  <c r="H44" i="3"/>
  <c r="H42" i="3"/>
  <c r="W19" i="3"/>
  <c r="U23" i="3"/>
  <c r="U22" i="3"/>
  <c r="BU23" i="3"/>
  <c r="BV23" i="3" s="1"/>
  <c r="BT44" i="3" l="1"/>
  <c r="H43" i="3"/>
  <c r="BT114" i="3"/>
  <c r="H112" i="3"/>
  <c r="H102" i="3" s="1"/>
  <c r="R115" i="3"/>
  <c r="S115" i="3" s="1"/>
  <c r="BU115" i="3"/>
  <c r="R116" i="3"/>
  <c r="S116" i="3" s="1"/>
  <c r="BU116" i="3"/>
  <c r="BX116" i="3" s="1"/>
  <c r="BY116" i="3" s="1"/>
  <c r="R114" i="3"/>
  <c r="S114" i="3" s="1"/>
  <c r="BU114" i="3"/>
  <c r="BX114" i="3" s="1"/>
  <c r="BY114" i="3" s="1"/>
  <c r="R55" i="3"/>
  <c r="S55" i="3" s="1"/>
  <c r="R56" i="3"/>
  <c r="S56" i="3" s="1"/>
  <c r="R48" i="3"/>
  <c r="S48" i="3" s="1"/>
  <c r="R47" i="3"/>
  <c r="S47" i="3" s="1"/>
  <c r="R49" i="3"/>
  <c r="S49" i="3" s="1"/>
  <c r="R51" i="3"/>
  <c r="S51" i="3" s="1"/>
  <c r="R52" i="3"/>
  <c r="S52" i="3" s="1"/>
  <c r="R44" i="3"/>
  <c r="BU44" i="3"/>
  <c r="BV44" i="3" s="1"/>
  <c r="R50" i="3"/>
  <c r="S50" i="3" s="1"/>
  <c r="R54" i="3"/>
  <c r="S54" i="3" s="1"/>
  <c r="R45" i="3"/>
  <c r="S45" i="3" s="1"/>
  <c r="R46" i="3"/>
  <c r="S46" i="3" s="1"/>
  <c r="R57" i="3"/>
  <c r="S57" i="3" s="1"/>
  <c r="BS103" i="3"/>
  <c r="BT104" i="3"/>
  <c r="BT106" i="3"/>
  <c r="H41" i="3"/>
  <c r="BT42" i="3"/>
  <c r="BV22" i="3"/>
  <c r="BV21" i="3" s="1"/>
  <c r="BX22" i="3"/>
  <c r="BY22" i="3" s="1"/>
  <c r="R113" i="3"/>
  <c r="BX113" i="3"/>
  <c r="BY113" i="3" s="1"/>
  <c r="BV113" i="3"/>
  <c r="BY106" i="3"/>
  <c r="R105" i="3"/>
  <c r="R104" i="3"/>
  <c r="BX48" i="3"/>
  <c r="BY48" i="3" s="1"/>
  <c r="BV48" i="3"/>
  <c r="BW48" i="3" s="1"/>
  <c r="BX56" i="3"/>
  <c r="BY56" i="3" s="1"/>
  <c r="BV56" i="3"/>
  <c r="BW56" i="3" s="1"/>
  <c r="BX51" i="3"/>
  <c r="BY51" i="3" s="1"/>
  <c r="BV51" i="3"/>
  <c r="BW51" i="3" s="1"/>
  <c r="BX46" i="3"/>
  <c r="BY46" i="3" s="1"/>
  <c r="BV46" i="3"/>
  <c r="BW46" i="3" s="1"/>
  <c r="BX54" i="3"/>
  <c r="BY54" i="3" s="1"/>
  <c r="BV54" i="3"/>
  <c r="BW54" i="3" s="1"/>
  <c r="BX49" i="3"/>
  <c r="BY49" i="3" s="1"/>
  <c r="BV49" i="3"/>
  <c r="BW49" i="3" s="1"/>
  <c r="BX52" i="3"/>
  <c r="BY52" i="3" s="1"/>
  <c r="BV52" i="3"/>
  <c r="BW52" i="3" s="1"/>
  <c r="BX47" i="3"/>
  <c r="BY47" i="3" s="1"/>
  <c r="BV47" i="3"/>
  <c r="BW47" i="3" s="1"/>
  <c r="BX57" i="3"/>
  <c r="BY57" i="3" s="1"/>
  <c r="BV57" i="3"/>
  <c r="BW57" i="3" s="1"/>
  <c r="BX45" i="3"/>
  <c r="BY45" i="3" s="1"/>
  <c r="BV45" i="3"/>
  <c r="BW45" i="3" s="1"/>
  <c r="BX55" i="3"/>
  <c r="BY55" i="3" s="1"/>
  <c r="BV55" i="3"/>
  <c r="BW55" i="3" s="1"/>
  <c r="BX50" i="3"/>
  <c r="BY50" i="3" s="1"/>
  <c r="BV50" i="3"/>
  <c r="BW50" i="3" s="1"/>
  <c r="R42" i="3"/>
  <c r="R41" i="3" s="1"/>
  <c r="U102" i="3"/>
  <c r="AA95" i="3"/>
  <c r="AC102" i="3"/>
  <c r="Y95" i="3"/>
  <c r="W95" i="3"/>
  <c r="H58" i="3"/>
  <c r="W16" i="3"/>
  <c r="W21" i="3"/>
  <c r="BS19" i="3"/>
  <c r="AC23" i="3"/>
  <c r="AC22" i="3"/>
  <c r="AC19" i="3"/>
  <c r="AA23" i="3"/>
  <c r="AA22" i="3"/>
  <c r="AA19" i="3"/>
  <c r="Y23" i="3"/>
  <c r="Y22" i="3"/>
  <c r="Y19" i="3"/>
  <c r="U19" i="3"/>
  <c r="S58" i="3" l="1"/>
  <c r="BV115" i="3"/>
  <c r="BW115" i="3" s="1"/>
  <c r="S105" i="3"/>
  <c r="BV105" i="3"/>
  <c r="BW106" i="3"/>
  <c r="BV114" i="3"/>
  <c r="BW114" i="3" s="1"/>
  <c r="BV116" i="3"/>
  <c r="BW116" i="3" s="1"/>
  <c r="BX115" i="3"/>
  <c r="BY115" i="3" s="1"/>
  <c r="BY112" i="3" s="1"/>
  <c r="BY105" i="3"/>
  <c r="BW113" i="3"/>
  <c r="R112" i="3"/>
  <c r="S44" i="3"/>
  <c r="R43" i="3"/>
  <c r="R40" i="3" s="1"/>
  <c r="H40" i="3"/>
  <c r="BX44" i="3"/>
  <c r="BY44" i="3" s="1"/>
  <c r="BY43" i="3" s="1"/>
  <c r="BS102" i="3"/>
  <c r="BV43" i="3"/>
  <c r="BT103" i="3"/>
  <c r="BT112" i="3"/>
  <c r="BT105" i="3"/>
  <c r="S42" i="3"/>
  <c r="S86" i="3"/>
  <c r="R103" i="3"/>
  <c r="S104" i="3"/>
  <c r="S60" i="3"/>
  <c r="S113" i="3"/>
  <c r="BY58" i="3"/>
  <c r="BX104" i="3"/>
  <c r="BX42" i="3"/>
  <c r="BY42" i="3" s="1"/>
  <c r="BV42" i="3"/>
  <c r="BV41" i="3" s="1"/>
  <c r="BW104" i="3"/>
  <c r="BV103" i="3"/>
  <c r="W41" i="3"/>
  <c r="U58" i="3"/>
  <c r="W51" i="3"/>
  <c r="AA16" i="3"/>
  <c r="S32" i="3"/>
  <c r="BS21" i="3"/>
  <c r="Y21" i="3"/>
  <c r="AC21" i="3"/>
  <c r="S25" i="3"/>
  <c r="H30" i="3"/>
  <c r="U38" i="3"/>
  <c r="W15" i="3"/>
  <c r="U21" i="3"/>
  <c r="Y16" i="3"/>
  <c r="AA21" i="3"/>
  <c r="AC16" i="3"/>
  <c r="BV112" i="3" l="1"/>
  <c r="BV102" i="3" s="1"/>
  <c r="BW102" i="3" s="1"/>
  <c r="S43" i="3"/>
  <c r="S38" i="3"/>
  <c r="BW105" i="3"/>
  <c r="BY104" i="3"/>
  <c r="BY103" i="3" s="1"/>
  <c r="S41" i="3"/>
  <c r="S112" i="3"/>
  <c r="BT102" i="3"/>
  <c r="S103" i="3"/>
  <c r="R102" i="3"/>
  <c r="H24" i="3"/>
  <c r="BW103" i="3"/>
  <c r="U41" i="3"/>
  <c r="Y51" i="3"/>
  <c r="AA15" i="3"/>
  <c r="Y15" i="3"/>
  <c r="AC15" i="3"/>
  <c r="W38" i="3"/>
  <c r="S102" i="3" l="1"/>
  <c r="BW112" i="3"/>
  <c r="BY102" i="3"/>
  <c r="S30" i="3"/>
  <c r="S28" i="3"/>
  <c r="S40" i="3"/>
  <c r="AA51" i="3"/>
  <c r="U28" i="3"/>
  <c r="Y38" i="3"/>
  <c r="U30" i="3"/>
  <c r="U24" i="3" l="1"/>
  <c r="S24" i="3"/>
  <c r="AC58" i="3"/>
  <c r="W30" i="3"/>
  <c r="AA38" i="3"/>
  <c r="W28" i="3"/>
  <c r="Y41" i="3"/>
  <c r="Y40" i="3" s="1"/>
  <c r="W24" i="3" l="1"/>
  <c r="AC38" i="3"/>
  <c r="Y30" i="3"/>
  <c r="Y28" i="3"/>
  <c r="AA41" i="3"/>
  <c r="AA40" i="3" s="1"/>
  <c r="R22" i="3"/>
  <c r="BT22" i="3"/>
  <c r="R23" i="3"/>
  <c r="Y24" i="3" l="1"/>
  <c r="R21" i="3"/>
  <c r="R15" i="3" s="1"/>
  <c r="BT58" i="3"/>
  <c r="BT86" i="3"/>
  <c r="S22" i="3"/>
  <c r="AA28" i="3"/>
  <c r="AA30" i="3"/>
  <c r="BS38" i="3"/>
  <c r="AC41" i="3"/>
  <c r="AC40" i="3" s="1"/>
  <c r="BT60" i="3"/>
  <c r="U15" i="3"/>
  <c r="BW22" i="3"/>
  <c r="R128" i="3" l="1"/>
  <c r="S128" i="3" s="1"/>
  <c r="R14" i="3"/>
  <c r="BT38" i="3"/>
  <c r="BW86" i="3"/>
  <c r="AA24" i="3"/>
  <c r="BV58" i="3"/>
  <c r="BV40" i="3" s="1"/>
  <c r="BV38" i="3"/>
  <c r="BY38" i="3"/>
  <c r="AC30" i="3"/>
  <c r="AC28" i="3"/>
  <c r="BW60" i="3"/>
  <c r="R129" i="3" l="1"/>
  <c r="R130" i="3"/>
  <c r="BW58" i="3"/>
  <c r="BW38" i="3"/>
  <c r="BT41" i="3"/>
  <c r="AC24" i="3"/>
  <c r="BT25" i="3"/>
  <c r="BS30" i="3"/>
  <c r="BS28" i="3"/>
  <c r="BW42" i="3"/>
  <c r="BY41" i="3" s="1"/>
  <c r="BS24" i="3" l="1"/>
  <c r="BW41" i="3"/>
  <c r="BY40" i="3"/>
  <c r="BT30" i="3"/>
  <c r="BT28" i="3"/>
  <c r="BW25" i="3"/>
  <c r="BV28" i="3"/>
  <c r="BY28" i="3"/>
  <c r="BV30" i="3"/>
  <c r="BY30" i="3"/>
  <c r="BW30" i="3" l="1"/>
  <c r="BV24" i="3"/>
  <c r="R132" i="3"/>
  <c r="R134" i="3" s="1"/>
  <c r="BY24" i="3"/>
  <c r="BW28" i="3"/>
  <c r="BT24" i="3"/>
  <c r="BW24" i="3" l="1"/>
  <c r="BT20" i="3"/>
  <c r="BT23" i="3"/>
  <c r="H21" i="3" l="1"/>
  <c r="S23" i="3"/>
  <c r="H19" i="3"/>
  <c r="S20" i="3"/>
  <c r="H16" i="3"/>
  <c r="BX20" i="3"/>
  <c r="BY20" i="3" s="1"/>
  <c r="BW23" i="3"/>
  <c r="BX23" i="3"/>
  <c r="H15" i="3" l="1"/>
  <c r="H128" i="3" s="1"/>
  <c r="S19" i="3"/>
  <c r="BT19" i="3"/>
  <c r="S21" i="3"/>
  <c r="BT21" i="3"/>
  <c r="S16" i="3"/>
  <c r="BY23" i="3"/>
  <c r="BY21" i="3" s="1"/>
  <c r="BV19" i="3"/>
  <c r="BY19" i="3"/>
  <c r="BW20" i="3"/>
  <c r="H14" i="3" l="1"/>
  <c r="S14" i="3" s="1"/>
  <c r="S15" i="3"/>
  <c r="H129" i="3" l="1"/>
  <c r="H130" i="3"/>
  <c r="H132" i="3" l="1"/>
  <c r="H134" i="3" s="1"/>
  <c r="C7" i="5" l="1"/>
  <c r="C6" i="5"/>
  <c r="C5" i="5"/>
  <c r="C4" i="5"/>
  <c r="BW21" i="3" l="1"/>
  <c r="BW19" i="3" l="1"/>
  <c r="U43" i="3" l="1"/>
  <c r="U40" i="3" s="1"/>
  <c r="W43" i="3"/>
  <c r="W40" i="3" s="1"/>
  <c r="W14" i="3" s="1"/>
  <c r="U128" i="3" l="1"/>
  <c r="U14" i="3"/>
  <c r="W121" i="3"/>
  <c r="W122" i="3" l="1"/>
  <c r="W123" i="3"/>
  <c r="U130" i="3"/>
  <c r="U129" i="3"/>
  <c r="W125" i="3" l="1"/>
  <c r="W127" i="3" s="1"/>
  <c r="Y121" i="3"/>
  <c r="Y14" i="3"/>
  <c r="U132" i="3"/>
  <c r="U134" i="3" s="1"/>
  <c r="AA14" i="3" l="1"/>
  <c r="AA121" i="3"/>
  <c r="Y123" i="3"/>
  <c r="Y122" i="3"/>
  <c r="AC14" i="3" l="1"/>
  <c r="AC128" i="3"/>
  <c r="Y125" i="3"/>
  <c r="Y127" i="3" s="1"/>
  <c r="AA122" i="3"/>
  <c r="AA123" i="3"/>
  <c r="BT43" i="3" l="1"/>
  <c r="AA125" i="3"/>
  <c r="AA127" i="3" s="1"/>
  <c r="AC130" i="3"/>
  <c r="AC129" i="3"/>
  <c r="BW44" i="3"/>
  <c r="BT40" i="3" l="1"/>
  <c r="AC132" i="3"/>
  <c r="BW43" i="3"/>
  <c r="AC134" i="3" l="1"/>
  <c r="BW40" i="3"/>
  <c r="BX17" i="3" l="1"/>
  <c r="BY17" i="3" s="1"/>
  <c r="BY16" i="3" s="1"/>
  <c r="BS17" i="3"/>
  <c r="BS16" i="3" s="1"/>
  <c r="BT17" i="3" l="1"/>
  <c r="BY15" i="3"/>
  <c r="BT16" i="3"/>
  <c r="BV17" i="3"/>
  <c r="BV16" i="3" s="1"/>
  <c r="BS15" i="3"/>
  <c r="BS128" i="3" l="1"/>
  <c r="BS129" i="3" s="1"/>
  <c r="BS14" i="3"/>
  <c r="BT14" i="3" s="1"/>
  <c r="BT15" i="3"/>
  <c r="BW17" i="3"/>
  <c r="BY14" i="3"/>
  <c r="BY128" i="3"/>
  <c r="BT128" i="3" l="1"/>
  <c r="BW16" i="3"/>
  <c r="BV15" i="3"/>
  <c r="BS130" i="3"/>
  <c r="BV14" i="3" l="1"/>
  <c r="BW14" i="3" s="1"/>
  <c r="BV128" i="3"/>
  <c r="BW128" i="3" s="1"/>
  <c r="BS132" i="3"/>
  <c r="BS134" i="3" s="1"/>
  <c r="BW15"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MB</author>
    <author>Brenda Vázquez</author>
    <author>GRUPO DAGS</author>
  </authors>
  <commentList>
    <comment ref="H6" authorId="0" shapeId="0" xr:uid="{9D609BC5-4CAD-4959-8735-714A3CA63B9F}">
      <text>
        <r>
          <rPr>
            <sz val="9"/>
            <color indexed="81"/>
            <rFont val="Tahoma"/>
            <family val="2"/>
          </rPr>
          <t>CONSECUTIVO GENERAL DEL CONTRATO, (YA SE ESTIMACIÓN NORMAL, ADITIVA O EXTRA)</t>
        </r>
      </text>
    </comment>
    <comment ref="H7" authorId="0" shapeId="0" xr:uid="{98A7CAF5-FA63-4220-8DD9-7DEA5D34AD15}">
      <text>
        <r>
          <rPr>
            <sz val="9"/>
            <color indexed="81"/>
            <rFont val="Tahoma"/>
            <family val="2"/>
          </rPr>
          <t xml:space="preserve">No. DE ESTIMACIÓN
NORMAL 01, 02, 03, ETC.
ADITIVA 01, 02, 03, ETC.
EXTRA 01, 02, 03, ETC.
</t>
        </r>
      </text>
    </comment>
    <comment ref="H8" authorId="1" shapeId="0" xr:uid="{6387DFE1-6643-4AC8-BF69-48112C68AF34}">
      <text>
        <r>
          <rPr>
            <b/>
            <sz val="9"/>
            <color indexed="81"/>
            <rFont val="Century Gothic"/>
            <family val="2"/>
          </rPr>
          <t>ADITIVA:</t>
        </r>
        <r>
          <rPr>
            <sz val="9"/>
            <color indexed="81"/>
            <rFont val="Century Gothic"/>
            <family val="2"/>
          </rPr>
          <t xml:space="preserve"> VOLUMEN ADICIONAL DE CONCEPTOS CONTRATADOS.
</t>
        </r>
        <r>
          <rPr>
            <b/>
            <sz val="9"/>
            <color indexed="81"/>
            <rFont val="Century Gothic"/>
            <family val="2"/>
          </rPr>
          <t xml:space="preserve">EXTRA: </t>
        </r>
        <r>
          <rPr>
            <sz val="9"/>
            <color indexed="81"/>
            <rFont val="Century Gothic"/>
            <family val="2"/>
          </rPr>
          <t xml:space="preserve">CONCEPTOS FUERA DE CONTRATO
</t>
        </r>
      </text>
    </comment>
    <comment ref="CF8" authorId="0" shapeId="0" xr:uid="{34968A42-5596-4C1A-AC32-397682C459AC}">
      <text>
        <r>
          <rPr>
            <sz val="9"/>
            <color indexed="81"/>
            <rFont val="Tahoma"/>
            <family val="2"/>
          </rPr>
          <t>INDICAR FECHA ENTREGA ESTIMACIÓN A COORDINADOR PROYECTO</t>
        </r>
      </text>
    </comment>
    <comment ref="CF9" authorId="0" shapeId="0" xr:uid="{48DBCFB8-639D-4D39-A405-AC5CAA6EF1B6}">
      <text>
        <r>
          <rPr>
            <sz val="9"/>
            <color indexed="81"/>
            <rFont val="Tahoma"/>
            <family val="2"/>
          </rPr>
          <t>INDICAR FECHA ENTREGA ESTIMACIÓN A COORDINADOR PROYECTO</t>
        </r>
      </text>
    </comment>
    <comment ref="I62" authorId="2" shapeId="0" xr:uid="{5DA50421-9F76-4ECC-9A44-EADAC1B4D2CB}">
      <text>
        <r>
          <rPr>
            <b/>
            <sz val="9"/>
            <color indexed="81"/>
            <rFont val="Tahoma"/>
            <family val="2"/>
          </rPr>
          <t>GRUPO DAGS:</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MB</author>
  </authors>
  <commentList>
    <comment ref="X7" authorId="0" shapeId="0" xr:uid="{955A1B29-5B43-4B0A-9AB8-8B51D6F1ABD3}">
      <text>
        <r>
          <rPr>
            <sz val="9"/>
            <color indexed="81"/>
            <rFont val="Tahoma"/>
            <family val="2"/>
          </rPr>
          <t>INDICAR FECHA ENTREGA ESTIMACIÓN A COORDINADOR PROYECTO</t>
        </r>
      </text>
    </comment>
    <comment ref="X8" authorId="0" shapeId="0" xr:uid="{B4282A36-6258-4D1E-A319-E616E040A3A5}">
      <text>
        <r>
          <rPr>
            <sz val="9"/>
            <color indexed="81"/>
            <rFont val="Tahoma"/>
            <family val="2"/>
          </rPr>
          <t>INDICAR FECHA ENTREGA ESTIMACIÓN A COORDINADOR PROYECTO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MB</author>
    <author>Brenda Vázquez</author>
    <author>GRUPO DAGS</author>
  </authors>
  <commentList>
    <comment ref="H6" authorId="0" shapeId="0" xr:uid="{A37DC850-04E1-43E2-8934-3D3421A9E945}">
      <text>
        <r>
          <rPr>
            <sz val="9"/>
            <color indexed="81"/>
            <rFont val="Tahoma"/>
            <family val="2"/>
          </rPr>
          <t>CONSECUTIVO GENERAL DEL CONTRATO, (YA SE ESTIMACIÓN NORMAL, ADITIVA O EXTRA)</t>
        </r>
      </text>
    </comment>
    <comment ref="H7" authorId="0" shapeId="0" xr:uid="{9376CE97-43B0-4248-A8B5-F7D658EB6ECB}">
      <text>
        <r>
          <rPr>
            <sz val="9"/>
            <color indexed="81"/>
            <rFont val="Tahoma"/>
            <family val="2"/>
          </rPr>
          <t xml:space="preserve">No. DE ESTIMACIÓN
NORMAL 01, 02, 03, ETC.
ADITIVA 01, 02, 03, ETC.
EXTRA 01, 02, 03, ETC.
</t>
        </r>
      </text>
    </comment>
    <comment ref="H8" authorId="1" shapeId="0" xr:uid="{39B50E33-C614-4934-956A-84602F54546D}">
      <text>
        <r>
          <rPr>
            <b/>
            <sz val="9"/>
            <color indexed="81"/>
            <rFont val="Century Gothic"/>
            <family val="2"/>
          </rPr>
          <t>ADITIVA:</t>
        </r>
        <r>
          <rPr>
            <sz val="9"/>
            <color indexed="81"/>
            <rFont val="Century Gothic"/>
            <family val="2"/>
          </rPr>
          <t xml:space="preserve"> VOLUMEN ADICIONAL DE CONCEPTOS CONTRATADOS.
</t>
        </r>
        <r>
          <rPr>
            <b/>
            <sz val="9"/>
            <color indexed="81"/>
            <rFont val="Century Gothic"/>
            <family val="2"/>
          </rPr>
          <t xml:space="preserve">EXTRA: </t>
        </r>
        <r>
          <rPr>
            <sz val="9"/>
            <color indexed="81"/>
            <rFont val="Century Gothic"/>
            <family val="2"/>
          </rPr>
          <t xml:space="preserve">CONCEPTOS FUERA DE CONTRATO
</t>
        </r>
      </text>
    </comment>
    <comment ref="BZ8" authorId="0" shapeId="0" xr:uid="{10C150F6-6773-4E11-B29B-3BF5C4DCCCDD}">
      <text>
        <r>
          <rPr>
            <sz val="9"/>
            <color indexed="81"/>
            <rFont val="Tahoma"/>
            <family val="2"/>
          </rPr>
          <t>INDICAR FECHA ENTREGA ESTIMACIÓN A COORDINADOR PROYECTO</t>
        </r>
      </text>
    </comment>
    <comment ref="BZ9" authorId="0" shapeId="0" xr:uid="{5523CD2A-FC96-4B14-9770-4F2C21906F15}">
      <text>
        <r>
          <rPr>
            <sz val="9"/>
            <color indexed="81"/>
            <rFont val="Tahoma"/>
            <family val="2"/>
          </rPr>
          <t>INDICAR FECHA ENTREGA ESTIMACIÓN A COORDINADOR PROYECTO</t>
        </r>
      </text>
    </comment>
    <comment ref="I62" authorId="2" shapeId="0" xr:uid="{9B9C62EC-0715-45FD-8467-EE964239C3AD}">
      <text>
        <r>
          <rPr>
            <b/>
            <sz val="9"/>
            <color indexed="81"/>
            <rFont val="Tahoma"/>
            <family val="2"/>
          </rPr>
          <t>GRUPO DAGS:</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MB</author>
    <author>Brenda Vázquez</author>
    <author>GRUPO DAGS</author>
  </authors>
  <commentList>
    <comment ref="H6" authorId="0" shapeId="0" xr:uid="{424BE2D9-402E-4A92-A6BF-D0F799F68E4B}">
      <text>
        <r>
          <rPr>
            <sz val="9"/>
            <color indexed="81"/>
            <rFont val="Tahoma"/>
            <family val="2"/>
          </rPr>
          <t>CONSECUTIVO GENERAL DEL CONTRATO, (YA SE ESTIMACIÓN NORMAL, ADITIVA O EXTRA)</t>
        </r>
      </text>
    </comment>
    <comment ref="H7" authorId="0" shapeId="0" xr:uid="{99900331-E8E5-47C0-B0E2-7E7131394258}">
      <text>
        <r>
          <rPr>
            <sz val="9"/>
            <color indexed="81"/>
            <rFont val="Tahoma"/>
            <family val="2"/>
          </rPr>
          <t xml:space="preserve">No. DE ESTIMACIÓN
NORMAL 01, 02, 03, ETC.
ADITIVA 01, 02, 03, ETC.
EXTRA 01, 02, 03, ETC.
</t>
        </r>
      </text>
    </comment>
    <comment ref="H8" authorId="1" shapeId="0" xr:uid="{07C4AE1E-149E-4A4B-94A8-878A4C417DB8}">
      <text>
        <r>
          <rPr>
            <b/>
            <sz val="9"/>
            <color indexed="81"/>
            <rFont val="Century Gothic"/>
            <family val="2"/>
          </rPr>
          <t>ADITIVA:</t>
        </r>
        <r>
          <rPr>
            <sz val="9"/>
            <color indexed="81"/>
            <rFont val="Century Gothic"/>
            <family val="2"/>
          </rPr>
          <t xml:space="preserve"> VOLUMEN ADICIONAL DE CONCEPTOS CONTRATADOS.
</t>
        </r>
        <r>
          <rPr>
            <b/>
            <sz val="9"/>
            <color indexed="81"/>
            <rFont val="Century Gothic"/>
            <family val="2"/>
          </rPr>
          <t xml:space="preserve">EXTRA: </t>
        </r>
        <r>
          <rPr>
            <sz val="9"/>
            <color indexed="81"/>
            <rFont val="Century Gothic"/>
            <family val="2"/>
          </rPr>
          <t xml:space="preserve">CONCEPTOS FUERA DE CONTRATO
</t>
        </r>
      </text>
    </comment>
    <comment ref="BX8" authorId="0" shapeId="0" xr:uid="{24078BAB-5572-49F2-A486-6C39699DD927}">
      <text>
        <r>
          <rPr>
            <sz val="9"/>
            <color indexed="81"/>
            <rFont val="Tahoma"/>
            <family val="2"/>
          </rPr>
          <t>INDICAR FECHA ENTREGA ESTIMACIÓN A COORDINADOR PROYECTO</t>
        </r>
      </text>
    </comment>
    <comment ref="BX9" authorId="0" shapeId="0" xr:uid="{1FF0CB3B-7C86-4013-BE49-096F0F3E58BF}">
      <text>
        <r>
          <rPr>
            <sz val="9"/>
            <color indexed="81"/>
            <rFont val="Tahoma"/>
            <family val="2"/>
          </rPr>
          <t>INDICAR FECHA ENTREGA ESTIMACIÓN A COORDINADOR PROYECTO</t>
        </r>
      </text>
    </comment>
    <comment ref="I62" authorId="2" shapeId="0" xr:uid="{B240FA1B-69A2-47ED-B63D-A35ED5180EFA}">
      <text>
        <r>
          <rPr>
            <b/>
            <sz val="9"/>
            <color indexed="81"/>
            <rFont val="Tahoma"/>
            <family val="2"/>
          </rPr>
          <t>GRUPO DAGS:</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MB</author>
    <author>Brenda Vázquez</author>
    <author>GRUPO DAGS</author>
  </authors>
  <commentList>
    <comment ref="H6" authorId="0" shapeId="0" xr:uid="{00000000-0006-0000-0200-000001000000}">
      <text>
        <r>
          <rPr>
            <sz val="9"/>
            <color indexed="81"/>
            <rFont val="Tahoma"/>
            <family val="2"/>
          </rPr>
          <t>CONSECUTIVO GENERAL DEL CONTRATO, (YA SE ESTIMACIÓN NORMAL, ADITIVA O EXTRA)</t>
        </r>
      </text>
    </comment>
    <comment ref="H7" authorId="0" shapeId="0" xr:uid="{00000000-0006-0000-0200-000002000000}">
      <text>
        <r>
          <rPr>
            <sz val="9"/>
            <color indexed="81"/>
            <rFont val="Tahoma"/>
            <family val="2"/>
          </rPr>
          <t xml:space="preserve">No. DE ESTIMACIÓN
NORMAL 01, 02, 03, ETC.
ADITIVA 01, 02, 03, ETC.
EXTRA 01, 02, 03, ETC.
</t>
        </r>
      </text>
    </comment>
    <comment ref="H8" authorId="1" shapeId="0" xr:uid="{00000000-0006-0000-0200-000004000000}">
      <text>
        <r>
          <rPr>
            <b/>
            <sz val="9"/>
            <color indexed="81"/>
            <rFont val="Century Gothic"/>
            <family val="2"/>
          </rPr>
          <t>ADITIVA:</t>
        </r>
        <r>
          <rPr>
            <sz val="9"/>
            <color indexed="81"/>
            <rFont val="Century Gothic"/>
            <family val="2"/>
          </rPr>
          <t xml:space="preserve"> VOLUMEN ADICIONAL DE CONCEPTOS CONTRATADOS.
</t>
        </r>
        <r>
          <rPr>
            <b/>
            <sz val="9"/>
            <color indexed="81"/>
            <rFont val="Century Gothic"/>
            <family val="2"/>
          </rPr>
          <t xml:space="preserve">EXTRA: </t>
        </r>
        <r>
          <rPr>
            <sz val="9"/>
            <color indexed="81"/>
            <rFont val="Century Gothic"/>
            <family val="2"/>
          </rPr>
          <t xml:space="preserve">CONCEPTOS FUERA DE CONTRATO
</t>
        </r>
      </text>
    </comment>
    <comment ref="BX8" authorId="0" shapeId="0" xr:uid="{8C3264D9-8EA8-4359-B4B4-917CAFE50F15}">
      <text>
        <r>
          <rPr>
            <sz val="9"/>
            <color indexed="81"/>
            <rFont val="Tahoma"/>
            <family val="2"/>
          </rPr>
          <t>INDICAR FECHA ENTREGA ESTIMACIÓN A COORDINADOR PROYECTO</t>
        </r>
      </text>
    </comment>
    <comment ref="BX9" authorId="0" shapeId="0" xr:uid="{4CFD0863-851D-4B1E-8465-5EF80B55B17B}">
      <text>
        <r>
          <rPr>
            <sz val="9"/>
            <color indexed="81"/>
            <rFont val="Tahoma"/>
            <family val="2"/>
          </rPr>
          <t>INDICAR FECHA ENTREGA ESTIMACIÓN A COORDINADOR PROYECTO</t>
        </r>
      </text>
    </comment>
    <comment ref="I62" authorId="2" shapeId="0" xr:uid="{801B0A64-217B-44CB-AF74-27D219A05F69}">
      <text>
        <r>
          <rPr>
            <b/>
            <sz val="9"/>
            <color indexed="81"/>
            <rFont val="Tahoma"/>
            <family val="2"/>
          </rPr>
          <t>GRUPO DAGS:</t>
        </r>
        <r>
          <rPr>
            <sz val="9"/>
            <color indexed="81"/>
            <rFont val="Tahoma"/>
            <family val="2"/>
          </rPr>
          <t xml:space="preserve">
</t>
        </r>
      </text>
    </comment>
  </commentList>
</comments>
</file>

<file path=xl/sharedStrings.xml><?xml version="1.0" encoding="utf-8"?>
<sst xmlns="http://schemas.openxmlformats.org/spreadsheetml/2006/main" count="9033" uniqueCount="660">
  <si>
    <t>Condiciones de contratación</t>
  </si>
  <si>
    <t>Anticipo</t>
  </si>
  <si>
    <t>IVA</t>
  </si>
  <si>
    <t>Fondo de garantía</t>
  </si>
  <si>
    <t>Importe contrato</t>
  </si>
  <si>
    <t>Monto total comprometido</t>
  </si>
  <si>
    <t>Anticipo total</t>
  </si>
  <si>
    <t>Estimado a la fecha</t>
  </si>
  <si>
    <t>Amortizado a la fecha</t>
  </si>
  <si>
    <t>Fondo de garantía retenido a la fecha</t>
  </si>
  <si>
    <t>Deductivas aplicadas</t>
  </si>
  <si>
    <t>Retenciones aplicadas</t>
  </si>
  <si>
    <t>Subtotal</t>
  </si>
  <si>
    <t xml:space="preserve">Total </t>
  </si>
  <si>
    <t>Total pagado (Incluyendo anticipo)</t>
  </si>
  <si>
    <t>Monto comprometido por estimar</t>
  </si>
  <si>
    <t>Anticipo por amortizar</t>
  </si>
  <si>
    <t>Fondo de garantía por retener</t>
  </si>
  <si>
    <t>Subtotal  saldo por estimar</t>
  </si>
  <si>
    <t>Total por estimar</t>
  </si>
  <si>
    <t>Consecutivo de estimación</t>
  </si>
  <si>
    <t>Tipo de estimación</t>
  </si>
  <si>
    <t>Concepto</t>
  </si>
  <si>
    <t>Fecha de trámite</t>
  </si>
  <si>
    <t>Monto de contrato / orden de trabajo</t>
  </si>
  <si>
    <t>Importe estimado</t>
  </si>
  <si>
    <t>Amortización</t>
  </si>
  <si>
    <t>Retenciones</t>
  </si>
  <si>
    <t>Total</t>
  </si>
  <si>
    <t>Subtotal de estimaciones de contrato</t>
  </si>
  <si>
    <t>Subtotal de estimaciones extraordinarias</t>
  </si>
  <si>
    <r>
      <rPr>
        <sz val="14"/>
        <rFont val="Arial"/>
        <family val="2"/>
      </rPr>
      <t xml:space="preserve">RESUMEN </t>
    </r>
    <r>
      <rPr>
        <b/>
        <sz val="14"/>
        <rFont val="Arial"/>
        <family val="2"/>
      </rPr>
      <t>DE ESTIMACIÓN</t>
    </r>
  </si>
  <si>
    <t>PROYECTO:</t>
  </si>
  <si>
    <t>CONSECUTIVO:</t>
  </si>
  <si>
    <t>No. CONTRATO:</t>
  </si>
  <si>
    <t>UBICACIÓN:</t>
  </si>
  <si>
    <t>NO.ESTIMACION:</t>
  </si>
  <si>
    <t>No.LICITACIÓN:</t>
  </si>
  <si>
    <t>CONTRATISTA:</t>
  </si>
  <si>
    <t>TIPO DE ESTIMACION:</t>
  </si>
  <si>
    <t>FECHA ESTIMACION:</t>
  </si>
  <si>
    <t>ESPECIALIDAD:</t>
  </si>
  <si>
    <t>TIPO DE MONEDA:</t>
  </si>
  <si>
    <t>PERIODO:</t>
  </si>
  <si>
    <t>CUENTA</t>
  </si>
  <si>
    <t>DESCRIPCION</t>
  </si>
  <si>
    <t xml:space="preserve">IMPORTE ACUMULADO </t>
  </si>
  <si>
    <t>IMPORTE EN ESTA ESTIMACION</t>
  </si>
  <si>
    <t>IMPORTE POR ESTIMAR</t>
  </si>
  <si>
    <t>TOTAL ESTIMADO</t>
  </si>
  <si>
    <t>IMPORTE ESTIMACION</t>
  </si>
  <si>
    <t>AMORTIZACION ANTICIPO</t>
  </si>
  <si>
    <t>FONDO DE GARANTIA</t>
  </si>
  <si>
    <t>CARGOS</t>
  </si>
  <si>
    <t>SUBTOTAL</t>
  </si>
  <si>
    <t>CONSECUTIVO</t>
  </si>
  <si>
    <t>NORMAL</t>
  </si>
  <si>
    <t>MN</t>
  </si>
  <si>
    <t>TOTAL</t>
  </si>
  <si>
    <t>SUB-TOTAL</t>
  </si>
  <si>
    <t>RET. 5% F.G.</t>
  </si>
  <si>
    <t>ESTIMADO</t>
  </si>
  <si>
    <t>m2</t>
  </si>
  <si>
    <t>M2</t>
  </si>
  <si>
    <t>IMPORTE</t>
  </si>
  <si>
    <t>CANTIDAD</t>
  </si>
  <si>
    <t>P.U.</t>
  </si>
  <si>
    <t>UNIDAD</t>
  </si>
  <si>
    <t>AVANCE</t>
  </si>
  <si>
    <t>ESTIMACIÓN 5</t>
  </si>
  <si>
    <t>ESTIMACIÓN 4</t>
  </si>
  <si>
    <t>ESTIMACIÓN 3</t>
  </si>
  <si>
    <t>ESTIMACIÓN 2</t>
  </si>
  <si>
    <t>ESTIMACIÓN 1</t>
  </si>
  <si>
    <r>
      <rPr>
        <sz val="14"/>
        <rFont val="Arial"/>
        <family val="2"/>
      </rPr>
      <t xml:space="preserve">DESGLOSE </t>
    </r>
    <r>
      <rPr>
        <b/>
        <sz val="14"/>
        <rFont val="Arial"/>
        <family val="2"/>
      </rPr>
      <t>DE ESTIMACIÓN</t>
    </r>
  </si>
  <si>
    <t>CROQUIS</t>
  </si>
  <si>
    <t>GRAN TOTAL</t>
  </si>
  <si>
    <t>FOTOGRAFIAS</t>
  </si>
  <si>
    <t>OBSERVACIONES</t>
  </si>
  <si>
    <t>PZA</t>
  </si>
  <si>
    <t>DESCRIPCIÓN</t>
  </si>
  <si>
    <t>GENERADOR NUMÉRICO</t>
  </si>
  <si>
    <t>CONCEPTO</t>
  </si>
  <si>
    <t>PERIODO DEL:</t>
  </si>
  <si>
    <t>NO.CONTRATO:</t>
  </si>
  <si>
    <r>
      <rPr>
        <sz val="14"/>
        <rFont val="Arial"/>
        <family val="2"/>
      </rPr>
      <t xml:space="preserve">GENERADOR </t>
    </r>
    <r>
      <rPr>
        <b/>
        <sz val="14"/>
        <rFont val="Arial"/>
        <family val="2"/>
      </rPr>
      <t>DE ESTIMACIÓN</t>
    </r>
  </si>
  <si>
    <t>POR EJERCER</t>
  </si>
  <si>
    <t>ESTIMACION 01</t>
  </si>
  <si>
    <t xml:space="preserve">Porcentaje estimado </t>
  </si>
  <si>
    <t xml:space="preserve">Resumen </t>
  </si>
  <si>
    <t xml:space="preserve">OBRA CIVIL </t>
  </si>
  <si>
    <t>Cargos</t>
  </si>
  <si>
    <t>ENTREGA</t>
  </si>
  <si>
    <t>RECIBE</t>
  </si>
  <si>
    <t>Nombre</t>
  </si>
  <si>
    <t>Fecha</t>
  </si>
  <si>
    <t>Hora</t>
  </si>
  <si>
    <t>Firma</t>
  </si>
  <si>
    <t>Comentarios / Observaciones</t>
  </si>
  <si>
    <t>HOJA VIAJERA</t>
  </si>
  <si>
    <t>Monto comprometido</t>
  </si>
  <si>
    <t>Avance físico financiero estimado acumulado</t>
  </si>
  <si>
    <t xml:space="preserve">Avance físico financiero programado </t>
  </si>
  <si>
    <t>Avance físico financiero real</t>
  </si>
  <si>
    <r>
      <rPr>
        <sz val="14"/>
        <rFont val="Arial"/>
        <family val="2"/>
      </rPr>
      <t>AVANCE FISICO</t>
    </r>
    <r>
      <rPr>
        <b/>
        <sz val="14"/>
        <rFont val="Arial"/>
        <family val="2"/>
      </rPr>
      <t xml:space="preserve"> FINANCIERO</t>
    </r>
  </si>
  <si>
    <t xml:space="preserve">SUMMYT </t>
  </si>
  <si>
    <t>GRUPO DAGS S.A. DE C.V.</t>
  </si>
  <si>
    <t xml:space="preserve">CIMENTACIÓN Y ESTRUCTURA </t>
  </si>
  <si>
    <t>5.2</t>
  </si>
  <si>
    <t>5.2.1</t>
  </si>
  <si>
    <t>PRELIMINARES</t>
  </si>
  <si>
    <t>5.2.1.1</t>
  </si>
  <si>
    <t>Carga y acarreo en camión de material producto de la demolicion y el  desmonte tiro libre hasta banco autorizado, incluye:  carga mecánica y acarreo, volumen compacto, limpieza durante y al final de los trabajos.</t>
  </si>
  <si>
    <t>LOTE</t>
  </si>
  <si>
    <t xml:space="preserve">ACUMULADO ANTERIOR </t>
  </si>
  <si>
    <t xml:space="preserve">IMPORTE </t>
  </si>
  <si>
    <t xml:space="preserve">AMORTIZAICIÓND DEL ANTICIPO </t>
  </si>
  <si>
    <t xml:space="preserve">RETENCIÓN DE 5% DE F. GARANTÍA </t>
  </si>
  <si>
    <t xml:space="preserve">CARGOS </t>
  </si>
  <si>
    <t xml:space="preserve">TOTAL A FACTURAR </t>
  </si>
  <si>
    <t xml:space="preserve">IVA 0% HABITACIONAL </t>
  </si>
  <si>
    <t>EN ESTA ESTIMCION</t>
  </si>
  <si>
    <t xml:space="preserve">ACUMULADO A LA FECHA </t>
  </si>
  <si>
    <t>5.2.1.3</t>
  </si>
  <si>
    <t>M3</t>
  </si>
  <si>
    <t>Carga y acarreo en camión de material producto de excavación tiro libre hasta banco autorizado (volumen medido suelto), incluye: carga mecánica y acarreo, volumen compacto, limpieza durante y al final de los trabajos.</t>
  </si>
  <si>
    <t>Corte a cielo abierto de terreno natural en material tipo según mecánica de suelos, Incluye perfilado de muros y fondo. Maquinaria, herramienta y mano de obra.</t>
  </si>
  <si>
    <t xml:space="preserve">CIMENTACIÓN </t>
  </si>
  <si>
    <t>5.2.2</t>
  </si>
  <si>
    <t>5.2.2.1</t>
  </si>
  <si>
    <t>Brigada topografica, durante toda la ejecución de los trabajos, incluye una o varias cuadrillas topográficas con estación total y niveles (en cantidad suficiente para que en función de la carga de trabajo se pueda cumplir con el programa) durante toda la ejecución de la obra, materiales consumibles, traslados de bancos de referencia, mojoneras, elaboración de croquis, correcciones indicadas por la supervisión y todo lo necesario para su correcta ejecución.</t>
  </si>
  <si>
    <t>MES</t>
  </si>
  <si>
    <t>Construcción de zapata aislada (según diseño estructural), armadas con acero de refuerzo fy=4,200 kg/cm2 y concreto premezclado f'c= 350 kg/cm2. Incluye: cimbra común, bombeo, vibrado, curado, desperdicios, materiales, mano de obra, equipo y herramienta menor.</t>
  </si>
  <si>
    <t>5.2.2.2</t>
  </si>
  <si>
    <t>5.2.2.3</t>
  </si>
  <si>
    <t>Construcción de pedestal para zapata aislada (según diseño estructural), armadas con acero de refuerzo fy=4,200 kg/cm2 y concreto premezclado f'c= 350 kg/cm2 y f'c= 400 kg/cm2. Incluye: cimbra común, bombeo, vibrado, curado, desperdicios, materiales, mano de obra, equipo y herramienta menor.</t>
  </si>
  <si>
    <t>Construcción de zapata corrida sección 1 a 5 (según diseño estructural), armadas con acero de refuerzo fy=4,200 kg/cm2 y concreto premezclado f'c= 350 kg/cm2. Incluye: cimbra común, bombeo, vibrado, curado, desperdicios, materiales, mano de obra, equipo y herramienta menor.</t>
  </si>
  <si>
    <t>Construcción de trabe de liga TC-1 (según diseño estructural), armadas con acero de refuerzo fy=4,200 kg/cm2 y concreto premezclado f'c= 350 kg/cm2. Incluye: cimbra común, bombeo, vibrado, curado, desperdicios, materiales, mano de obra, equipo y herramienta menor.</t>
  </si>
  <si>
    <t>5.2.2.4</t>
  </si>
  <si>
    <t>5.2.2.5</t>
  </si>
  <si>
    <t>Construcción de zapata corrida para muro de contención (según diseño estructural), armadas con acero de refuerzo fy=4,200 kg/cm2 y concreto premezclado f'c= 250 kg/cm2. Incluye: cimbra común, bombeo, vibrado, curado, desperdicios, materiales, mano de obra, equipo y herramienta menor.</t>
  </si>
  <si>
    <t>ML</t>
  </si>
  <si>
    <t>Construcción de muro de contención E1 a E2 (según diseño estructural), armadas con acero de refuerzo fy=4,200 kg/cm2 y concreto premezclado f'c= 250 kg/cm2. Incluye: cimbra aparente contra terreno, bombeo, vibrado, curado, desperdicios, materiales, mano de obra, equipo y herramienta menor.</t>
  </si>
  <si>
    <t>Construcción de muro de contención E2 a E3 (según diseño estructural), armadas con acero de refuerzo fy=4,200 kg/cm2 y concreto premezclado f'c= 250 kg/cm2. Incluye: cimbra aparente contra terreno, bombeo, vibrado, curado, desperdicios, materiales, mano de obra, equipo y herramienta menor.</t>
  </si>
  <si>
    <t xml:space="preserve">ZAPATAS CORRIDAS </t>
  </si>
  <si>
    <t xml:space="preserve">MURO DE CONTENCIÓN </t>
  </si>
  <si>
    <t>5.2.4</t>
  </si>
  <si>
    <t>5.2.4.1</t>
  </si>
  <si>
    <t xml:space="preserve">TRAZO Y NIVELACIÓN </t>
  </si>
  <si>
    <t>5.2.4.2</t>
  </si>
  <si>
    <t xml:space="preserve">COLUMNAS </t>
  </si>
  <si>
    <t>Construcción de columnas E1 a E2 (según diseño estructural), armadas con acero de refuerzo fy=4,200 kg/cm2 y concreto premezclado f'c= 350 kg/cm2 y f'c= 400 kg/cm2. Incluye: control de temperatura a 32°C en resistencia f'c= 400 kg/cm2, cimbra aparente, bombeo, vibrado, curado, desperdicios, materiales, mano de obra, equipo y herramienta menor.</t>
  </si>
  <si>
    <t>Construcción de columnas E2 a E3 (según diseño estructural), armadas con acero de refuerzo fy=4,200 kg/cm2 y concreto premezclado f'c= 350 kg/cm2 y f'c= 400 kg/cm2. Incluye: control de temperatura a 32°C en resistencia f'c= 400 kg/cm2, cimbra aparente, bombeo, vibrado, curado, desperdicios, materiales, mano de obra, equipo y herramienta menor.</t>
  </si>
  <si>
    <t>Construcción de columnas E3 a E4 (según diseño estructural), armadas con acero de refuerzo fy=4,200 kg/cm2 y concreto premezclado f'c= 350 kg/cm2 y f'c= 400 kg/cm2. Incluye: control de temperatura a 32°C en resistencia f'c= 400 kg/cm2, cimbra aparente, bombeo, vibrado, curado, desperdicios, materiales, mano de obra, equipo y herramienta menor.</t>
  </si>
  <si>
    <t>Construcción de columnas E4 a PB (según diseño estructural), armadas con acero de refuerzo fy=4,200 kg/cm2 y concreto premezclado f'c= 350 kg/cm2 y f'c= 400 kg/cm2. Incluye: control de temperatura a 32°C en resistencia f'c= 400 kg/cm2, cimbra aparente, bombeo, vibrado, curado, desperdicios, materiales, mano de obra, equipo y herramienta menor.</t>
  </si>
  <si>
    <t>Construcción de columnas PB a N2 (según diseño estructural), armadas con acero de refuerzo fy=4,200 kg/cm2 y concreto premezclado f'c= 350 kg/cm2. Incluye: cimbra aparente, bombeo, vibrado, curado, desperdicios, materiales, mano de obra, equipo y herramienta menor.</t>
  </si>
  <si>
    <t>Construcción de columnas N2 a N3 (según diseño estructural), armadas con acero de refuerzo fy=4,200 kg/cm2 y concreto premezclado f'c= 350 kg/cm2. Incluye: cimbra aparente, bombeo, vibrado, curado, desperdicios, materiales, mano de obra, equipo y herramienta menor.</t>
  </si>
  <si>
    <t>Construcción de columnas N3 a N4 (según diseño estructural), armadas con acero de refuerzo fy=4,200 kg/cm2 y concreto premezclado f'c= 350 kg/cm2. Incluye: cimbra aparente, bombeo, vibrado, curado, desperdicios, materiales, mano de obra, equipo y herramienta menor.</t>
  </si>
  <si>
    <t>Construcción de columnas N4 a N5 (según diseño estructural), armadas con acero de refuerzo fy=4,200 kg/cm2 y concreto premezclado f'c= 350 kg/cm2. Incluye: cimbra aparente, bombeo, vibrado, curado, desperdicios, materiales, mano de obra, equipo y herramienta menor.</t>
  </si>
  <si>
    <t>Construcción de columnas N5 a N6 (según diseño estructural), armadas con acero de refuerzo fy=4,200 kg/cm2 y concreto premezclado f'c= 350 kg/cm2. Incluye: cimbra aparente, bombeo, vibrado, curado, desperdicios, materiales, mano de obra, equipo y herramienta menor.</t>
  </si>
  <si>
    <t>Construcción de columnas N6 a N7 (según diseño estructural), armadas con acero de refuerzo fy=4,200 kg/cm2 y concreto premezclado f'c= 350 kg/cm2. Incluye: cimbra aparente, bombeo, vibrado, curado, desperdicios, materiales, mano de obra, equipo y herramienta menor.</t>
  </si>
  <si>
    <t>Construcción de columnas N7 a N8 (según diseño estructural), armadas con acero de refuerzo fy=4,200 kg/cm2 y concreto premezclado f'c= 350 kg/cm2. Incluye: cimbra aparente, bombeo, vibrado, curado, desperdicios, materiales, mano de obra, equipo y herramienta menor.</t>
  </si>
  <si>
    <t>Construcción de columnas N8 a N9 (según diseño estructural), armadas con acero de refuerzo fy=4,200 kg/cm2 y concreto premezclado f'c= 350 kg/cm2. Incluye: cimbra aparente, bombeo, vibrado, curado, desperdicios, materiales, mano de obra, equipo y herramienta menor.</t>
  </si>
  <si>
    <t>Construcción de columnas N9 a N10 (según diseño estructural), armadas con acero de refuerzo fy=4,200 kg/cm2 y concreto premezclado f'c= 350 kg/cm2. Incluye: cimbra aparente, bombeo, vibrado, curado, desperdicios, materiales, mano de obra, equipo y herramienta menor.</t>
  </si>
  <si>
    <t>Construcción de columnas N10 a Azotea (según diseño estructural), armadas con acero de refuerzo fy=4,200 kg/cm2 y concreto premezclado f'c= 350 kg/cm2. Incluye: cimbra aparente, bombeo, vibrado, curado, desperdicios, materiales, mano de obra, equipo y herramienta menor.</t>
  </si>
  <si>
    <t>LOSAS</t>
  </si>
  <si>
    <t>Construcción de losa E2 de 42 cms de espesor (según diseño estructural), armadas con acero de refuerzo fy=4,200 kg/cm2 y concreto premezclado f'c= 300 kg/cm2, casetón de fibra de vidrio de 100x100x35 y 100x50x35 cms. Incluye: cimbra aparente, aditivo acelerante a 72 horas, bombeo, vibrado, curado, desperdicios, materiales, mano de obra, equipo y herramienta menor.</t>
  </si>
  <si>
    <t>Construcción de losa E3 de 42 cms de espesor (según diseño estructural), armadas con acero de refuerzo fy=4,200 kg/cm2 y concreto premezclado f'c= 300 kg/cm2, casetón de fibra de vidrio de 100x100x35 y 100x50x35 cms. Incluye: cimbra aparente, aditivo acelerante a 72 horas, bombeo, vibrado, curado, desperdicios, materiales, mano de obra, equipo y herramienta menor.</t>
  </si>
  <si>
    <t>Construcción de losa E4 de 42 cms de espesor (según diseño estructural), armadas con acero de refuerzo fy=4,200 kg/cm2 y concreto premezclado f'c= 300 kg/cm2, casetón de fibra de vidrio de 100x100x35 y 100x50x35 cms. Incluye: cimbra aparente, aditivo acelerante a 72 horas, bombeo, vibrado, curado, desperdicios, materiales, mano de obra, equipo y herramienta menor.</t>
  </si>
  <si>
    <t>Construcción de losa PB de 41 cms de espesor y losa sólida área alberca (según diseño estructural), armadas con acero de refuerzo fy=4,200 kg/cm2 y concreto premezclado f'c= 300 kg/cm2 y f'c= 250 kg/cm2 en losa sólida para alberca, casetón de fibra de vidrio de 100x100x35 y 100x50x35 cms. Incluye: cimbra aparente, aditivo acelerante a 72 horas, bombeo, vibrado, curado, desperdicios, materiales, mano de obra, equipo y herramienta menor.</t>
  </si>
  <si>
    <t>Construcción de losa N2 de 41 cms de espesor (según diseño estructural), armadas con acero de refuerzo fy=4,200 kg/cm2 y concreto premezclado f'c= 250 kg/cm2, casetón de fibra de vidrio de 100x100x35 y 100x50x35 cms. Incluye: cimbra aparente, aditivo acelerante a 72 horas, bombeo, vibrado, curado, desperdicios, materiales, mano de obra, equipo y herramienta menor.</t>
  </si>
  <si>
    <t>Construcción de losa N3 de 41 cms de espesor (según diseño estructural), armadas con acero de refuerzo fy=4,200 kg/cm2 y concreto premezclado f'c= 250 kg/cm2, casetón de fibra de vidrio de 100x100x35 y 100x50x35 cms. Incluye: cimbra aparente, aditivo acelerante a 72 horas, bombeo, vibrado, curado, desperdicios, materiales, mano de obra, equipo y herramienta menor.</t>
  </si>
  <si>
    <t>Construcción de losa N4 de 41 cms de espesor (según diseño estructural), armadas con acero de refuerzo fy=4,200 kg/cm2 y concreto premezclado f'c= 250 kg/cm2, casetón de fibra de vidrio de 100x100x35 y 100x50x35 cms. Incluye: cimbra aparente, aditivo acelerante a 72 horas, bombeo, vibrado, curado, desperdicios, materiales, mano de obra, equipo y herramienta menor.</t>
  </si>
  <si>
    <t>Construcción de losa N5 de 41 cms de espesor (según diseño estructural), armadas con acero de refuerzo fy=4,200 kg/cm2 y concreto premezclado f'c= 250 kg/cm2, casetón de fibra de vidrio de 100x100x35 y 100x50x35 cms. Incluye: cimbra aparente, aditivo acelerante a 72 horas, bombeo, vibrado, curado, desperdicios, materiales, mano de obra, equipo y herramienta menor.</t>
  </si>
  <si>
    <t>Construcción de losa N6 de 41 cms de espesor (según diseño estructural), armadas con acero de refuerzo fy=4,200 kg/cm2 y concreto premezclado f'c= 250 kg/cm2, casetón de fibra de vidrio de 100x100x35 y 100x50x35 cms. Incluye: cimbra aparente, aditivo acelerante a 72 horas, bombeo, vibrado, curado, desperdicios, materiales, mano de obra, equipo y herramienta menor.</t>
  </si>
  <si>
    <t>Construcción de losa N7 de 41 cms de espesor (según diseño estructural), armadas con acero de refuerzo fy=4,200 kg/cm2 y concreto premezclado f'c= 250 kg/cm2, casetón de fibra de vidrio de 100x100x35 y 100x50x35 cms. Incluye: cimbra aparente, aditivo acelerante a 72 horas, bombeo, vibrado, curado, desperdicios, materiales, mano de obra, equipo y herramienta menor.</t>
  </si>
  <si>
    <t>Construcción de losa N8 de 41 cms de espesor (según diseño estructural), armadas con acero de refuerzo fy=4,200 kg/cm2 y concreto premezclado f'c= 250 kg/cm2, casetón de fibra de vidrio de 100x100x35 y 100x50x35 cms. Incluye: cimbra aparente, aditivo acelerante a 72 horas, bombeo, vibrado, curado, desperdicios, materiales, mano de obra, equipo y herramienta menor.</t>
  </si>
  <si>
    <t>Construcción de losa N9 de 41 cms de espesor (según diseño estructural), armadas con acero de refuerzo fy=4,200 kg/cm2 y concreto premezclado f'c= 250 kg/cm2, casetón de fibra de vidrio de 100x100x35 y 100x50x35 cms. Incluye: cimbra aparente, aditivo acelerante a 72 horas, bombeo, vibrado, curado, desperdicios, materiales, mano de obra, equipo y herramienta menor.</t>
  </si>
  <si>
    <t>Construcción de losa N10 de 41 cms de espesor (según diseño estructural), armadas con acero de refuerzo fy=4,200 kg/cm2 y concreto premezclado f'c= 250 kg/cm2, casetón de fibra de vidrio de 100x100x35 y 100x50x35 cms. Incluye: cimbra aparente, aditivo acelerante a 72 horas, bombeo, vibrado, curado, desperdicios, materiales, mano de obra, equipo y herramienta menor.</t>
  </si>
  <si>
    <t>Construcción de losa Azotea de 41 cms de espesor (según diseño estructural), armadas con acero de refuerzo fy=4,200 kg/cm2 y concreto premezclado f'c= 250 kg/cm2. Incluye: cimbra aparente, aditivo acelerante a 72 horas, bombeo, vibrado, curado, desperdicios, materiales, mano de obra, equipo y herramienta menor.</t>
  </si>
  <si>
    <t>Construcción de losa sobre paso de 25 cms de espesor (según diseño estructural), armadas con acero de refuerzo fy=4,200 kg/cm2 y concreto premezclado f'c= 250 kg/cm2. Incluye: cimbra aparente, aditivo acelerante a 72 horas, bombeo, vibrado, curado, desperdicios, materiales, mano de obra, equipo y herramienta menor.</t>
  </si>
  <si>
    <t>5.2.4.5</t>
  </si>
  <si>
    <t>5.2.4.6</t>
  </si>
  <si>
    <t>ALBERCA</t>
  </si>
  <si>
    <t>Construcción de alberca con concreto premezclado f'c=300 kg/cm2 e impermeabilizante Kryton y banda hidroexpansiva. Incluye: Cimbra aparente en trabes y losa.</t>
  </si>
  <si>
    <t xml:space="preserve">ESTRUCTURA DE CONCRETO </t>
  </si>
  <si>
    <t xml:space="preserve">ALBAÑELERÍAS </t>
  </si>
  <si>
    <t>5.2.5</t>
  </si>
  <si>
    <t>5.2.5.9</t>
  </si>
  <si>
    <t>FIRMES</t>
  </si>
  <si>
    <t>Firme de 12 cms de espesor reforzado con malla electrosoldada 66/66, incluye barrera de vapor bajo firme, concreto f'c= 250 kg/cm2, acabado pulido, juntas de colado, juntas de contracción, junta de expansión, forjado de diamantes</t>
  </si>
  <si>
    <t>CISTERNA</t>
  </si>
  <si>
    <t>5.2.5.16</t>
  </si>
  <si>
    <t>Cisterna de 3.50x5.50 m y 2.65 m de profundidad, armado según plano de concurso, incluye excavación, relleno, concreto f'c= 250 kg/cm2, cimbra aparente común en muros y losa, impermeabilizante Kryton y banda hidroexpansiva.</t>
  </si>
  <si>
    <t>Impermeabilización interior en muros y piso de cisterna a base de xypex dos manos, Incluye: sellado de moños de cimbras, grietas, limpieza durante y al final de los trabajos.</t>
  </si>
  <si>
    <t>Impermeabilización exterior en muros  a base de Vaportite dos manos, Incluye: sellado de moños de cimbras, grietas, limpieza durante y al final de los trabajos.</t>
  </si>
  <si>
    <t>Entrada Hombre de 60x60 según detalle, Incluye: Marco y contramarco Materiales, mano de obra, equipo,herramienta, limpieza durante y al final de los trabajos.</t>
  </si>
  <si>
    <t>Escalones de redondo liso 19 mm de 1.20 m de desarrollo 30 cms, Incluye: Materiales, desperdicios, mano de obra,, acarreos, limpieza durante y al final de los trabajos.</t>
  </si>
  <si>
    <t>Construcción de Escaleras de E1 a E2 (según plano de concurso), armadas con acero de refuerzo fy=4,200 kg/cm2 y concreto premezclado f'c= 250 kg/cm2. Incluye: ángulo de 3/4" en naríz de huellas, cimbra aparente, bombeo, vibrado, curado, desperdicios, materiales, mano de obra, equipo y herramienta menor.</t>
  </si>
  <si>
    <t>Construcción de Escaleras de E2 a E3 (según plano de concurso), armadas con acero de refuerzo fy=4,200 kg/cm2 y concreto premezclado f'c= 250 kg/cm2. Incluye: ángulo de 3/4" en naríz de huellas, cimbra aparente, bombeo, vibrado, curado, desperdicios, materiales, mano de obra, equipo y herramienta menor.</t>
  </si>
  <si>
    <t>Construcción de Escaleras de E3 a E4 (según plano de concurso), armadas con acero de refuerzo fy=4,200 kg/cm2 y concreto premezclado f'c= 250 kg/cm2. Incluye: ángulo de 3/4" en naríz de huellas, cimbra aparente, bombeo, vibrado, curado, desperdicios, materiales, mano de obra, equipo y herramienta menor.</t>
  </si>
  <si>
    <t>Construcción de Escaleras de E4 a PB (según plano de concurso), armadas con acero de refuerzo fy=4,200 kg/cm2 y concreto premezclado f'c= 250 kg/cm2. Incluye: ángulo de 3/4" en naríz de huellas, cimbra aparente, bombeo, vibrado, curado, desperdicios, materiales, mano de obra, equipo y herramienta menor.</t>
  </si>
  <si>
    <t>Construcción de Escaleras de PB a N2 (según plano de concurso), armadas con acero de refuerzo fy=4,200 kg/cm2 y concreto premezclado f'c= 250 kg/cm2. Incluye: ángulo de 3/4" en naríz de huellas, cimbra aparente, bombeo, vibrado, curado, desperdicios, materiales, mano de obra, equipo y herramienta menor.</t>
  </si>
  <si>
    <t>Construcción de Escaleras de N2 a N3 (según plano de concurso), armadas con acero de refuerzo fy=4,200 kg/cm2 y concreto premezclado f'c= 250 kg/cm2. Incluye: ángulo de 3/4" en naríz de huellas, cimbra aparente, bombeo, vibrado, curado, desperdicios, materiales, mano de obra, equipo y herramienta menor.</t>
  </si>
  <si>
    <t>Construcción de Escaleras de N3 a N4 (según plano de concurso), armadas con acero de refuerzo fy=4,200 kg/cm2 y concreto premezclado f'c= 250 kg/cm2. Incluye: ángulo de 3/4" en naríz de huellas, cimbra aparente, bombeo, vibrado, curado, desperdicios, materiales, mano de obra, equipo y herramienta menor.</t>
  </si>
  <si>
    <t>Construcción de Escaleras de N4 a N5 (según plano de concurso), armadas con acero de refuerzo fy=4,200 kg/cm2 y concreto premezclado f'c= 250 kg/cm2. Incluye: ángulo de 3/4" en naríz de huellas, cimbra aparente, bombeo, vibrado, curado, desperdicios, materiales, mano de obra, equipo y herramienta menor.</t>
  </si>
  <si>
    <t>Construcción de Escaleras de N5 a N6 (según plano de concurso), armadas con acero de refuerzo fy=4,200 kg/cm2 y concreto premezclado f'c= 250 kg/cm2. Incluye: ángulo de 3/4" en naríz de huellas, cimbra aparente, bombeo, vibrado, curado, desperdicios, materiales, mano de obra, equipo y herramienta menor.</t>
  </si>
  <si>
    <t>Construcción de Escaleras de N6 a N7 (según plano de concurso), armadas con acero de refuerzo fy=4,200 kg/cm2 y concreto premezclado f'c= 250 kg/cm2. Incluye: ángulo de 3/4" en naríz de huellas, cimbra aparente, bombeo, vibrado, curado, desperdicios, materiales, mano de obra, equipo y herramienta menor.</t>
  </si>
  <si>
    <t>Construcción de Escaleras de N7 a N8 (según plano de concurso), armadas con acero de refuerzo fy=4,200 kg/cm2 y concreto premezclado f'c= 250 kg/cm2. Incluye: ángulo de 3/4" en naríz de huellas, cimbra aparente, bombeo, vibrado, curado, desperdicios, materiales, mano de obra, equipo y herramienta menor.</t>
  </si>
  <si>
    <t>Construcción de Escaleras de N8 a N9 (según plano de concurso), armadas con acero de refuerzo fy=4,200 kg/cm2 y concreto premezclado f'c= 250 kg/cm2. Incluye: ángulo de 3/4" en naríz de huellas, cimbra aparente, bombeo, vibrado, curado, desperdicios, materiales, mano de obra, equipo y herramienta menor.</t>
  </si>
  <si>
    <t>Construcción de Escaleras de N9 a N10 (según plano de concurso), armadas con acero de refuerzo fy=4,200 kg/cm2 y concreto premezclado f'c= 250 kg/cm2. Incluye: ángulo de 3/4" en naríz de huellas, cimbra aparente, bombeo, vibrado, curado, desperdicios, materiales, mano de obra, equipo y herramienta menor.</t>
  </si>
  <si>
    <t>Construcción de Escaleras de N10 a Azotea (según plano de concurso), armadas con acero de refuerzo fy=4,200 kg/cm2 y concreto premezclado f'c= 250 kg/cm2. Incluye: ángulo de 3/4" en naríz de huellas, cimbra aparente, bombeo, vibrado, curado, desperdicios, materiales, mano de obra, equipo y herramienta menor.</t>
  </si>
  <si>
    <t>Cimentación, pie de empotramiento, flete y montaje inicial, desmontaje, arriostramientos, conexión electrica, montajes adicionales de Torre Grua hasta altura final. Incluye: Equipo, herramienta y mano de obra.</t>
  </si>
  <si>
    <t>Renta de Torre Grua para elevacion de materiales. Incluye: equipo, herramienta, operación, accesorios, consumos, mantenimiento.</t>
  </si>
  <si>
    <t>Cierre de huecos por paso de torre grúa</t>
  </si>
  <si>
    <t>Laboratorio de control de calidad</t>
  </si>
  <si>
    <t>Acondicionamiento con balasto</t>
  </si>
  <si>
    <t>Montaje elevador sencillo</t>
  </si>
  <si>
    <t>Renta elevador sencillo por 4 meses</t>
  </si>
  <si>
    <t>Concreto excedente muro contención</t>
  </si>
  <si>
    <t>ESCALERAS</t>
  </si>
  <si>
    <t xml:space="preserve">AMORT. 15% </t>
  </si>
  <si>
    <t xml:space="preserve">Av. Paseo de los leones 2529, Col. Cumbres 3er Sector, en el Municipio de Mty. </t>
  </si>
  <si>
    <t xml:space="preserve">IMPORTE ACUMULADO A LA FECHA </t>
  </si>
  <si>
    <t>Demolicion de construcciones existentes en predio hasta llegar a nivel de terraceria de predio actual, incluye señalizacion del area de trabajo, y todo lo necesario para su correcta ejecucion.</t>
  </si>
  <si>
    <t>Instalaciones provisionales (reja perimetral)</t>
  </si>
  <si>
    <t xml:space="preserve">CONCEPTO </t>
  </si>
  <si>
    <t>ESTIMACION 02</t>
  </si>
  <si>
    <t xml:space="preserve">NORMAL </t>
  </si>
  <si>
    <t>ESTIMACION 03</t>
  </si>
  <si>
    <t>5.2.1.4</t>
  </si>
  <si>
    <t>5.2.4.3</t>
  </si>
  <si>
    <t>Demolición de edificaciones existentes yretirode material</t>
  </si>
  <si>
    <t xml:space="preserve">Zapatas aisladas y pedestales </t>
  </si>
  <si>
    <t>Trabe de liga</t>
  </si>
  <si>
    <t>Zapata corrida en muro de contención</t>
  </si>
  <si>
    <t>Muro de contención S2Y S3</t>
  </si>
  <si>
    <t>Topografía</t>
  </si>
  <si>
    <t>Trazo / nivelación cimentación y estructura</t>
  </si>
  <si>
    <t>Columnas</t>
  </si>
  <si>
    <t>Alberca</t>
  </si>
  <si>
    <t>Losas</t>
  </si>
  <si>
    <t>Núcleo de elevadores</t>
  </si>
  <si>
    <t>Firmes</t>
  </si>
  <si>
    <t>Cisterna</t>
  </si>
  <si>
    <t xml:space="preserve">Escaleras </t>
  </si>
  <si>
    <t>Excavaciones</t>
  </si>
  <si>
    <t xml:space="preserve">TRABE DE LIGA </t>
  </si>
  <si>
    <t>INSTALACIONES PROVISIONALES (REJA PERIMETRAL)</t>
  </si>
  <si>
    <t>DEMOLICION CONSTRUCCIONES EXISTENTES Y RETIRO DE MATERIAL</t>
  </si>
  <si>
    <t xml:space="preserve">ZAPATA AISLADAS Y PEDESTALES </t>
  </si>
  <si>
    <t xml:space="preserve">ZAPATA CORRIDAS </t>
  </si>
  <si>
    <t xml:space="preserve">MURO DE CONTENCION S2 Y S3 </t>
  </si>
  <si>
    <t>TOPOGRAFÍA</t>
  </si>
  <si>
    <t xml:space="preserve">TORRE GRÚA </t>
  </si>
  <si>
    <t xml:space="preserve">NUCLEO DE ELEVADORES </t>
  </si>
  <si>
    <t>5.2.5.19</t>
  </si>
  <si>
    <t xml:space="preserve">EXCAVACIONES </t>
  </si>
  <si>
    <t>ESTIMACION 06</t>
  </si>
  <si>
    <t>ESTIMACION 05</t>
  </si>
  <si>
    <t>ESTIMACION 04</t>
  </si>
  <si>
    <t>ESTIMACIÓN 6</t>
  </si>
  <si>
    <t>ESTIMACIÓN 7</t>
  </si>
  <si>
    <t>ESTIMACIÓN 8</t>
  </si>
  <si>
    <t>ESTIMACIÓN 9</t>
  </si>
  <si>
    <t>ESTIMACIÓN 10</t>
  </si>
  <si>
    <t>ESTIMACIÓN 11</t>
  </si>
  <si>
    <t xml:space="preserve">PZ </t>
  </si>
  <si>
    <t xml:space="preserve">ESTIMACION ACTUAL </t>
  </si>
  <si>
    <t xml:space="preserve">ESTIMACION 07 </t>
  </si>
  <si>
    <t xml:space="preserve">ESTIMACION 08 </t>
  </si>
  <si>
    <t xml:space="preserve">IMPORTE TOTAL A PAGAR </t>
  </si>
  <si>
    <t xml:space="preserve"> </t>
  </si>
  <si>
    <t>Construcción de muro elevador MC1 de E2 a E3 (según diseño estructural), armadas con acero de refuerzo fy=4,200 kg/cm2 y concreto premezclado f'c= 350 kg/cm2. Incluye: control de temperatura a 32°C, cimbra aparente cara visible y cimbra común cara interior, bombeo, vibrado, curado, desperdicios, materiales, mano de obra, equipo y herramienta menor.</t>
  </si>
  <si>
    <t>Construcción de muro elevador MC1 de E3 a E4 (según diseño estructural), armadas con acero de refuerzo fy=4,200 kg/cm2 y concreto premezclado f'c= 350 kg/cm2. Incluye: control de temperatura a 32°C, cimbra aparente cara visible y cimbra común cara interior, bombeo, vibrado, curado, desperdicios, materiales, mano de obra, equipo y herramienta menor.</t>
  </si>
  <si>
    <t>Construcción de muro elevador MC1 de E4 a PB (según diseño estructural), armadas con acero de refuerzo fy=4,200 kg/cm2 y concreto premezclado f'c= 350 kg/cm2. Incluye: control de temperatura a 32°C, cimbra aparente, bombeo, vibrado, curado, desperdicios, materiales, mano de obra, equipo y herramienta menor.</t>
  </si>
  <si>
    <t>Construcción de muro elevador MC1 de PB a N2 (según diseño estructural), armadas con acero de refuerzo fy=4,200 kg/cm2 y concreto premezclado f'c= 350 kg/cm2. Incluye: control de temperatura a 32°C, cimbra aparente, bombeo, vibrado, curado, desperdicios, materiales, mano de obra, equipo y herramienta menor.</t>
  </si>
  <si>
    <t>Construcción de muro elevador MC1 de N2 a N3 (según diseño estructural), armadas con acero de refuerzo fy=4,200 kg/cm2 y concreto premezclado f'c= 350 kg/cm2. Incluye: control de temperatura a 32°C, cimbra aparente, bombeo, vibrado, curado, desperdicios, materiales, mano de obra, equipo y herramienta menor.</t>
  </si>
  <si>
    <t>Construcción de muro elevador MC1 de N3 a N4 (según diseño estructural), armadas con acero de refuerzo fy=4,200 kg/cm2 y concreto premezclado f'c= 350 kg/cm2. Incluye: control de temperatura a 32°C cimbra aparente, bombeo, vibrado, curado, desperdicios, materiales, mano de obra, equipo y herramienta menor.</t>
  </si>
  <si>
    <t>Construcción de muro elevador MC1 de N4 a N5 (según diseño estructural), armadas con acero de refuerzo fy=4,200 kg/cm2 y concreto premezclado f'c= 350 kg/cm2. Incluye: control de temperatura a 32°C, cimbra aparente, bombeo, vibrado, curado, desperdicios, materiales, mano de obra, equipo y herramienta menor.</t>
  </si>
  <si>
    <t>Construcción de muro elevador MC1 de N5 a N6 (según diseño estructural), armadas con acero de refuerzo fy=4,200 kg/cm2 y concreto premezclado f'c= 350 kg/cm2. Incluye: control de temperatura a 32°C, cimbra aparente, bombeo, vibrado, curado, desperdicios, materiales, mano de obra, equipo y herramienta menor.</t>
  </si>
  <si>
    <t>Construcción de muro elevador MC1 de N6 a N7 (según diseño estructural), armadas con acero de refuerzo fy=4,200 kg/cm2 y concreto premezclado f'c= 350 kg/cm2. Incluye: control de temperatura a 32°C, cimbra aparente, bombeo, vibrado, curado, desperdicios, materiales, mano de obra, equipo y herramienta menor.</t>
  </si>
  <si>
    <t>Construcción de muro elevador MC1 de N7 a N8 (según diseño estructural), armadas con acero de refuerzo fy=4,200 kg/cm2 y concreto premezclado f'c= 3500 kg/cm2. Incluye: control de temperatura a 32°C cimbra aparente, bombeo, vibrado, curado, desperdicios, materiales, mano de obra, equipo y herramienta menor.</t>
  </si>
  <si>
    <t>Construcción de muro elevador MC1 de N8 a N9 (según diseño estructural), armadas con acero de refuerzo fy=4,200 kg/cm2 y concreto premezclado f'c= 350 kg/cm2. Incluye: control de temperatura a 32°C, cimbra aparente, bombeo, vibrado, curado, desperdicios, materiales, mano de obra, equipo y herramienta menor.</t>
  </si>
  <si>
    <t>Construcción de muro elevador MC1 de N9 a N10 (según diseño estructural), armadas con acero de refuerzo fy=4,200 kg/cm2 y concreto premezclado f'c= 350 kg/cm2. Incluye: control de temperatura a 32°C, cimbra aparente, bombeo, vibrado, curado, desperdicios, materiales, mano de obra, equipo y herramienta menor.</t>
  </si>
  <si>
    <t>Construcción de muro elevador MC1 de N10 a Azotea (según diseño estructural), armadas con acero de refuerzo fy=4,200 kg/cm2 y concreto premezclado f'c= 350 kg/cm2. Incluye: control de temperatura a 32°C, cimbra aparente, bombeo, vibrado, curado, desperdicios, materiales, mano de obra, equipo y herramienta menor.</t>
  </si>
  <si>
    <t>Construcción de muro elevador MC1 de Cimentación a E2 (según diseño estructural), armadas con acero de refuerzo fy=4,200 kg/cm2 y concreto premezclado f'c= 350 kg/cm2. Incluye: control de temperatura a 32°C, cimbra aparente cara visible y cimbra común cara interior, bombeo, vibrado, curado, desperdicios, materiales, mano de obra, equipo y herramienta menor.</t>
  </si>
  <si>
    <t xml:space="preserve">ESTIMACION 09 </t>
  </si>
  <si>
    <t xml:space="preserve">ESTIMACION 10 </t>
  </si>
  <si>
    <t>ESTIMACION 11</t>
  </si>
  <si>
    <t xml:space="preserve">O. CAMBIO </t>
  </si>
  <si>
    <t xml:space="preserve">ESTIMACION 01 </t>
  </si>
  <si>
    <t xml:space="preserve">ADITIVA </t>
  </si>
  <si>
    <t xml:space="preserve">IMPORTE ORIGINAL </t>
  </si>
  <si>
    <t xml:space="preserve">IMPORTE CONTRTADO FINAL </t>
  </si>
  <si>
    <t>RETENCIÓN DE 5% DE F. G.</t>
  </si>
  <si>
    <t>AMORTIZAICIÓND DEL A.</t>
  </si>
  <si>
    <t xml:space="preserve">IMPORTE CONTRATADO FINAL </t>
  </si>
  <si>
    <t>ESTIMACION 12</t>
  </si>
  <si>
    <t>ESTIMACIÓN 12</t>
  </si>
  <si>
    <t>ESTIMACION 95%</t>
  </si>
  <si>
    <t>ESTIMACION 13</t>
  </si>
  <si>
    <t>ESTIMACIÓN 13</t>
  </si>
  <si>
    <t>ESTIMACIÓN 14</t>
  </si>
  <si>
    <t>ESTIMACIÓN 15</t>
  </si>
  <si>
    <t>ESTIMACION 14</t>
  </si>
  <si>
    <t xml:space="preserve">ESTIMACION 02 </t>
  </si>
  <si>
    <t>ESTIMACION 15</t>
  </si>
  <si>
    <t>Cisterna de 4.25m x 3.20  m y 3 m de profundidad, armado según plano, incluye excavación, relleno, concreto f'c= 250 kg/cm2, cimbra común en muros y losa, impermeabilizante Kryton y banda hidroexpansiva.</t>
  </si>
  <si>
    <t xml:space="preserve">ESTIMACION 16 </t>
  </si>
  <si>
    <t>ESTIMACIÓN 16</t>
  </si>
  <si>
    <t>ESTIMACIÓN 17</t>
  </si>
  <si>
    <t>ESTIMACIÓN 18</t>
  </si>
  <si>
    <t>ESTIMACIÓN 19</t>
  </si>
  <si>
    <t>ESTIMACIÓN 20</t>
  </si>
  <si>
    <t>ESTIMACIÓN 21</t>
  </si>
  <si>
    <t>ESTIMACIÓN 22</t>
  </si>
  <si>
    <t>ESTIMACIÓN 23</t>
  </si>
  <si>
    <t>ESTIMACIÓN 24</t>
  </si>
  <si>
    <t>ESTIMACIÓN 25</t>
  </si>
  <si>
    <t>ESTIMACION 17</t>
  </si>
  <si>
    <t>ESTIMACION 18</t>
  </si>
  <si>
    <t>PZ</t>
  </si>
  <si>
    <t xml:space="preserve">REPORTE FOTOGRAFICO </t>
  </si>
  <si>
    <t xml:space="preserve">GENERADOR NUMÉRICO </t>
  </si>
  <si>
    <t xml:space="preserve">CROQUIS </t>
  </si>
  <si>
    <t xml:space="preserve">UNIDAD </t>
  </si>
  <si>
    <t xml:space="preserve">CANTIDAD CONTRATADA </t>
  </si>
  <si>
    <t xml:space="preserve">EN ESTA ESTIMACION  </t>
  </si>
  <si>
    <t xml:space="preserve">POR EJERCER </t>
  </si>
  <si>
    <t>PENDIENTE DE ESTIMAR 5%</t>
  </si>
  <si>
    <t xml:space="preserve">M2 </t>
  </si>
  <si>
    <t>CONCEPTO ESTIMADO AL 95 %</t>
  </si>
  <si>
    <t xml:space="preserve">HUECO DE ELEVADOR </t>
  </si>
  <si>
    <t xml:space="preserve">HUECO DE ESCALERAS </t>
  </si>
  <si>
    <t xml:space="preserve">HUECOS DE INSTALACIONES </t>
  </si>
  <si>
    <t xml:space="preserve">TOTAL DE M2 </t>
  </si>
  <si>
    <t xml:space="preserve">TOTAL DE M2 CONTRATADOS </t>
  </si>
  <si>
    <t xml:space="preserve">DIFERENCIA </t>
  </si>
  <si>
    <t xml:space="preserve">MESES ESTIMADOS </t>
  </si>
  <si>
    <t xml:space="preserve">FEBRERO </t>
  </si>
  <si>
    <t xml:space="preserve">MARZO </t>
  </si>
  <si>
    <t>JUNIO</t>
  </si>
  <si>
    <t xml:space="preserve">ESTIMACION </t>
  </si>
  <si>
    <t>ABRIL</t>
  </si>
  <si>
    <t>MAYO</t>
  </si>
  <si>
    <t xml:space="preserve">ESTIMACION 19 </t>
  </si>
  <si>
    <t xml:space="preserve">CANTIDAD </t>
  </si>
  <si>
    <t xml:space="preserve">MENSUAL DE TOPOGRAFIA </t>
  </si>
  <si>
    <t>Firme de 12 cms de espesor reforzado con malla electrosoldada 66/66, incluye barrera de vapor bajo firme, concreto f'c= 250 kg/cm2, acabado pulido, juntas de colado, juntas de contracción, junta de expansión, forjado de diamantes.</t>
  </si>
  <si>
    <t>ESTIMACION AL 95 %</t>
  </si>
  <si>
    <t xml:space="preserve">Cimbra aparente en losa N5 </t>
  </si>
  <si>
    <t xml:space="preserve">Colocaciòn de caseton de fibra de vidro </t>
  </si>
  <si>
    <t>Frontera de losa</t>
  </si>
  <si>
    <t xml:space="preserve">Colocaciòn de malla electrosoldada </t>
  </si>
  <si>
    <t xml:space="preserve">Colocaciòn de acero de refuerzo </t>
  </si>
  <si>
    <t xml:space="preserve">Concreto premezclado </t>
  </si>
  <si>
    <t xml:space="preserve">Curado de concreto </t>
  </si>
  <si>
    <t xml:space="preserve">TOTAL </t>
  </si>
  <si>
    <t xml:space="preserve">PONDERACION DE ACTIVIDADES EJECUTADAS DE LOSA N5 </t>
  </si>
  <si>
    <t>ESTIMACION 5%</t>
  </si>
  <si>
    <t>NOTA : METROS EJECUTADO EN ESTE CORTE 2 571 M2 SE ESTIMAN SOLAMENTE 542.45 M2 POR LA RETENCIÒN DEL 5%</t>
  </si>
  <si>
    <t xml:space="preserve">MESES ESTIMADOS CUADRILLA 01 </t>
  </si>
  <si>
    <t xml:space="preserve">ENERO </t>
  </si>
  <si>
    <t xml:space="preserve">ABRIL </t>
  </si>
  <si>
    <t xml:space="preserve">MAYO </t>
  </si>
  <si>
    <t xml:space="preserve">JUNIO </t>
  </si>
  <si>
    <t>MESES ESTIMADOS CUADRILLA 02</t>
  </si>
  <si>
    <t xml:space="preserve">EJECUTADOS </t>
  </si>
  <si>
    <t>ESTIMACIÒN AL 95 %</t>
  </si>
  <si>
    <t xml:space="preserve">M2 EJECUTADOS </t>
  </si>
  <si>
    <t>EN ESTA ESTIMACION</t>
  </si>
  <si>
    <t>20</t>
  </si>
  <si>
    <t xml:space="preserve">JULIO </t>
  </si>
  <si>
    <t>NOTA:CUADRILLA 01</t>
  </si>
  <si>
    <t>REPORTE FOTOGRAFICO NIVEL 2</t>
  </si>
  <si>
    <t>NIVEL 2</t>
  </si>
  <si>
    <t>JULIO</t>
  </si>
  <si>
    <t xml:space="preserve">LABORATORIO DE CONTROL DE CALIDAD </t>
  </si>
  <si>
    <t xml:space="preserve">NOVIEMBRE </t>
  </si>
  <si>
    <t xml:space="preserve">DCIEMBRE </t>
  </si>
  <si>
    <t>FEBRERO</t>
  </si>
  <si>
    <t>MARZO</t>
  </si>
  <si>
    <t>FIRME EJE 4-6 / A-C</t>
  </si>
  <si>
    <t xml:space="preserve">REPARACIÒN DE FISURAS LOSA E3 PARA ESTIMAR EL 5% RETENIDO EN DIFERENTES LOSAS </t>
  </si>
  <si>
    <t>REPORTE FOTOGRAFICO DE REPARACIÒN DE FISURAS NIVEL 2</t>
  </si>
  <si>
    <t xml:space="preserve">NIVEL </t>
  </si>
  <si>
    <t>PB</t>
  </si>
  <si>
    <t xml:space="preserve">DETALLADOS DE ESCALERA NIVEL CIM-E2  PARA ESTIMAR EL 5% RETENIDO EN DIFERENTES LOSAS </t>
  </si>
  <si>
    <t>CM</t>
  </si>
  <si>
    <t xml:space="preserve">REPORTE FOTOGRAFICO ESCALERAS CIM </t>
  </si>
  <si>
    <t xml:space="preserve">REPORTE FOTOGRAFICO NIVEL PLANTA BAJA </t>
  </si>
  <si>
    <t xml:space="preserve">DETALLADOS DE ESCALERA NIVEL E2-E3  PARA ESTIMAR EL 5% RETENIDO EN DIFERENTES LOSAS </t>
  </si>
  <si>
    <t>E2</t>
  </si>
  <si>
    <t>REPORTE FOTOGRAFICO ESCALERAS E2-E3</t>
  </si>
  <si>
    <t>ESTIMACION 20</t>
  </si>
  <si>
    <t>TRAZO Y NIVELACION CIMENTCION</t>
  </si>
  <si>
    <t>TRAZO Y NIVELACION ESTRUCTUR A</t>
  </si>
  <si>
    <t xml:space="preserve">DICIEMBRE </t>
  </si>
  <si>
    <t xml:space="preserve">OCTUBRE </t>
  </si>
  <si>
    <t xml:space="preserve">SEPTIEMBRE </t>
  </si>
  <si>
    <t>TOTAL DE MESE S</t>
  </si>
  <si>
    <t xml:space="preserve">PERIMETROS DE LOSA </t>
  </si>
  <si>
    <t xml:space="preserve">TOLERANCIA PERMITITDA </t>
  </si>
  <si>
    <t>=-1.5+1.5</t>
  </si>
  <si>
    <t xml:space="preserve">PERIMETROS DE LOSA REAL TOMADOS SIN VARACIONES CRITICAS EN LOSA N5 </t>
  </si>
  <si>
    <t>LE</t>
  </si>
  <si>
    <t>.</t>
  </si>
  <si>
    <t>21</t>
  </si>
  <si>
    <t>Construcción de muro elevador MC1 de N6 a N7 (según diseño estructural), armadas con acero de refuerzo fy=4,200 kg/cm2 y concreto premezclado f'c= 350 kg/cm2. Incluye: control de temperatura a 32°C cimbra aparente, bombeo, vibrado, curado, desperdicios, materiales, mano de obra, equipo y herramienta menor.</t>
  </si>
  <si>
    <t>REPORTE FOTOGRAFICO</t>
  </si>
  <si>
    <t>PENDIENTE DE ESTIMAR 55%</t>
  </si>
  <si>
    <t>ESTIMACION 21</t>
  </si>
  <si>
    <t xml:space="preserve">REPORTE FOTOGRAFICO NIVEL PLANTA BAJA MURO CORE REPARACIONES </t>
  </si>
  <si>
    <t xml:space="preserve">REPORTE FOTOGRAFICO NIVEL 2 MURO CORE REPARACIONES </t>
  </si>
  <si>
    <t>ELABORÓ</t>
  </si>
  <si>
    <t>REVISÓ</t>
  </si>
  <si>
    <t>AUTORIZÓ</t>
  </si>
  <si>
    <t>Ing. Sair Tamez</t>
  </si>
  <si>
    <t>Arq. Juan Pablo Aguirre</t>
  </si>
  <si>
    <t xml:space="preserve">Arq. Lizbeth Ávalos </t>
  </si>
  <si>
    <t xml:space="preserve">Arq. Omar Martínez </t>
  </si>
  <si>
    <t xml:space="preserve">Arq. Ángel Martínez </t>
  </si>
  <si>
    <t xml:space="preserve">Arq. Josè Luis Mandujano </t>
  </si>
  <si>
    <t>ADM. DE OBRA</t>
  </si>
  <si>
    <t xml:space="preserve">SUPERINTENDENTE </t>
  </si>
  <si>
    <t xml:space="preserve">COORD. OBRA CIVIL </t>
  </si>
  <si>
    <t xml:space="preserve">COORD. ADMINISTRATIVA </t>
  </si>
  <si>
    <t>PROJECT MANAGER</t>
  </si>
  <si>
    <t xml:space="preserve">PROJECT MANAGER </t>
  </si>
  <si>
    <t xml:space="preserve">DIRECTOR </t>
  </si>
  <si>
    <t xml:space="preserve">ASESOR </t>
  </si>
  <si>
    <t xml:space="preserve">GRUPO DAGS </t>
  </si>
  <si>
    <t>BRICKWALLING</t>
  </si>
  <si>
    <t>IMOBILEM</t>
  </si>
  <si>
    <t xml:space="preserve">GRUPO 307 </t>
  </si>
  <si>
    <t>Arq. Jesús Jauregui</t>
  </si>
  <si>
    <t>PROJECT MANAGER SR</t>
  </si>
  <si>
    <t>22</t>
  </si>
  <si>
    <t xml:space="preserve">Malla ciclonica en perimetro de obra, con cintilla de privacidad y refuerzos de poste metalico para evitar caidas,  segùn se requiera. </t>
  </si>
  <si>
    <t xml:space="preserve">AGOSTO </t>
  </si>
  <si>
    <t>TOTAL DE MESES</t>
  </si>
  <si>
    <t>ESTIMACION 37%</t>
  </si>
  <si>
    <t>AREA DE LOSA N7</t>
  </si>
  <si>
    <t xml:space="preserve">ARRIOSTRAMIENTO Y ELEVACION DE TORRE GRÙA </t>
  </si>
  <si>
    <t>PERIODO DEL 1 DE AGOSTO AL 31 DE AGOSTO DEL 2025</t>
  </si>
  <si>
    <t xml:space="preserve">MENSUAL AGOSTO  </t>
  </si>
  <si>
    <t>REPORTE FOTOGRAFICO NIVEL 3</t>
  </si>
  <si>
    <t xml:space="preserve">REPORTE FOTOGRAFICO NIVEL 3 MURO CORE REPARACIONES </t>
  </si>
  <si>
    <t>REPORTE FOTOGRAFICO DE REPARACIÒN DE FISURAS NIVEL 3</t>
  </si>
  <si>
    <t>NIVEL 3</t>
  </si>
  <si>
    <t xml:space="preserve">REPARACIÒN DE FISURAS LOSA N3 PARA ESTIMAR EL 5% RETENIDO EN DIFERENTES LOSAS </t>
  </si>
  <si>
    <t>ESTIMACION 22</t>
  </si>
  <si>
    <t>COMPROBACIÓN DE M2 LOSA N7</t>
  </si>
  <si>
    <t xml:space="preserve">Càlculo proporcional simple para obtener el porcentaje a coborar </t>
  </si>
  <si>
    <t xml:space="preserve">LOTE </t>
  </si>
  <si>
    <t>NOTA: SUMA DE LA TPU #580 Y #581</t>
  </si>
  <si>
    <t>X</t>
  </si>
  <si>
    <t xml:space="preserve">ELEVACION Y ARRIOSTRAMIENTO </t>
  </si>
  <si>
    <t>X=</t>
  </si>
  <si>
    <t>LOTE POR COBRAR</t>
  </si>
  <si>
    <t>Construcción de muro elevador MC1 de Azotea A SP (según diseño estructural), armadas con acero de refuerzo fy=4,200 kg/cm2 y concreto premezclado f'c= 350 kg/cm2. Incluye: control de temperatura a 32°C, cimbra aparente, bombeo, vibrado, curado, desperdicios, materiales, mano de obra, equipo y herramienta menor.</t>
  </si>
  <si>
    <t>23</t>
  </si>
  <si>
    <t>02 DE SEP -15 DE SEP  2025</t>
  </si>
  <si>
    <t>ESTIMACION 23</t>
  </si>
  <si>
    <t>ESTIMACION 58.96%</t>
  </si>
  <si>
    <t>CONCEPTO ESTIMADO AL 58.96%</t>
  </si>
  <si>
    <t xml:space="preserve">REPORTE FOTOGRAFICO NIVEL DE PLANTA BAJA </t>
  </si>
  <si>
    <t>REPORTE FOTOGRAFICO NIVEL 4</t>
  </si>
  <si>
    <t>AREA DE LOSA N2</t>
  </si>
  <si>
    <t>COMPROBACIÓN DE M2 LOSA N2</t>
  </si>
  <si>
    <t>AREA DE LOSA N3</t>
  </si>
  <si>
    <t>COMPROBACIÓN DE M2 LOSA N3</t>
  </si>
  <si>
    <t>AREA DE LOSA N4</t>
  </si>
  <si>
    <t>COMPROBACIÓN DE M2 LOSA N4</t>
  </si>
  <si>
    <t>CONCEPTO ESTIMADO AL 100%</t>
  </si>
  <si>
    <t>PENDIENTE DE ESTIMAR 0%</t>
  </si>
  <si>
    <t>AREA DE LOSA N8</t>
  </si>
  <si>
    <t>COMPROBACIÓN DE M2 LOSA N8.</t>
  </si>
  <si>
    <t>Construcción de muro elevador MC1 de N7 a N8 (según diseño estructural), armadas con acero de refuerzo fy=4,200 kg/cm2 y concreto premezclado f'c= 350 kg/cm2. Incluye: control de temperatura a 32°C cimbra aparente, bombeo, vibrado, curado, desperdicios, materiales, mano de obra, equipo y herramienta menor.</t>
  </si>
  <si>
    <t>FIRME EJE 3-4 / F-H</t>
  </si>
  <si>
    <t>REPORTE FOTOGRAFICO NIVEL 5</t>
  </si>
  <si>
    <t>ESTIMACION 70%</t>
  </si>
  <si>
    <t>CONCEPTO ESTIMADO 70 %</t>
  </si>
  <si>
    <t>PENDIENTE DE ESTIMAR 30%</t>
  </si>
  <si>
    <t>CONCEPTO ESTIMADO AL 95%</t>
  </si>
  <si>
    <t>ESTIMACION 5% PENDIENTE</t>
  </si>
  <si>
    <t>ESTIMACION 5% PENDIENTES</t>
  </si>
  <si>
    <t>24</t>
  </si>
  <si>
    <t>ESTIMACION 24</t>
  </si>
  <si>
    <t>PERIODO DEL 1 DE SEPTIEMBRE AL 30 DE SEPTIEMBRE DEL 2025</t>
  </si>
  <si>
    <t>Construcción de pedestal para zapata aislada (según diseño estructural), armadas con acero de refuerzo fy=4,200 kg/cm2 y concreto premezclado f'c= 350 kg/cm2 y f'c= 400 kg/cm2.</t>
  </si>
  <si>
    <t>PERIODO : 1-30 SEPTIEMBRE 2025</t>
  </si>
  <si>
    <t>MESES ESTIMADOS</t>
  </si>
  <si>
    <t>SEPTIEMBRE</t>
  </si>
  <si>
    <t>PEDESTAL DE LOBBY</t>
  </si>
  <si>
    <t>ZAPATAS DE LOBBY</t>
  </si>
  <si>
    <t>BRIGADA DE TOPOGRAFIA</t>
  </si>
  <si>
    <t>COLUMNAS N-8</t>
  </si>
  <si>
    <t xml:space="preserve">RENTA DE TORREGRUA </t>
  </si>
  <si>
    <t xml:space="preserve">LABORATORIO CONTROL DE CALIDAD </t>
  </si>
  <si>
    <t>MURO N-8</t>
  </si>
  <si>
    <t>ESCALERA N3-N-4</t>
  </si>
  <si>
    <t>TRAZO Y NIVELACION ESTRUCTURA</t>
  </si>
  <si>
    <t>PENDIENTE DE ESTIMAR %</t>
  </si>
  <si>
    <t>P</t>
  </si>
  <si>
    <t>INCIDENCIA CON LA TORRE GRUA</t>
  </si>
  <si>
    <t>CONCEPTO ESTIMADO AL 90 %</t>
  </si>
  <si>
    <t>PENDIENTE DE ESTIMAR 10%</t>
  </si>
  <si>
    <t>Días</t>
  </si>
  <si>
    <t>L</t>
  </si>
  <si>
    <t>M</t>
  </si>
  <si>
    <t>J</t>
  </si>
  <si>
    <t>V</t>
  </si>
  <si>
    <t>S</t>
  </si>
  <si>
    <t>D</t>
  </si>
  <si>
    <t>Laborados</t>
  </si>
  <si>
    <t>DIAS DE MES</t>
  </si>
  <si>
    <t>DIAS ACTIVOS</t>
  </si>
  <si>
    <t>DIAS INACTIVOS</t>
  </si>
  <si>
    <t>APOYO DE TITAN</t>
  </si>
  <si>
    <t>DIAS DESCONTADOS</t>
  </si>
  <si>
    <t>SUMA TOTAL</t>
  </si>
  <si>
    <t>P.U X MES</t>
  </si>
  <si>
    <t>CONCEPTO ESTIMADO AL 64.33%</t>
  </si>
  <si>
    <t>PENDIENTE POR ESTIMAR 35.67%</t>
  </si>
  <si>
    <t>DIAS DE INCIDENCIA DE TORRE GRUA CON APOYO DE GRUA TITAN</t>
  </si>
  <si>
    <t>ESTIMACIÓN 26</t>
  </si>
  <si>
    <t>30 DE SEP -14 DE OCT  2025</t>
  </si>
  <si>
    <t>25</t>
  </si>
  <si>
    <t>ESTIMACION 25</t>
  </si>
  <si>
    <t>ING. René Mendoza</t>
  </si>
  <si>
    <t xml:space="preserve">DIAS </t>
  </si>
  <si>
    <t>RENTA MENSUAL</t>
  </si>
  <si>
    <t>MONTO A DESCONTAR</t>
  </si>
  <si>
    <t>MONTO A COBRAR</t>
  </si>
  <si>
    <t>DIAS DE INCIDENCIA DE ELEVADOR</t>
  </si>
  <si>
    <t>DIAS DE INCIDENCIA CON  ELEVADOR</t>
  </si>
  <si>
    <t>DIAS DE INCIDENCIA</t>
  </si>
  <si>
    <t xml:space="preserve">REPORTE FOTOGRAFICO NIVEL 4 </t>
  </si>
  <si>
    <t>CONCEPTO ESTIMADO 17.62%</t>
  </si>
  <si>
    <t>PENDIENTE DE ESTIMAR 82.38%</t>
  </si>
  <si>
    <t>26</t>
  </si>
  <si>
    <t>14-28 DE OCT  2025</t>
  </si>
  <si>
    <t>ESTIMACION 26</t>
  </si>
  <si>
    <t>E4</t>
  </si>
  <si>
    <t xml:space="preserve">REPORTE FOTOGRAFICO NIVEL E4 </t>
  </si>
  <si>
    <t xml:space="preserve">REPORTE FOTOGRAFICO  </t>
  </si>
  <si>
    <t>ESTIMACIÒN AL 5%</t>
  </si>
  <si>
    <t>FIRME EJE 1-6 / A-H</t>
  </si>
  <si>
    <t>ESTIMACION 30%</t>
  </si>
  <si>
    <t>CONCEPTO ESTIMADO 100%</t>
  </si>
  <si>
    <t>Arq Vania Garcia Alonso</t>
  </si>
  <si>
    <t>ESTIMACION 27</t>
  </si>
  <si>
    <t>27</t>
  </si>
  <si>
    <t>AREA DE LOSA AZ</t>
  </si>
  <si>
    <t>COMPROBACIÓN DE M2 LOSA AZ.</t>
  </si>
  <si>
    <t>PERIODO : 1-31 OCTUBRE 2025</t>
  </si>
  <si>
    <t>PERIODO DEL 1 DE OCTUBRE AL 31 DE OCTUBRE DEL 2025</t>
  </si>
  <si>
    <t>PERIODO : 1-31 OCTUBRE  2025</t>
  </si>
  <si>
    <t>|</t>
  </si>
  <si>
    <t xml:space="preserve">LOSA AZOTEA </t>
  </si>
  <si>
    <t xml:space="preserve">RENTA DE TORRE GRUA </t>
  </si>
  <si>
    <t xml:space="preserve">RENTA DE ELEVADOR </t>
  </si>
  <si>
    <t>MURO AZT</t>
  </si>
  <si>
    <t>ESC N-6 A N-7</t>
  </si>
  <si>
    <t>1-</t>
  </si>
  <si>
    <t>2-</t>
  </si>
  <si>
    <t>3-</t>
  </si>
  <si>
    <t>4-</t>
  </si>
  <si>
    <t>5-</t>
  </si>
  <si>
    <t>6-</t>
  </si>
  <si>
    <t>TOTAL=</t>
  </si>
  <si>
    <t xml:space="preserve">TOPOGRAFIA </t>
  </si>
  <si>
    <t>7-</t>
  </si>
  <si>
    <t>OCTUBRE</t>
  </si>
  <si>
    <t>AGOSTO</t>
  </si>
  <si>
    <t>SUB-TOTAL=</t>
  </si>
  <si>
    <t>COLUMNAS N-6</t>
  </si>
  <si>
    <t>LOSA N-6</t>
  </si>
  <si>
    <t>COMPROBACIÓN DE M2 LOSA SP.</t>
  </si>
  <si>
    <t>AREA DE LOSA SP</t>
  </si>
  <si>
    <t>8-</t>
  </si>
  <si>
    <t>COLUMNAS N-5</t>
  </si>
  <si>
    <t>LOSA N-5</t>
  </si>
  <si>
    <t>MONTAJE DE ELEVADOR</t>
  </si>
  <si>
    <t>9-</t>
  </si>
  <si>
    <t xml:space="preserve">FIRME </t>
  </si>
  <si>
    <t>10-</t>
  </si>
  <si>
    <t>MURO E-4 A PB.</t>
  </si>
  <si>
    <t>MURO PB A N-2.</t>
  </si>
  <si>
    <t>MURO N-2 A N-3</t>
  </si>
  <si>
    <t>MURO N- A N-4</t>
  </si>
  <si>
    <t>MURO N-4 A N-5</t>
  </si>
  <si>
    <t>MURO N-5 A N-6</t>
  </si>
  <si>
    <t>MURO N-6 A N-7</t>
  </si>
  <si>
    <t>11-</t>
  </si>
  <si>
    <t xml:space="preserve">REPORTE FOTOGRAFICO NIVEL 5 </t>
  </si>
  <si>
    <t xml:space="preserve">REPORTE FOTOGRAFICO NIVEL 6 </t>
  </si>
  <si>
    <t>13-</t>
  </si>
  <si>
    <t>12-</t>
  </si>
  <si>
    <t>14-</t>
  </si>
  <si>
    <t>15-</t>
  </si>
  <si>
    <t>ESCALERA E-1 A E-2</t>
  </si>
  <si>
    <t>ESCALERA E-2 A E-3</t>
  </si>
  <si>
    <t>ESCALERA E-3 A E-4</t>
  </si>
  <si>
    <t>Construcción de Escaleras de E1 A E2 (según plano de concurso), armadas con acero de refuerzo fy=4,200 kg/cm2 y concreto premezclado f'c= 250 kg/cm2. Incluye: ángulo de 3/4" en naríz de huellas, cimbra aparente, bombeo, vibrado, curado, desperdicios, materiales, mano de obra, equipo y herramienta menor.</t>
  </si>
  <si>
    <t>ESTIMACION AL 5 %</t>
  </si>
  <si>
    <t>CONCEPTO ESTIMADO AL 100 %</t>
  </si>
  <si>
    <t>Construcción de Escaleras de E2 A E3 (según plano de concurso), armadas con acero de refuerzo fy=4,200 kg/cm2 y concreto premezclado f'c= 250 kg/cm2. Incluye: ángulo de 3/4" en naríz de huellas, cimbra aparente, bombeo, vibrado, curado, desperdicios, materiales, mano de obra, equipo y herramienta menor.</t>
  </si>
  <si>
    <t>Construcción de Escaleras de E3 A E4 (según plano de concurso), armadas con acero de refuerzo fy=4,200 kg/cm2 y concreto premezclado f'c= 250 kg/cm2. Incluye: ángulo de 3/4" en naríz de huellas, cimbra aparente, bombeo, vibrado, curado, desperdicios, materiales, mano de obra, equipo y herramienta menor.</t>
  </si>
  <si>
    <t>Construcción de Escaleras de E4 A PB (según plano de concurso), armadas con acero de refuerzo fy=4,200 kg/cm2 y concreto premezclado f'c= 250 kg/cm2. Incluye: ángulo de 3/4" en naríz de huellas, cimbra aparente, bombeo, vibrado, curado, desperdicios, materiales, mano de obra, equipo y herramienta menor.</t>
  </si>
  <si>
    <t>ESCALERA E-4 A PB</t>
  </si>
  <si>
    <t>1-31 DE OCTUBRE</t>
  </si>
  <si>
    <t>16-</t>
  </si>
  <si>
    <t>17-</t>
  </si>
  <si>
    <t>RENTENCIONES DETENIDAS EN ESTA EST 27</t>
  </si>
  <si>
    <t>MONTO A COBRAR EN ESTA EST 27</t>
  </si>
  <si>
    <t>SOLO SE ESTA COBRANDO UN 50%</t>
  </si>
  <si>
    <t>ADM. AUX DE OBRA</t>
  </si>
  <si>
    <t>Ing. DANIEL REYNA</t>
  </si>
  <si>
    <t>ESTIMACIÓN 27</t>
  </si>
  <si>
    <t>ESTIMACIÓN 28</t>
  </si>
  <si>
    <t>ESTIMACIÓN 29</t>
  </si>
  <si>
    <t>ESTIMACION 28</t>
  </si>
  <si>
    <t>11-25 DE NOV  2025</t>
  </si>
  <si>
    <t>28</t>
  </si>
  <si>
    <t>MONTO A COBRAR EN ESTA EST 28</t>
  </si>
  <si>
    <t xml:space="preserve"> zapata aislada</t>
  </si>
  <si>
    <t xml:space="preserve"> pedestal para zapata</t>
  </si>
  <si>
    <t>ESTIMACION 3.45%</t>
  </si>
  <si>
    <t>TOPOGRAFIA</t>
  </si>
  <si>
    <t xml:space="preserve">PERIODO:01 NOVIEMBRE -30 NOVIEMBRE 2025 </t>
  </si>
  <si>
    <t xml:space="preserve">PERIODO ESIMTADO CUADRILLA 1 :01 NOVIEMBRE -30 NOVIEMBRE 2025 </t>
  </si>
  <si>
    <t>columnas E3 a E4</t>
  </si>
  <si>
    <t>ESTIMACION 8.70%</t>
  </si>
  <si>
    <t>CONCEPTO ESTIMADO AL 99.57%</t>
  </si>
  <si>
    <t>PENDIENTE DE ESTIMAR 0.43%</t>
  </si>
  <si>
    <t xml:space="preserve">losa sobre paso </t>
  </si>
  <si>
    <t>PIE DE EMPOTRAMIENTO</t>
  </si>
  <si>
    <t>Renta de Torre Grua</t>
  </si>
  <si>
    <t>NOVIEMBRE</t>
  </si>
  <si>
    <t xml:space="preserve">Periodo: -1-30 NOVIEMBRE </t>
  </si>
  <si>
    <t>PERIODO DEL 1 DE NOVIEMBRE AL 30 DE NOVIEMBRE  DEL 2025</t>
  </si>
  <si>
    <t>MC1 MURO AZ SP</t>
  </si>
  <si>
    <t>escalera n7-n8</t>
  </si>
  <si>
    <t>escalera n8-n9</t>
  </si>
  <si>
    <t>escalera n9-n10</t>
  </si>
  <si>
    <t>escalera n10-naz</t>
  </si>
  <si>
    <t>ESTIMACION 3.70%</t>
  </si>
  <si>
    <t>ESTIMACION 14%</t>
  </si>
  <si>
    <t>CONCEPTO ESTIMADO AL 91%</t>
  </si>
  <si>
    <t>PENDIENTE DE ESTIMAR 9%</t>
  </si>
  <si>
    <t>1-30 DE NOVIEMBRE</t>
  </si>
  <si>
    <t>CONCEPTO ESTIMADO 56.15%</t>
  </si>
  <si>
    <t>PENDIENTE DE ESTIMAR 43.85%</t>
  </si>
  <si>
    <t>SAIR TAMEZ</t>
  </si>
  <si>
    <t>13:00 PM</t>
  </si>
  <si>
    <t>ESTIMACION 29</t>
  </si>
  <si>
    <t>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</si>
</sst>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quot;$&quot;* #,##0.00_-;_-&quot;$&quot;* &quot;-&quot;??_-;_-@_-"/>
    <numFmt numFmtId="43" formatCode="_-* #,##0.00_-;\-* #,##0.00_-;_-* &quot;-&quot;??_-;_-@_-"/>
    <numFmt numFmtId="164" formatCode="[$-C0A]dd\-mmm\-yy;@"/>
    <numFmt numFmtId="165" formatCode="&quot;$&quot;#,##0.00"/>
    <numFmt numFmtId="166" formatCode="[$-1540A]dd\-mmm\-yy;@"/>
    <numFmt numFmtId="167" formatCode="d/m/yy;@"/>
    <numFmt numFmtId="168" formatCode="0.0000000"/>
    <numFmt numFmtId="169" formatCode="0.000000000"/>
    <numFmt numFmtId="170" formatCode="&quot;$&quot;#,##0.00;[Red]&quot;$&quot;#,##0.00"/>
    <numFmt numFmtId="171" formatCode="#,##0.000"/>
  </numFmts>
  <fonts count="76" x14ac:knownFonts="1">
    <font>
      <sz val="11"/>
      <color theme="1"/>
      <name val="Calibri"/>
      <family val="2"/>
      <scheme val="minor"/>
    </font>
    <font>
      <sz val="11"/>
      <color theme="1"/>
      <name val="Calibri"/>
      <family val="2"/>
      <scheme val="minor"/>
    </font>
    <font>
      <b/>
      <sz val="9"/>
      <color theme="1"/>
      <name val="Calibri"/>
      <family val="2"/>
      <scheme val="minor"/>
    </font>
    <font>
      <sz val="10"/>
      <name val="Arial"/>
      <family val="2"/>
    </font>
    <font>
      <b/>
      <sz val="14"/>
      <name val="Arial"/>
      <family val="2"/>
    </font>
    <font>
      <sz val="14"/>
      <name val="Arial"/>
      <family val="2"/>
    </font>
    <font>
      <sz val="11"/>
      <color theme="1"/>
      <name val="Arial"/>
      <family val="2"/>
    </font>
    <font>
      <sz val="12"/>
      <name val="Arial"/>
      <family val="2"/>
    </font>
    <font>
      <b/>
      <sz val="10"/>
      <name val="Arial"/>
      <family val="2"/>
    </font>
    <font>
      <sz val="8"/>
      <name val="Arial"/>
      <family val="2"/>
    </font>
    <font>
      <b/>
      <sz val="10"/>
      <color theme="0"/>
      <name val="Arial"/>
      <family val="2"/>
    </font>
    <font>
      <sz val="9"/>
      <name val="Arial"/>
      <family val="2"/>
    </font>
    <font>
      <b/>
      <sz val="10"/>
      <color indexed="10"/>
      <name val="Arial"/>
      <family val="2"/>
    </font>
    <font>
      <sz val="10"/>
      <color theme="1"/>
      <name val="Arial"/>
      <family val="2"/>
    </font>
    <font>
      <b/>
      <sz val="11"/>
      <color theme="0"/>
      <name val="Calibri"/>
      <family val="2"/>
      <scheme val="minor"/>
    </font>
    <font>
      <b/>
      <sz val="11"/>
      <color theme="1"/>
      <name val="Calibri"/>
      <family val="2"/>
      <scheme val="minor"/>
    </font>
    <font>
      <sz val="9"/>
      <color theme="1"/>
      <name val="Arial"/>
      <family val="2"/>
    </font>
    <font>
      <b/>
      <sz val="10"/>
      <color theme="1"/>
      <name val="Arial"/>
      <family val="2"/>
    </font>
    <font>
      <sz val="8"/>
      <color theme="1"/>
      <name val="Arial"/>
      <family val="2"/>
    </font>
    <font>
      <b/>
      <sz val="12"/>
      <name val="Arial"/>
      <family val="2"/>
    </font>
    <font>
      <sz val="9"/>
      <color indexed="81"/>
      <name val="Tahoma"/>
      <family val="2"/>
    </font>
    <font>
      <b/>
      <sz val="9"/>
      <color indexed="81"/>
      <name val="Century Gothic"/>
      <family val="2"/>
    </font>
    <font>
      <sz val="9"/>
      <color indexed="81"/>
      <name val="Century Gothic"/>
      <family val="2"/>
    </font>
    <font>
      <sz val="10"/>
      <color theme="0"/>
      <name val="Arial"/>
      <family val="2"/>
    </font>
    <font>
      <b/>
      <sz val="11"/>
      <name val="Calibri"/>
      <family val="2"/>
      <scheme val="minor"/>
    </font>
    <font>
      <sz val="11"/>
      <name val="Calibri"/>
      <family val="2"/>
      <scheme val="minor"/>
    </font>
    <font>
      <sz val="11"/>
      <color theme="0"/>
      <name val="Calibri"/>
      <family val="2"/>
      <scheme val="minor"/>
    </font>
    <font>
      <b/>
      <sz val="10"/>
      <color theme="1"/>
      <name val="Calibri"/>
      <family val="2"/>
      <scheme val="minor"/>
    </font>
    <font>
      <sz val="24"/>
      <color theme="1"/>
      <name val="Calibri"/>
      <family val="2"/>
      <scheme val="minor"/>
    </font>
    <font>
      <b/>
      <sz val="11"/>
      <color theme="0"/>
      <name val="Arial"/>
      <family val="2"/>
    </font>
    <font>
      <b/>
      <sz val="12"/>
      <color theme="1"/>
      <name val="Arial"/>
      <family val="2"/>
    </font>
    <font>
      <sz val="12"/>
      <color theme="1"/>
      <name val="Arial"/>
      <family val="2"/>
    </font>
    <font>
      <sz val="12"/>
      <color theme="1"/>
      <name val="Calibri"/>
      <family val="2"/>
      <scheme val="minor"/>
    </font>
    <font>
      <sz val="16"/>
      <color theme="1"/>
      <name val="Arial"/>
      <family val="2"/>
    </font>
    <font>
      <b/>
      <sz val="12"/>
      <color theme="0"/>
      <name val="Arial"/>
      <family val="2"/>
    </font>
    <font>
      <b/>
      <sz val="11"/>
      <name val="Arial"/>
      <family val="2"/>
    </font>
    <font>
      <sz val="11"/>
      <color theme="0"/>
      <name val="Arial"/>
      <family val="2"/>
    </font>
    <font>
      <b/>
      <sz val="11"/>
      <color theme="1"/>
      <name val="Arial"/>
      <family val="2"/>
    </font>
    <font>
      <sz val="11"/>
      <name val="Arial"/>
      <family val="2"/>
    </font>
    <font>
      <b/>
      <sz val="14"/>
      <color theme="1"/>
      <name val="Arial"/>
      <family val="2"/>
    </font>
    <font>
      <b/>
      <sz val="14"/>
      <color theme="1"/>
      <name val="Calibri"/>
      <family val="2"/>
      <scheme val="minor"/>
    </font>
    <font>
      <sz val="8"/>
      <name val="Calibri"/>
      <family val="2"/>
      <scheme val="minor"/>
    </font>
    <font>
      <b/>
      <sz val="16"/>
      <color theme="1"/>
      <name val="Arial"/>
      <family val="2"/>
    </font>
    <font>
      <sz val="12"/>
      <name val="Calibri"/>
      <family val="2"/>
      <scheme val="minor"/>
    </font>
    <font>
      <b/>
      <sz val="9"/>
      <color indexed="81"/>
      <name val="Tahoma"/>
      <family val="2"/>
    </font>
    <font>
      <b/>
      <sz val="26"/>
      <color theme="1"/>
      <name val="Arial"/>
      <family val="2"/>
    </font>
    <font>
      <b/>
      <sz val="20"/>
      <color theme="1"/>
      <name val="Arial"/>
      <family val="2"/>
    </font>
    <font>
      <sz val="20"/>
      <color theme="1"/>
      <name val="Arial"/>
      <family val="2"/>
    </font>
    <font>
      <b/>
      <sz val="22"/>
      <color theme="0"/>
      <name val="Arial"/>
      <family val="2"/>
    </font>
    <font>
      <sz val="24"/>
      <color theme="1"/>
      <name val="Arial"/>
      <family val="2"/>
    </font>
    <font>
      <sz val="20"/>
      <color theme="1"/>
      <name val="Calibri"/>
      <family val="2"/>
      <scheme val="minor"/>
    </font>
    <font>
      <sz val="14"/>
      <color theme="1"/>
      <name val="Arial"/>
      <family val="2"/>
    </font>
    <font>
      <b/>
      <sz val="12"/>
      <color theme="1"/>
      <name val="Arial Black"/>
      <family val="2"/>
    </font>
    <font>
      <sz val="14"/>
      <color theme="0"/>
      <name val="Arial"/>
      <family val="2"/>
    </font>
    <font>
      <sz val="28"/>
      <color theme="1"/>
      <name val="Arial"/>
      <family val="2"/>
    </font>
    <font>
      <sz val="10"/>
      <color theme="1"/>
      <name val="Calibri"/>
      <family val="2"/>
      <scheme val="minor"/>
    </font>
    <font>
      <b/>
      <sz val="12"/>
      <color rgb="FFFF0000"/>
      <name val="Arial"/>
      <family val="2"/>
    </font>
    <font>
      <b/>
      <sz val="36"/>
      <name val="Arial Narrow"/>
      <family val="2"/>
    </font>
    <font>
      <b/>
      <sz val="20"/>
      <color theme="1"/>
      <name val="Calibri"/>
      <family val="2"/>
      <scheme val="minor"/>
    </font>
    <font>
      <b/>
      <sz val="48"/>
      <color rgb="FF000000"/>
      <name val="Calibri"/>
      <family val="2"/>
    </font>
    <font>
      <b/>
      <sz val="72"/>
      <color rgb="FF000000"/>
      <name val="Arial Black"/>
      <family val="2"/>
    </font>
    <font>
      <b/>
      <sz val="26"/>
      <color rgb="FF000000"/>
      <name val="Calibri"/>
      <family val="2"/>
    </font>
    <font>
      <b/>
      <sz val="36"/>
      <color rgb="FF000000"/>
      <name val="Arial Narrow"/>
      <family val="2"/>
    </font>
    <font>
      <b/>
      <sz val="22"/>
      <color rgb="FF000000"/>
      <name val="Calibri"/>
      <family val="2"/>
    </font>
    <font>
      <b/>
      <sz val="48"/>
      <name val="Calibri"/>
      <family val="2"/>
    </font>
    <font>
      <b/>
      <sz val="24"/>
      <color rgb="FF000000"/>
      <name val="Calibri"/>
      <family val="2"/>
    </font>
    <font>
      <sz val="12"/>
      <color rgb="FF000000"/>
      <name val="Calibri"/>
      <family val="2"/>
    </font>
    <font>
      <sz val="11"/>
      <color theme="1"/>
      <name val="Calibri"/>
      <family val="2"/>
    </font>
    <font>
      <sz val="16"/>
      <color rgb="FF000000"/>
      <name val="Calibri"/>
      <family val="2"/>
    </font>
    <font>
      <sz val="24"/>
      <color rgb="FF000000"/>
      <name val="Calibri"/>
      <family val="2"/>
    </font>
    <font>
      <sz val="22"/>
      <color rgb="FF000000"/>
      <name val="Calibri"/>
      <family val="2"/>
    </font>
    <font>
      <sz val="20"/>
      <color rgb="FF000000"/>
      <name val="Calibri"/>
      <family val="2"/>
    </font>
    <font>
      <sz val="48"/>
      <color rgb="FF000000"/>
      <name val="Calibri"/>
      <family val="2"/>
    </font>
    <font>
      <b/>
      <sz val="20"/>
      <color rgb="FF000000"/>
      <name val="Calibri"/>
      <family val="2"/>
    </font>
    <font>
      <sz val="48"/>
      <color theme="1"/>
      <name val="Calibri"/>
      <family val="2"/>
    </font>
    <font>
      <b/>
      <sz val="12"/>
      <color theme="1"/>
      <name val="Calibri"/>
      <family val="2"/>
      <scheme val="minor"/>
    </font>
  </fonts>
  <fills count="24">
    <fill>
      <patternFill patternType="none"/>
    </fill>
    <fill>
      <patternFill patternType="gray125"/>
    </fill>
    <fill>
      <patternFill patternType="solid">
        <fgColor theme="0" tint="-4.9989318521683403E-2"/>
        <bgColor indexed="64"/>
      </patternFill>
    </fill>
    <fill>
      <patternFill patternType="solid">
        <fgColor rgb="FF5F5F5F"/>
        <bgColor indexed="64"/>
      </patternFill>
    </fill>
    <fill>
      <patternFill patternType="solid">
        <fgColor theme="0" tint="-0.14999847407452621"/>
        <bgColor indexed="64"/>
      </patternFill>
    </fill>
    <fill>
      <patternFill patternType="solid">
        <fgColor theme="2"/>
        <bgColor indexed="64"/>
      </patternFill>
    </fill>
    <fill>
      <patternFill patternType="solid">
        <fgColor theme="7" tint="0.59999389629810485"/>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0"/>
        <bgColor indexed="64"/>
      </patternFill>
    </fill>
    <fill>
      <patternFill patternType="solid">
        <fgColor theme="9" tint="-0.499984740745262"/>
        <bgColor indexed="64"/>
      </patternFill>
    </fill>
    <fill>
      <patternFill patternType="solid">
        <fgColor rgb="FFFFFF00"/>
        <bgColor indexed="64"/>
      </patternFill>
    </fill>
    <fill>
      <patternFill patternType="solid">
        <fgColor theme="7" tint="0.79998168889431442"/>
        <bgColor indexed="64"/>
      </patternFill>
    </fill>
    <fill>
      <patternFill patternType="solid">
        <fgColor rgb="FF92D050"/>
        <bgColor indexed="64"/>
      </patternFill>
    </fill>
    <fill>
      <patternFill patternType="solid">
        <fgColor theme="7" tint="0.39997558519241921"/>
        <bgColor indexed="64"/>
      </patternFill>
    </fill>
    <fill>
      <patternFill patternType="solid">
        <fgColor rgb="FFFF0000"/>
        <bgColor indexed="64"/>
      </patternFill>
    </fill>
    <fill>
      <patternFill patternType="solid">
        <fgColor theme="5" tint="0.79998168889431442"/>
        <bgColor indexed="64"/>
      </patternFill>
    </fill>
    <fill>
      <patternFill patternType="solid">
        <fgColor rgb="FFFFF2CC"/>
        <bgColor rgb="FF000000"/>
      </patternFill>
    </fill>
    <fill>
      <patternFill patternType="solid">
        <fgColor rgb="FF002060"/>
        <bgColor rgb="FF000000"/>
      </patternFill>
    </fill>
    <fill>
      <patternFill patternType="solid">
        <fgColor rgb="FFFFFFFF"/>
        <bgColor rgb="FF000000"/>
      </patternFill>
    </fill>
    <fill>
      <patternFill patternType="solid">
        <fgColor rgb="FFFFD966"/>
        <bgColor rgb="FF000000"/>
      </patternFill>
    </fill>
    <fill>
      <patternFill patternType="solid">
        <fgColor rgb="FFFFE699"/>
        <bgColor rgb="FF000000"/>
      </patternFill>
    </fill>
    <fill>
      <patternFill patternType="solid">
        <fgColor rgb="FF002060"/>
        <bgColor indexed="64"/>
      </patternFill>
    </fill>
    <fill>
      <patternFill patternType="solid">
        <fgColor theme="7" tint="0.39997558519241921"/>
        <bgColor rgb="FF000000"/>
      </patternFill>
    </fill>
  </fills>
  <borders count="98">
    <border>
      <left/>
      <right/>
      <top/>
      <bottom/>
      <diagonal/>
    </border>
    <border>
      <left style="thin">
        <color indexed="64"/>
      </left>
      <right/>
      <top style="thin">
        <color indexed="64"/>
      </top>
      <bottom style="thin">
        <color indexed="64"/>
      </bottom>
      <diagonal/>
    </border>
    <border>
      <left style="thin">
        <color auto="1"/>
      </left>
      <right style="thin">
        <color auto="1"/>
      </right>
      <top/>
      <bottom style="thin">
        <color auto="1"/>
      </bottom>
      <diagonal/>
    </border>
    <border>
      <left style="thin">
        <color auto="1"/>
      </left>
      <right/>
      <top/>
      <bottom/>
      <diagonal/>
    </border>
    <border>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indexed="64"/>
      </top>
      <bottom/>
      <diagonal/>
    </border>
    <border>
      <left/>
      <right style="thin">
        <color indexed="64"/>
      </right>
      <top/>
      <bottom/>
      <diagonal/>
    </border>
    <border>
      <left/>
      <right/>
      <top/>
      <bottom style="thin">
        <color indexed="64"/>
      </bottom>
      <diagonal/>
    </border>
    <border>
      <left/>
      <right/>
      <top/>
      <bottom style="thick">
        <color rgb="FF5F5F5F"/>
      </bottom>
      <diagonal/>
    </border>
    <border>
      <left/>
      <right style="medium">
        <color auto="1"/>
      </right>
      <top/>
      <bottom/>
      <diagonal/>
    </border>
    <border>
      <left style="medium">
        <color indexed="9"/>
      </left>
      <right/>
      <top style="medium">
        <color indexed="9"/>
      </top>
      <bottom/>
      <diagonal/>
    </border>
    <border>
      <left/>
      <right style="medium">
        <color indexed="9"/>
      </right>
      <top style="medium">
        <color indexed="9"/>
      </top>
      <bottom/>
      <diagonal/>
    </border>
    <border>
      <left style="medium">
        <color indexed="9"/>
      </left>
      <right style="medium">
        <color indexed="9"/>
      </right>
      <top style="medium">
        <color indexed="9"/>
      </top>
      <bottom style="medium">
        <color indexed="9"/>
      </bottom>
      <diagonal/>
    </border>
    <border>
      <left style="medium">
        <color indexed="9"/>
      </left>
      <right/>
      <top/>
      <bottom style="thin">
        <color auto="1"/>
      </bottom>
      <diagonal/>
    </border>
    <border>
      <left/>
      <right style="medium">
        <color indexed="9"/>
      </right>
      <top/>
      <bottom style="thin">
        <color auto="1"/>
      </bottom>
      <diagonal/>
    </border>
    <border>
      <left style="medium">
        <color indexed="9"/>
      </left>
      <right style="medium">
        <color indexed="9"/>
      </right>
      <top style="medium">
        <color indexed="9"/>
      </top>
      <bottom/>
      <diagonal/>
    </border>
    <border>
      <left/>
      <right/>
      <top style="thin">
        <color indexed="64"/>
      </top>
      <bottom style="thin">
        <color indexed="64"/>
      </bottom>
      <diagonal/>
    </border>
    <border>
      <left/>
      <right style="medium">
        <color indexed="64"/>
      </right>
      <top style="thin">
        <color indexed="64"/>
      </top>
      <bottom style="thin">
        <color auto="1"/>
      </bottom>
      <diagonal/>
    </border>
    <border>
      <left style="thin">
        <color auto="1"/>
      </left>
      <right style="thin">
        <color auto="1"/>
      </right>
      <top style="thin">
        <color auto="1"/>
      </top>
      <bottom/>
      <diagonal/>
    </border>
    <border>
      <left style="thin">
        <color indexed="64"/>
      </left>
      <right style="medium">
        <color indexed="64"/>
      </right>
      <top style="thin">
        <color indexed="64"/>
      </top>
      <bottom/>
      <diagonal/>
    </border>
    <border>
      <left style="thin">
        <color auto="1"/>
      </left>
      <right style="thin">
        <color auto="1"/>
      </right>
      <top/>
      <bottom/>
      <diagonal/>
    </border>
    <border>
      <left style="thin">
        <color indexed="64"/>
      </left>
      <right style="medium">
        <color indexed="64"/>
      </right>
      <top/>
      <bottom/>
      <diagonal/>
    </border>
    <border>
      <left style="thin">
        <color auto="1"/>
      </left>
      <right style="thin">
        <color auto="1"/>
      </right>
      <top style="thin">
        <color auto="1"/>
      </top>
      <bottom style="medium">
        <color auto="1"/>
      </bottom>
      <diagonal/>
    </border>
    <border>
      <left style="thin">
        <color indexed="64"/>
      </left>
      <right style="medium">
        <color indexed="64"/>
      </right>
      <top style="thin">
        <color indexed="64"/>
      </top>
      <bottom style="medium">
        <color indexed="64"/>
      </bottom>
      <diagonal/>
    </border>
    <border>
      <left/>
      <right style="medium">
        <color indexed="9"/>
      </right>
      <top style="medium">
        <color indexed="9"/>
      </top>
      <bottom style="medium">
        <color indexed="9"/>
      </bottom>
      <diagonal/>
    </border>
    <border>
      <left style="medium">
        <color indexed="9"/>
      </left>
      <right/>
      <top style="medium">
        <color indexed="9"/>
      </top>
      <bottom style="medium">
        <color indexed="9"/>
      </bottom>
      <diagonal/>
    </border>
    <border>
      <left style="medium">
        <color auto="1"/>
      </left>
      <right/>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diagonal/>
    </border>
    <border>
      <left/>
      <right/>
      <top style="thin">
        <color theme="1" tint="0.499984740745262"/>
      </top>
      <bottom/>
      <diagonal/>
    </border>
    <border>
      <left/>
      <right style="thin">
        <color theme="1" tint="0.499984740745262"/>
      </right>
      <top style="thin">
        <color theme="1" tint="0.499984740745262"/>
      </top>
      <bottom/>
      <diagonal/>
    </border>
    <border>
      <left style="thin">
        <color theme="1" tint="0.499984740745262"/>
      </left>
      <right/>
      <top/>
      <bottom/>
      <diagonal/>
    </border>
    <border>
      <left/>
      <right style="thin">
        <color theme="1" tint="0.499984740745262"/>
      </right>
      <top/>
      <bottom/>
      <diagonal/>
    </border>
    <border>
      <left style="thin">
        <color theme="1" tint="0.499984740745262"/>
      </left>
      <right/>
      <top/>
      <bottom style="thin">
        <color theme="1" tint="0.499984740745262"/>
      </bottom>
      <diagonal/>
    </border>
    <border>
      <left/>
      <right/>
      <top/>
      <bottom style="thin">
        <color theme="1" tint="0.499984740745262"/>
      </bottom>
      <diagonal/>
    </border>
    <border>
      <left/>
      <right style="thin">
        <color theme="1" tint="0.499984740745262"/>
      </right>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hair">
        <color indexed="64"/>
      </left>
      <right style="hair">
        <color indexed="64"/>
      </right>
      <top style="hair">
        <color indexed="64"/>
      </top>
      <bottom style="hair">
        <color indexed="64"/>
      </bottom>
      <diagonal/>
    </border>
    <border>
      <left/>
      <right style="thin">
        <color indexed="64"/>
      </right>
      <top style="thin">
        <color indexed="64"/>
      </top>
      <bottom/>
      <diagonal/>
    </border>
    <border>
      <left style="thin">
        <color indexed="64"/>
      </left>
      <right/>
      <top style="thin">
        <color indexed="64"/>
      </top>
      <bottom/>
      <diagonal/>
    </border>
    <border>
      <left style="hair">
        <color indexed="64"/>
      </left>
      <right/>
      <top style="hair">
        <color indexed="64"/>
      </top>
      <bottom style="hair">
        <color indexed="64"/>
      </bottom>
      <diagonal/>
    </border>
    <border>
      <left style="thin">
        <color auto="1"/>
      </left>
      <right style="thin">
        <color auto="1"/>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hair">
        <color indexed="64"/>
      </right>
      <top/>
      <bottom style="thin">
        <color indexed="64"/>
      </bottom>
      <diagonal/>
    </border>
    <border>
      <left style="hair">
        <color indexed="64"/>
      </left>
      <right style="thin">
        <color indexed="64"/>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top style="hair">
        <color indexed="64"/>
      </top>
      <bottom style="thin">
        <color indexed="64"/>
      </bottom>
      <diagonal/>
    </border>
    <border>
      <left style="thin">
        <color theme="1" tint="0.499984740745262"/>
      </left>
      <right style="thin">
        <color theme="1" tint="0.499984740745262"/>
      </right>
      <top/>
      <bottom style="thin">
        <color theme="1" tint="0.499984740745262"/>
      </bottom>
      <diagonal/>
    </border>
    <border>
      <left style="thin">
        <color theme="1" tint="0.499984740745262"/>
      </left>
      <right style="thin">
        <color theme="1" tint="0.499984740745262"/>
      </right>
      <top style="thin">
        <color theme="1" tint="0.499984740745262"/>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medium">
        <color indexed="64"/>
      </top>
      <bottom/>
      <diagonal/>
    </border>
    <border>
      <left/>
      <right style="medium">
        <color indexed="64"/>
      </right>
      <top style="medium">
        <color indexed="64"/>
      </top>
      <bottom style="medium">
        <color indexed="64"/>
      </bottom>
      <diagonal/>
    </border>
    <border>
      <left style="thin">
        <color auto="1"/>
      </left>
      <right/>
      <top/>
      <bottom style="thin">
        <color auto="1"/>
      </bottom>
      <diagonal/>
    </border>
    <border>
      <left style="thin">
        <color theme="1" tint="0.499984740745262"/>
      </left>
      <right style="thin">
        <color theme="1" tint="0.499984740745262"/>
      </right>
      <top/>
      <bottom/>
      <diagonal/>
    </border>
    <border>
      <left/>
      <right style="thin">
        <color auto="1"/>
      </right>
      <top style="hair">
        <color indexed="64"/>
      </top>
      <bottom style="hair">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hair">
        <color indexed="64"/>
      </bottom>
      <diagonal/>
    </border>
    <border>
      <left/>
      <right style="medium">
        <color indexed="64"/>
      </right>
      <top style="thin">
        <color indexed="64"/>
      </top>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top style="thin">
        <color indexed="64"/>
      </top>
      <bottom/>
      <diagonal/>
    </border>
    <border>
      <left style="hair">
        <color indexed="64"/>
      </left>
      <right style="medium">
        <color indexed="64"/>
      </right>
      <top style="hair">
        <color indexed="64"/>
      </top>
      <bottom style="thin">
        <color indexed="64"/>
      </bottom>
      <diagonal/>
    </border>
    <border>
      <left style="hair">
        <color indexed="64"/>
      </left>
      <right style="medium">
        <color indexed="64"/>
      </right>
      <top style="hair">
        <color indexed="64"/>
      </top>
      <bottom style="medium">
        <color indexed="64"/>
      </bottom>
      <diagonal/>
    </border>
    <border>
      <left/>
      <right/>
      <top style="medium">
        <color indexed="9"/>
      </top>
      <bottom style="medium">
        <color indexed="9"/>
      </bottom>
      <diagonal/>
    </border>
    <border>
      <left/>
      <right/>
      <top style="hair">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right style="medium">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auto="1"/>
      </left>
      <right style="thin">
        <color auto="1"/>
      </right>
      <top style="hair">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style="thin">
        <color auto="1"/>
      </right>
      <top/>
      <bottom style="thin">
        <color auto="1"/>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auto="1"/>
      </left>
      <right/>
      <top style="medium">
        <color indexed="64"/>
      </top>
      <bottom style="thin">
        <color auto="1"/>
      </bottom>
      <diagonal/>
    </border>
    <border>
      <left/>
      <right style="thin">
        <color auto="1"/>
      </right>
      <top style="medium">
        <color indexed="64"/>
      </top>
      <bottom style="thin">
        <color auto="1"/>
      </bottom>
      <diagonal/>
    </border>
  </borders>
  <cellStyleXfs count="14">
    <xf numFmtId="0" fontId="0" fillId="0" borderId="0"/>
    <xf numFmtId="9" fontId="1" fillId="0" borderId="0" applyFont="0" applyFill="0" applyBorder="0" applyAlignment="0" applyProtection="0"/>
    <xf numFmtId="0" fontId="3" fillId="0" borderId="0"/>
    <xf numFmtId="43" fontId="3" fillId="0" borderId="0" applyFont="0" applyFill="0" applyBorder="0" applyAlignment="0" applyProtection="0"/>
    <xf numFmtId="44" fontId="3" fillId="0" borderId="0" applyFont="0" applyFill="0" applyBorder="0" applyAlignment="0" applyProtection="0"/>
    <xf numFmtId="0" fontId="3" fillId="0" borderId="0"/>
    <xf numFmtId="0" fontId="3" fillId="0" borderId="0"/>
    <xf numFmtId="44" fontId="1" fillId="0" borderId="0" applyFont="0" applyFill="0" applyBorder="0" applyAlignment="0" applyProtection="0"/>
    <xf numFmtId="9" fontId="3" fillId="0" borderId="0" applyFont="0" applyFill="0" applyBorder="0" applyAlignment="0" applyProtection="0"/>
    <xf numFmtId="44" fontId="1" fillId="0" borderId="0" applyFont="0" applyFill="0" applyBorder="0" applyAlignment="0" applyProtection="0"/>
    <xf numFmtId="0" fontId="3" fillId="0" borderId="0"/>
    <xf numFmtId="0" fontId="1" fillId="0" borderId="0"/>
    <xf numFmtId="43" fontId="1" fillId="0" borderId="0" applyFont="0" applyFill="0" applyBorder="0" applyAlignment="0" applyProtection="0"/>
    <xf numFmtId="44" fontId="1" fillId="0" borderId="0" applyFont="0" applyFill="0" applyBorder="0" applyAlignment="0" applyProtection="0"/>
  </cellStyleXfs>
  <cellXfs count="1139">
    <xf numFmtId="0" fontId="0" fillId="0" borderId="0" xfId="0"/>
    <xf numFmtId="44" fontId="0" fillId="0" borderId="0" xfId="0" applyNumberFormat="1"/>
    <xf numFmtId="2" fontId="0" fillId="0" borderId="0" xfId="0" applyNumberFormat="1" applyAlignment="1">
      <alignment horizontal="center"/>
    </xf>
    <xf numFmtId="0" fontId="2" fillId="0" borderId="0" xfId="0" applyFont="1"/>
    <xf numFmtId="2" fontId="2" fillId="0" borderId="0" xfId="0" applyNumberFormat="1" applyFont="1"/>
    <xf numFmtId="44" fontId="0" fillId="0" borderId="0" xfId="0" applyNumberFormat="1" applyAlignment="1">
      <alignment horizontal="center"/>
    </xf>
    <xf numFmtId="0" fontId="0" fillId="0" borderId="0" xfId="0" applyAlignment="1">
      <alignment horizontal="left" vertical="top" wrapText="1"/>
    </xf>
    <xf numFmtId="0" fontId="0" fillId="0" borderId="0" xfId="0" applyAlignment="1">
      <alignment horizontal="center"/>
    </xf>
    <xf numFmtId="0" fontId="4" fillId="0" borderId="9" xfId="2" applyFont="1" applyBorder="1"/>
    <xf numFmtId="0" fontId="3" fillId="0" borderId="9" xfId="2" applyBorder="1" applyAlignment="1">
      <alignment vertical="center"/>
    </xf>
    <xf numFmtId="43" fontId="0" fillId="0" borderId="9" xfId="3" applyFont="1" applyBorder="1" applyAlignment="1">
      <alignment vertical="center"/>
    </xf>
    <xf numFmtId="0" fontId="4" fillId="0" borderId="0" xfId="2" applyFont="1" applyAlignment="1">
      <alignment horizontal="right"/>
    </xf>
    <xf numFmtId="0" fontId="6" fillId="0" borderId="0" xfId="2" applyFont="1" applyAlignment="1">
      <alignment vertical="center"/>
    </xf>
    <xf numFmtId="0" fontId="7" fillId="0" borderId="0" xfId="2" applyFont="1" applyAlignment="1">
      <alignment vertical="center"/>
    </xf>
    <xf numFmtId="0" fontId="3" fillId="0" borderId="0" xfId="2" applyAlignment="1">
      <alignment vertical="center"/>
    </xf>
    <xf numFmtId="0" fontId="3" fillId="0" borderId="0" xfId="2"/>
    <xf numFmtId="0" fontId="3" fillId="0" borderId="0" xfId="2" applyAlignment="1">
      <alignment horizontal="center"/>
    </xf>
    <xf numFmtId="0" fontId="3" fillId="0" borderId="0" xfId="2" applyAlignment="1">
      <alignment horizontal="right"/>
    </xf>
    <xf numFmtId="0" fontId="9" fillId="0" borderId="0" xfId="2" applyFont="1"/>
    <xf numFmtId="0" fontId="8" fillId="0" borderId="0" xfId="2" applyFont="1" applyAlignment="1">
      <alignment vertical="center"/>
    </xf>
    <xf numFmtId="0" fontId="8" fillId="0" borderId="0" xfId="2" applyFont="1"/>
    <xf numFmtId="0" fontId="10" fillId="3" borderId="16" xfId="2" applyFont="1" applyFill="1" applyBorder="1" applyAlignment="1">
      <alignment horizontal="center" vertical="center" wrapText="1"/>
    </xf>
    <xf numFmtId="0" fontId="9" fillId="0" borderId="0" xfId="2" applyFont="1" applyAlignment="1">
      <alignment horizontal="center"/>
    </xf>
    <xf numFmtId="0" fontId="11" fillId="0" borderId="0" xfId="2" applyFont="1"/>
    <xf numFmtId="0" fontId="12" fillId="0" borderId="0" xfId="2" applyFont="1"/>
    <xf numFmtId="0" fontId="3" fillId="0" borderId="7" xfId="2" applyBorder="1"/>
    <xf numFmtId="0" fontId="3" fillId="0" borderId="19" xfId="2" applyBorder="1" applyAlignment="1">
      <alignment horizontal="right"/>
    </xf>
    <xf numFmtId="44" fontId="0" fillId="0" borderId="20" xfId="4" applyFont="1" applyFill="1" applyBorder="1"/>
    <xf numFmtId="0" fontId="3" fillId="0" borderId="21" xfId="2" applyBorder="1" applyAlignment="1">
      <alignment horizontal="right"/>
    </xf>
    <xf numFmtId="9" fontId="3" fillId="0" borderId="21" xfId="2" applyNumberFormat="1" applyBorder="1" applyAlignment="1">
      <alignment horizontal="center"/>
    </xf>
    <xf numFmtId="44" fontId="0" fillId="0" borderId="22" xfId="4" applyFont="1" applyFill="1" applyBorder="1"/>
    <xf numFmtId="0" fontId="3" fillId="0" borderId="3" xfId="2" applyBorder="1" applyAlignment="1">
      <alignment horizontal="center"/>
    </xf>
    <xf numFmtId="44" fontId="0" fillId="0" borderId="10" xfId="4" applyFont="1" applyFill="1" applyBorder="1"/>
    <xf numFmtId="0" fontId="8" fillId="4" borderId="23" xfId="2" applyFont="1" applyFill="1" applyBorder="1" applyAlignment="1">
      <alignment horizontal="right"/>
    </xf>
    <xf numFmtId="0" fontId="3" fillId="4" borderId="23" xfId="2" applyFill="1" applyBorder="1" applyAlignment="1">
      <alignment horizontal="right"/>
    </xf>
    <xf numFmtId="44" fontId="8" fillId="4" borderId="24" xfId="4" applyFont="1" applyFill="1" applyBorder="1" applyAlignment="1">
      <alignment horizontal="center"/>
    </xf>
    <xf numFmtId="0" fontId="13" fillId="0" borderId="0" xfId="2" applyFont="1" applyAlignment="1">
      <alignment horizontal="center" vertical="center"/>
    </xf>
    <xf numFmtId="0" fontId="0" fillId="0" borderId="0" xfId="5" applyFont="1"/>
    <xf numFmtId="0" fontId="3" fillId="0" borderId="0" xfId="5"/>
    <xf numFmtId="0" fontId="8" fillId="0" borderId="0" xfId="2" applyFont="1" applyAlignment="1">
      <alignment horizontal="center"/>
    </xf>
    <xf numFmtId="0" fontId="11" fillId="0" borderId="0" xfId="5" applyFont="1"/>
    <xf numFmtId="0" fontId="0" fillId="0" borderId="0" xfId="6" applyFont="1" applyAlignment="1">
      <alignment horizontal="center"/>
    </xf>
    <xf numFmtId="0" fontId="0" fillId="0" borderId="0" xfId="6" applyFont="1"/>
    <xf numFmtId="43" fontId="0" fillId="0" borderId="0" xfId="3" applyFont="1" applyAlignment="1">
      <alignment horizontal="center"/>
    </xf>
    <xf numFmtId="44" fontId="0" fillId="0" borderId="0" xfId="4" applyFont="1" applyAlignment="1">
      <alignment horizontal="center"/>
    </xf>
    <xf numFmtId="44" fontId="3" fillId="0" borderId="0" xfId="2" applyNumberFormat="1"/>
    <xf numFmtId="44" fontId="0" fillId="0" borderId="0" xfId="4" applyFont="1"/>
    <xf numFmtId="4" fontId="3" fillId="0" borderId="0" xfId="2" applyNumberFormat="1"/>
    <xf numFmtId="0" fontId="16" fillId="0" borderId="0" xfId="2" applyFont="1" applyAlignment="1">
      <alignment horizontal="center" vertical="center"/>
    </xf>
    <xf numFmtId="4" fontId="17" fillId="0" borderId="0" xfId="2" applyNumberFormat="1" applyFont="1" applyAlignment="1">
      <alignment horizontal="center" vertical="top"/>
    </xf>
    <xf numFmtId="0" fontId="8" fillId="0" borderId="0" xfId="2" applyFont="1" applyAlignment="1">
      <alignment horizontal="right" vertical="center"/>
    </xf>
    <xf numFmtId="4" fontId="17" fillId="0" borderId="6" xfId="2" applyNumberFormat="1" applyFont="1" applyBorder="1" applyAlignment="1">
      <alignment horizontal="center" vertical="top"/>
    </xf>
    <xf numFmtId="0" fontId="8" fillId="0" borderId="0" xfId="2" applyFont="1" applyAlignment="1">
      <alignment horizontal="center" vertical="center"/>
    </xf>
    <xf numFmtId="43" fontId="0" fillId="0" borderId="0" xfId="3" applyFont="1" applyBorder="1" applyAlignment="1">
      <alignment horizontal="center" vertical="center"/>
    </xf>
    <xf numFmtId="0" fontId="3" fillId="0" borderId="0" xfId="2" applyAlignment="1">
      <alignment horizontal="right" vertical="center"/>
    </xf>
    <xf numFmtId="0" fontId="9" fillId="0" borderId="0" xfId="2" applyFont="1" applyAlignment="1">
      <alignment vertical="center"/>
    </xf>
    <xf numFmtId="43" fontId="9" fillId="0" borderId="0" xfId="3" applyFont="1" applyBorder="1" applyAlignment="1">
      <alignment vertical="center"/>
    </xf>
    <xf numFmtId="0" fontId="18" fillId="0" borderId="0" xfId="2" applyFont="1" applyAlignment="1">
      <alignment vertical="center"/>
    </xf>
    <xf numFmtId="43" fontId="0" fillId="0" borderId="0" xfId="3" applyFont="1" applyBorder="1" applyAlignment="1">
      <alignment vertical="center"/>
    </xf>
    <xf numFmtId="0" fontId="3" fillId="0" borderId="0" xfId="2" applyAlignment="1">
      <alignment horizontal="center" vertical="center"/>
    </xf>
    <xf numFmtId="43" fontId="0" fillId="0" borderId="0" xfId="3" applyFont="1" applyAlignment="1">
      <alignment vertical="center"/>
    </xf>
    <xf numFmtId="15" fontId="3" fillId="0" borderId="0" xfId="2" applyNumberFormat="1" applyAlignment="1">
      <alignment horizontal="right" vertical="center"/>
    </xf>
    <xf numFmtId="0" fontId="6" fillId="0" borderId="0" xfId="2" applyFont="1" applyAlignment="1">
      <alignment horizontal="center" vertical="center" wrapText="1"/>
    </xf>
    <xf numFmtId="0" fontId="4" fillId="0" borderId="9" xfId="2" applyFont="1" applyBorder="1" applyAlignment="1">
      <alignment horizontal="right"/>
    </xf>
    <xf numFmtId="0" fontId="19" fillId="0" borderId="9" xfId="2" applyFont="1" applyBorder="1" applyAlignment="1">
      <alignment horizontal="right" vertical="center"/>
    </xf>
    <xf numFmtId="0" fontId="13" fillId="0" borderId="0" xfId="11" applyFont="1"/>
    <xf numFmtId="0" fontId="13" fillId="0" borderId="27" xfId="11" applyFont="1" applyBorder="1"/>
    <xf numFmtId="0" fontId="16" fillId="0" borderId="0" xfId="11" applyFont="1"/>
    <xf numFmtId="0" fontId="13" fillId="0" borderId="0" xfId="11" applyFont="1" applyAlignment="1">
      <alignment vertical="top" wrapText="1"/>
    </xf>
    <xf numFmtId="0" fontId="13" fillId="0" borderId="0" xfId="11" applyFont="1" applyAlignment="1">
      <alignment vertical="center"/>
    </xf>
    <xf numFmtId="0" fontId="23" fillId="0" borderId="0" xfId="11" applyFont="1" applyAlignment="1">
      <alignment horizontal="center" vertical="top" wrapText="1"/>
    </xf>
    <xf numFmtId="0" fontId="3" fillId="0" borderId="0" xfId="11" applyFont="1" applyAlignment="1">
      <alignment vertical="center"/>
    </xf>
    <xf numFmtId="0" fontId="3" fillId="0" borderId="0" xfId="11" applyFont="1" applyAlignment="1">
      <alignment horizontal="center" vertical="center"/>
    </xf>
    <xf numFmtId="15" fontId="3" fillId="0" borderId="0" xfId="11" applyNumberFormat="1" applyFont="1" applyAlignment="1">
      <alignment horizontal="right" vertical="center"/>
    </xf>
    <xf numFmtId="0" fontId="8" fillId="0" borderId="9" xfId="11" applyFont="1" applyBorder="1"/>
    <xf numFmtId="0" fontId="8" fillId="0" borderId="9" xfId="11" applyFont="1" applyBorder="1" applyAlignment="1">
      <alignment horizontal="right"/>
    </xf>
    <xf numFmtId="0" fontId="8" fillId="0" borderId="9" xfId="11" applyFont="1" applyBorder="1" applyAlignment="1">
      <alignment horizontal="right" vertical="center"/>
    </xf>
    <xf numFmtId="0" fontId="3" fillId="0" borderId="9" xfId="11" applyFont="1" applyBorder="1" applyAlignment="1">
      <alignment vertical="center"/>
    </xf>
    <xf numFmtId="0" fontId="4" fillId="0" borderId="9" xfId="11" applyFont="1" applyBorder="1"/>
    <xf numFmtId="44" fontId="17" fillId="4" borderId="21" xfId="7" applyFont="1" applyFill="1" applyBorder="1" applyAlignment="1">
      <alignment horizontal="center" vertical="top"/>
    </xf>
    <xf numFmtId="44" fontId="17" fillId="4" borderId="2" xfId="7" applyFont="1" applyFill="1" applyBorder="1" applyAlignment="1">
      <alignment horizontal="center" vertical="top"/>
    </xf>
    <xf numFmtId="44" fontId="8" fillId="4" borderId="21" xfId="7" applyFont="1" applyFill="1" applyBorder="1" applyAlignment="1">
      <alignment vertical="top"/>
    </xf>
    <xf numFmtId="0" fontId="17" fillId="0" borderId="0" xfId="11" applyFont="1"/>
    <xf numFmtId="0" fontId="13" fillId="0" borderId="0" xfId="11" applyFont="1" applyAlignment="1">
      <alignment horizontal="center" vertical="top" wrapText="1"/>
    </xf>
    <xf numFmtId="4" fontId="13" fillId="0" borderId="0" xfId="11" applyNumberFormat="1" applyFont="1"/>
    <xf numFmtId="4" fontId="17" fillId="0" borderId="0" xfId="11" applyNumberFormat="1" applyFont="1"/>
    <xf numFmtId="0" fontId="3" fillId="0" borderId="0" xfId="5" applyAlignment="1">
      <alignment horizontal="center"/>
    </xf>
    <xf numFmtId="0" fontId="11" fillId="0" borderId="0" xfId="5" applyFont="1" applyAlignment="1">
      <alignment horizontal="center"/>
    </xf>
    <xf numFmtId="10" fontId="25" fillId="0" borderId="0" xfId="1" applyNumberFormat="1" applyFont="1" applyFill="1" applyBorder="1" applyAlignment="1" applyProtection="1">
      <alignment vertical="center" wrapText="1"/>
    </xf>
    <xf numFmtId="0" fontId="3" fillId="0" borderId="0" xfId="2" applyAlignment="1">
      <alignment horizontal="left" vertical="center"/>
    </xf>
    <xf numFmtId="0" fontId="8" fillId="0" borderId="0" xfId="2" applyFont="1" applyAlignment="1">
      <alignment horizontal="left" vertical="center"/>
    </xf>
    <xf numFmtId="49" fontId="8" fillId="0" borderId="0" xfId="2" applyNumberFormat="1" applyFont="1" applyAlignment="1">
      <alignment horizontal="center" vertical="center"/>
    </xf>
    <xf numFmtId="15" fontId="8" fillId="0" borderId="0" xfId="2" applyNumberFormat="1" applyFont="1" applyAlignment="1">
      <alignment horizontal="center"/>
    </xf>
    <xf numFmtId="49" fontId="8" fillId="0" borderId="0" xfId="2" applyNumberFormat="1" applyFont="1" applyAlignment="1">
      <alignment horizontal="center"/>
    </xf>
    <xf numFmtId="0" fontId="17" fillId="0" borderId="0" xfId="2" applyFont="1" applyAlignment="1">
      <alignment horizontal="center" vertical="center"/>
    </xf>
    <xf numFmtId="0" fontId="2" fillId="0" borderId="0" xfId="0" applyFont="1" applyAlignment="1" applyProtection="1">
      <alignment horizontal="left"/>
      <protection locked="0"/>
    </xf>
    <xf numFmtId="44" fontId="2" fillId="0" borderId="0" xfId="0" applyNumberFormat="1" applyFont="1" applyAlignment="1" applyProtection="1">
      <alignment horizontal="left" vertical="center"/>
      <protection locked="0"/>
    </xf>
    <xf numFmtId="44" fontId="2" fillId="0" borderId="0" xfId="0" applyNumberFormat="1" applyFont="1" applyAlignment="1">
      <alignment horizontal="center" vertical="top"/>
    </xf>
    <xf numFmtId="0" fontId="14" fillId="0" borderId="0" xfId="0" applyFont="1" applyAlignment="1">
      <alignment horizontal="center" vertical="center" wrapText="1"/>
    </xf>
    <xf numFmtId="2" fontId="14" fillId="0" borderId="0" xfId="0" applyNumberFormat="1" applyFont="1" applyAlignment="1">
      <alignment horizontal="center" vertical="center" wrapText="1"/>
    </xf>
    <xf numFmtId="2" fontId="14" fillId="0" borderId="0" xfId="0" applyNumberFormat="1" applyFont="1" applyAlignment="1">
      <alignment horizontal="center" vertical="center"/>
    </xf>
    <xf numFmtId="44" fontId="14" fillId="0" borderId="0" xfId="0" applyNumberFormat="1" applyFont="1" applyAlignment="1">
      <alignment horizontal="center" vertical="center"/>
    </xf>
    <xf numFmtId="9" fontId="14" fillId="0" borderId="0" xfId="0" applyNumberFormat="1" applyFont="1" applyAlignment="1">
      <alignment horizontal="center" vertical="center"/>
    </xf>
    <xf numFmtId="0" fontId="0" fillId="0" borderId="0" xfId="0" applyAlignment="1" applyProtection="1">
      <alignment horizontal="center"/>
      <protection locked="0"/>
    </xf>
    <xf numFmtId="0" fontId="0" fillId="0" borderId="0" xfId="0" applyAlignment="1" applyProtection="1">
      <alignment horizontal="left"/>
      <protection locked="0"/>
    </xf>
    <xf numFmtId="14" fontId="0" fillId="0" borderId="0" xfId="0" applyNumberFormat="1" applyAlignment="1" applyProtection="1">
      <alignment horizontal="center"/>
      <protection locked="0"/>
    </xf>
    <xf numFmtId="44" fontId="0" fillId="0" borderId="0" xfId="0" applyNumberFormat="1" applyAlignment="1" applyProtection="1">
      <alignment horizontal="left" vertical="top"/>
      <protection locked="0"/>
    </xf>
    <xf numFmtId="44" fontId="0" fillId="0" borderId="0" xfId="0" applyNumberFormat="1" applyAlignment="1">
      <alignment horizontal="left" vertical="top"/>
    </xf>
    <xf numFmtId="44" fontId="15" fillId="0" borderId="0" xfId="0" applyNumberFormat="1" applyFont="1" applyAlignment="1">
      <alignment horizontal="center"/>
    </xf>
    <xf numFmtId="0" fontId="0" fillId="0" borderId="0" xfId="0" applyAlignment="1" applyProtection="1">
      <alignment vertical="top"/>
      <protection locked="0"/>
    </xf>
    <xf numFmtId="44" fontId="0" fillId="0" borderId="0" xfId="0" applyNumberFormat="1" applyAlignment="1" applyProtection="1">
      <alignment vertical="center"/>
      <protection locked="0"/>
    </xf>
    <xf numFmtId="0" fontId="14" fillId="0" borderId="0" xfId="0" applyFont="1"/>
    <xf numFmtId="0" fontId="4" fillId="0" borderId="0" xfId="2" applyFont="1"/>
    <xf numFmtId="2" fontId="2" fillId="0" borderId="0" xfId="0" applyNumberFormat="1" applyFont="1" applyAlignment="1">
      <alignment horizontal="center"/>
    </xf>
    <xf numFmtId="44" fontId="0" fillId="0" borderId="0" xfId="0" applyNumberFormat="1" applyAlignment="1" applyProtection="1">
      <alignment horizontal="center" vertical="top"/>
      <protection locked="0"/>
    </xf>
    <xf numFmtId="44" fontId="0" fillId="0" borderId="0" xfId="0" applyNumberFormat="1" applyAlignment="1">
      <alignment horizontal="center" vertical="top"/>
    </xf>
    <xf numFmtId="0" fontId="24" fillId="0" borderId="0" xfId="0" applyFont="1" applyAlignment="1">
      <alignment vertical="center"/>
    </xf>
    <xf numFmtId="0" fontId="24" fillId="0" borderId="0" xfId="0" applyFont="1" applyAlignment="1">
      <alignment horizontal="center" vertical="center"/>
    </xf>
    <xf numFmtId="0" fontId="24" fillId="0" borderId="0" xfId="0" applyFont="1" applyAlignment="1">
      <alignment vertical="top" wrapText="1"/>
    </xf>
    <xf numFmtId="14" fontId="25" fillId="0" borderId="0" xfId="0" applyNumberFormat="1" applyFont="1" applyAlignment="1">
      <alignment horizontal="center" vertical="top"/>
    </xf>
    <xf numFmtId="0" fontId="24" fillId="0" borderId="0" xfId="0" applyFont="1" applyAlignment="1">
      <alignment vertical="top"/>
    </xf>
    <xf numFmtId="49" fontId="24" fillId="0" borderId="0" xfId="0" applyNumberFormat="1" applyFont="1" applyAlignment="1">
      <alignment vertical="center"/>
    </xf>
    <xf numFmtId="0" fontId="24" fillId="0" borderId="0" xfId="0" applyFont="1" applyAlignment="1">
      <alignment vertical="center" wrapText="1"/>
    </xf>
    <xf numFmtId="14" fontId="25" fillId="0" borderId="0" xfId="0" applyNumberFormat="1" applyFont="1" applyAlignment="1">
      <alignment vertical="center"/>
    </xf>
    <xf numFmtId="1" fontId="25" fillId="0" borderId="0" xfId="0" applyNumberFormat="1" applyFont="1" applyAlignment="1">
      <alignment vertical="center"/>
    </xf>
    <xf numFmtId="44" fontId="24" fillId="0" borderId="0" xfId="0" applyNumberFormat="1" applyFont="1" applyAlignment="1">
      <alignment vertical="center"/>
    </xf>
    <xf numFmtId="0" fontId="25" fillId="0" borderId="0" xfId="0" applyFont="1" applyAlignment="1">
      <alignment vertical="top"/>
    </xf>
    <xf numFmtId="0" fontId="25" fillId="0" borderId="0" xfId="0" applyFont="1" applyAlignment="1">
      <alignment vertical="top" wrapText="1"/>
    </xf>
    <xf numFmtId="0" fontId="24" fillId="0" borderId="0" xfId="0" applyFont="1" applyAlignment="1">
      <alignment horizontal="left"/>
    </xf>
    <xf numFmtId="14" fontId="25" fillId="0" borderId="0" xfId="0" applyNumberFormat="1" applyFont="1" applyAlignment="1">
      <alignment horizontal="center"/>
    </xf>
    <xf numFmtId="0" fontId="0" fillId="0" borderId="0" xfId="0" applyAlignment="1">
      <alignment vertical="center"/>
    </xf>
    <xf numFmtId="44" fontId="0" fillId="0" borderId="0" xfId="0" applyNumberFormat="1" applyAlignment="1">
      <alignment vertical="center"/>
    </xf>
    <xf numFmtId="0" fontId="24" fillId="0" borderId="0" xfId="0" applyFont="1" applyAlignment="1">
      <alignment horizontal="center" vertical="top" wrapText="1"/>
    </xf>
    <xf numFmtId="44" fontId="0" fillId="0" borderId="0" xfId="4" applyFont="1" applyFill="1" applyBorder="1" applyAlignment="1"/>
    <xf numFmtId="44" fontId="0" fillId="0" borderId="0" xfId="4" applyFont="1" applyFill="1" applyBorder="1"/>
    <xf numFmtId="49" fontId="3" fillId="0" borderId="0" xfId="2" applyNumberFormat="1" applyAlignment="1">
      <alignment horizontal="right"/>
    </xf>
    <xf numFmtId="0" fontId="3" fillId="0" borderId="0" xfId="2" applyAlignment="1">
      <alignment horizontal="left"/>
    </xf>
    <xf numFmtId="0" fontId="8" fillId="0" borderId="0" xfId="2" applyFont="1" applyAlignment="1">
      <alignment horizontal="right"/>
    </xf>
    <xf numFmtId="44" fontId="8" fillId="0" borderId="0" xfId="4" applyFont="1" applyFill="1" applyBorder="1" applyAlignment="1">
      <alignment horizontal="center"/>
    </xf>
    <xf numFmtId="9" fontId="3" fillId="0" borderId="0" xfId="2" applyNumberFormat="1" applyAlignment="1">
      <alignment horizontal="center"/>
    </xf>
    <xf numFmtId="0" fontId="0" fillId="0" borderId="29" xfId="0" applyBorder="1"/>
    <xf numFmtId="0" fontId="0" fillId="0" borderId="30" xfId="0" applyBorder="1"/>
    <xf numFmtId="0" fontId="0" fillId="0" borderId="31" xfId="0" applyBorder="1"/>
    <xf numFmtId="0" fontId="3" fillId="0" borderId="32" xfId="2" applyBorder="1" applyAlignment="1">
      <alignment horizontal="left" vertical="center"/>
    </xf>
    <xf numFmtId="0" fontId="8" fillId="0" borderId="33" xfId="2" applyFont="1" applyBorder="1" applyAlignment="1">
      <alignment horizontal="center"/>
    </xf>
    <xf numFmtId="0" fontId="3" fillId="0" borderId="32" xfId="2" applyBorder="1"/>
    <xf numFmtId="0" fontId="0" fillId="0" borderId="34" xfId="0" applyBorder="1"/>
    <xf numFmtId="0" fontId="0" fillId="0" borderId="35" xfId="0" applyBorder="1"/>
    <xf numFmtId="0" fontId="3" fillId="0" borderId="35" xfId="2" applyBorder="1" applyAlignment="1">
      <alignment horizontal="right"/>
    </xf>
    <xf numFmtId="0" fontId="8" fillId="0" borderId="35" xfId="2" applyFont="1" applyBorder="1" applyAlignment="1">
      <alignment horizontal="center"/>
    </xf>
    <xf numFmtId="15" fontId="8" fillId="0" borderId="35" xfId="2" applyNumberFormat="1" applyFont="1" applyBorder="1" applyAlignment="1">
      <alignment horizontal="center"/>
    </xf>
    <xf numFmtId="15" fontId="8" fillId="0" borderId="36" xfId="2" applyNumberFormat="1" applyFont="1" applyBorder="1" applyAlignment="1">
      <alignment horizontal="center"/>
    </xf>
    <xf numFmtId="0" fontId="14" fillId="3" borderId="28" xfId="0" applyFont="1" applyFill="1" applyBorder="1" applyAlignment="1">
      <alignment vertical="center"/>
    </xf>
    <xf numFmtId="9" fontId="25" fillId="0" borderId="28" xfId="0" applyNumberFormat="1" applyFont="1" applyBorder="1" applyAlignment="1">
      <alignment horizontal="center" vertical="center"/>
    </xf>
    <xf numFmtId="10" fontId="25" fillId="0" borderId="28" xfId="1" applyNumberFormat="1" applyFont="1" applyFill="1" applyBorder="1" applyAlignment="1" applyProtection="1">
      <alignment horizontal="center" vertical="center" wrapText="1"/>
    </xf>
    <xf numFmtId="44" fontId="25" fillId="0" borderId="28" xfId="0" applyNumberFormat="1" applyFont="1" applyBorder="1" applyAlignment="1">
      <alignment vertical="center"/>
    </xf>
    <xf numFmtId="44" fontId="0" fillId="0" borderId="28" xfId="0" applyNumberFormat="1" applyBorder="1" applyAlignment="1">
      <alignment vertical="center"/>
    </xf>
    <xf numFmtId="44" fontId="0" fillId="0" borderId="28" xfId="0" applyNumberFormat="1" applyBorder="1" applyAlignment="1">
      <alignment horizontal="center" vertical="center"/>
    </xf>
    <xf numFmtId="9" fontId="14" fillId="3" borderId="28" xfId="0" applyNumberFormat="1" applyFont="1" applyFill="1" applyBorder="1" applyAlignment="1">
      <alignment horizontal="center" vertical="center" wrapText="1"/>
    </xf>
    <xf numFmtId="9" fontId="14" fillId="3" borderId="28" xfId="0" applyNumberFormat="1" applyFont="1" applyFill="1" applyBorder="1" applyAlignment="1">
      <alignment horizontal="center" vertical="center"/>
    </xf>
    <xf numFmtId="0" fontId="0" fillId="0" borderId="28" xfId="0" applyBorder="1" applyAlignment="1" applyProtection="1">
      <alignment horizontal="center"/>
      <protection locked="0"/>
    </xf>
    <xf numFmtId="0" fontId="0" fillId="0" borderId="28" xfId="0" applyBorder="1" applyAlignment="1" applyProtection="1">
      <alignment horizontal="left"/>
      <protection locked="0"/>
    </xf>
    <xf numFmtId="14" fontId="0" fillId="0" borderId="28" xfId="0" applyNumberFormat="1" applyBorder="1" applyAlignment="1" applyProtection="1">
      <alignment horizontal="center"/>
      <protection locked="0"/>
    </xf>
    <xf numFmtId="44" fontId="0" fillId="0" borderId="28" xfId="0" applyNumberFormat="1" applyBorder="1" applyAlignment="1" applyProtection="1">
      <alignment horizontal="left" vertical="center"/>
      <protection locked="0"/>
    </xf>
    <xf numFmtId="44" fontId="0" fillId="0" borderId="28" xfId="0" applyNumberFormat="1" applyBorder="1" applyAlignment="1" applyProtection="1">
      <alignment horizontal="left" vertical="top"/>
      <protection locked="0"/>
    </xf>
    <xf numFmtId="44" fontId="0" fillId="0" borderId="28" xfId="0" applyNumberFormat="1" applyBorder="1" applyAlignment="1">
      <alignment horizontal="left" vertical="top"/>
    </xf>
    <xf numFmtId="44" fontId="2" fillId="2" borderId="28" xfId="0" applyNumberFormat="1" applyFont="1" applyFill="1" applyBorder="1" applyAlignment="1">
      <alignment horizontal="left" vertical="center"/>
    </xf>
    <xf numFmtId="44" fontId="2" fillId="2" borderId="28" xfId="0" applyNumberFormat="1" applyFont="1" applyFill="1" applyBorder="1" applyAlignment="1">
      <alignment horizontal="left" vertical="top"/>
    </xf>
    <xf numFmtId="0" fontId="0" fillId="0" borderId="28" xfId="0" applyBorder="1" applyAlignment="1" applyProtection="1">
      <alignment horizontal="left" vertical="center"/>
      <protection locked="0"/>
    </xf>
    <xf numFmtId="0" fontId="8" fillId="0" borderId="35" xfId="2" applyFont="1" applyBorder="1"/>
    <xf numFmtId="0" fontId="7" fillId="0" borderId="33" xfId="2" applyFont="1" applyBorder="1" applyAlignment="1">
      <alignment horizontal="center" vertical="center"/>
    </xf>
    <xf numFmtId="0" fontId="3" fillId="0" borderId="34" xfId="2" applyBorder="1"/>
    <xf numFmtId="0" fontId="28" fillId="0" borderId="36" xfId="0" applyFont="1" applyBorder="1" applyAlignment="1">
      <alignment horizontal="center" vertical="center"/>
    </xf>
    <xf numFmtId="0" fontId="26" fillId="3" borderId="28" xfId="0" applyFont="1" applyFill="1" applyBorder="1"/>
    <xf numFmtId="0" fontId="0" fillId="0" borderId="28" xfId="0" applyBorder="1"/>
    <xf numFmtId="0" fontId="15" fillId="5" borderId="28" xfId="0" applyFont="1" applyFill="1" applyBorder="1" applyAlignment="1">
      <alignment horizontal="center"/>
    </xf>
    <xf numFmtId="0" fontId="15" fillId="6" borderId="28" xfId="0" applyFont="1" applyFill="1" applyBorder="1" applyAlignment="1">
      <alignment horizontal="center"/>
    </xf>
    <xf numFmtId="0" fontId="15" fillId="0" borderId="28" xfId="0" applyFont="1" applyBorder="1" applyAlignment="1">
      <alignment horizontal="center"/>
    </xf>
    <xf numFmtId="0" fontId="0" fillId="0" borderId="28" xfId="0" applyBorder="1" applyAlignment="1">
      <alignment horizontal="center" vertical="center"/>
    </xf>
    <xf numFmtId="0" fontId="0" fillId="0" borderId="28" xfId="0" applyBorder="1" applyAlignment="1">
      <alignment horizontal="center"/>
    </xf>
    <xf numFmtId="0" fontId="7" fillId="0" borderId="29" xfId="2" applyFont="1" applyBorder="1" applyAlignment="1">
      <alignment vertical="center"/>
    </xf>
    <xf numFmtId="0" fontId="7" fillId="0" borderId="30" xfId="2" applyFont="1" applyBorder="1" applyAlignment="1">
      <alignment vertical="center"/>
    </xf>
    <xf numFmtId="0" fontId="3" fillId="0" borderId="30" xfId="2" applyBorder="1" applyAlignment="1">
      <alignment vertical="center"/>
    </xf>
    <xf numFmtId="164" fontId="7" fillId="0" borderId="30" xfId="2" applyNumberFormat="1" applyFont="1" applyBorder="1" applyAlignment="1">
      <alignment horizontal="right" vertical="center"/>
    </xf>
    <xf numFmtId="164" fontId="7" fillId="0" borderId="31" xfId="2" applyNumberFormat="1" applyFont="1" applyBorder="1" applyAlignment="1">
      <alignment horizontal="right" vertical="center"/>
    </xf>
    <xf numFmtId="14" fontId="8" fillId="0" borderId="33" xfId="2" applyNumberFormat="1" applyFont="1" applyBorder="1" applyAlignment="1">
      <alignment horizontal="center"/>
    </xf>
    <xf numFmtId="0" fontId="3" fillId="0" borderId="34" xfId="2" applyBorder="1" applyAlignment="1">
      <alignment vertical="center"/>
    </xf>
    <xf numFmtId="0" fontId="3" fillId="0" borderId="35" xfId="2" applyBorder="1" applyAlignment="1">
      <alignment vertical="center"/>
    </xf>
    <xf numFmtId="0" fontId="8" fillId="0" borderId="36" xfId="2" applyFont="1" applyBorder="1" applyAlignment="1">
      <alignment horizontal="center"/>
    </xf>
    <xf numFmtId="44" fontId="0" fillId="0" borderId="28" xfId="7" applyFont="1" applyBorder="1" applyAlignment="1" applyProtection="1">
      <alignment horizontal="center"/>
    </xf>
    <xf numFmtId="9" fontId="0" fillId="0" borderId="28" xfId="1" applyFont="1" applyBorder="1" applyAlignment="1" applyProtection="1">
      <alignment horizontal="center"/>
    </xf>
    <xf numFmtId="44" fontId="0" fillId="0" borderId="28" xfId="7" applyFont="1" applyBorder="1" applyAlignment="1" applyProtection="1">
      <alignment horizontal="center"/>
      <protection locked="0"/>
    </xf>
    <xf numFmtId="49" fontId="3" fillId="0" borderId="28" xfId="2" applyNumberFormat="1" applyBorder="1" applyAlignment="1">
      <alignment horizontal="right"/>
    </xf>
    <xf numFmtId="44" fontId="0" fillId="0" borderId="28" xfId="4" applyFont="1" applyFill="1" applyBorder="1" applyAlignment="1"/>
    <xf numFmtId="0" fontId="3" fillId="4" borderId="28" xfId="2" applyFill="1" applyBorder="1" applyAlignment="1">
      <alignment horizontal="center"/>
    </xf>
    <xf numFmtId="0" fontId="8" fillId="4" borderId="28" xfId="2" applyFont="1" applyFill="1" applyBorder="1" applyAlignment="1">
      <alignment horizontal="right"/>
    </xf>
    <xf numFmtId="44" fontId="8" fillId="4" borderId="28" xfId="4" applyFont="1" applyFill="1" applyBorder="1" applyAlignment="1">
      <alignment horizontal="center"/>
    </xf>
    <xf numFmtId="0" fontId="3" fillId="0" borderId="29" xfId="2" applyBorder="1" applyAlignment="1">
      <alignment vertical="center"/>
    </xf>
    <xf numFmtId="43" fontId="0" fillId="0" borderId="30" xfId="3" applyFont="1" applyBorder="1" applyAlignment="1">
      <alignment horizontal="center" vertical="center"/>
    </xf>
    <xf numFmtId="0" fontId="3" fillId="0" borderId="31" xfId="2" applyBorder="1" applyAlignment="1">
      <alignment vertical="center"/>
    </xf>
    <xf numFmtId="0" fontId="9" fillId="0" borderId="33" xfId="2" applyFont="1" applyBorder="1" applyAlignment="1">
      <alignment vertical="center"/>
    </xf>
    <xf numFmtId="166" fontId="8" fillId="0" borderId="0" xfId="2" applyNumberFormat="1" applyFont="1" applyAlignment="1">
      <alignment horizontal="center" vertical="center"/>
    </xf>
    <xf numFmtId="0" fontId="3" fillId="0" borderId="32" xfId="2" applyBorder="1" applyAlignment="1">
      <alignment vertical="center"/>
    </xf>
    <xf numFmtId="166" fontId="8" fillId="0" borderId="0" xfId="2" applyNumberFormat="1" applyFont="1" applyAlignment="1">
      <alignment horizontal="left" vertical="center"/>
    </xf>
    <xf numFmtId="0" fontId="3" fillId="0" borderId="33" xfId="2" applyBorder="1" applyAlignment="1">
      <alignment vertical="center"/>
    </xf>
    <xf numFmtId="43" fontId="0" fillId="0" borderId="35" xfId="3" applyFont="1" applyBorder="1" applyAlignment="1">
      <alignment horizontal="center" vertical="center"/>
    </xf>
    <xf numFmtId="0" fontId="3" fillId="0" borderId="36" xfId="2" applyBorder="1" applyAlignment="1">
      <alignment vertical="center"/>
    </xf>
    <xf numFmtId="0" fontId="3" fillId="0" borderId="29" xfId="11" applyFont="1" applyBorder="1" applyAlignment="1">
      <alignment vertical="center"/>
    </xf>
    <xf numFmtId="0" fontId="3" fillId="0" borderId="30" xfId="11" applyFont="1" applyBorder="1" applyAlignment="1">
      <alignment vertical="center"/>
    </xf>
    <xf numFmtId="0" fontId="3" fillId="0" borderId="30" xfId="11" applyFont="1" applyBorder="1" applyAlignment="1">
      <alignment horizontal="center" vertical="center"/>
    </xf>
    <xf numFmtId="0" fontId="13" fillId="0" borderId="30" xfId="11" applyFont="1" applyBorder="1"/>
    <xf numFmtId="0" fontId="3" fillId="0" borderId="31" xfId="11" applyFont="1" applyBorder="1" applyAlignment="1">
      <alignment vertical="center"/>
    </xf>
    <xf numFmtId="0" fontId="13" fillId="0" borderId="33" xfId="11" applyFont="1" applyBorder="1" applyAlignment="1">
      <alignment horizontal="left" vertical="top" wrapText="1"/>
    </xf>
    <xf numFmtId="0" fontId="13" fillId="0" borderId="32" xfId="11" applyFont="1" applyBorder="1" applyAlignment="1">
      <alignment vertical="center"/>
    </xf>
    <xf numFmtId="0" fontId="23" fillId="0" borderId="33" xfId="11" applyFont="1" applyBorder="1" applyAlignment="1">
      <alignment horizontal="center" vertical="top" wrapText="1"/>
    </xf>
    <xf numFmtId="0" fontId="13" fillId="0" borderId="33" xfId="11" applyFont="1" applyBorder="1" applyAlignment="1">
      <alignment vertical="top" wrapText="1"/>
    </xf>
    <xf numFmtId="0" fontId="13" fillId="0" borderId="32" xfId="11" applyFont="1" applyBorder="1"/>
    <xf numFmtId="0" fontId="13" fillId="0" borderId="33" xfId="11" applyFont="1" applyBorder="1"/>
    <xf numFmtId="0" fontId="13" fillId="0" borderId="34" xfId="11" applyFont="1" applyBorder="1"/>
    <xf numFmtId="0" fontId="13" fillId="0" borderId="35" xfId="11" applyFont="1" applyBorder="1"/>
    <xf numFmtId="0" fontId="13" fillId="0" borderId="36" xfId="11" applyFont="1" applyBorder="1"/>
    <xf numFmtId="0" fontId="13" fillId="0" borderId="29" xfId="11" applyFont="1" applyBorder="1"/>
    <xf numFmtId="0" fontId="17" fillId="0" borderId="30" xfId="11" applyFont="1" applyBorder="1" applyAlignment="1">
      <alignment horizontal="center"/>
    </xf>
    <xf numFmtId="0" fontId="13" fillId="0" borderId="31" xfId="11" applyFont="1" applyBorder="1"/>
    <xf numFmtId="0" fontId="13" fillId="0" borderId="33" xfId="11" applyFont="1" applyBorder="1" applyAlignment="1">
      <alignment vertical="center"/>
    </xf>
    <xf numFmtId="0" fontId="17" fillId="0" borderId="33" xfId="11" applyFont="1" applyBorder="1" applyAlignment="1">
      <alignment vertical="top" wrapText="1"/>
    </xf>
    <xf numFmtId="0" fontId="16" fillId="0" borderId="32" xfId="11" applyFont="1" applyBorder="1"/>
    <xf numFmtId="0" fontId="16" fillId="0" borderId="33" xfId="11" applyFont="1" applyBorder="1" applyAlignment="1">
      <alignment vertical="top" wrapText="1"/>
    </xf>
    <xf numFmtId="0" fontId="17" fillId="0" borderId="34" xfId="11" applyFont="1" applyBorder="1" applyAlignment="1">
      <alignment vertical="top" wrapText="1"/>
    </xf>
    <xf numFmtId="0" fontId="17" fillId="0" borderId="35" xfId="11" applyFont="1" applyBorder="1" applyAlignment="1">
      <alignment vertical="top" wrapText="1"/>
    </xf>
    <xf numFmtId="0" fontId="17" fillId="0" borderId="36" xfId="11" applyFont="1" applyBorder="1" applyAlignment="1">
      <alignment vertical="top" wrapText="1"/>
    </xf>
    <xf numFmtId="0" fontId="17" fillId="0" borderId="32" xfId="11" applyFont="1" applyBorder="1"/>
    <xf numFmtId="0" fontId="10" fillId="3" borderId="16" xfId="2" applyFont="1" applyFill="1" applyBorder="1" applyAlignment="1">
      <alignment horizontal="center" vertical="center" wrapText="1"/>
    </xf>
    <xf numFmtId="0" fontId="19" fillId="0" borderId="0" xfId="2" applyFont="1" applyAlignment="1">
      <alignment vertical="center"/>
    </xf>
    <xf numFmtId="0" fontId="19" fillId="0" borderId="0" xfId="2" applyFont="1" applyAlignment="1">
      <alignment horizontal="center" vertical="center"/>
    </xf>
    <xf numFmtId="0" fontId="19" fillId="7" borderId="17" xfId="10" applyFont="1" applyFill="1" applyBorder="1" applyAlignment="1">
      <alignment horizontal="left" vertical="center"/>
    </xf>
    <xf numFmtId="0" fontId="30" fillId="7" borderId="17" xfId="2" applyFont="1" applyFill="1" applyBorder="1" applyAlignment="1">
      <alignment vertical="center"/>
    </xf>
    <xf numFmtId="43" fontId="30" fillId="7" borderId="17" xfId="3" applyFont="1" applyFill="1" applyBorder="1" applyAlignment="1">
      <alignment vertical="center"/>
    </xf>
    <xf numFmtId="44" fontId="30" fillId="7" borderId="17" xfId="9" applyFont="1" applyFill="1" applyBorder="1" applyAlignment="1">
      <alignment vertical="center"/>
    </xf>
    <xf numFmtId="44" fontId="30" fillId="7" borderId="4" xfId="4" applyFont="1" applyFill="1" applyBorder="1" applyAlignment="1">
      <alignment horizontal="center" vertical="center"/>
    </xf>
    <xf numFmtId="4" fontId="30" fillId="7" borderId="17" xfId="2" applyNumberFormat="1" applyFont="1" applyFill="1" applyBorder="1" applyAlignment="1">
      <alignment horizontal="center" vertical="center"/>
    </xf>
    <xf numFmtId="4" fontId="30" fillId="7" borderId="1" xfId="2" applyNumberFormat="1" applyFont="1" applyFill="1" applyBorder="1" applyAlignment="1">
      <alignment horizontal="center" vertical="center"/>
    </xf>
    <xf numFmtId="0" fontId="8" fillId="8" borderId="17" xfId="10" applyFont="1" applyFill="1" applyBorder="1" applyAlignment="1">
      <alignment horizontal="left" vertical="center"/>
    </xf>
    <xf numFmtId="0" fontId="17" fillId="8" borderId="17" xfId="2" applyFont="1" applyFill="1" applyBorder="1" applyAlignment="1">
      <alignment vertical="center"/>
    </xf>
    <xf numFmtId="43" fontId="17" fillId="8" borderId="17" xfId="3" applyFont="1" applyFill="1" applyBorder="1" applyAlignment="1">
      <alignment vertical="center"/>
    </xf>
    <xf numFmtId="44" fontId="17" fillId="8" borderId="17" xfId="9" applyFont="1" applyFill="1" applyBorder="1" applyAlignment="1">
      <alignment vertical="center"/>
    </xf>
    <xf numFmtId="4" fontId="17" fillId="8" borderId="17" xfId="2" applyNumberFormat="1" applyFont="1" applyFill="1" applyBorder="1" applyAlignment="1">
      <alignment horizontal="center" vertical="center"/>
    </xf>
    <xf numFmtId="4" fontId="17" fillId="8" borderId="1" xfId="2" applyNumberFormat="1" applyFont="1" applyFill="1" applyBorder="1" applyAlignment="1">
      <alignment horizontal="center" vertical="center"/>
    </xf>
    <xf numFmtId="10" fontId="17" fillId="8" borderId="5" xfId="8" applyNumberFormat="1" applyFont="1" applyFill="1" applyBorder="1" applyAlignment="1">
      <alignment horizontal="center" vertical="center"/>
    </xf>
    <xf numFmtId="0" fontId="17" fillId="4" borderId="6" xfId="2" applyFont="1" applyFill="1" applyBorder="1" applyAlignment="1">
      <alignment vertical="center"/>
    </xf>
    <xf numFmtId="43" fontId="17" fillId="4" borderId="6" xfId="3" applyFont="1" applyFill="1" applyBorder="1" applyAlignment="1">
      <alignment vertical="center"/>
    </xf>
    <xf numFmtId="44" fontId="17" fillId="4" borderId="6" xfId="9" applyFont="1" applyFill="1" applyBorder="1" applyAlignment="1">
      <alignment vertical="center"/>
    </xf>
    <xf numFmtId="44" fontId="17" fillId="4" borderId="41" xfId="4" applyFont="1" applyFill="1" applyBorder="1" applyAlignment="1">
      <alignment horizontal="center" vertical="center"/>
    </xf>
    <xf numFmtId="4" fontId="17" fillId="4" borderId="6" xfId="2" applyNumberFormat="1" applyFont="1" applyFill="1" applyBorder="1" applyAlignment="1">
      <alignment horizontal="center" vertical="center"/>
    </xf>
    <xf numFmtId="4" fontId="17" fillId="4" borderId="42" xfId="2" applyNumberFormat="1" applyFont="1" applyFill="1" applyBorder="1" applyAlignment="1">
      <alignment horizontal="center" vertical="center"/>
    </xf>
    <xf numFmtId="10" fontId="17" fillId="4" borderId="19" xfId="8" applyNumberFormat="1" applyFont="1" applyFill="1" applyBorder="1" applyAlignment="1">
      <alignment horizontal="center" vertical="center"/>
    </xf>
    <xf numFmtId="0" fontId="8" fillId="4" borderId="6" xfId="10" applyFont="1" applyFill="1" applyBorder="1" applyAlignment="1">
      <alignment horizontal="left" vertical="center"/>
    </xf>
    <xf numFmtId="44" fontId="32" fillId="0" borderId="46" xfId="4" applyFont="1" applyFill="1" applyBorder="1" applyAlignment="1">
      <alignment vertical="center"/>
    </xf>
    <xf numFmtId="44" fontId="30" fillId="7" borderId="17" xfId="4" applyFont="1" applyFill="1" applyBorder="1" applyAlignment="1">
      <alignment horizontal="center" vertical="center"/>
    </xf>
    <xf numFmtId="44" fontId="17" fillId="8" borderId="17" xfId="4" applyFont="1" applyFill="1" applyBorder="1" applyAlignment="1">
      <alignment horizontal="center" vertical="center"/>
    </xf>
    <xf numFmtId="44" fontId="17" fillId="4" borderId="6" xfId="4" applyFont="1" applyFill="1" applyBorder="1" applyAlignment="1">
      <alignment horizontal="center" vertical="center"/>
    </xf>
    <xf numFmtId="44" fontId="32" fillId="0" borderId="43" xfId="4" applyFont="1" applyFill="1" applyBorder="1" applyAlignment="1">
      <alignment vertical="center"/>
    </xf>
    <xf numFmtId="44" fontId="8" fillId="4" borderId="5" xfId="4" applyFont="1" applyFill="1" applyBorder="1" applyAlignment="1">
      <alignment vertical="top"/>
    </xf>
    <xf numFmtId="44" fontId="17" fillId="8" borderId="4" xfId="4" applyNumberFormat="1" applyFont="1" applyFill="1" applyBorder="1" applyAlignment="1">
      <alignment horizontal="center" vertical="center"/>
    </xf>
    <xf numFmtId="0" fontId="3" fillId="0" borderId="0" xfId="2" applyBorder="1" applyAlignment="1">
      <alignment horizontal="center" vertical="center"/>
    </xf>
    <xf numFmtId="0" fontId="3" fillId="0" borderId="0" xfId="2" applyBorder="1" applyAlignment="1">
      <alignment horizontal="right" vertical="top"/>
    </xf>
    <xf numFmtId="0" fontId="31" fillId="0" borderId="0" xfId="0" applyFont="1" applyBorder="1" applyAlignment="1">
      <alignment horizontal="left" vertical="top" wrapText="1"/>
    </xf>
    <xf numFmtId="0" fontId="7" fillId="0" borderId="0" xfId="2" applyFont="1" applyBorder="1" applyAlignment="1">
      <alignment horizontal="center" vertical="center"/>
    </xf>
    <xf numFmtId="4" fontId="7" fillId="0" borderId="0" xfId="2" applyNumberFormat="1" applyFont="1" applyBorder="1" applyAlignment="1">
      <alignment vertical="center"/>
    </xf>
    <xf numFmtId="4" fontId="19" fillId="0" borderId="0" xfId="2" applyNumberFormat="1" applyFont="1" applyFill="1" applyBorder="1" applyAlignment="1">
      <alignment horizontal="center" vertical="center"/>
    </xf>
    <xf numFmtId="44" fontId="32" fillId="0" borderId="0" xfId="4" applyFont="1" applyBorder="1" applyAlignment="1">
      <alignment vertical="center"/>
    </xf>
    <xf numFmtId="44" fontId="8" fillId="4" borderId="7" xfId="4" applyFont="1" applyFill="1" applyBorder="1" applyAlignment="1">
      <alignment vertical="top"/>
    </xf>
    <xf numFmtId="10" fontId="32" fillId="0" borderId="0" xfId="8" applyNumberFormat="1" applyFont="1" applyBorder="1" applyAlignment="1">
      <alignment horizontal="center" vertical="center"/>
    </xf>
    <xf numFmtId="44" fontId="32" fillId="0" borderId="8" xfId="4" applyFont="1" applyFill="1" applyBorder="1" applyAlignment="1">
      <alignment vertical="center"/>
    </xf>
    <xf numFmtId="44" fontId="32" fillId="0" borderId="8" xfId="4" applyFont="1" applyBorder="1" applyAlignment="1">
      <alignment vertical="center"/>
    </xf>
    <xf numFmtId="44" fontId="32" fillId="0" borderId="56" xfId="4" applyFont="1" applyBorder="1" applyAlignment="1">
      <alignment vertical="center"/>
    </xf>
    <xf numFmtId="44" fontId="8" fillId="4" borderId="19" xfId="7" applyFont="1" applyFill="1" applyBorder="1" applyAlignment="1">
      <alignment vertical="top"/>
    </xf>
    <xf numFmtId="0" fontId="8" fillId="0" borderId="0" xfId="2" applyFont="1" applyBorder="1" applyAlignment="1">
      <alignment horizontal="right" vertical="center"/>
    </xf>
    <xf numFmtId="10" fontId="17" fillId="4" borderId="6" xfId="8" applyNumberFormat="1" applyFont="1" applyFill="1" applyBorder="1" applyAlignment="1">
      <alignment horizontal="center" vertical="top"/>
    </xf>
    <xf numFmtId="0" fontId="3" fillId="0" borderId="6" xfId="2" applyBorder="1"/>
    <xf numFmtId="0" fontId="8" fillId="0" borderId="21" xfId="2" applyFont="1" applyBorder="1" applyAlignment="1">
      <alignment horizontal="right" vertical="center"/>
    </xf>
    <xf numFmtId="4" fontId="19" fillId="0" borderId="47" xfId="2" applyNumberFormat="1" applyFont="1" applyFill="1" applyBorder="1" applyAlignment="1">
      <alignment horizontal="center" vertical="center"/>
    </xf>
    <xf numFmtId="10" fontId="30" fillId="7" borderId="4" xfId="4" applyNumberFormat="1" applyFont="1" applyFill="1" applyBorder="1" applyAlignment="1">
      <alignment horizontal="center" vertical="center"/>
    </xf>
    <xf numFmtId="0" fontId="6" fillId="0" borderId="32" xfId="11" applyFont="1" applyBorder="1"/>
    <xf numFmtId="0" fontId="6" fillId="0" borderId="0" xfId="11" applyFont="1"/>
    <xf numFmtId="0" fontId="6" fillId="0" borderId="33" xfId="11" applyFont="1" applyBorder="1"/>
    <xf numFmtId="49" fontId="6" fillId="0" borderId="28" xfId="11" applyNumberFormat="1" applyFont="1" applyBorder="1" applyAlignment="1">
      <alignment horizontal="center"/>
    </xf>
    <xf numFmtId="49" fontId="36" fillId="0" borderId="28" xfId="11" applyNumberFormat="1" applyFont="1" applyBorder="1" applyAlignment="1">
      <alignment horizontal="center" vertical="top" wrapText="1"/>
    </xf>
    <xf numFmtId="0" fontId="35" fillId="0" borderId="32" xfId="11" applyFont="1" applyBorder="1" applyAlignment="1">
      <alignment horizontal="left" vertical="top"/>
    </xf>
    <xf numFmtId="0" fontId="38" fillId="0" borderId="0" xfId="11" applyFont="1" applyAlignment="1">
      <alignment horizontal="center" vertical="top" wrapText="1"/>
    </xf>
    <xf numFmtId="0" fontId="38" fillId="0" borderId="0" xfId="11" applyFont="1" applyAlignment="1">
      <alignment horizontal="right" vertical="center"/>
    </xf>
    <xf numFmtId="0" fontId="38" fillId="0" borderId="0" xfId="11" applyFont="1" applyAlignment="1">
      <alignment horizontal="center" vertical="center" wrapText="1"/>
    </xf>
    <xf numFmtId="2" fontId="38" fillId="0" borderId="0" xfId="11" applyNumberFormat="1" applyFont="1" applyAlignment="1">
      <alignment horizontal="center" vertical="center" wrapText="1"/>
    </xf>
    <xf numFmtId="0" fontId="37" fillId="0" borderId="28" xfId="11" applyFont="1" applyBorder="1" applyAlignment="1">
      <alignment horizontal="right"/>
    </xf>
    <xf numFmtId="0" fontId="35" fillId="0" borderId="0" xfId="11" applyFont="1"/>
    <xf numFmtId="0" fontId="38" fillId="0" borderId="32" xfId="11" applyFont="1" applyBorder="1" applyAlignment="1">
      <alignment horizontal="left" vertical="center"/>
    </xf>
    <xf numFmtId="0" fontId="38" fillId="0" borderId="0" xfId="11" applyFont="1" applyAlignment="1">
      <alignment horizontal="left" vertical="center"/>
    </xf>
    <xf numFmtId="0" fontId="35" fillId="0" borderId="0" xfId="11" applyFont="1" applyAlignment="1">
      <alignment horizontal="left" vertical="center"/>
    </xf>
    <xf numFmtId="0" fontId="38" fillId="0" borderId="0" xfId="11" applyFont="1" applyAlignment="1">
      <alignment vertical="center"/>
    </xf>
    <xf numFmtId="49" fontId="38" fillId="0" borderId="0" xfId="11" applyNumberFormat="1" applyFont="1" applyAlignment="1">
      <alignment horizontal="center" vertical="center"/>
    </xf>
    <xf numFmtId="49" fontId="35" fillId="0" borderId="0" xfId="11" applyNumberFormat="1" applyFont="1" applyAlignment="1">
      <alignment horizontal="center" vertical="center"/>
    </xf>
    <xf numFmtId="0" fontId="38" fillId="0" borderId="33" xfId="11" applyFont="1" applyBorder="1" applyAlignment="1">
      <alignment vertical="center"/>
    </xf>
    <xf numFmtId="0" fontId="35" fillId="0" borderId="0" xfId="11" applyFont="1" applyAlignment="1">
      <alignment vertical="center"/>
    </xf>
    <xf numFmtId="0" fontId="38" fillId="0" borderId="0" xfId="2" applyFont="1" applyAlignment="1">
      <alignment horizontal="right" vertical="center"/>
    </xf>
    <xf numFmtId="166" fontId="35" fillId="0" borderId="0" xfId="2" applyNumberFormat="1" applyFont="1" applyAlignment="1">
      <alignment horizontal="left" vertical="center"/>
    </xf>
    <xf numFmtId="0" fontId="38" fillId="0" borderId="32" xfId="11" applyFont="1" applyBorder="1" applyAlignment="1">
      <alignment vertical="center"/>
    </xf>
    <xf numFmtId="0" fontId="38" fillId="0" borderId="0" xfId="11" applyFont="1" applyAlignment="1">
      <alignment horizontal="center" vertical="center"/>
    </xf>
    <xf numFmtId="0" fontId="38" fillId="0" borderId="34" xfId="11" applyFont="1" applyBorder="1" applyAlignment="1">
      <alignment vertical="center"/>
    </xf>
    <xf numFmtId="0" fontId="38" fillId="0" borderId="35" xfId="11" applyFont="1" applyBorder="1" applyAlignment="1">
      <alignment vertical="center"/>
    </xf>
    <xf numFmtId="0" fontId="38" fillId="0" borderId="35" xfId="11" applyFont="1" applyBorder="1" applyAlignment="1">
      <alignment horizontal="center" vertical="center"/>
    </xf>
    <xf numFmtId="0" fontId="38" fillId="0" borderId="36" xfId="11" applyFont="1" applyBorder="1" applyAlignment="1">
      <alignment vertical="center"/>
    </xf>
    <xf numFmtId="44" fontId="32" fillId="0" borderId="0" xfId="4" applyFont="1" applyBorder="1" applyAlignment="1">
      <alignment horizontal="center" vertical="center"/>
    </xf>
    <xf numFmtId="14" fontId="0" fillId="0" borderId="28" xfId="0" applyNumberFormat="1" applyBorder="1" applyAlignment="1">
      <alignment horizontal="center" vertical="center"/>
    </xf>
    <xf numFmtId="18" fontId="0" fillId="0" borderId="28" xfId="0" applyNumberFormat="1" applyBorder="1" applyAlignment="1">
      <alignment horizontal="center" vertical="center"/>
    </xf>
    <xf numFmtId="0" fontId="13" fillId="0" borderId="0" xfId="2" applyFont="1" applyBorder="1" applyAlignment="1">
      <alignment vertical="center"/>
    </xf>
    <xf numFmtId="0" fontId="13" fillId="0" borderId="0" xfId="2" applyFont="1" applyBorder="1" applyAlignment="1">
      <alignment horizontal="center" vertical="center"/>
    </xf>
    <xf numFmtId="0" fontId="3" fillId="0" borderId="0" xfId="2" applyBorder="1"/>
    <xf numFmtId="0" fontId="3" fillId="0" borderId="0" xfId="2" applyBorder="1" applyAlignment="1">
      <alignment horizontal="center"/>
    </xf>
    <xf numFmtId="0" fontId="6" fillId="0" borderId="0" xfId="2" applyFont="1" applyBorder="1" applyAlignment="1">
      <alignment vertical="center"/>
    </xf>
    <xf numFmtId="0" fontId="6" fillId="0" borderId="0" xfId="2" applyFont="1" applyBorder="1" applyAlignment="1">
      <alignment horizontal="center" vertical="center"/>
    </xf>
    <xf numFmtId="0" fontId="17" fillId="0" borderId="0" xfId="2" applyFont="1" applyBorder="1" applyAlignment="1">
      <alignment horizontal="center" vertical="center"/>
    </xf>
    <xf numFmtId="0" fontId="17" fillId="0" borderId="0" xfId="2" applyFont="1" applyBorder="1" applyAlignment="1">
      <alignment vertical="center"/>
    </xf>
    <xf numFmtId="0" fontId="16" fillId="0" borderId="0" xfId="2" applyFont="1" applyBorder="1" applyAlignment="1">
      <alignment horizontal="center" vertical="center"/>
    </xf>
    <xf numFmtId="0" fontId="16" fillId="0" borderId="0" xfId="2" applyFont="1" applyBorder="1" applyAlignment="1">
      <alignment vertical="center"/>
    </xf>
    <xf numFmtId="4" fontId="3" fillId="0" borderId="0" xfId="2" applyNumberFormat="1" applyBorder="1"/>
    <xf numFmtId="0" fontId="40" fillId="0" borderId="28" xfId="0" applyFont="1" applyBorder="1" applyAlignment="1">
      <alignment horizontal="left" vertical="top" wrapText="1"/>
    </xf>
    <xf numFmtId="44" fontId="17" fillId="0" borderId="0" xfId="7" applyFont="1" applyFill="1" applyBorder="1" applyAlignment="1">
      <alignment horizontal="center" vertical="top"/>
    </xf>
    <xf numFmtId="10" fontId="8" fillId="4" borderId="5" xfId="7" applyNumberFormat="1" applyFont="1" applyFill="1" applyBorder="1" applyAlignment="1">
      <alignment horizontal="center" vertical="top"/>
    </xf>
    <xf numFmtId="10" fontId="17" fillId="4" borderId="5" xfId="8" applyNumberFormat="1" applyFont="1" applyFill="1" applyBorder="1" applyAlignment="1">
      <alignment horizontal="center" vertical="top"/>
    </xf>
    <xf numFmtId="0" fontId="8" fillId="6" borderId="16" xfId="2" applyFont="1" applyFill="1" applyBorder="1" applyAlignment="1">
      <alignment horizontal="center" vertical="center" wrapText="1"/>
    </xf>
    <xf numFmtId="0" fontId="3" fillId="0" borderId="40" xfId="2" applyFill="1" applyBorder="1" applyAlignment="1">
      <alignment horizontal="center" vertical="center"/>
    </xf>
    <xf numFmtId="0" fontId="3" fillId="0" borderId="40" xfId="2" applyFill="1" applyBorder="1" applyAlignment="1">
      <alignment horizontal="right" vertical="top"/>
    </xf>
    <xf numFmtId="0" fontId="31" fillId="0" borderId="40" xfId="0" applyFont="1" applyFill="1" applyBorder="1" applyAlignment="1">
      <alignment horizontal="left" vertical="top" wrapText="1"/>
    </xf>
    <xf numFmtId="0" fontId="7" fillId="0" borderId="40" xfId="2" applyFont="1" applyFill="1" applyBorder="1" applyAlignment="1">
      <alignment horizontal="center" vertical="center"/>
    </xf>
    <xf numFmtId="4" fontId="7" fillId="0" borderId="40" xfId="2" applyNumberFormat="1" applyFont="1" applyFill="1" applyBorder="1" applyAlignment="1">
      <alignment horizontal="center" vertical="center"/>
    </xf>
    <xf numFmtId="44" fontId="32" fillId="0" borderId="40" xfId="4" applyFont="1" applyFill="1" applyBorder="1" applyAlignment="1">
      <alignment horizontal="center" vertical="center"/>
    </xf>
    <xf numFmtId="4" fontId="7" fillId="0" borderId="45" xfId="2" applyNumberFormat="1" applyFont="1" applyFill="1" applyBorder="1" applyAlignment="1">
      <alignment vertical="center"/>
    </xf>
    <xf numFmtId="10" fontId="32" fillId="0" borderId="44" xfId="8" applyNumberFormat="1" applyFont="1" applyFill="1" applyBorder="1" applyAlignment="1">
      <alignment horizontal="center" vertical="center"/>
    </xf>
    <xf numFmtId="4" fontId="7" fillId="0" borderId="47" xfId="2" applyNumberFormat="1" applyFont="1" applyFill="1" applyBorder="1" applyAlignment="1">
      <alignment vertical="center"/>
    </xf>
    <xf numFmtId="0" fontId="3" fillId="0" borderId="0" xfId="2" applyFill="1"/>
    <xf numFmtId="4" fontId="19" fillId="0" borderId="45" xfId="2" applyNumberFormat="1" applyFont="1" applyFill="1" applyBorder="1" applyAlignment="1">
      <alignment horizontal="center" vertical="center"/>
    </xf>
    <xf numFmtId="14" fontId="13" fillId="0" borderId="0" xfId="11" applyNumberFormat="1" applyFont="1"/>
    <xf numFmtId="19" fontId="13" fillId="0" borderId="0" xfId="11" applyNumberFormat="1" applyFont="1"/>
    <xf numFmtId="0" fontId="10" fillId="3" borderId="16" xfId="2" applyFont="1" applyFill="1" applyBorder="1" applyAlignment="1">
      <alignment horizontal="center" vertical="center" wrapText="1"/>
    </xf>
    <xf numFmtId="44" fontId="32" fillId="0" borderId="40" xfId="4" applyFont="1" applyFill="1" applyBorder="1" applyAlignment="1">
      <alignment vertical="center"/>
    </xf>
    <xf numFmtId="0" fontId="8" fillId="0" borderId="6" xfId="10" applyFont="1" applyFill="1" applyBorder="1" applyAlignment="1">
      <alignment horizontal="left" vertical="center"/>
    </xf>
    <xf numFmtId="0" fontId="17" fillId="0" borderId="6" xfId="2" applyFont="1" applyFill="1" applyBorder="1" applyAlignment="1">
      <alignment vertical="center"/>
    </xf>
    <xf numFmtId="43" fontId="17" fillId="0" borderId="6" xfId="3" applyFont="1" applyFill="1" applyBorder="1" applyAlignment="1">
      <alignment vertical="center"/>
    </xf>
    <xf numFmtId="44" fontId="17" fillId="0" borderId="6" xfId="9" applyFont="1" applyFill="1" applyBorder="1" applyAlignment="1">
      <alignment vertical="center"/>
    </xf>
    <xf numFmtId="44" fontId="17" fillId="0" borderId="41" xfId="4" applyFont="1" applyFill="1" applyBorder="1" applyAlignment="1">
      <alignment horizontal="center" vertical="center"/>
    </xf>
    <xf numFmtId="44" fontId="17" fillId="0" borderId="6" xfId="4" applyFont="1" applyFill="1" applyBorder="1" applyAlignment="1">
      <alignment horizontal="center" vertical="center"/>
    </xf>
    <xf numFmtId="10" fontId="17" fillId="0" borderId="19" xfId="8" applyNumberFormat="1" applyFont="1" applyFill="1" applyBorder="1" applyAlignment="1">
      <alignment horizontal="center" vertical="center"/>
    </xf>
    <xf numFmtId="4" fontId="17" fillId="0" borderId="42" xfId="2" applyNumberFormat="1" applyFont="1" applyFill="1" applyBorder="1" applyAlignment="1">
      <alignment horizontal="center" vertical="center"/>
    </xf>
    <xf numFmtId="4" fontId="17" fillId="0" borderId="6" xfId="2" applyNumberFormat="1" applyFont="1" applyFill="1" applyBorder="1" applyAlignment="1">
      <alignment horizontal="center" vertical="center"/>
    </xf>
    <xf numFmtId="0" fontId="8" fillId="0" borderId="0" xfId="2" applyFont="1" applyFill="1" applyAlignment="1">
      <alignment vertical="center"/>
    </xf>
    <xf numFmtId="0" fontId="8" fillId="0" borderId="0" xfId="2" applyFont="1" applyFill="1" applyAlignment="1">
      <alignment horizontal="center" vertical="center"/>
    </xf>
    <xf numFmtId="0" fontId="8" fillId="0" borderId="17" xfId="10" applyFont="1" applyFill="1" applyBorder="1" applyAlignment="1">
      <alignment horizontal="left" vertical="center"/>
    </xf>
    <xf numFmtId="0" fontId="17" fillId="0" borderId="17" xfId="2" applyFont="1" applyFill="1" applyBorder="1" applyAlignment="1">
      <alignment vertical="center"/>
    </xf>
    <xf numFmtId="43" fontId="17" fillId="0" borderId="17" xfId="3" applyFont="1" applyFill="1" applyBorder="1" applyAlignment="1">
      <alignment vertical="center"/>
    </xf>
    <xf numFmtId="44" fontId="17" fillId="0" borderId="17" xfId="9" applyFont="1" applyFill="1" applyBorder="1" applyAlignment="1">
      <alignment vertical="center"/>
    </xf>
    <xf numFmtId="44" fontId="17" fillId="0" borderId="4" xfId="4" applyNumberFormat="1" applyFont="1" applyFill="1" applyBorder="1" applyAlignment="1">
      <alignment horizontal="center" vertical="center"/>
    </xf>
    <xf numFmtId="44" fontId="17" fillId="0" borderId="17" xfId="4" applyFont="1" applyFill="1" applyBorder="1" applyAlignment="1">
      <alignment horizontal="center" vertical="center"/>
    </xf>
    <xf numFmtId="44" fontId="17" fillId="0" borderId="17" xfId="4" applyNumberFormat="1" applyFont="1" applyFill="1" applyBorder="1" applyAlignment="1">
      <alignment horizontal="center" vertical="center"/>
    </xf>
    <xf numFmtId="10" fontId="17" fillId="0" borderId="5" xfId="8" applyNumberFormat="1" applyFont="1" applyFill="1" applyBorder="1" applyAlignment="1">
      <alignment horizontal="center" vertical="center"/>
    </xf>
    <xf numFmtId="4" fontId="17" fillId="0" borderId="1" xfId="2" applyNumberFormat="1" applyFont="1" applyFill="1" applyBorder="1" applyAlignment="1">
      <alignment horizontal="center" vertical="center"/>
    </xf>
    <xf numFmtId="4" fontId="17" fillId="0" borderId="17" xfId="2" applyNumberFormat="1" applyFont="1" applyFill="1" applyBorder="1" applyAlignment="1">
      <alignment horizontal="center" vertical="center"/>
    </xf>
    <xf numFmtId="10" fontId="17" fillId="0" borderId="6" xfId="4" applyNumberFormat="1" applyFont="1" applyFill="1" applyBorder="1" applyAlignment="1">
      <alignment horizontal="center" vertical="center"/>
    </xf>
    <xf numFmtId="10" fontId="32" fillId="0" borderId="45" xfId="8" applyNumberFormat="1" applyFont="1" applyFill="1" applyBorder="1" applyAlignment="1">
      <alignment horizontal="center" vertical="center"/>
    </xf>
    <xf numFmtId="4" fontId="7" fillId="0" borderId="40" xfId="2" applyNumberFormat="1" applyFont="1" applyFill="1" applyBorder="1" applyAlignment="1">
      <alignment vertical="center"/>
    </xf>
    <xf numFmtId="0" fontId="13" fillId="10" borderId="0" xfId="11" applyFont="1" applyFill="1"/>
    <xf numFmtId="0" fontId="35" fillId="4" borderId="37" xfId="11" applyFont="1" applyFill="1" applyBorder="1" applyAlignment="1">
      <alignment vertical="center"/>
    </xf>
    <xf numFmtId="0" fontId="35" fillId="4" borderId="38" xfId="11" applyFont="1" applyFill="1" applyBorder="1" applyAlignment="1">
      <alignment vertical="center"/>
    </xf>
    <xf numFmtId="0" fontId="35" fillId="4" borderId="39" xfId="11" applyFont="1" applyFill="1" applyBorder="1" applyAlignment="1">
      <alignment vertical="center"/>
    </xf>
    <xf numFmtId="0" fontId="3" fillId="9" borderId="0" xfId="2" applyFill="1"/>
    <xf numFmtId="0" fontId="30" fillId="0" borderId="0" xfId="11" applyFont="1"/>
    <xf numFmtId="0" fontId="8" fillId="0" borderId="33" xfId="2" applyFont="1" applyBorder="1" applyAlignment="1">
      <alignment horizontal="center" vertical="center"/>
    </xf>
    <xf numFmtId="44" fontId="17" fillId="8" borderId="17" xfId="4" applyNumberFormat="1" applyFont="1" applyFill="1" applyBorder="1" applyAlignment="1">
      <alignment horizontal="center" vertical="center"/>
    </xf>
    <xf numFmtId="10" fontId="17" fillId="8" borderId="4" xfId="8" applyNumberFormat="1" applyFont="1" applyFill="1" applyBorder="1" applyAlignment="1">
      <alignment horizontal="center" vertical="center"/>
    </xf>
    <xf numFmtId="10" fontId="17" fillId="4" borderId="41" xfId="8" applyNumberFormat="1" applyFont="1" applyFill="1" applyBorder="1" applyAlignment="1">
      <alignment horizontal="center" vertical="center"/>
    </xf>
    <xf numFmtId="10" fontId="17" fillId="0" borderId="41" xfId="8" applyNumberFormat="1" applyFont="1" applyFill="1" applyBorder="1" applyAlignment="1">
      <alignment horizontal="center" vertical="center"/>
    </xf>
    <xf numFmtId="10" fontId="32" fillId="0" borderId="65" xfId="8" applyNumberFormat="1" applyFont="1" applyFill="1" applyBorder="1" applyAlignment="1">
      <alignment horizontal="center" vertical="center"/>
    </xf>
    <xf numFmtId="10" fontId="17" fillId="0" borderId="4" xfId="8" applyNumberFormat="1" applyFont="1" applyFill="1" applyBorder="1" applyAlignment="1">
      <alignment horizontal="center" vertical="center"/>
    </xf>
    <xf numFmtId="4" fontId="30" fillId="7" borderId="66" xfId="2" applyNumberFormat="1" applyFont="1" applyFill="1" applyBorder="1" applyAlignment="1">
      <alignment horizontal="center" vertical="center"/>
    </xf>
    <xf numFmtId="44" fontId="30" fillId="7" borderId="67" xfId="4" applyFont="1" applyFill="1" applyBorder="1" applyAlignment="1">
      <alignment horizontal="center" vertical="center"/>
    </xf>
    <xf numFmtId="4" fontId="17" fillId="8" borderId="68" xfId="2" applyNumberFormat="1" applyFont="1" applyFill="1" applyBorder="1" applyAlignment="1">
      <alignment horizontal="center" vertical="center"/>
    </xf>
    <xf numFmtId="44" fontId="17" fillId="8" borderId="18" xfId="4" applyNumberFormat="1" applyFont="1" applyFill="1" applyBorder="1" applyAlignment="1">
      <alignment horizontal="center" vertical="center"/>
    </xf>
    <xf numFmtId="4" fontId="17" fillId="4" borderId="69" xfId="2" applyNumberFormat="1" applyFont="1" applyFill="1" applyBorder="1" applyAlignment="1">
      <alignment horizontal="center" vertical="center"/>
    </xf>
    <xf numFmtId="44" fontId="17" fillId="4" borderId="70" xfId="4" applyFont="1" applyFill="1" applyBorder="1" applyAlignment="1">
      <alignment horizontal="center" vertical="center"/>
    </xf>
    <xf numFmtId="4" fontId="17" fillId="0" borderId="73" xfId="2" applyNumberFormat="1" applyFont="1" applyFill="1" applyBorder="1" applyAlignment="1">
      <alignment horizontal="center" vertical="center"/>
    </xf>
    <xf numFmtId="44" fontId="17" fillId="0" borderId="70" xfId="4" applyFont="1" applyFill="1" applyBorder="1" applyAlignment="1">
      <alignment horizontal="center" vertical="center"/>
    </xf>
    <xf numFmtId="4" fontId="19" fillId="0" borderId="71" xfId="2" applyNumberFormat="1" applyFont="1" applyFill="1" applyBorder="1" applyAlignment="1">
      <alignment horizontal="center" vertical="center"/>
    </xf>
    <xf numFmtId="44" fontId="32" fillId="0" borderId="72" xfId="4" applyFont="1" applyFill="1" applyBorder="1" applyAlignment="1">
      <alignment vertical="center"/>
    </xf>
    <xf numFmtId="4" fontId="17" fillId="0" borderId="68" xfId="2" applyNumberFormat="1" applyFont="1" applyFill="1" applyBorder="1" applyAlignment="1">
      <alignment horizontal="center" vertical="center"/>
    </xf>
    <xf numFmtId="44" fontId="17" fillId="0" borderId="18" xfId="4" applyNumberFormat="1" applyFont="1" applyFill="1" applyBorder="1" applyAlignment="1">
      <alignment horizontal="center" vertical="center"/>
    </xf>
    <xf numFmtId="44" fontId="32" fillId="0" borderId="75" xfId="4" applyFont="1" applyFill="1" applyBorder="1" applyAlignment="1">
      <alignment vertical="center"/>
    </xf>
    <xf numFmtId="0" fontId="10" fillId="3" borderId="16" xfId="2" applyFont="1" applyFill="1" applyBorder="1" applyAlignment="1">
      <alignment horizontal="center" vertical="center" wrapText="1"/>
    </xf>
    <xf numFmtId="44" fontId="0" fillId="0" borderId="28" xfId="0" applyNumberFormat="1" applyBorder="1" applyAlignment="1" applyProtection="1">
      <alignment vertical="center"/>
      <protection locked="0"/>
    </xf>
    <xf numFmtId="10" fontId="0" fillId="0" borderId="28" xfId="1" applyNumberFormat="1" applyFont="1" applyBorder="1" applyAlignment="1" applyProtection="1">
      <alignment horizontal="center"/>
    </xf>
    <xf numFmtId="0" fontId="6" fillId="9" borderId="0" xfId="2" applyFont="1" applyFill="1" applyAlignment="1">
      <alignment vertical="center"/>
    </xf>
    <xf numFmtId="0" fontId="3" fillId="9" borderId="0" xfId="2" applyFill="1" applyAlignment="1">
      <alignment vertical="center"/>
    </xf>
    <xf numFmtId="0" fontId="9" fillId="9" borderId="0" xfId="2" applyFont="1" applyFill="1" applyAlignment="1">
      <alignment vertical="center"/>
    </xf>
    <xf numFmtId="0" fontId="19" fillId="9" borderId="0" xfId="2" applyFont="1" applyFill="1" applyAlignment="1">
      <alignment vertical="center"/>
    </xf>
    <xf numFmtId="0" fontId="8" fillId="9" borderId="0" xfId="2" applyFont="1" applyFill="1" applyAlignment="1">
      <alignment vertical="center"/>
    </xf>
    <xf numFmtId="0" fontId="10" fillId="3" borderId="16" xfId="2" applyFont="1" applyFill="1" applyBorder="1" applyAlignment="1">
      <alignment horizontal="center" vertical="center" wrapText="1"/>
    </xf>
    <xf numFmtId="0" fontId="13" fillId="0" borderId="0" xfId="11" applyFont="1" applyAlignment="1">
      <alignment horizontal="center" vertical="center"/>
    </xf>
    <xf numFmtId="44" fontId="30" fillId="7" borderId="8" xfId="4" applyFont="1" applyFill="1" applyBorder="1" applyAlignment="1">
      <alignment horizontal="center" vertical="center"/>
    </xf>
    <xf numFmtId="44" fontId="32" fillId="0" borderId="77" xfId="4" applyFont="1" applyFill="1" applyBorder="1" applyAlignment="1">
      <alignment vertical="center"/>
    </xf>
    <xf numFmtId="44" fontId="32" fillId="0" borderId="80" xfId="4" applyFont="1" applyFill="1" applyBorder="1" applyAlignment="1">
      <alignment vertical="center"/>
    </xf>
    <xf numFmtId="0" fontId="3" fillId="0" borderId="81" xfId="2" applyFill="1" applyBorder="1" applyAlignment="1">
      <alignment horizontal="center" vertical="center"/>
    </xf>
    <xf numFmtId="0" fontId="3" fillId="0" borderId="81" xfId="2" applyFill="1" applyBorder="1" applyAlignment="1">
      <alignment horizontal="right" vertical="top"/>
    </xf>
    <xf numFmtId="0" fontId="31" fillId="0" borderId="81" xfId="0" applyFont="1" applyFill="1" applyBorder="1" applyAlignment="1">
      <alignment horizontal="left" vertical="top" wrapText="1"/>
    </xf>
    <xf numFmtId="0" fontId="7" fillId="0" borderId="81" xfId="2" applyFont="1" applyFill="1" applyBorder="1" applyAlignment="1">
      <alignment horizontal="center" vertical="center"/>
    </xf>
    <xf numFmtId="4" fontId="7" fillId="0" borderId="81" xfId="2" applyNumberFormat="1" applyFont="1" applyFill="1" applyBorder="1" applyAlignment="1">
      <alignment horizontal="center" vertical="center"/>
    </xf>
    <xf numFmtId="44" fontId="32" fillId="0" borderId="81" xfId="4" applyFont="1" applyFill="1" applyBorder="1" applyAlignment="1">
      <alignment horizontal="center" vertical="center"/>
    </xf>
    <xf numFmtId="44" fontId="32" fillId="0" borderId="49" xfId="4" applyFont="1" applyFill="1" applyBorder="1" applyAlignment="1">
      <alignment vertical="center"/>
    </xf>
    <xf numFmtId="4" fontId="7" fillId="0" borderId="82" xfId="2" applyNumberFormat="1" applyFont="1" applyFill="1" applyBorder="1" applyAlignment="1">
      <alignment vertical="center"/>
    </xf>
    <xf numFmtId="44" fontId="32" fillId="0" borderId="83" xfId="4" applyFont="1" applyFill="1" applyBorder="1" applyAlignment="1">
      <alignment vertical="center"/>
    </xf>
    <xf numFmtId="10" fontId="32" fillId="0" borderId="84" xfId="8" applyNumberFormat="1" applyFont="1" applyFill="1" applyBorder="1" applyAlignment="1">
      <alignment horizontal="center" vertical="center"/>
    </xf>
    <xf numFmtId="4" fontId="7" fillId="0" borderId="48" xfId="2" applyNumberFormat="1" applyFont="1" applyFill="1" applyBorder="1" applyAlignment="1">
      <alignment vertical="center"/>
    </xf>
    <xf numFmtId="4" fontId="19" fillId="0" borderId="48" xfId="2" applyNumberFormat="1" applyFont="1" applyFill="1" applyBorder="1" applyAlignment="1">
      <alignment horizontal="center" vertical="center"/>
    </xf>
    <xf numFmtId="4" fontId="31" fillId="9" borderId="28" xfId="11" applyNumberFormat="1" applyFont="1" applyFill="1" applyBorder="1" applyAlignment="1">
      <alignment horizontal="center"/>
    </xf>
    <xf numFmtId="0" fontId="13" fillId="9" borderId="0" xfId="11" applyFont="1" applyFill="1"/>
    <xf numFmtId="2" fontId="30" fillId="7" borderId="63" xfId="4" applyNumberFormat="1" applyFont="1" applyFill="1" applyBorder="1" applyAlignment="1">
      <alignment horizontal="center" vertical="center"/>
    </xf>
    <xf numFmtId="2" fontId="17" fillId="8" borderId="1" xfId="4" applyNumberFormat="1" applyFont="1" applyFill="1" applyBorder="1" applyAlignment="1">
      <alignment horizontal="center" vertical="center"/>
    </xf>
    <xf numFmtId="2" fontId="17" fillId="4" borderId="42" xfId="4" applyNumberFormat="1" applyFont="1" applyFill="1" applyBorder="1" applyAlignment="1">
      <alignment horizontal="center" vertical="center"/>
    </xf>
    <xf numFmtId="2" fontId="17" fillId="0" borderId="42" xfId="4" applyNumberFormat="1" applyFont="1" applyFill="1" applyBorder="1" applyAlignment="1">
      <alignment horizontal="center" vertical="center"/>
    </xf>
    <xf numFmtId="2" fontId="32" fillId="0" borderId="78" xfId="4" applyNumberFormat="1" applyFont="1" applyFill="1" applyBorder="1" applyAlignment="1">
      <alignment vertical="center"/>
    </xf>
    <xf numFmtId="2" fontId="17" fillId="0" borderId="1" xfId="4" applyNumberFormat="1" applyFont="1" applyFill="1" applyBorder="1" applyAlignment="1">
      <alignment horizontal="center" vertical="center"/>
    </xf>
    <xf numFmtId="2" fontId="32" fillId="0" borderId="79" xfId="4" applyNumberFormat="1" applyFont="1" applyFill="1" applyBorder="1" applyAlignment="1">
      <alignment vertical="center"/>
    </xf>
    <xf numFmtId="0" fontId="10" fillId="3" borderId="16" xfId="2" applyFont="1" applyFill="1" applyBorder="1" applyAlignment="1">
      <alignment horizontal="center" vertical="center" wrapText="1"/>
    </xf>
    <xf numFmtId="0" fontId="3" fillId="0" borderId="0" xfId="2" applyFont="1" applyFill="1"/>
    <xf numFmtId="0" fontId="3" fillId="0" borderId="40" xfId="2" applyFont="1" applyFill="1" applyBorder="1" applyAlignment="1">
      <alignment horizontal="center" vertical="center"/>
    </xf>
    <xf numFmtId="44" fontId="3" fillId="0" borderId="40" xfId="2" applyNumberFormat="1" applyFont="1" applyFill="1" applyBorder="1" applyAlignment="1">
      <alignment horizontal="right" vertical="top"/>
    </xf>
    <xf numFmtId="0" fontId="7" fillId="0" borderId="40" xfId="0" applyFont="1" applyFill="1" applyBorder="1" applyAlignment="1">
      <alignment horizontal="left" vertical="top" wrapText="1"/>
    </xf>
    <xf numFmtId="44" fontId="43" fillId="0" borderId="40" xfId="4" applyFont="1" applyFill="1" applyBorder="1" applyAlignment="1">
      <alignment horizontal="center" vertical="center"/>
    </xf>
    <xf numFmtId="44" fontId="43" fillId="0" borderId="46" xfId="4" applyFont="1" applyFill="1" applyBorder="1" applyAlignment="1">
      <alignment vertical="center"/>
    </xf>
    <xf numFmtId="44" fontId="43" fillId="0" borderId="43" xfId="4" applyFont="1" applyFill="1" applyBorder="1" applyAlignment="1">
      <alignment vertical="center"/>
    </xf>
    <xf numFmtId="10" fontId="43" fillId="0" borderId="44" xfId="8" applyNumberFormat="1" applyFont="1" applyFill="1" applyBorder="1" applyAlignment="1">
      <alignment horizontal="center" vertical="center"/>
    </xf>
    <xf numFmtId="4" fontId="7" fillId="0" borderId="47" xfId="2" applyNumberFormat="1" applyFont="1" applyFill="1" applyBorder="1" applyAlignment="1">
      <alignment horizontal="center" vertical="center"/>
    </xf>
    <xf numFmtId="2" fontId="43" fillId="0" borderId="78" xfId="4" applyNumberFormat="1" applyFont="1" applyFill="1" applyBorder="1" applyAlignment="1">
      <alignment vertical="center"/>
    </xf>
    <xf numFmtId="44" fontId="43" fillId="0" borderId="77" xfId="4" applyFont="1" applyFill="1" applyBorder="1" applyAlignment="1">
      <alignment vertical="center"/>
    </xf>
    <xf numFmtId="44" fontId="43" fillId="0" borderId="72" xfId="4" applyFont="1" applyFill="1" applyBorder="1" applyAlignment="1">
      <alignment vertical="center"/>
    </xf>
    <xf numFmtId="10" fontId="43" fillId="0" borderId="65" xfId="8" applyNumberFormat="1" applyFont="1" applyFill="1" applyBorder="1" applyAlignment="1">
      <alignment horizontal="center" vertical="center"/>
    </xf>
    <xf numFmtId="44" fontId="3" fillId="0" borderId="0" xfId="2" applyNumberFormat="1" applyFont="1" applyFill="1"/>
    <xf numFmtId="0" fontId="3" fillId="0" borderId="40" xfId="2" applyFont="1" applyFill="1" applyBorder="1" applyAlignment="1">
      <alignment horizontal="right" vertical="top"/>
    </xf>
    <xf numFmtId="10" fontId="43" fillId="0" borderId="44" xfId="1" applyNumberFormat="1" applyFont="1" applyFill="1" applyBorder="1" applyAlignment="1">
      <alignment horizontal="center" vertical="center"/>
    </xf>
    <xf numFmtId="4" fontId="7" fillId="0" borderId="45" xfId="2" applyNumberFormat="1" applyFont="1" applyFill="1" applyBorder="1" applyAlignment="1">
      <alignment horizontal="center" vertical="center"/>
    </xf>
    <xf numFmtId="4" fontId="7" fillId="0" borderId="71" xfId="2" applyNumberFormat="1" applyFont="1" applyFill="1" applyBorder="1" applyAlignment="1">
      <alignment horizontal="center" vertical="center"/>
    </xf>
    <xf numFmtId="44" fontId="43" fillId="0" borderId="40" xfId="4" applyFont="1" applyFill="1" applyBorder="1" applyAlignment="1">
      <alignment vertical="center"/>
    </xf>
    <xf numFmtId="44" fontId="43" fillId="0" borderId="74" xfId="4" applyFont="1" applyFill="1" applyBorder="1" applyAlignment="1">
      <alignment vertical="center"/>
    </xf>
    <xf numFmtId="44" fontId="43" fillId="0" borderId="49" xfId="4" applyFont="1" applyFill="1" applyBorder="1" applyAlignment="1">
      <alignment vertical="center"/>
    </xf>
    <xf numFmtId="0" fontId="13" fillId="0" borderId="0" xfId="11" applyFont="1" applyAlignment="1">
      <alignment horizontal="center" vertical="center"/>
    </xf>
    <xf numFmtId="0" fontId="10" fillId="3" borderId="16" xfId="2" applyFont="1" applyFill="1" applyBorder="1" applyAlignment="1">
      <alignment horizontal="center" vertical="center" wrapText="1"/>
    </xf>
    <xf numFmtId="0" fontId="13" fillId="0" borderId="0" xfId="11" applyFont="1" applyAlignment="1">
      <alignment horizontal="center" vertical="center"/>
    </xf>
    <xf numFmtId="4" fontId="7" fillId="0" borderId="45" xfId="2" applyNumberFormat="1" applyFont="1" applyFill="1" applyBorder="1" applyAlignment="1">
      <alignment horizontal="right" vertical="center"/>
    </xf>
    <xf numFmtId="4" fontId="7" fillId="0" borderId="40" xfId="2" applyNumberFormat="1" applyFont="1" applyFill="1" applyBorder="1" applyAlignment="1">
      <alignment horizontal="right" vertical="center"/>
    </xf>
    <xf numFmtId="4" fontId="6" fillId="0" borderId="28" xfId="11" applyNumberFormat="1" applyFont="1" applyBorder="1" applyAlignment="1">
      <alignment horizontal="center"/>
    </xf>
    <xf numFmtId="0" fontId="35" fillId="4" borderId="28" xfId="11" applyFont="1" applyFill="1" applyBorder="1" applyAlignment="1">
      <alignment horizontal="center" vertical="center"/>
    </xf>
    <xf numFmtId="4" fontId="31" fillId="0" borderId="28" xfId="11" applyNumberFormat="1" applyFont="1" applyBorder="1" applyAlignment="1">
      <alignment horizontal="center"/>
    </xf>
    <xf numFmtId="4" fontId="42" fillId="9" borderId="28" xfId="11" applyNumberFormat="1" applyFont="1" applyFill="1" applyBorder="1" applyAlignment="1">
      <alignment horizontal="center"/>
    </xf>
    <xf numFmtId="0" fontId="13" fillId="0" borderId="0" xfId="11" applyFont="1" applyAlignment="1">
      <alignment horizontal="center" vertical="center"/>
    </xf>
    <xf numFmtId="0" fontId="0" fillId="14" borderId="87" xfId="0" applyFill="1" applyBorder="1" applyAlignment="1">
      <alignment horizontal="center"/>
    </xf>
    <xf numFmtId="0" fontId="50" fillId="14" borderId="5" xfId="0" applyFont="1" applyFill="1" applyBorder="1" applyAlignment="1">
      <alignment horizontal="center" vertical="center" wrapText="1"/>
    </xf>
    <xf numFmtId="0" fontId="0" fillId="12" borderId="5" xfId="0" applyFill="1" applyBorder="1" applyAlignment="1">
      <alignment vertical="top" wrapText="1"/>
    </xf>
    <xf numFmtId="0" fontId="50" fillId="12" borderId="5" xfId="0" applyFont="1" applyFill="1" applyBorder="1" applyAlignment="1">
      <alignment horizontal="center" vertical="center" wrapText="1"/>
    </xf>
    <xf numFmtId="0" fontId="0" fillId="12" borderId="86" xfId="0" applyFill="1" applyBorder="1" applyAlignment="1">
      <alignment horizontal="center" vertical="center"/>
    </xf>
    <xf numFmtId="0" fontId="0" fillId="12" borderId="61" xfId="0" applyFill="1" applyBorder="1" applyAlignment="1">
      <alignment horizontal="center" vertical="center"/>
    </xf>
    <xf numFmtId="0" fontId="0" fillId="12" borderId="61" xfId="0" applyFill="1" applyBorder="1"/>
    <xf numFmtId="0" fontId="0" fillId="12" borderId="87" xfId="0" applyFill="1" applyBorder="1" applyAlignment="1">
      <alignment horizontal="center"/>
    </xf>
    <xf numFmtId="0" fontId="0" fillId="12" borderId="85" xfId="0" applyFill="1" applyBorder="1" applyAlignment="1">
      <alignment horizontal="center" vertical="center" wrapText="1"/>
    </xf>
    <xf numFmtId="2" fontId="50" fillId="14" borderId="5" xfId="0" applyNumberFormat="1" applyFont="1" applyFill="1" applyBorder="1" applyAlignment="1">
      <alignment horizontal="center" vertical="center" wrapText="1"/>
    </xf>
    <xf numFmtId="2" fontId="50" fillId="12" borderId="5" xfId="0" applyNumberFormat="1" applyFont="1" applyFill="1" applyBorder="1" applyAlignment="1">
      <alignment horizontal="center" vertical="center" wrapText="1"/>
    </xf>
    <xf numFmtId="0" fontId="47" fillId="0" borderId="5" xfId="11" applyFont="1" applyBorder="1"/>
    <xf numFmtId="0" fontId="47" fillId="13" borderId="5" xfId="11" applyFont="1" applyFill="1" applyBorder="1" applyAlignment="1">
      <alignment horizontal="right"/>
    </xf>
    <xf numFmtId="0" fontId="47" fillId="0" borderId="0" xfId="11" applyFont="1" applyFill="1" applyBorder="1"/>
    <xf numFmtId="0" fontId="47" fillId="12" borderId="5" xfId="11" applyFont="1" applyFill="1" applyBorder="1" applyAlignment="1">
      <alignment horizontal="right"/>
    </xf>
    <xf numFmtId="0" fontId="47" fillId="0" borderId="0" xfId="11" applyFont="1"/>
    <xf numFmtId="0" fontId="47" fillId="15" borderId="5" xfId="11" applyFont="1" applyFill="1" applyBorder="1" applyAlignment="1">
      <alignment horizontal="right"/>
    </xf>
    <xf numFmtId="0" fontId="47" fillId="0" borderId="2" xfId="11" applyFont="1" applyBorder="1"/>
    <xf numFmtId="0" fontId="0" fillId="12" borderId="5" xfId="0" applyFill="1" applyBorder="1" applyAlignment="1">
      <alignment horizontal="center"/>
    </xf>
    <xf numFmtId="0" fontId="50" fillId="12" borderId="5" xfId="0" applyFont="1" applyFill="1" applyBorder="1" applyAlignment="1">
      <alignment horizontal="center" wrapText="1"/>
    </xf>
    <xf numFmtId="0" fontId="0" fillId="12" borderId="5" xfId="0" applyFill="1" applyBorder="1" applyAlignment="1">
      <alignment horizontal="center" wrapText="1"/>
    </xf>
    <xf numFmtId="0" fontId="13" fillId="0" borderId="0" xfId="11" applyFont="1" applyAlignment="1">
      <alignment horizontal="center" vertical="center"/>
    </xf>
    <xf numFmtId="0" fontId="35" fillId="4" borderId="28" xfId="11" applyFont="1" applyFill="1" applyBorder="1" applyAlignment="1">
      <alignment horizontal="center" vertical="center"/>
    </xf>
    <xf numFmtId="4" fontId="6" fillId="0" borderId="28" xfId="11" applyNumberFormat="1" applyFont="1" applyBorder="1" applyAlignment="1">
      <alignment horizontal="center"/>
    </xf>
    <xf numFmtId="4" fontId="6" fillId="9" borderId="28" xfId="11" applyNumberFormat="1" applyFont="1" applyFill="1" applyBorder="1" applyAlignment="1">
      <alignment horizontal="center"/>
    </xf>
    <xf numFmtId="4" fontId="31" fillId="0" borderId="28" xfId="11" applyNumberFormat="1" applyFont="1" applyBorder="1" applyAlignment="1">
      <alignment horizontal="center"/>
    </xf>
    <xf numFmtId="0" fontId="13" fillId="0" borderId="0" xfId="11" applyFont="1" applyAlignment="1">
      <alignment horizontal="center" vertical="center"/>
    </xf>
    <xf numFmtId="0" fontId="13" fillId="0" borderId="0" xfId="11" applyFont="1" applyAlignment="1">
      <alignment horizontal="center" vertical="center"/>
    </xf>
    <xf numFmtId="4" fontId="6" fillId="0" borderId="28" xfId="11" applyNumberFormat="1" applyFont="1" applyBorder="1" applyAlignment="1">
      <alignment horizontal="center"/>
    </xf>
    <xf numFmtId="4" fontId="31" fillId="0" borderId="28" xfId="11" applyNumberFormat="1" applyFont="1" applyBorder="1" applyAlignment="1">
      <alignment horizontal="center"/>
    </xf>
    <xf numFmtId="0" fontId="35" fillId="4" borderId="28" xfId="11" applyFont="1" applyFill="1" applyBorder="1" applyAlignment="1">
      <alignment horizontal="center" vertical="center"/>
    </xf>
    <xf numFmtId="0" fontId="39" fillId="0" borderId="0" xfId="11" applyFont="1"/>
    <xf numFmtId="0" fontId="39" fillId="0" borderId="0" xfId="11" applyFont="1" applyAlignment="1">
      <alignment horizontal="center" vertical="center"/>
    </xf>
    <xf numFmtId="0" fontId="46" fillId="0" borderId="0" xfId="11" applyFont="1"/>
    <xf numFmtId="49" fontId="6" fillId="9" borderId="58" xfId="11" applyNumberFormat="1" applyFont="1" applyFill="1" applyBorder="1" applyAlignment="1">
      <alignment horizontal="center"/>
    </xf>
    <xf numFmtId="4" fontId="31" fillId="9" borderId="39" xfId="11" applyNumberFormat="1" applyFont="1" applyFill="1" applyBorder="1" applyAlignment="1">
      <alignment horizontal="center"/>
    </xf>
    <xf numFmtId="4" fontId="52" fillId="9" borderId="39" xfId="11" applyNumberFormat="1" applyFont="1" applyFill="1" applyBorder="1" applyAlignment="1">
      <alignment horizontal="center" vertical="center"/>
    </xf>
    <xf numFmtId="4" fontId="6" fillId="9" borderId="39" xfId="11" applyNumberFormat="1" applyFont="1" applyFill="1" applyBorder="1" applyAlignment="1">
      <alignment horizontal="center" vertical="center"/>
    </xf>
    <xf numFmtId="49" fontId="36" fillId="9" borderId="28" xfId="11" applyNumberFormat="1" applyFont="1" applyFill="1" applyBorder="1" applyAlignment="1">
      <alignment horizontal="center" vertical="top" wrapText="1"/>
    </xf>
    <xf numFmtId="4" fontId="6" fillId="9" borderId="57" xfId="11" applyNumberFormat="1" applyFont="1" applyFill="1" applyBorder="1" applyAlignment="1">
      <alignment horizontal="center"/>
    </xf>
    <xf numFmtId="49" fontId="53" fillId="0" borderId="28" xfId="11" applyNumberFormat="1" applyFont="1" applyBorder="1" applyAlignment="1">
      <alignment horizontal="center" vertical="top" wrapText="1"/>
    </xf>
    <xf numFmtId="4" fontId="51" fillId="0" borderId="28" xfId="11" applyNumberFormat="1" applyFont="1" applyBorder="1" applyAlignment="1">
      <alignment horizontal="center"/>
    </xf>
    <xf numFmtId="4" fontId="51" fillId="0" borderId="37" xfId="11" applyNumberFormat="1" applyFont="1" applyBorder="1"/>
    <xf numFmtId="4" fontId="51" fillId="0" borderId="38" xfId="11" applyNumberFormat="1" applyFont="1" applyBorder="1"/>
    <xf numFmtId="4" fontId="37" fillId="9" borderId="37" xfId="11" applyNumberFormat="1" applyFont="1" applyFill="1" applyBorder="1" applyAlignment="1">
      <alignment vertical="center"/>
    </xf>
    <xf numFmtId="4" fontId="37" fillId="9" borderId="38" xfId="11" applyNumberFormat="1" applyFont="1" applyFill="1" applyBorder="1" applyAlignment="1">
      <alignment vertical="center"/>
    </xf>
    <xf numFmtId="4" fontId="52" fillId="11" borderId="28" xfId="11" applyNumberFormat="1" applyFont="1" applyFill="1" applyBorder="1" applyAlignment="1">
      <alignment horizontal="center" vertical="center"/>
    </xf>
    <xf numFmtId="4" fontId="6" fillId="0" borderId="58" xfId="11" applyNumberFormat="1" applyFont="1" applyBorder="1" applyAlignment="1">
      <alignment horizontal="center"/>
    </xf>
    <xf numFmtId="4" fontId="37" fillId="9" borderId="28" xfId="11" applyNumberFormat="1" applyFont="1" applyFill="1" applyBorder="1" applyAlignment="1">
      <alignment horizontal="center" vertical="center"/>
    </xf>
    <xf numFmtId="0" fontId="0" fillId="0" borderId="88" xfId="0" applyBorder="1" applyAlignment="1">
      <alignment horizontal="left" vertical="top"/>
    </xf>
    <xf numFmtId="10" fontId="0" fillId="0" borderId="87" xfId="0" applyNumberFormat="1" applyBorder="1" applyAlignment="1"/>
    <xf numFmtId="0" fontId="0" fillId="0" borderId="27" xfId="0" applyBorder="1" applyAlignment="1">
      <alignment horizontal="left" vertical="top"/>
    </xf>
    <xf numFmtId="10" fontId="0" fillId="0" borderId="10" xfId="0" applyNumberFormat="1" applyBorder="1"/>
    <xf numFmtId="0" fontId="0" fillId="0" borderId="27" xfId="0" applyBorder="1"/>
    <xf numFmtId="0" fontId="0" fillId="13" borderId="5" xfId="0" applyFill="1" applyBorder="1" applyAlignment="1">
      <alignment horizontal="right"/>
    </xf>
    <xf numFmtId="10" fontId="0" fillId="13" borderId="5" xfId="0" applyNumberFormat="1" applyFill="1" applyBorder="1"/>
    <xf numFmtId="0" fontId="0" fillId="14" borderId="59" xfId="0" applyFill="1" applyBorder="1"/>
    <xf numFmtId="0" fontId="0" fillId="14" borderId="60" xfId="0" applyFill="1" applyBorder="1"/>
    <xf numFmtId="0" fontId="0" fillId="14" borderId="62" xfId="0" applyFill="1" applyBorder="1"/>
    <xf numFmtId="4" fontId="39" fillId="9" borderId="39" xfId="11" applyNumberFormat="1" applyFont="1" applyFill="1" applyBorder="1" applyAlignment="1">
      <alignment horizontal="center"/>
    </xf>
    <xf numFmtId="0" fontId="0" fillId="12" borderId="5" xfId="0" applyFill="1" applyBorder="1" applyAlignment="1">
      <alignment horizontal="center" vertical="center" wrapText="1"/>
    </xf>
    <xf numFmtId="0" fontId="0" fillId="12" borderId="5" xfId="0" applyFill="1" applyBorder="1" applyAlignment="1">
      <alignment horizontal="center" vertical="center"/>
    </xf>
    <xf numFmtId="0" fontId="0" fillId="6" borderId="87" xfId="0" applyFill="1" applyBorder="1" applyAlignment="1">
      <alignment horizontal="center"/>
    </xf>
    <xf numFmtId="9" fontId="0" fillId="6" borderId="87" xfId="0" applyNumberFormat="1" applyFill="1" applyBorder="1" applyAlignment="1">
      <alignment horizontal="center"/>
    </xf>
    <xf numFmtId="2" fontId="50" fillId="6" borderId="5" xfId="0" applyNumberFormat="1" applyFont="1" applyFill="1" applyBorder="1" applyAlignment="1">
      <alignment horizontal="center" vertical="center" wrapText="1"/>
    </xf>
    <xf numFmtId="10" fontId="25" fillId="0" borderId="28" xfId="0" applyNumberFormat="1" applyFont="1" applyBorder="1" applyAlignment="1">
      <alignment horizontal="center" vertical="center"/>
    </xf>
    <xf numFmtId="0" fontId="13" fillId="0" borderId="0" xfId="11" applyFont="1" applyAlignment="1">
      <alignment horizontal="center" vertical="center"/>
    </xf>
    <xf numFmtId="4" fontId="6" fillId="0" borderId="28" xfId="11" applyNumberFormat="1" applyFont="1" applyBorder="1" applyAlignment="1">
      <alignment horizontal="center"/>
    </xf>
    <xf numFmtId="4" fontId="31" fillId="0" borderId="28" xfId="11" applyNumberFormat="1" applyFont="1" applyBorder="1" applyAlignment="1">
      <alignment horizontal="center"/>
    </xf>
    <xf numFmtId="0" fontId="35" fillId="4" borderId="28" xfId="11" applyFont="1" applyFill="1" applyBorder="1" applyAlignment="1">
      <alignment horizontal="center" vertical="center"/>
    </xf>
    <xf numFmtId="4" fontId="39" fillId="9" borderId="28" xfId="11" applyNumberFormat="1" applyFont="1" applyFill="1" applyBorder="1" applyAlignment="1">
      <alignment horizontal="center"/>
    </xf>
    <xf numFmtId="0" fontId="13" fillId="0" borderId="0" xfId="11" applyFont="1" applyAlignment="1">
      <alignment horizontal="center" vertical="center"/>
    </xf>
    <xf numFmtId="0" fontId="35" fillId="4" borderId="28" xfId="11" applyFont="1" applyFill="1" applyBorder="1" applyAlignment="1">
      <alignment horizontal="center" vertical="center"/>
    </xf>
    <xf numFmtId="4" fontId="6" fillId="0" borderId="28" xfId="11" applyNumberFormat="1" applyFont="1" applyBorder="1" applyAlignment="1">
      <alignment horizontal="center"/>
    </xf>
    <xf numFmtId="4" fontId="31" fillId="0" borderId="28" xfId="11" applyNumberFormat="1" applyFont="1" applyBorder="1" applyAlignment="1">
      <alignment horizontal="center"/>
    </xf>
    <xf numFmtId="49" fontId="35" fillId="0" borderId="0" xfId="11" applyNumberFormat="1" applyFont="1" applyFill="1" applyAlignment="1">
      <alignment horizontal="center" vertical="center"/>
    </xf>
    <xf numFmtId="49" fontId="6" fillId="0" borderId="58" xfId="11" applyNumberFormat="1" applyFont="1" applyBorder="1" applyAlignment="1">
      <alignment horizontal="center"/>
    </xf>
    <xf numFmtId="4" fontId="51" fillId="0" borderId="39" xfId="11" applyNumberFormat="1" applyFont="1" applyBorder="1" applyAlignment="1">
      <alignment horizontal="center"/>
    </xf>
    <xf numFmtId="17" fontId="0" fillId="12" borderId="5" xfId="0" applyNumberFormat="1" applyFill="1" applyBorder="1" applyAlignment="1">
      <alignment horizontal="center"/>
    </xf>
    <xf numFmtId="0" fontId="42" fillId="0" borderId="0" xfId="11" applyFont="1"/>
    <xf numFmtId="0" fontId="13" fillId="0" borderId="0" xfId="11" applyFont="1" applyFill="1"/>
    <xf numFmtId="0" fontId="13" fillId="0" borderId="0" xfId="11" applyFont="1" applyAlignment="1">
      <alignment horizontal="center" vertical="center"/>
    </xf>
    <xf numFmtId="0" fontId="0" fillId="13" borderId="5" xfId="0" applyFill="1" applyBorder="1"/>
    <xf numFmtId="0" fontId="0" fillId="13" borderId="5" xfId="0" applyFill="1" applyBorder="1" applyAlignment="1">
      <alignment horizontal="center" vertical="center"/>
    </xf>
    <xf numFmtId="0" fontId="47" fillId="0" borderId="2" xfId="11" applyFont="1" applyFill="1" applyBorder="1"/>
    <xf numFmtId="0" fontId="47" fillId="0" borderId="5" xfId="11" applyFont="1" applyFill="1" applyBorder="1"/>
    <xf numFmtId="0" fontId="47" fillId="0" borderId="5" xfId="11" applyFont="1" applyFill="1" applyBorder="1" applyAlignment="1">
      <alignment horizontal="right"/>
    </xf>
    <xf numFmtId="0" fontId="13" fillId="0" borderId="0" xfId="11" applyFont="1" applyFill="1" applyBorder="1"/>
    <xf numFmtId="0" fontId="47" fillId="0" borderId="0" xfId="11" applyFont="1" applyFill="1" applyBorder="1" applyAlignment="1">
      <alignment horizontal="right"/>
    </xf>
    <xf numFmtId="0" fontId="10" fillId="3" borderId="1" xfId="2" applyFont="1" applyFill="1" applyBorder="1" applyAlignment="1">
      <alignment horizontal="center"/>
    </xf>
    <xf numFmtId="0" fontId="10" fillId="3" borderId="17" xfId="2" applyFont="1" applyFill="1" applyBorder="1" applyAlignment="1">
      <alignment horizontal="center"/>
    </xf>
    <xf numFmtId="0" fontId="10" fillId="3" borderId="18" xfId="2" applyFont="1" applyFill="1" applyBorder="1" applyAlignment="1">
      <alignment horizontal="center"/>
    </xf>
    <xf numFmtId="0" fontId="13" fillId="0" borderId="0" xfId="11" applyFont="1" applyAlignment="1">
      <alignment horizontal="center" vertical="center"/>
    </xf>
    <xf numFmtId="0" fontId="8" fillId="0" borderId="0" xfId="2" applyFont="1" applyAlignment="1">
      <alignment horizontal="center"/>
    </xf>
    <xf numFmtId="0" fontId="3" fillId="0" borderId="35" xfId="5" applyBorder="1"/>
    <xf numFmtId="0" fontId="13" fillId="0" borderId="0" xfId="11" applyFont="1" applyAlignment="1">
      <alignment horizontal="center" vertical="center"/>
    </xf>
    <xf numFmtId="4" fontId="6" fillId="0" borderId="28" xfId="11" applyNumberFormat="1" applyFont="1" applyBorder="1" applyAlignment="1">
      <alignment horizontal="center"/>
    </xf>
    <xf numFmtId="4" fontId="31" fillId="0" borderId="28" xfId="11" applyNumberFormat="1" applyFont="1" applyBorder="1" applyAlignment="1">
      <alignment horizontal="center"/>
    </xf>
    <xf numFmtId="0" fontId="35" fillId="4" borderId="28" xfId="11" applyFont="1" applyFill="1" applyBorder="1" applyAlignment="1">
      <alignment horizontal="center" vertical="center"/>
    </xf>
    <xf numFmtId="165" fontId="0" fillId="0" borderId="0" xfId="0" applyNumberFormat="1"/>
    <xf numFmtId="10" fontId="0" fillId="0" borderId="0" xfId="0" applyNumberFormat="1"/>
    <xf numFmtId="0" fontId="35" fillId="4" borderId="28" xfId="11" applyFont="1" applyFill="1" applyBorder="1" applyAlignment="1">
      <alignment horizontal="center" vertical="center"/>
    </xf>
    <xf numFmtId="4" fontId="6" fillId="0" borderId="28" xfId="11" applyNumberFormat="1" applyFont="1" applyBorder="1" applyAlignment="1">
      <alignment horizontal="center"/>
    </xf>
    <xf numFmtId="4" fontId="31" fillId="0" borderId="28" xfId="11" applyNumberFormat="1" applyFont="1" applyBorder="1" applyAlignment="1">
      <alignment horizontal="center"/>
    </xf>
    <xf numFmtId="0" fontId="13" fillId="0" borderId="0" xfId="11" applyFont="1" applyAlignment="1">
      <alignment horizontal="center" vertical="center"/>
    </xf>
    <xf numFmtId="0" fontId="13" fillId="0" borderId="0" xfId="11" applyFont="1" applyAlignment="1">
      <alignment horizontal="center" vertical="center"/>
    </xf>
    <xf numFmtId="0" fontId="49" fillId="0" borderId="0" xfId="11" applyFont="1" applyAlignment="1">
      <alignment vertical="top" wrapText="1"/>
    </xf>
    <xf numFmtId="0" fontId="0" fillId="12" borderId="85" xfId="0" applyFill="1" applyBorder="1"/>
    <xf numFmtId="0" fontId="15" fillId="0" borderId="0" xfId="0" applyFont="1"/>
    <xf numFmtId="0" fontId="0" fillId="16" borderId="59" xfId="0" applyFill="1" applyBorder="1"/>
    <xf numFmtId="0" fontId="0" fillId="16" borderId="60" xfId="0" applyFill="1" applyBorder="1"/>
    <xf numFmtId="0" fontId="0" fillId="16" borderId="62" xfId="0" applyFill="1" applyBorder="1"/>
    <xf numFmtId="0" fontId="0" fillId="0" borderId="5" xfId="0" applyBorder="1" applyAlignment="1">
      <alignment horizontal="center" vertical="center"/>
    </xf>
    <xf numFmtId="44" fontId="0" fillId="0" borderId="5" xfId="0" applyNumberFormat="1" applyBorder="1"/>
    <xf numFmtId="0" fontId="0" fillId="0" borderId="5" xfId="0" applyBorder="1" applyAlignment="1">
      <alignment horizontal="center"/>
    </xf>
    <xf numFmtId="0" fontId="0" fillId="13" borderId="62" xfId="0" applyFill="1" applyBorder="1"/>
    <xf numFmtId="0" fontId="0" fillId="13" borderId="5" xfId="0" applyFill="1" applyBorder="1" applyAlignment="1">
      <alignment horizontal="center"/>
    </xf>
    <xf numFmtId="0" fontId="0" fillId="13" borderId="59" xfId="0" applyFill="1" applyBorder="1"/>
    <xf numFmtId="0" fontId="35" fillId="4" borderId="28" xfId="11" applyFont="1" applyFill="1" applyBorder="1" applyAlignment="1">
      <alignment horizontal="center" vertical="center"/>
    </xf>
    <xf numFmtId="4" fontId="6" fillId="0" borderId="28" xfId="11" applyNumberFormat="1" applyFont="1" applyBorder="1" applyAlignment="1">
      <alignment horizontal="center"/>
    </xf>
    <xf numFmtId="4" fontId="31" fillId="0" borderId="28" xfId="11" applyNumberFormat="1" applyFont="1" applyBorder="1" applyAlignment="1">
      <alignment horizontal="center"/>
    </xf>
    <xf numFmtId="0" fontId="13" fillId="0" borderId="0" xfId="11" applyFont="1" applyAlignment="1">
      <alignment horizontal="center" vertical="center"/>
    </xf>
    <xf numFmtId="0" fontId="13" fillId="0" borderId="0" xfId="11" applyFont="1" applyAlignment="1">
      <alignment horizontal="center" vertical="center"/>
    </xf>
    <xf numFmtId="4" fontId="6" fillId="0" borderId="28" xfId="11" applyNumberFormat="1" applyFont="1" applyBorder="1" applyAlignment="1">
      <alignment horizontal="center"/>
    </xf>
    <xf numFmtId="4" fontId="6" fillId="9" borderId="28" xfId="11" applyNumberFormat="1" applyFont="1" applyFill="1" applyBorder="1" applyAlignment="1">
      <alignment horizontal="center"/>
    </xf>
    <xf numFmtId="4" fontId="31" fillId="0" borderId="28" xfId="11" applyNumberFormat="1" applyFont="1" applyBorder="1" applyAlignment="1">
      <alignment horizontal="center"/>
    </xf>
    <xf numFmtId="0" fontId="35" fillId="4" borderId="28" xfId="11" applyFont="1" applyFill="1" applyBorder="1" applyAlignment="1">
      <alignment horizontal="center" vertical="center"/>
    </xf>
    <xf numFmtId="0" fontId="3" fillId="12" borderId="40" xfId="2" applyFont="1" applyFill="1" applyBorder="1" applyAlignment="1">
      <alignment horizontal="center" vertical="center"/>
    </xf>
    <xf numFmtId="0" fontId="3" fillId="12" borderId="40" xfId="2" applyFont="1" applyFill="1" applyBorder="1" applyAlignment="1">
      <alignment horizontal="right" vertical="top"/>
    </xf>
    <xf numFmtId="0" fontId="7" fillId="12" borderId="40" xfId="0" applyFont="1" applyFill="1" applyBorder="1" applyAlignment="1">
      <alignment horizontal="left" vertical="top" wrapText="1"/>
    </xf>
    <xf numFmtId="0" fontId="7" fillId="12" borderId="40" xfId="2" applyFont="1" applyFill="1" applyBorder="1" applyAlignment="1">
      <alignment horizontal="center" vertical="center"/>
    </xf>
    <xf numFmtId="4" fontId="7" fillId="12" borderId="40" xfId="2" applyNumberFormat="1" applyFont="1" applyFill="1" applyBorder="1" applyAlignment="1">
      <alignment horizontal="center" vertical="center"/>
    </xf>
    <xf numFmtId="44" fontId="43" fillId="12" borderId="40" xfId="4" applyFont="1" applyFill="1" applyBorder="1" applyAlignment="1">
      <alignment horizontal="center" vertical="center"/>
    </xf>
    <xf numFmtId="44" fontId="43" fillId="12" borderId="46" xfId="4" applyFont="1" applyFill="1" applyBorder="1" applyAlignment="1">
      <alignment vertical="center"/>
    </xf>
    <xf numFmtId="4" fontId="7" fillId="12" borderId="45" xfId="2" applyNumberFormat="1" applyFont="1" applyFill="1" applyBorder="1" applyAlignment="1">
      <alignment vertical="center"/>
    </xf>
    <xf numFmtId="10" fontId="43" fillId="12" borderId="44" xfId="8" applyNumberFormat="1" applyFont="1" applyFill="1" applyBorder="1" applyAlignment="1">
      <alignment horizontal="center" vertical="center"/>
    </xf>
    <xf numFmtId="4" fontId="7" fillId="12" borderId="47" xfId="2" applyNumberFormat="1" applyFont="1" applyFill="1" applyBorder="1" applyAlignment="1">
      <alignment vertical="center"/>
    </xf>
    <xf numFmtId="4" fontId="19" fillId="12" borderId="47" xfId="2" applyNumberFormat="1" applyFont="1" applyFill="1" applyBorder="1" applyAlignment="1">
      <alignment horizontal="center" vertical="center"/>
    </xf>
    <xf numFmtId="44" fontId="43" fillId="12" borderId="43" xfId="4" applyFont="1" applyFill="1" applyBorder="1" applyAlignment="1">
      <alignment vertical="center"/>
    </xf>
    <xf numFmtId="2" fontId="43" fillId="12" borderId="78" xfId="4" applyNumberFormat="1" applyFont="1" applyFill="1" applyBorder="1" applyAlignment="1">
      <alignment vertical="center"/>
    </xf>
    <xf numFmtId="44" fontId="43" fillId="12" borderId="77" xfId="4" applyFont="1" applyFill="1" applyBorder="1" applyAlignment="1">
      <alignment vertical="center"/>
    </xf>
    <xf numFmtId="44" fontId="43" fillId="12" borderId="72" xfId="4" applyFont="1" applyFill="1" applyBorder="1" applyAlignment="1">
      <alignment vertical="center"/>
    </xf>
    <xf numFmtId="10" fontId="43" fillId="12" borderId="65" xfId="8" applyNumberFormat="1" applyFont="1" applyFill="1" applyBorder="1" applyAlignment="1">
      <alignment horizontal="center" vertical="center"/>
    </xf>
    <xf numFmtId="0" fontId="3" fillId="12" borderId="40" xfId="2" applyFill="1" applyBorder="1" applyAlignment="1">
      <alignment horizontal="center" vertical="center"/>
    </xf>
    <xf numFmtId="0" fontId="3" fillId="12" borderId="40" xfId="2" applyFill="1" applyBorder="1" applyAlignment="1">
      <alignment horizontal="right" vertical="top"/>
    </xf>
    <xf numFmtId="0" fontId="31" fillId="12" borderId="40" xfId="0" applyFont="1" applyFill="1" applyBorder="1" applyAlignment="1">
      <alignment horizontal="left" vertical="top" wrapText="1"/>
    </xf>
    <xf numFmtId="44" fontId="32" fillId="12" borderId="40" xfId="4" applyFont="1" applyFill="1" applyBorder="1" applyAlignment="1">
      <alignment horizontal="center" vertical="center"/>
    </xf>
    <xf numFmtId="44" fontId="32" fillId="12" borderId="46" xfId="4" applyFont="1" applyFill="1" applyBorder="1" applyAlignment="1">
      <alignment vertical="center"/>
    </xf>
    <xf numFmtId="10" fontId="32" fillId="12" borderId="44" xfId="8" applyNumberFormat="1" applyFont="1" applyFill="1" applyBorder="1" applyAlignment="1">
      <alignment horizontal="center" vertical="center"/>
    </xf>
    <xf numFmtId="44" fontId="32" fillId="12" borderId="43" xfId="4" applyFont="1" applyFill="1" applyBorder="1" applyAlignment="1">
      <alignment vertical="center"/>
    </xf>
    <xf numFmtId="2" fontId="32" fillId="12" borderId="78" xfId="4" applyNumberFormat="1" applyFont="1" applyFill="1" applyBorder="1" applyAlignment="1">
      <alignment vertical="center"/>
    </xf>
    <xf numFmtId="44" fontId="32" fillId="12" borderId="77" xfId="4" applyFont="1" applyFill="1" applyBorder="1" applyAlignment="1">
      <alignment vertical="center"/>
    </xf>
    <xf numFmtId="44" fontId="32" fillId="12" borderId="72" xfId="4" applyFont="1" applyFill="1" applyBorder="1" applyAlignment="1">
      <alignment vertical="center"/>
    </xf>
    <xf numFmtId="10" fontId="32" fillId="12" borderId="65" xfId="8" applyNumberFormat="1" applyFont="1" applyFill="1" applyBorder="1" applyAlignment="1">
      <alignment horizontal="center" vertical="center"/>
    </xf>
    <xf numFmtId="4" fontId="19" fillId="12" borderId="45" xfId="2" applyNumberFormat="1" applyFont="1" applyFill="1" applyBorder="1" applyAlignment="1">
      <alignment horizontal="center" vertical="center"/>
    </xf>
    <xf numFmtId="44" fontId="32" fillId="12" borderId="40" xfId="4" applyFont="1" applyFill="1" applyBorder="1" applyAlignment="1">
      <alignment vertical="center"/>
    </xf>
    <xf numFmtId="4" fontId="19" fillId="14" borderId="71" xfId="2" applyNumberFormat="1" applyFont="1" applyFill="1" applyBorder="1" applyAlignment="1">
      <alignment horizontal="center" vertical="center"/>
    </xf>
    <xf numFmtId="0" fontId="35" fillId="4" borderId="28" xfId="11" applyFont="1" applyFill="1" applyBorder="1" applyAlignment="1">
      <alignment horizontal="center" vertical="center"/>
    </xf>
    <xf numFmtId="4" fontId="6" fillId="0" borderId="28" xfId="11" applyNumberFormat="1" applyFont="1" applyBorder="1" applyAlignment="1">
      <alignment horizontal="center"/>
    </xf>
    <xf numFmtId="4" fontId="31" fillId="0" borderId="28" xfId="11" applyNumberFormat="1" applyFont="1" applyBorder="1" applyAlignment="1">
      <alignment horizontal="center"/>
    </xf>
    <xf numFmtId="0" fontId="13" fillId="0" borderId="0" xfId="11" applyFont="1" applyAlignment="1">
      <alignment horizontal="center" vertical="center"/>
    </xf>
    <xf numFmtId="0" fontId="13" fillId="0" borderId="0" xfId="11" applyFont="1" applyAlignment="1">
      <alignment horizontal="center" vertical="center"/>
    </xf>
    <xf numFmtId="0" fontId="13" fillId="0" borderId="0" xfId="11" applyFont="1" applyBorder="1"/>
    <xf numFmtId="0" fontId="16" fillId="0" borderId="0" xfId="11" applyFont="1" applyBorder="1" applyAlignment="1">
      <alignment horizontal="center" vertical="top" wrapText="1"/>
    </xf>
    <xf numFmtId="0" fontId="17" fillId="0" borderId="0" xfId="11" applyFont="1" applyBorder="1" applyAlignment="1">
      <alignment vertical="top" wrapText="1"/>
    </xf>
    <xf numFmtId="0" fontId="13" fillId="0" borderId="0" xfId="11" applyFont="1" applyBorder="1" applyAlignment="1">
      <alignment horizontal="center" vertical="center"/>
    </xf>
    <xf numFmtId="0" fontId="17" fillId="0" borderId="0" xfId="11" applyFont="1" applyBorder="1" applyAlignment="1">
      <alignment horizontal="center" vertical="top" wrapText="1"/>
    </xf>
    <xf numFmtId="0" fontId="13" fillId="0" borderId="0" xfId="2" applyFont="1" applyBorder="1" applyAlignment="1">
      <alignment horizontal="center" vertical="center"/>
    </xf>
    <xf numFmtId="0" fontId="17" fillId="0" borderId="0" xfId="2" applyFont="1" applyBorder="1" applyAlignment="1">
      <alignment horizontal="center" vertical="center"/>
    </xf>
    <xf numFmtId="0" fontId="10" fillId="3" borderId="16" xfId="2" applyFont="1" applyFill="1" applyBorder="1" applyAlignment="1">
      <alignment horizontal="center" vertical="center" wrapText="1"/>
    </xf>
    <xf numFmtId="0" fontId="16" fillId="0" borderId="0" xfId="2" applyFont="1" applyBorder="1" applyAlignment="1">
      <alignment horizontal="center" vertical="center"/>
    </xf>
    <xf numFmtId="0" fontId="6" fillId="0" borderId="0" xfId="2" applyFont="1" applyBorder="1" applyAlignment="1">
      <alignment horizontal="center" vertical="center"/>
    </xf>
    <xf numFmtId="0" fontId="13" fillId="0" borderId="0" xfId="11" applyFont="1" applyAlignment="1">
      <alignment horizontal="center" vertical="center"/>
    </xf>
    <xf numFmtId="4" fontId="6" fillId="0" borderId="28" xfId="11" applyNumberFormat="1" applyFont="1" applyBorder="1" applyAlignment="1">
      <alignment horizontal="center"/>
    </xf>
    <xf numFmtId="4" fontId="31" fillId="0" borderId="28" xfId="11" applyNumberFormat="1" applyFont="1" applyBorder="1" applyAlignment="1">
      <alignment horizontal="center"/>
    </xf>
    <xf numFmtId="0" fontId="35" fillId="4" borderId="28" xfId="11" applyFont="1" applyFill="1" applyBorder="1" applyAlignment="1">
      <alignment horizontal="center" vertical="center"/>
    </xf>
    <xf numFmtId="0" fontId="16" fillId="0" borderId="0" xfId="11" applyFont="1" applyBorder="1" applyAlignment="1">
      <alignment horizontal="center" vertical="top" wrapText="1"/>
    </xf>
    <xf numFmtId="4" fontId="39" fillId="9" borderId="28" xfId="11" applyNumberFormat="1" applyFont="1" applyFill="1" applyBorder="1" applyAlignment="1">
      <alignment horizontal="center"/>
    </xf>
    <xf numFmtId="4" fontId="51" fillId="0" borderId="28" xfId="11" applyNumberFormat="1" applyFont="1" applyBorder="1" applyAlignment="1">
      <alignment horizontal="center"/>
    </xf>
    <xf numFmtId="4" fontId="37" fillId="9" borderId="28" xfId="11" applyNumberFormat="1" applyFont="1" applyFill="1" applyBorder="1" applyAlignment="1">
      <alignment horizontal="center" vertical="center"/>
    </xf>
    <xf numFmtId="0" fontId="13" fillId="0" borderId="0" xfId="11" applyFont="1" applyAlignment="1">
      <alignment horizontal="center" vertical="center"/>
    </xf>
    <xf numFmtId="4" fontId="19" fillId="2" borderId="71" xfId="2" applyNumberFormat="1" applyFont="1" applyFill="1" applyBorder="1" applyAlignment="1">
      <alignment horizontal="center" vertical="center"/>
    </xf>
    <xf numFmtId="44" fontId="43" fillId="12" borderId="74" xfId="4" applyFont="1" applyFill="1" applyBorder="1" applyAlignment="1">
      <alignment vertical="center"/>
    </xf>
    <xf numFmtId="0" fontId="3" fillId="12" borderId="0" xfId="2" applyFont="1" applyFill="1"/>
    <xf numFmtId="4" fontId="7" fillId="12" borderId="48" xfId="2" applyNumberFormat="1" applyFont="1" applyFill="1" applyBorder="1" applyAlignment="1">
      <alignment vertical="center"/>
    </xf>
    <xf numFmtId="0" fontId="3" fillId="12" borderId="0" xfId="2" applyFill="1"/>
    <xf numFmtId="4" fontId="19" fillId="12" borderId="71" xfId="2" applyNumberFormat="1" applyFont="1" applyFill="1" applyBorder="1" applyAlignment="1">
      <alignment horizontal="center" vertical="center"/>
    </xf>
    <xf numFmtId="0" fontId="55" fillId="12" borderId="85" xfId="0" applyFont="1" applyFill="1" applyBorder="1" applyAlignment="1">
      <alignment horizontal="center" vertical="center" wrapText="1"/>
    </xf>
    <xf numFmtId="0" fontId="4" fillId="4" borderId="37" xfId="11" applyFont="1" applyFill="1" applyBorder="1" applyAlignment="1">
      <alignment vertical="center"/>
    </xf>
    <xf numFmtId="0" fontId="15" fillId="12" borderId="86" xfId="0" applyFont="1" applyFill="1" applyBorder="1" applyAlignment="1">
      <alignment horizontal="center" vertical="center"/>
    </xf>
    <xf numFmtId="4" fontId="56" fillId="0" borderId="71" xfId="2" applyNumberFormat="1" applyFont="1" applyFill="1" applyBorder="1" applyAlignment="1">
      <alignment horizontal="center" vertical="center"/>
    </xf>
    <xf numFmtId="0" fontId="35" fillId="4" borderId="28" xfId="11" applyFont="1" applyFill="1" applyBorder="1" applyAlignment="1">
      <alignment horizontal="center" vertical="center"/>
    </xf>
    <xf numFmtId="4" fontId="6" fillId="0" borderId="28" xfId="11" applyNumberFormat="1" applyFont="1" applyBorder="1" applyAlignment="1">
      <alignment horizontal="center"/>
    </xf>
    <xf numFmtId="4" fontId="31" fillId="0" borderId="28" xfId="11" applyNumberFormat="1" applyFont="1" applyBorder="1" applyAlignment="1">
      <alignment horizontal="center"/>
    </xf>
    <xf numFmtId="0" fontId="13" fillId="0" borderId="0" xfId="11" applyFont="1" applyAlignment="1">
      <alignment horizontal="center" vertical="center"/>
    </xf>
    <xf numFmtId="4" fontId="7" fillId="12" borderId="47" xfId="2" applyNumberFormat="1" applyFont="1" applyFill="1" applyBorder="1" applyAlignment="1">
      <alignment horizontal="center" vertical="center"/>
    </xf>
    <xf numFmtId="0" fontId="24" fillId="0" borderId="0" xfId="0" applyFont="1" applyAlignment="1">
      <alignment horizontal="center" vertical="center"/>
    </xf>
    <xf numFmtId="0" fontId="8" fillId="0" borderId="0" xfId="2" applyFont="1" applyAlignment="1">
      <alignment horizontal="center"/>
    </xf>
    <xf numFmtId="15" fontId="8" fillId="0" borderId="0" xfId="2" applyNumberFormat="1" applyFont="1" applyAlignment="1">
      <alignment horizontal="center"/>
    </xf>
    <xf numFmtId="15" fontId="8" fillId="0" borderId="33" xfId="2" applyNumberFormat="1" applyFont="1" applyBorder="1" applyAlignment="1">
      <alignment horizontal="center"/>
    </xf>
    <xf numFmtId="0" fontId="14" fillId="3" borderId="28" xfId="0" applyFont="1" applyFill="1" applyBorder="1" applyAlignment="1">
      <alignment horizontal="center" vertical="center" wrapText="1"/>
    </xf>
    <xf numFmtId="44" fontId="14" fillId="3" borderId="28" xfId="0" applyNumberFormat="1" applyFont="1" applyFill="1" applyBorder="1" applyAlignment="1">
      <alignment horizontal="center" vertical="center"/>
    </xf>
    <xf numFmtId="2" fontId="14" fillId="3" borderId="28" xfId="0" applyNumberFormat="1" applyFont="1" applyFill="1" applyBorder="1" applyAlignment="1">
      <alignment horizontal="center" vertical="center"/>
    </xf>
    <xf numFmtId="44" fontId="14" fillId="3" borderId="28" xfId="0" applyNumberFormat="1" applyFont="1" applyFill="1" applyBorder="1" applyAlignment="1">
      <alignment horizontal="center" vertical="center" wrapText="1"/>
    </xf>
    <xf numFmtId="2" fontId="14" fillId="3" borderId="28" xfId="0" applyNumberFormat="1" applyFont="1" applyFill="1" applyBorder="1" applyAlignment="1">
      <alignment horizontal="center" vertical="center" wrapText="1"/>
    </xf>
    <xf numFmtId="0" fontId="3" fillId="0" borderId="37" xfId="2" applyBorder="1" applyAlignment="1">
      <alignment horizontal="left"/>
    </xf>
    <xf numFmtId="0" fontId="3" fillId="0" borderId="39" xfId="2" applyBorder="1" applyAlignment="1">
      <alignment horizontal="left"/>
    </xf>
    <xf numFmtId="0" fontId="3" fillId="0" borderId="38" xfId="2" applyBorder="1" applyAlignment="1">
      <alignment horizontal="left"/>
    </xf>
    <xf numFmtId="0" fontId="10" fillId="3" borderId="16" xfId="2" applyFont="1" applyFill="1" applyBorder="1" applyAlignment="1">
      <alignment horizontal="center" vertical="center" wrapText="1"/>
    </xf>
    <xf numFmtId="0" fontId="6" fillId="0" borderId="0" xfId="2" applyFont="1" applyAlignment="1">
      <alignment horizontal="center" vertical="center"/>
    </xf>
    <xf numFmtId="0" fontId="0" fillId="0" borderId="0" xfId="0" applyAlignment="1">
      <alignment horizontal="center"/>
    </xf>
    <xf numFmtId="0" fontId="62" fillId="17" borderId="86" xfId="12" applyNumberFormat="1" applyFont="1" applyFill="1" applyBorder="1" applyAlignment="1">
      <alignment horizontal="center" vertical="center" wrapText="1"/>
    </xf>
    <xf numFmtId="0" fontId="63" fillId="17" borderId="67" xfId="0" applyFont="1" applyFill="1" applyBorder="1" applyAlignment="1">
      <alignment horizontal="center" vertical="center" wrapText="1"/>
    </xf>
    <xf numFmtId="1" fontId="57" fillId="17" borderId="85" xfId="0" applyNumberFormat="1" applyFont="1" applyFill="1" applyBorder="1" applyAlignment="1">
      <alignment horizontal="center" vertical="center"/>
    </xf>
    <xf numFmtId="0" fontId="63" fillId="17" borderId="93" xfId="0" applyFont="1" applyFill="1" applyBorder="1" applyAlignment="1">
      <alignment horizontal="center" vertical="center"/>
    </xf>
    <xf numFmtId="1" fontId="59" fillId="18" borderId="94" xfId="0" applyNumberFormat="1" applyFont="1" applyFill="1" applyBorder="1" applyAlignment="1">
      <alignment horizontal="center" vertical="center"/>
    </xf>
    <xf numFmtId="1" fontId="59" fillId="18" borderId="2" xfId="0" applyNumberFormat="1" applyFont="1" applyFill="1" applyBorder="1" applyAlignment="1">
      <alignment horizontal="center" vertical="center"/>
    </xf>
    <xf numFmtId="1" fontId="59" fillId="18" borderId="95" xfId="0" applyNumberFormat="1" applyFont="1" applyFill="1" applyBorder="1" applyAlignment="1">
      <alignment horizontal="center" vertical="center"/>
    </xf>
    <xf numFmtId="1" fontId="64" fillId="18" borderId="2" xfId="0" applyNumberFormat="1" applyFont="1" applyFill="1" applyBorder="1" applyAlignment="1">
      <alignment horizontal="center" vertical="center"/>
    </xf>
    <xf numFmtId="1" fontId="59" fillId="19" borderId="2" xfId="0" applyNumberFormat="1" applyFont="1" applyFill="1" applyBorder="1" applyAlignment="1">
      <alignment horizontal="center" vertical="center"/>
    </xf>
    <xf numFmtId="2" fontId="65" fillId="0" borderId="91" xfId="0" applyNumberFormat="1" applyFont="1" applyBorder="1" applyAlignment="1">
      <alignment horizontal="center" vertical="center"/>
    </xf>
    <xf numFmtId="1" fontId="59" fillId="18" borderId="89" xfId="0" applyNumberFormat="1" applyFont="1" applyFill="1" applyBorder="1" applyAlignment="1">
      <alignment horizontal="center" vertical="center"/>
    </xf>
    <xf numFmtId="1" fontId="59" fillId="19" borderId="95" xfId="0" applyNumberFormat="1" applyFont="1" applyFill="1" applyBorder="1" applyAlignment="1">
      <alignment horizontal="center" vertical="center"/>
    </xf>
    <xf numFmtId="1" fontId="59" fillId="20" borderId="23" xfId="0" applyNumberFormat="1" applyFont="1" applyFill="1" applyBorder="1" applyAlignment="1">
      <alignment horizontal="center" vertical="center"/>
    </xf>
    <xf numFmtId="1" fontId="59" fillId="18" borderId="23" xfId="0" applyNumberFormat="1" applyFont="1" applyFill="1" applyBorder="1" applyAlignment="1">
      <alignment horizontal="center" vertical="center"/>
    </xf>
    <xf numFmtId="2" fontId="65" fillId="21" borderId="91" xfId="0" applyNumberFormat="1" applyFont="1" applyFill="1" applyBorder="1" applyAlignment="1">
      <alignment horizontal="center" vertical="center"/>
    </xf>
    <xf numFmtId="0" fontId="66" fillId="19" borderId="0" xfId="0" applyFont="1" applyFill="1"/>
    <xf numFmtId="44" fontId="67" fillId="19" borderId="0" xfId="7" applyFont="1" applyFill="1" applyBorder="1"/>
    <xf numFmtId="0" fontId="67" fillId="19" borderId="0" xfId="0" applyFont="1" applyFill="1"/>
    <xf numFmtId="0" fontId="67" fillId="0" borderId="0" xfId="0" applyFont="1"/>
    <xf numFmtId="0" fontId="66" fillId="19" borderId="0" xfId="0" applyFont="1" applyFill="1" applyAlignment="1">
      <alignment vertical="center"/>
    </xf>
    <xf numFmtId="44" fontId="68" fillId="19" borderId="0" xfId="7" applyFont="1" applyFill="1" applyBorder="1" applyAlignment="1">
      <alignment vertical="center"/>
    </xf>
    <xf numFmtId="0" fontId="67" fillId="19" borderId="0" xfId="0" applyFont="1" applyFill="1" applyAlignment="1">
      <alignment vertical="center"/>
    </xf>
    <xf numFmtId="44" fontId="67" fillId="19" borderId="0" xfId="0" applyNumberFormat="1" applyFont="1" applyFill="1" applyAlignment="1">
      <alignment vertical="center"/>
    </xf>
    <xf numFmtId="1" fontId="67" fillId="19" borderId="0" xfId="0" applyNumberFormat="1" applyFont="1" applyFill="1" applyAlignment="1">
      <alignment vertical="center"/>
    </xf>
    <xf numFmtId="44" fontId="67" fillId="0" borderId="0" xfId="13" applyFont="1" applyFill="1" applyBorder="1" applyAlignment="1">
      <alignment vertical="center"/>
    </xf>
    <xf numFmtId="0" fontId="69" fillId="19" borderId="0" xfId="0" applyFont="1" applyFill="1"/>
    <xf numFmtId="44" fontId="70" fillId="19" borderId="0" xfId="7" applyFont="1" applyFill="1" applyBorder="1" applyAlignment="1">
      <alignment vertical="center"/>
    </xf>
    <xf numFmtId="2" fontId="67" fillId="19" borderId="0" xfId="0" applyNumberFormat="1" applyFont="1" applyFill="1" applyAlignment="1">
      <alignment vertical="center"/>
    </xf>
    <xf numFmtId="0" fontId="59" fillId="19" borderId="0" xfId="0" applyFont="1" applyFill="1"/>
    <xf numFmtId="44" fontId="71" fillId="19" borderId="0" xfId="7" applyFont="1" applyFill="1" applyBorder="1"/>
    <xf numFmtId="0" fontId="72" fillId="19" borderId="0" xfId="0" applyFont="1" applyFill="1"/>
    <xf numFmtId="44" fontId="61" fillId="19" borderId="0" xfId="7" applyFont="1" applyFill="1" applyBorder="1" applyAlignment="1">
      <alignment horizontal="center"/>
    </xf>
    <xf numFmtId="44" fontId="73" fillId="19" borderId="0" xfId="7" applyFont="1" applyFill="1" applyBorder="1" applyAlignment="1">
      <alignment horizontal="center"/>
    </xf>
    <xf numFmtId="44" fontId="67" fillId="18" borderId="85" xfId="7" applyFont="1" applyFill="1" applyBorder="1"/>
    <xf numFmtId="44" fontId="61" fillId="0" borderId="0" xfId="7" applyFont="1" applyFill="1" applyBorder="1" applyAlignment="1"/>
    <xf numFmtId="0" fontId="74" fillId="19" borderId="0" xfId="0" applyFont="1" applyFill="1"/>
    <xf numFmtId="44" fontId="58" fillId="12" borderId="5" xfId="7" applyFont="1" applyFill="1" applyBorder="1" applyAlignment="1">
      <alignment horizontal="center" vertical="center" wrapText="1"/>
    </xf>
    <xf numFmtId="0" fontId="13" fillId="0" borderId="0" xfId="2" applyFont="1" applyAlignment="1">
      <alignment vertical="center"/>
    </xf>
    <xf numFmtId="0" fontId="8" fillId="0" borderId="0" xfId="2" applyFont="1" applyAlignment="1">
      <alignment horizontal="left"/>
    </xf>
    <xf numFmtId="0" fontId="11" fillId="0" borderId="0" xfId="2" applyFont="1" applyAlignment="1">
      <alignment horizontal="center"/>
    </xf>
    <xf numFmtId="165" fontId="12" fillId="0" borderId="0" xfId="2" applyNumberFormat="1" applyFont="1" applyAlignment="1">
      <alignment horizontal="center"/>
    </xf>
    <xf numFmtId="44" fontId="17" fillId="8" borderId="4" xfId="4" applyFont="1" applyFill="1" applyBorder="1" applyAlignment="1">
      <alignment horizontal="center" vertical="center"/>
    </xf>
    <xf numFmtId="44" fontId="17" fillId="8" borderId="18" xfId="4" applyFont="1" applyFill="1" applyBorder="1" applyAlignment="1">
      <alignment horizontal="center" vertical="center"/>
    </xf>
    <xf numFmtId="0" fontId="3" fillId="0" borderId="40" xfId="2" applyBorder="1" applyAlignment="1">
      <alignment horizontal="center" vertical="center"/>
    </xf>
    <xf numFmtId="0" fontId="3" fillId="0" borderId="40" xfId="2" applyBorder="1" applyAlignment="1">
      <alignment horizontal="right" vertical="top"/>
    </xf>
    <xf numFmtId="0" fontId="7" fillId="0" borderId="40" xfId="0" applyFont="1" applyBorder="1" applyAlignment="1">
      <alignment horizontal="left" vertical="top" wrapText="1"/>
    </xf>
    <xf numFmtId="0" fontId="7" fillId="0" borderId="40" xfId="2" applyFont="1" applyBorder="1" applyAlignment="1">
      <alignment horizontal="center" vertical="center"/>
    </xf>
    <xf numFmtId="4" fontId="7" fillId="0" borderId="40" xfId="2" applyNumberFormat="1" applyFont="1" applyBorder="1" applyAlignment="1">
      <alignment horizontal="center" vertical="center"/>
    </xf>
    <xf numFmtId="4" fontId="7" fillId="0" borderId="45" xfId="2" applyNumberFormat="1" applyFont="1" applyBorder="1" applyAlignment="1">
      <alignment vertical="center"/>
    </xf>
    <xf numFmtId="4" fontId="7" fillId="0" borderId="47" xfId="2" applyNumberFormat="1" applyFont="1" applyBorder="1" applyAlignment="1">
      <alignment vertical="center"/>
    </xf>
    <xf numFmtId="4" fontId="7" fillId="0" borderId="47" xfId="2" applyNumberFormat="1" applyFont="1" applyBorder="1" applyAlignment="1">
      <alignment horizontal="center" vertical="center"/>
    </xf>
    <xf numFmtId="4" fontId="7" fillId="0" borderId="71" xfId="2" applyNumberFormat="1" applyFont="1" applyBorder="1" applyAlignment="1">
      <alignment horizontal="center" vertical="center"/>
    </xf>
    <xf numFmtId="4" fontId="19" fillId="0" borderId="71" xfId="2" applyNumberFormat="1" applyFont="1" applyBorder="1" applyAlignment="1">
      <alignment horizontal="center" vertical="center"/>
    </xf>
    <xf numFmtId="0" fontId="8" fillId="0" borderId="6" xfId="10" applyFont="1" applyBorder="1" applyAlignment="1">
      <alignment horizontal="left" vertical="center"/>
    </xf>
    <xf numFmtId="0" fontId="17" fillId="0" borderId="6" xfId="2" applyFont="1" applyBorder="1" applyAlignment="1">
      <alignment vertical="center"/>
    </xf>
    <xf numFmtId="4" fontId="17" fillId="0" borderId="42" xfId="2" applyNumberFormat="1" applyFont="1" applyBorder="1" applyAlignment="1">
      <alignment horizontal="center" vertical="center"/>
    </xf>
    <xf numFmtId="4" fontId="17" fillId="0" borderId="6" xfId="2" applyNumberFormat="1" applyFont="1" applyBorder="1" applyAlignment="1">
      <alignment horizontal="center" vertical="center"/>
    </xf>
    <xf numFmtId="4" fontId="17" fillId="0" borderId="73" xfId="2" applyNumberFormat="1" applyFont="1" applyBorder="1" applyAlignment="1">
      <alignment horizontal="center" vertical="center"/>
    </xf>
    <xf numFmtId="0" fontId="31" fillId="0" borderId="40" xfId="0" applyFont="1" applyBorder="1" applyAlignment="1">
      <alignment horizontal="left" vertical="top" wrapText="1"/>
    </xf>
    <xf numFmtId="4" fontId="19" fillId="0" borderId="47" xfId="2" applyNumberFormat="1" applyFont="1" applyBorder="1" applyAlignment="1">
      <alignment horizontal="center" vertical="center"/>
    </xf>
    <xf numFmtId="0" fontId="8" fillId="0" borderId="17" xfId="10" applyFont="1" applyBorder="1" applyAlignment="1">
      <alignment horizontal="left" vertical="center"/>
    </xf>
    <xf numFmtId="0" fontId="17" fillId="0" borderId="17" xfId="2" applyFont="1" applyBorder="1" applyAlignment="1">
      <alignment vertical="center"/>
    </xf>
    <xf numFmtId="44" fontId="17" fillId="0" borderId="4" xfId="4" applyFont="1" applyFill="1" applyBorder="1" applyAlignment="1">
      <alignment horizontal="center" vertical="center"/>
    </xf>
    <xf numFmtId="4" fontId="17" fillId="0" borderId="1" xfId="2" applyNumberFormat="1" applyFont="1" applyBorder="1" applyAlignment="1">
      <alignment horizontal="center" vertical="center"/>
    </xf>
    <xf numFmtId="4" fontId="17" fillId="0" borderId="17" xfId="2" applyNumberFormat="1" applyFont="1" applyBorder="1" applyAlignment="1">
      <alignment horizontal="center" vertical="center"/>
    </xf>
    <xf numFmtId="4" fontId="17" fillId="0" borderId="68" xfId="2" applyNumberFormat="1" applyFont="1" applyBorder="1" applyAlignment="1">
      <alignment horizontal="center" vertical="center"/>
    </xf>
    <xf numFmtId="44" fontId="17" fillId="0" borderId="18" xfId="4" applyFont="1" applyFill="1" applyBorder="1" applyAlignment="1">
      <alignment horizontal="center" vertical="center"/>
    </xf>
    <xf numFmtId="4" fontId="7" fillId="0" borderId="48" xfId="2" applyNumberFormat="1" applyFont="1" applyBorder="1" applyAlignment="1">
      <alignment vertical="center"/>
    </xf>
    <xf numFmtId="44" fontId="3" fillId="0" borderId="40" xfId="2" applyNumberFormat="1" applyBorder="1" applyAlignment="1">
      <alignment horizontal="right" vertical="top"/>
    </xf>
    <xf numFmtId="4" fontId="19" fillId="0" borderId="45" xfId="2" applyNumberFormat="1" applyFont="1" applyBorder="1" applyAlignment="1">
      <alignment horizontal="center" vertical="center"/>
    </xf>
    <xf numFmtId="4" fontId="7" fillId="0" borderId="45" xfId="2" applyNumberFormat="1" applyFont="1" applyBorder="1" applyAlignment="1">
      <alignment horizontal="center" vertical="center"/>
    </xf>
    <xf numFmtId="4" fontId="7" fillId="0" borderId="45" xfId="2" applyNumberFormat="1" applyFont="1" applyBorder="1" applyAlignment="1">
      <alignment horizontal="right" vertical="center"/>
    </xf>
    <xf numFmtId="4" fontId="7" fillId="0" borderId="40" xfId="2" applyNumberFormat="1" applyFont="1" applyBorder="1" applyAlignment="1">
      <alignment horizontal="right" vertical="center"/>
    </xf>
    <xf numFmtId="4" fontId="56" fillId="0" borderId="71" xfId="2" applyNumberFormat="1" applyFont="1" applyBorder="1" applyAlignment="1">
      <alignment horizontal="center" vertical="center"/>
    </xf>
    <xf numFmtId="0" fontId="3" fillId="0" borderId="81" xfId="2" applyBorder="1" applyAlignment="1">
      <alignment horizontal="center" vertical="center"/>
    </xf>
    <xf numFmtId="0" fontId="3" fillId="0" borderId="81" xfId="2" applyBorder="1" applyAlignment="1">
      <alignment horizontal="right" vertical="top"/>
    </xf>
    <xf numFmtId="0" fontId="31" fillId="0" borderId="81" xfId="0" applyFont="1" applyBorder="1" applyAlignment="1">
      <alignment horizontal="left" vertical="top" wrapText="1"/>
    </xf>
    <xf numFmtId="0" fontId="7" fillId="0" borderId="81" xfId="2" applyFont="1" applyBorder="1" applyAlignment="1">
      <alignment horizontal="center" vertical="center"/>
    </xf>
    <xf numFmtId="4" fontId="7" fillId="0" borderId="81" xfId="2" applyNumberFormat="1" applyFont="1" applyBorder="1" applyAlignment="1">
      <alignment horizontal="center" vertical="center"/>
    </xf>
    <xf numFmtId="4" fontId="7" fillId="0" borderId="82" xfId="2" applyNumberFormat="1" applyFont="1" applyBorder="1" applyAlignment="1">
      <alignment vertical="center"/>
    </xf>
    <xf numFmtId="4" fontId="19" fillId="0" borderId="48" xfId="2" applyNumberFormat="1" applyFont="1" applyBorder="1" applyAlignment="1">
      <alignment horizontal="center" vertical="center"/>
    </xf>
    <xf numFmtId="0" fontId="3" fillId="0" borderId="0" xfId="2" applyAlignment="1">
      <alignment horizontal="right" vertical="top"/>
    </xf>
    <xf numFmtId="0" fontId="31" fillId="0" borderId="0" xfId="0" applyFont="1" applyAlignment="1">
      <alignment horizontal="left" vertical="top" wrapText="1"/>
    </xf>
    <xf numFmtId="0" fontId="7" fillId="0" borderId="0" xfId="2" applyFont="1" applyAlignment="1">
      <alignment horizontal="center" vertical="center"/>
    </xf>
    <xf numFmtId="4" fontId="7" fillId="0" borderId="0" xfId="2" applyNumberFormat="1" applyFont="1" applyAlignment="1">
      <alignment vertical="center"/>
    </xf>
    <xf numFmtId="4" fontId="19" fillId="0" borderId="0" xfId="2" applyNumberFormat="1" applyFont="1" applyAlignment="1">
      <alignment horizontal="center" vertical="center"/>
    </xf>
    <xf numFmtId="0" fontId="17" fillId="0" borderId="0" xfId="2" applyFont="1" applyAlignment="1">
      <alignment vertical="center"/>
    </xf>
    <xf numFmtId="0" fontId="16" fillId="0" borderId="0" xfId="2" applyFont="1" applyAlignment="1">
      <alignment vertical="center"/>
    </xf>
    <xf numFmtId="0" fontId="10" fillId="3" borderId="16" xfId="2" applyFont="1" applyFill="1" applyBorder="1" applyAlignment="1">
      <alignment horizontal="center" vertical="center" wrapText="1"/>
    </xf>
    <xf numFmtId="0" fontId="16" fillId="0" borderId="0" xfId="11" applyFont="1" applyAlignment="1">
      <alignment horizontal="center" vertical="top" wrapText="1"/>
    </xf>
    <xf numFmtId="0" fontId="13" fillId="0" borderId="0" xfId="2" applyFont="1" applyAlignment="1">
      <alignment horizontal="center" vertical="center"/>
    </xf>
    <xf numFmtId="0" fontId="16" fillId="0" borderId="0" xfId="2" applyFont="1" applyAlignment="1">
      <alignment horizontal="center" vertical="center"/>
    </xf>
    <xf numFmtId="0" fontId="6" fillId="0" borderId="0" xfId="2" applyFont="1" applyAlignment="1">
      <alignment horizontal="center" vertical="center"/>
    </xf>
    <xf numFmtId="0" fontId="17" fillId="0" borderId="0" xfId="2" applyFont="1" applyAlignment="1">
      <alignment horizontal="center" vertical="center"/>
    </xf>
    <xf numFmtId="0" fontId="10" fillId="3" borderId="16" xfId="2" applyFont="1" applyFill="1" applyBorder="1" applyAlignment="1">
      <alignment horizontal="center" vertical="center" wrapText="1"/>
    </xf>
    <xf numFmtId="0" fontId="35" fillId="4" borderId="28" xfId="11" applyFont="1" applyFill="1" applyBorder="1" applyAlignment="1">
      <alignment horizontal="center" vertical="center"/>
    </xf>
    <xf numFmtId="4" fontId="6" fillId="0" borderId="28" xfId="11" applyNumberFormat="1" applyFont="1" applyBorder="1" applyAlignment="1">
      <alignment horizontal="center"/>
    </xf>
    <xf numFmtId="4" fontId="31" fillId="0" borderId="28" xfId="11" applyNumberFormat="1" applyFont="1" applyBorder="1" applyAlignment="1">
      <alignment horizontal="center"/>
    </xf>
    <xf numFmtId="0" fontId="13" fillId="0" borderId="0" xfId="11" applyFont="1" applyAlignment="1">
      <alignment horizontal="center" vertical="center"/>
    </xf>
    <xf numFmtId="10" fontId="32" fillId="12" borderId="45" xfId="8" applyNumberFormat="1" applyFont="1" applyFill="1" applyBorder="1" applyAlignment="1">
      <alignment horizontal="center" vertical="center"/>
    </xf>
    <xf numFmtId="4" fontId="7" fillId="12" borderId="40" xfId="2" applyNumberFormat="1" applyFont="1" applyFill="1" applyBorder="1" applyAlignment="1">
      <alignment vertical="center"/>
    </xf>
    <xf numFmtId="0" fontId="15" fillId="0" borderId="5" xfId="0" applyFont="1" applyBorder="1"/>
    <xf numFmtId="0" fontId="15" fillId="0" borderId="5" xfId="0" applyFont="1" applyBorder="1" applyAlignment="1">
      <alignment horizontal="center" vertical="center"/>
    </xf>
    <xf numFmtId="44" fontId="0" fillId="0" borderId="5" xfId="7" applyFont="1" applyBorder="1"/>
    <xf numFmtId="0" fontId="0" fillId="0" borderId="5" xfId="7" applyNumberFormat="1" applyFont="1" applyBorder="1" applyAlignment="1">
      <alignment horizontal="center" vertical="center"/>
    </xf>
    <xf numFmtId="0" fontId="15" fillId="0" borderId="5" xfId="0" applyFont="1" applyBorder="1" applyAlignment="1">
      <alignment vertical="center"/>
    </xf>
    <xf numFmtId="44" fontId="0" fillId="0" borderId="0" xfId="7" applyFont="1"/>
    <xf numFmtId="44" fontId="15" fillId="11" borderId="5" xfId="7" applyFont="1" applyFill="1" applyBorder="1"/>
    <xf numFmtId="44" fontId="71" fillId="0" borderId="0" xfId="7" applyFont="1" applyFill="1" applyBorder="1"/>
    <xf numFmtId="0" fontId="67" fillId="0" borderId="0" xfId="0" applyFont="1" applyFill="1" applyBorder="1"/>
    <xf numFmtId="0" fontId="69" fillId="0" borderId="0" xfId="0" applyFont="1" applyFill="1" applyBorder="1"/>
    <xf numFmtId="168" fontId="50" fillId="14" borderId="5" xfId="0" applyNumberFormat="1" applyFont="1" applyFill="1" applyBorder="1" applyAlignment="1">
      <alignment horizontal="center" vertical="center" wrapText="1"/>
    </xf>
    <xf numFmtId="168" fontId="50" fillId="12" borderId="5" xfId="0" applyNumberFormat="1" applyFont="1" applyFill="1" applyBorder="1" applyAlignment="1">
      <alignment horizontal="center" vertical="center" wrapText="1"/>
    </xf>
    <xf numFmtId="168" fontId="0" fillId="0" borderId="0" xfId="0" applyNumberFormat="1"/>
    <xf numFmtId="0" fontId="13" fillId="0" borderId="0" xfId="11" applyFont="1" applyAlignment="1">
      <alignment horizontal="center" vertical="center"/>
    </xf>
    <xf numFmtId="4" fontId="6" fillId="0" borderId="28" xfId="11" applyNumberFormat="1" applyFont="1" applyBorder="1" applyAlignment="1">
      <alignment horizontal="center"/>
    </xf>
    <xf numFmtId="4" fontId="31" fillId="0" borderId="28" xfId="11" applyNumberFormat="1" applyFont="1" applyBorder="1" applyAlignment="1">
      <alignment horizontal="center"/>
    </xf>
    <xf numFmtId="0" fontId="35" fillId="4" borderId="28" xfId="11" applyFont="1" applyFill="1" applyBorder="1" applyAlignment="1">
      <alignment horizontal="center" vertical="center"/>
    </xf>
    <xf numFmtId="4" fontId="51" fillId="0" borderId="28" xfId="11" applyNumberFormat="1" applyFont="1" applyBorder="1" applyAlignment="1">
      <alignment horizontal="center"/>
    </xf>
    <xf numFmtId="4" fontId="37" fillId="9" borderId="28" xfId="11" applyNumberFormat="1" applyFont="1" applyFill="1" applyBorder="1" applyAlignment="1">
      <alignment horizontal="center" vertical="center"/>
    </xf>
    <xf numFmtId="0" fontId="35" fillId="4" borderId="28" xfId="11" applyFont="1" applyFill="1" applyBorder="1" applyAlignment="1">
      <alignment horizontal="center" vertical="center"/>
    </xf>
    <xf numFmtId="4" fontId="6" fillId="0" borderId="28" xfId="11" applyNumberFormat="1" applyFont="1" applyBorder="1" applyAlignment="1">
      <alignment horizontal="center"/>
    </xf>
    <xf numFmtId="4" fontId="31" fillId="0" borderId="28" xfId="11" applyNumberFormat="1" applyFont="1" applyBorder="1" applyAlignment="1">
      <alignment horizontal="center"/>
    </xf>
    <xf numFmtId="0" fontId="13" fillId="0" borderId="0" xfId="11" applyFont="1" applyAlignment="1">
      <alignment horizontal="center" vertical="center"/>
    </xf>
    <xf numFmtId="0" fontId="13" fillId="0" borderId="0" xfId="11" applyFont="1" applyAlignment="1">
      <alignment horizontal="center" vertical="center"/>
    </xf>
    <xf numFmtId="4" fontId="6" fillId="0" borderId="28" xfId="11" applyNumberFormat="1" applyFont="1" applyBorder="1" applyAlignment="1">
      <alignment horizontal="center"/>
    </xf>
    <xf numFmtId="4" fontId="31" fillId="0" borderId="28" xfId="11" applyNumberFormat="1" applyFont="1" applyBorder="1" applyAlignment="1">
      <alignment horizontal="center"/>
    </xf>
    <xf numFmtId="0" fontId="35" fillId="4" borderId="28" xfId="11" applyFont="1" applyFill="1" applyBorder="1" applyAlignment="1">
      <alignment horizontal="center" vertical="center"/>
    </xf>
    <xf numFmtId="0" fontId="35" fillId="4" borderId="28" xfId="11" applyFont="1" applyFill="1" applyBorder="1" applyAlignment="1">
      <alignment horizontal="center" vertical="center"/>
    </xf>
    <xf numFmtId="4" fontId="6" fillId="0" borderId="28" xfId="11" applyNumberFormat="1" applyFont="1" applyBorder="1" applyAlignment="1">
      <alignment horizontal="center"/>
    </xf>
    <xf numFmtId="4" fontId="6" fillId="9" borderId="28" xfId="11" applyNumberFormat="1" applyFont="1" applyFill="1" applyBorder="1" applyAlignment="1">
      <alignment horizontal="center"/>
    </xf>
    <xf numFmtId="4" fontId="31" fillId="0" borderId="28" xfId="11" applyNumberFormat="1" applyFont="1" applyBorder="1" applyAlignment="1">
      <alignment horizontal="center"/>
    </xf>
    <xf numFmtId="0" fontId="13" fillId="0" borderId="0" xfId="11" applyFont="1" applyAlignment="1">
      <alignment horizontal="center" vertical="center"/>
    </xf>
    <xf numFmtId="4" fontId="39" fillId="9" borderId="39" xfId="11" applyNumberFormat="1" applyFont="1" applyFill="1" applyBorder="1" applyAlignment="1">
      <alignment horizontal="center"/>
    </xf>
    <xf numFmtId="0" fontId="13" fillId="0" borderId="0" xfId="11" applyFont="1" applyAlignment="1">
      <alignment horizontal="center" vertical="center"/>
    </xf>
    <xf numFmtId="4" fontId="6" fillId="0" borderId="28" xfId="11" applyNumberFormat="1" applyFont="1" applyBorder="1" applyAlignment="1">
      <alignment horizontal="center"/>
    </xf>
    <xf numFmtId="4" fontId="31" fillId="0" borderId="28" xfId="11" applyNumberFormat="1" applyFont="1" applyBorder="1" applyAlignment="1">
      <alignment horizontal="center"/>
    </xf>
    <xf numFmtId="0" fontId="35" fillId="4" borderId="28" xfId="11" applyFont="1" applyFill="1" applyBorder="1" applyAlignment="1">
      <alignment horizontal="center" vertical="center"/>
    </xf>
    <xf numFmtId="4" fontId="51" fillId="0" borderId="28" xfId="11" applyNumberFormat="1" applyFont="1" applyBorder="1" applyAlignment="1">
      <alignment horizontal="center"/>
    </xf>
    <xf numFmtId="4" fontId="37" fillId="9" borderId="28" xfId="11" applyNumberFormat="1" applyFont="1" applyFill="1" applyBorder="1" applyAlignment="1">
      <alignment horizontal="center" vertical="center"/>
    </xf>
    <xf numFmtId="0" fontId="35" fillId="4" borderId="28" xfId="11" applyFont="1" applyFill="1" applyBorder="1" applyAlignment="1">
      <alignment horizontal="center" vertical="center"/>
    </xf>
    <xf numFmtId="4" fontId="6" fillId="0" borderId="28" xfId="11" applyNumberFormat="1" applyFont="1" applyBorder="1" applyAlignment="1">
      <alignment horizontal="center"/>
    </xf>
    <xf numFmtId="4" fontId="31" fillId="0" borderId="28" xfId="11" applyNumberFormat="1" applyFont="1" applyBorder="1" applyAlignment="1">
      <alignment horizontal="center"/>
    </xf>
    <xf numFmtId="0" fontId="13" fillId="0" borderId="0" xfId="11" applyFont="1" applyAlignment="1">
      <alignment horizontal="center" vertical="center"/>
    </xf>
    <xf numFmtId="4" fontId="51" fillId="0" borderId="28" xfId="11" applyNumberFormat="1" applyFont="1" applyBorder="1" applyAlignment="1">
      <alignment horizontal="center"/>
    </xf>
    <xf numFmtId="4" fontId="37" fillId="9" borderId="28" xfId="11" applyNumberFormat="1" applyFont="1" applyFill="1" applyBorder="1" applyAlignment="1">
      <alignment horizontal="center" vertical="center"/>
    </xf>
    <xf numFmtId="0" fontId="0" fillId="0" borderId="0" xfId="0" applyAlignment="1">
      <alignment horizontal="right" vertical="center"/>
    </xf>
    <xf numFmtId="44" fontId="75" fillId="11" borderId="0" xfId="7" applyFont="1" applyFill="1"/>
    <xf numFmtId="0" fontId="0" fillId="0" borderId="0" xfId="0" applyFill="1" applyBorder="1" applyAlignment="1">
      <alignment horizontal="center"/>
    </xf>
    <xf numFmtId="0" fontId="50" fillId="0" borderId="0" xfId="0" applyFont="1" applyFill="1" applyBorder="1" applyAlignment="1">
      <alignment horizontal="center" wrapText="1"/>
    </xf>
    <xf numFmtId="0" fontId="75" fillId="0" borderId="0" xfId="0" applyFont="1"/>
    <xf numFmtId="0" fontId="0" fillId="0" borderId="0" xfId="0" applyFill="1"/>
    <xf numFmtId="44" fontId="0" fillId="0" borderId="0" xfId="7" applyFont="1" applyFill="1"/>
    <xf numFmtId="15" fontId="8" fillId="0" borderId="0" xfId="2" applyNumberFormat="1" applyFont="1" applyAlignment="1">
      <alignment horizontal="center" vertical="center"/>
    </xf>
    <xf numFmtId="0" fontId="8" fillId="0" borderId="0" xfId="2" applyFont="1" applyAlignment="1">
      <alignment horizontal="center"/>
    </xf>
    <xf numFmtId="1" fontId="59" fillId="23" borderId="23" xfId="0" applyNumberFormat="1" applyFont="1" applyFill="1" applyBorder="1" applyAlignment="1">
      <alignment horizontal="center" vertical="center"/>
    </xf>
    <xf numFmtId="169" fontId="50" fillId="14" borderId="5" xfId="0" applyNumberFormat="1" applyFont="1" applyFill="1" applyBorder="1" applyAlignment="1">
      <alignment horizontal="center" vertical="center" wrapText="1"/>
    </xf>
    <xf numFmtId="44" fontId="75" fillId="0" borderId="0" xfId="7" applyFont="1" applyFill="1"/>
    <xf numFmtId="44" fontId="75" fillId="6" borderId="0" xfId="7" applyFont="1" applyFill="1"/>
    <xf numFmtId="44" fontId="75" fillId="11" borderId="0" xfId="0" applyNumberFormat="1" applyFont="1" applyFill="1"/>
    <xf numFmtId="0" fontId="0" fillId="0" borderId="0" xfId="0" applyFill="1" applyAlignment="1">
      <alignment horizontal="right" vertical="center"/>
    </xf>
    <xf numFmtId="0" fontId="10" fillId="3" borderId="16" xfId="2" applyFont="1" applyFill="1" applyBorder="1" applyAlignment="1">
      <alignment horizontal="center" vertical="center" wrapText="1"/>
    </xf>
    <xf numFmtId="0" fontId="13" fillId="0" borderId="0" xfId="11" applyFont="1" applyAlignment="1">
      <alignment horizontal="center" vertical="center"/>
    </xf>
    <xf numFmtId="4" fontId="6" fillId="0" borderId="28" xfId="11" applyNumberFormat="1" applyFont="1" applyBorder="1" applyAlignment="1">
      <alignment horizontal="center"/>
    </xf>
    <xf numFmtId="4" fontId="31" fillId="0" borderId="28" xfId="11" applyNumberFormat="1" applyFont="1" applyBorder="1" applyAlignment="1">
      <alignment horizontal="center"/>
    </xf>
    <xf numFmtId="0" fontId="35" fillId="4" borderId="28" xfId="11" applyFont="1" applyFill="1" applyBorder="1" applyAlignment="1">
      <alignment horizontal="center" vertical="center"/>
    </xf>
    <xf numFmtId="4" fontId="51" fillId="0" borderId="28" xfId="11" applyNumberFormat="1" applyFont="1" applyBorder="1" applyAlignment="1">
      <alignment horizontal="center"/>
    </xf>
    <xf numFmtId="4" fontId="37" fillId="9" borderId="28" xfId="11" applyNumberFormat="1" applyFont="1" applyFill="1" applyBorder="1" applyAlignment="1">
      <alignment horizontal="center" vertical="center"/>
    </xf>
    <xf numFmtId="44" fontId="0" fillId="0" borderId="6" xfId="0" applyNumberFormat="1" applyFont="1" applyBorder="1"/>
    <xf numFmtId="0" fontId="0" fillId="11" borderId="0" xfId="0" applyFill="1" applyAlignment="1">
      <alignment horizontal="right" vertical="center"/>
    </xf>
    <xf numFmtId="0" fontId="0" fillId="11" borderId="0" xfId="0" applyFill="1"/>
    <xf numFmtId="44" fontId="0" fillId="11" borderId="0" xfId="7" applyFont="1" applyFill="1"/>
    <xf numFmtId="170" fontId="0" fillId="0" borderId="0" xfId="0" applyNumberFormat="1"/>
    <xf numFmtId="9" fontId="0" fillId="0" borderId="28" xfId="1" applyNumberFormat="1" applyFont="1" applyBorder="1" applyAlignment="1" applyProtection="1">
      <alignment horizontal="center"/>
    </xf>
    <xf numFmtId="171" fontId="19" fillId="0" borderId="71" xfId="2" applyNumberFormat="1" applyFont="1" applyFill="1" applyBorder="1" applyAlignment="1">
      <alignment horizontal="center" vertical="center"/>
    </xf>
    <xf numFmtId="0" fontId="0" fillId="13" borderId="0" xfId="0" applyFill="1" applyAlignment="1">
      <alignment horizontal="right" vertical="center"/>
    </xf>
    <xf numFmtId="0" fontId="0" fillId="13" borderId="0" xfId="0" applyFill="1"/>
    <xf numFmtId="44" fontId="0" fillId="13" borderId="0" xfId="7" applyFont="1" applyFill="1"/>
    <xf numFmtId="49" fontId="24" fillId="0" borderId="0" xfId="0" applyNumberFormat="1" applyFont="1" applyAlignment="1">
      <alignment horizontal="center" vertical="center"/>
    </xf>
    <xf numFmtId="0" fontId="24" fillId="0" borderId="0" xfId="0" applyFont="1" applyAlignment="1">
      <alignment horizontal="center" vertical="center"/>
    </xf>
    <xf numFmtId="0" fontId="24" fillId="0" borderId="0" xfId="0" applyFont="1" applyAlignment="1">
      <alignment horizontal="center" vertical="center" wrapText="1"/>
    </xf>
    <xf numFmtId="14" fontId="25" fillId="0" borderId="0" xfId="0" applyNumberFormat="1" applyFont="1" applyAlignment="1">
      <alignment horizontal="center" vertical="center"/>
    </xf>
    <xf numFmtId="1" fontId="25" fillId="0" borderId="0" xfId="0" applyNumberFormat="1" applyFont="1" applyAlignment="1">
      <alignment horizontal="center" vertical="center"/>
    </xf>
    <xf numFmtId="44" fontId="24" fillId="0" borderId="0" xfId="0" applyNumberFormat="1" applyFont="1" applyAlignment="1">
      <alignment horizontal="center" vertical="center"/>
    </xf>
    <xf numFmtId="0" fontId="24" fillId="0" borderId="0" xfId="0" applyFont="1" applyAlignment="1">
      <alignment horizontal="center" vertical="top"/>
    </xf>
    <xf numFmtId="0" fontId="28" fillId="0" borderId="33" xfId="0" applyFont="1" applyBorder="1" applyAlignment="1">
      <alignment horizontal="center" vertical="center"/>
    </xf>
    <xf numFmtId="0" fontId="16" fillId="0" borderId="0" xfId="11" applyFont="1" applyAlignment="1">
      <alignment horizontal="center" vertical="top" wrapText="1"/>
    </xf>
    <xf numFmtId="0" fontId="14" fillId="3" borderId="28" xfId="0" applyFont="1" applyFill="1" applyBorder="1" applyAlignment="1">
      <alignment horizontal="center"/>
    </xf>
    <xf numFmtId="0" fontId="8" fillId="0" borderId="0" xfId="2" applyFont="1" applyAlignment="1">
      <alignment horizontal="center"/>
    </xf>
    <xf numFmtId="15" fontId="8" fillId="0" borderId="0" xfId="2" applyNumberFormat="1" applyFont="1" applyAlignment="1">
      <alignment horizontal="center"/>
    </xf>
    <xf numFmtId="0" fontId="0" fillId="0" borderId="28" xfId="0" applyBorder="1" applyAlignment="1" applyProtection="1">
      <alignment horizontal="left" vertical="top"/>
      <protection locked="0"/>
    </xf>
    <xf numFmtId="44" fontId="0" fillId="0" borderId="58" xfId="0" applyNumberFormat="1" applyBorder="1" applyAlignment="1" applyProtection="1">
      <alignment horizontal="center" vertical="center"/>
      <protection locked="0"/>
    </xf>
    <xf numFmtId="44" fontId="0" fillId="0" borderId="64" xfId="0" applyNumberFormat="1" applyBorder="1" applyAlignment="1" applyProtection="1">
      <alignment horizontal="center" vertical="center"/>
      <protection locked="0"/>
    </xf>
    <xf numFmtId="44" fontId="0" fillId="0" borderId="57" xfId="0" applyNumberFormat="1" applyBorder="1" applyAlignment="1" applyProtection="1">
      <alignment horizontal="center" vertical="center"/>
      <protection locked="0"/>
    </xf>
    <xf numFmtId="44" fontId="14" fillId="3" borderId="28" xfId="0" applyNumberFormat="1" applyFont="1" applyFill="1" applyBorder="1" applyAlignment="1">
      <alignment horizontal="center" vertical="center"/>
    </xf>
    <xf numFmtId="15" fontId="8" fillId="0" borderId="0" xfId="2" applyNumberFormat="1" applyFont="1" applyAlignment="1">
      <alignment horizontal="left" vertical="top"/>
    </xf>
    <xf numFmtId="15" fontId="8" fillId="0" borderId="33" xfId="2" applyNumberFormat="1" applyFont="1" applyBorder="1" applyAlignment="1">
      <alignment horizontal="left" vertical="top"/>
    </xf>
    <xf numFmtId="44" fontId="15" fillId="2" borderId="28" xfId="0" applyNumberFormat="1" applyFont="1" applyFill="1" applyBorder="1" applyAlignment="1">
      <alignment horizontal="center" vertical="center"/>
    </xf>
    <xf numFmtId="0" fontId="14" fillId="3" borderId="28" xfId="0" applyFont="1" applyFill="1" applyBorder="1" applyAlignment="1">
      <alignment horizontal="center" wrapText="1"/>
    </xf>
    <xf numFmtId="0" fontId="14" fillId="3" borderId="28" xfId="0" applyFont="1" applyFill="1" applyBorder="1" applyAlignment="1">
      <alignment horizontal="center" vertical="center" wrapText="1"/>
    </xf>
    <xf numFmtId="44" fontId="14" fillId="3" borderId="28" xfId="0" applyNumberFormat="1" applyFont="1" applyFill="1" applyBorder="1" applyAlignment="1">
      <alignment horizontal="center" vertical="center" wrapText="1"/>
    </xf>
    <xf numFmtId="2" fontId="14" fillId="3" borderId="28" xfId="0" applyNumberFormat="1" applyFont="1" applyFill="1" applyBorder="1" applyAlignment="1">
      <alignment horizontal="center" vertical="center" wrapText="1"/>
    </xf>
    <xf numFmtId="2" fontId="14" fillId="3" borderId="28" xfId="0" applyNumberFormat="1" applyFont="1" applyFill="1" applyBorder="1" applyAlignment="1">
      <alignment horizontal="center" vertical="center"/>
    </xf>
    <xf numFmtId="0" fontId="13" fillId="0" borderId="0" xfId="2" applyFont="1" applyAlignment="1">
      <alignment horizontal="center" vertical="center"/>
    </xf>
    <xf numFmtId="0" fontId="27" fillId="2" borderId="28" xfId="0" applyFont="1" applyFill="1" applyBorder="1" applyAlignment="1">
      <alignment horizontal="left"/>
    </xf>
    <xf numFmtId="0" fontId="0" fillId="0" borderId="0" xfId="0" applyAlignment="1">
      <alignment horizontal="center"/>
    </xf>
    <xf numFmtId="0" fontId="11" fillId="0" borderId="0" xfId="2" applyFont="1" applyAlignment="1">
      <alignment horizontal="center"/>
    </xf>
    <xf numFmtId="164" fontId="7" fillId="0" borderId="0" xfId="2" applyNumberFormat="1" applyFont="1" applyAlignment="1">
      <alignment horizontal="right" vertical="center"/>
    </xf>
    <xf numFmtId="44" fontId="3" fillId="0" borderId="35" xfId="0" applyNumberFormat="1" applyFont="1" applyBorder="1" applyAlignment="1">
      <alignment horizontal="right" vertical="center"/>
    </xf>
    <xf numFmtId="0" fontId="10" fillId="3" borderId="28" xfId="2" applyFont="1" applyFill="1" applyBorder="1" applyAlignment="1">
      <alignment horizontal="center" vertical="center" wrapText="1"/>
    </xf>
    <xf numFmtId="0" fontId="10" fillId="3" borderId="58" xfId="2" applyFont="1" applyFill="1" applyBorder="1" applyAlignment="1">
      <alignment horizontal="center" vertical="center" wrapText="1"/>
    </xf>
    <xf numFmtId="0" fontId="10" fillId="3" borderId="57" xfId="2" applyFont="1" applyFill="1" applyBorder="1" applyAlignment="1">
      <alignment horizontal="center" vertical="center" wrapText="1"/>
    </xf>
    <xf numFmtId="0" fontId="3" fillId="0" borderId="37" xfId="2" applyBorder="1" applyAlignment="1">
      <alignment horizontal="left"/>
    </xf>
    <xf numFmtId="0" fontId="3" fillId="0" borderId="38" xfId="2" applyBorder="1" applyAlignment="1">
      <alignment horizontal="left"/>
    </xf>
    <xf numFmtId="0" fontId="3" fillId="0" borderId="39" xfId="2" applyBorder="1" applyAlignment="1">
      <alignment horizontal="left"/>
    </xf>
    <xf numFmtId="0" fontId="3" fillId="4" borderId="37" xfId="2" applyFill="1" applyBorder="1" applyAlignment="1">
      <alignment horizontal="center"/>
    </xf>
    <xf numFmtId="0" fontId="3" fillId="4" borderId="39" xfId="2" applyFill="1" applyBorder="1" applyAlignment="1">
      <alignment horizontal="center"/>
    </xf>
    <xf numFmtId="10" fontId="3" fillId="0" borderId="38" xfId="2" applyNumberFormat="1" applyBorder="1" applyAlignment="1">
      <alignment horizontal="left"/>
    </xf>
    <xf numFmtId="0" fontId="27" fillId="2" borderId="28" xfId="0" applyFont="1" applyFill="1" applyBorder="1" applyAlignment="1">
      <alignment horizontal="left" vertical="center" wrapText="1"/>
    </xf>
    <xf numFmtId="9" fontId="3" fillId="0" borderId="28" xfId="2" applyNumberFormat="1" applyBorder="1" applyAlignment="1">
      <alignment horizontal="center"/>
    </xf>
    <xf numFmtId="0" fontId="3" fillId="0" borderId="28" xfId="2" applyBorder="1" applyAlignment="1">
      <alignment horizontal="center"/>
    </xf>
    <xf numFmtId="0" fontId="27" fillId="2" borderId="28" xfId="0" applyFont="1" applyFill="1" applyBorder="1" applyAlignment="1">
      <alignment horizontal="left" vertical="center"/>
    </xf>
    <xf numFmtId="0" fontId="29" fillId="3" borderId="37" xfId="2" applyFont="1" applyFill="1" applyBorder="1" applyAlignment="1">
      <alignment horizontal="center" vertical="center" wrapText="1"/>
    </xf>
    <xf numFmtId="0" fontId="29" fillId="3" borderId="38" xfId="2" applyFont="1" applyFill="1" applyBorder="1" applyAlignment="1">
      <alignment horizontal="center" vertical="center" wrapText="1"/>
    </xf>
    <xf numFmtId="0" fontId="29" fillId="3" borderId="39" xfId="2" applyFont="1" applyFill="1" applyBorder="1" applyAlignment="1">
      <alignment horizontal="center" vertical="center" wrapText="1"/>
    </xf>
    <xf numFmtId="0" fontId="0" fillId="0" borderId="1" xfId="0" applyBorder="1" applyAlignment="1">
      <alignment horizontal="center" vertical="top"/>
    </xf>
    <xf numFmtId="0" fontId="0" fillId="0" borderId="17" xfId="0" applyBorder="1" applyAlignment="1">
      <alignment horizontal="center" vertical="top"/>
    </xf>
    <xf numFmtId="0" fontId="0" fillId="0" borderId="4" xfId="0" applyBorder="1" applyAlignment="1">
      <alignment horizontal="center" vertical="top"/>
    </xf>
    <xf numFmtId="0" fontId="0" fillId="0" borderId="5" xfId="0" applyBorder="1" applyAlignment="1">
      <alignment horizontal="left" vertical="top"/>
    </xf>
    <xf numFmtId="0" fontId="40" fillId="11" borderId="59" xfId="0" applyFont="1" applyFill="1" applyBorder="1" applyAlignment="1">
      <alignment horizontal="center"/>
    </xf>
    <xf numFmtId="0" fontId="40" fillId="11" borderId="60" xfId="0" applyFont="1" applyFill="1" applyBorder="1" applyAlignment="1">
      <alignment horizontal="center"/>
    </xf>
    <xf numFmtId="0" fontId="40" fillId="11" borderId="62" xfId="0" applyFont="1" applyFill="1" applyBorder="1" applyAlignment="1">
      <alignment horizontal="center"/>
    </xf>
    <xf numFmtId="0" fontId="0" fillId="16" borderId="1" xfId="0" applyFill="1" applyBorder="1" applyAlignment="1">
      <alignment horizontal="center" vertical="top"/>
    </xf>
    <xf numFmtId="0" fontId="0" fillId="16" borderId="17" xfId="0" applyFill="1" applyBorder="1" applyAlignment="1">
      <alignment horizontal="center" vertical="top"/>
    </xf>
    <xf numFmtId="0" fontId="0" fillId="16" borderId="4" xfId="0" applyFill="1" applyBorder="1" applyAlignment="1">
      <alignment horizontal="center" vertical="top"/>
    </xf>
    <xf numFmtId="0" fontId="6" fillId="0" borderId="0" xfId="2" applyFont="1" applyAlignment="1">
      <alignment horizontal="center" vertical="center"/>
    </xf>
    <xf numFmtId="0" fontId="10" fillId="3" borderId="11" xfId="2" applyFont="1" applyFill="1" applyBorder="1" applyAlignment="1">
      <alignment horizontal="center" vertical="center" wrapText="1"/>
    </xf>
    <xf numFmtId="0" fontId="10" fillId="3" borderId="12" xfId="2" applyFont="1" applyFill="1" applyBorder="1" applyAlignment="1">
      <alignment horizontal="center" vertical="center" wrapText="1"/>
    </xf>
    <xf numFmtId="0" fontId="10" fillId="3" borderId="14" xfId="2" applyFont="1" applyFill="1" applyBorder="1" applyAlignment="1">
      <alignment horizontal="center" vertical="center" wrapText="1"/>
    </xf>
    <xf numFmtId="0" fontId="10" fillId="3" borderId="15" xfId="2" applyFont="1" applyFill="1" applyBorder="1" applyAlignment="1">
      <alignment horizontal="center" vertical="center" wrapText="1"/>
    </xf>
    <xf numFmtId="10" fontId="10" fillId="3" borderId="13" xfId="2" applyNumberFormat="1" applyFont="1" applyFill="1" applyBorder="1" applyAlignment="1">
      <alignment horizontal="center" vertical="center" wrapText="1"/>
    </xf>
    <xf numFmtId="0" fontId="10" fillId="3" borderId="16" xfId="2" applyFont="1" applyFill="1" applyBorder="1" applyAlignment="1">
      <alignment horizontal="center" vertical="center" wrapText="1"/>
    </xf>
    <xf numFmtId="19" fontId="10" fillId="3" borderId="13" xfId="2" applyNumberFormat="1" applyFont="1" applyFill="1" applyBorder="1" applyAlignment="1">
      <alignment horizontal="center" vertical="center"/>
    </xf>
    <xf numFmtId="0" fontId="10" fillId="3" borderId="13" xfId="2" applyFont="1" applyFill="1" applyBorder="1" applyAlignment="1">
      <alignment horizontal="center" vertical="center"/>
    </xf>
    <xf numFmtId="19" fontId="10" fillId="3" borderId="26" xfId="2" applyNumberFormat="1" applyFont="1" applyFill="1" applyBorder="1" applyAlignment="1">
      <alignment horizontal="center" vertical="center"/>
    </xf>
    <xf numFmtId="19" fontId="10" fillId="3" borderId="76" xfId="2" applyNumberFormat="1" applyFont="1" applyFill="1" applyBorder="1" applyAlignment="1">
      <alignment horizontal="center" vertical="center"/>
    </xf>
    <xf numFmtId="19" fontId="10" fillId="3" borderId="25" xfId="2" applyNumberFormat="1" applyFont="1" applyFill="1" applyBorder="1" applyAlignment="1">
      <alignment horizontal="center" vertical="center"/>
    </xf>
    <xf numFmtId="0" fontId="10" fillId="3" borderId="26" xfId="2" applyFont="1" applyFill="1" applyBorder="1" applyAlignment="1">
      <alignment horizontal="center" vertical="center"/>
    </xf>
    <xf numFmtId="0" fontId="10" fillId="3" borderId="25" xfId="2" applyFont="1" applyFill="1" applyBorder="1" applyAlignment="1">
      <alignment horizontal="center" vertical="center"/>
    </xf>
    <xf numFmtId="0" fontId="10" fillId="3" borderId="13" xfId="2" applyFont="1" applyFill="1" applyBorder="1" applyAlignment="1">
      <alignment horizontal="center" vertical="center" wrapText="1"/>
    </xf>
    <xf numFmtId="49" fontId="19" fillId="7" borderId="1" xfId="10" applyNumberFormat="1" applyFont="1" applyFill="1" applyBorder="1" applyAlignment="1">
      <alignment horizontal="right" vertical="center"/>
    </xf>
    <xf numFmtId="49" fontId="19" fillId="7" borderId="17" xfId="10" applyNumberFormat="1" applyFont="1" applyFill="1" applyBorder="1" applyAlignment="1">
      <alignment horizontal="right" vertical="center"/>
    </xf>
    <xf numFmtId="49" fontId="8" fillId="8" borderId="1" xfId="10" applyNumberFormat="1" applyFont="1" applyFill="1" applyBorder="1" applyAlignment="1">
      <alignment horizontal="right" vertical="center"/>
    </xf>
    <xf numFmtId="49" fontId="8" fillId="8" borderId="17" xfId="10" applyNumberFormat="1" applyFont="1" applyFill="1" applyBorder="1" applyAlignment="1">
      <alignment horizontal="right" vertical="center"/>
    </xf>
    <xf numFmtId="0" fontId="8" fillId="6" borderId="26" xfId="2" applyFont="1" applyFill="1" applyBorder="1" applyAlignment="1">
      <alignment horizontal="center" vertical="center"/>
    </xf>
    <xf numFmtId="0" fontId="8" fillId="6" borderId="25" xfId="2" applyFont="1" applyFill="1" applyBorder="1" applyAlignment="1">
      <alignment horizontal="center" vertical="center"/>
    </xf>
    <xf numFmtId="49" fontId="8" fillId="4" borderId="54" xfId="10" applyNumberFormat="1" applyFont="1" applyFill="1" applyBorder="1" applyAlignment="1">
      <alignment horizontal="right" vertical="center"/>
    </xf>
    <xf numFmtId="49" fontId="8" fillId="4" borderId="55" xfId="10" applyNumberFormat="1" applyFont="1" applyFill="1" applyBorder="1" applyAlignment="1">
      <alignment horizontal="right" vertical="center"/>
    </xf>
    <xf numFmtId="49" fontId="8" fillId="0" borderId="42" xfId="10" applyNumberFormat="1" applyFont="1" applyBorder="1" applyAlignment="1">
      <alignment horizontal="right" vertical="center"/>
    </xf>
    <xf numFmtId="49" fontId="8" fillId="0" borderId="6" xfId="10" applyNumberFormat="1" applyFont="1" applyBorder="1" applyAlignment="1">
      <alignment horizontal="right" vertical="center"/>
    </xf>
    <xf numFmtId="49" fontId="8" fillId="0" borderId="1" xfId="10" applyNumberFormat="1" applyFont="1" applyBorder="1" applyAlignment="1">
      <alignment horizontal="right" vertical="center"/>
    </xf>
    <xf numFmtId="49" fontId="8" fillId="0" borderId="17" xfId="10" applyNumberFormat="1" applyFont="1" applyBorder="1" applyAlignment="1">
      <alignment horizontal="right" vertical="center"/>
    </xf>
    <xf numFmtId="49" fontId="8" fillId="0" borderId="54" xfId="10" applyNumberFormat="1" applyFont="1" applyBorder="1" applyAlignment="1">
      <alignment horizontal="right" vertical="center"/>
    </xf>
    <xf numFmtId="49" fontId="8" fillId="0" borderId="55" xfId="10" applyNumberFormat="1" applyFont="1" applyBorder="1" applyAlignment="1">
      <alignment horizontal="right" vertical="center"/>
    </xf>
    <xf numFmtId="0" fontId="8" fillId="4" borderId="50" xfId="2" applyFont="1" applyFill="1" applyBorder="1" applyAlignment="1">
      <alignment horizontal="left" vertical="center"/>
    </xf>
    <xf numFmtId="0" fontId="8" fillId="4" borderId="51" xfId="2" applyFont="1" applyFill="1" applyBorder="1" applyAlignment="1">
      <alignment horizontal="left" vertical="center"/>
    </xf>
    <xf numFmtId="0" fontId="8" fillId="4" borderId="1" xfId="2" applyFont="1" applyFill="1" applyBorder="1" applyAlignment="1">
      <alignment horizontal="left" vertical="center"/>
    </xf>
    <xf numFmtId="0" fontId="8" fillId="4" borderId="4" xfId="2" applyFont="1" applyFill="1" applyBorder="1" applyAlignment="1">
      <alignment horizontal="left" vertical="center"/>
    </xf>
    <xf numFmtId="0" fontId="8" fillId="4" borderId="52" xfId="2" applyFont="1" applyFill="1" applyBorder="1" applyAlignment="1">
      <alignment horizontal="left" vertical="center"/>
    </xf>
    <xf numFmtId="0" fontId="8" fillId="4" borderId="53" xfId="2" applyFont="1" applyFill="1" applyBorder="1" applyAlignment="1">
      <alignment horizontal="left" vertical="center"/>
    </xf>
    <xf numFmtId="0" fontId="16" fillId="0" borderId="0" xfId="2" applyFont="1" applyAlignment="1">
      <alignment horizontal="center" vertical="center"/>
    </xf>
    <xf numFmtId="0" fontId="17" fillId="0" borderId="0" xfId="2" applyFont="1" applyAlignment="1">
      <alignment horizontal="center" vertical="center"/>
    </xf>
    <xf numFmtId="4" fontId="42" fillId="9" borderId="37" xfId="11" applyNumberFormat="1" applyFont="1" applyFill="1" applyBorder="1" applyAlignment="1">
      <alignment horizontal="center"/>
    </xf>
    <xf numFmtId="4" fontId="42" fillId="9" borderId="39" xfId="11" applyNumberFormat="1" applyFont="1" applyFill="1" applyBorder="1" applyAlignment="1">
      <alignment horizontal="center"/>
    </xf>
    <xf numFmtId="0" fontId="13" fillId="0" borderId="0" xfId="11" applyFont="1" applyAlignment="1">
      <alignment horizontal="center" vertical="center"/>
    </xf>
    <xf numFmtId="0" fontId="34" fillId="3" borderId="32" xfId="11" applyFont="1" applyFill="1" applyBorder="1" applyAlignment="1">
      <alignment horizontal="center"/>
    </xf>
    <xf numFmtId="0" fontId="34" fillId="3" borderId="0" xfId="11" applyFont="1" applyFill="1" applyAlignment="1">
      <alignment horizontal="center"/>
    </xf>
    <xf numFmtId="0" fontId="34" fillId="3" borderId="33" xfId="11" applyFont="1" applyFill="1" applyBorder="1" applyAlignment="1">
      <alignment horizontal="center"/>
    </xf>
    <xf numFmtId="49" fontId="33" fillId="0" borderId="29" xfId="11" applyNumberFormat="1" applyFont="1" applyBorder="1" applyAlignment="1">
      <alignment horizontal="center" vertical="center"/>
    </xf>
    <xf numFmtId="49" fontId="33" fillId="0" borderId="31" xfId="11" applyNumberFormat="1" applyFont="1" applyBorder="1" applyAlignment="1">
      <alignment horizontal="center" vertical="center"/>
    </xf>
    <xf numFmtId="49" fontId="33" fillId="0" borderId="32" xfId="11" applyNumberFormat="1" applyFont="1" applyBorder="1" applyAlignment="1">
      <alignment horizontal="center" vertical="center"/>
    </xf>
    <xf numFmtId="49" fontId="33" fillId="0" borderId="33" xfId="11" applyNumberFormat="1" applyFont="1" applyBorder="1" applyAlignment="1">
      <alignment horizontal="center" vertical="center"/>
    </xf>
    <xf numFmtId="49" fontId="33" fillId="0" borderId="34" xfId="11" applyNumberFormat="1" applyFont="1" applyBorder="1" applyAlignment="1">
      <alignment horizontal="center" vertical="center"/>
    </xf>
    <xf numFmtId="49" fontId="33" fillId="0" borderId="36" xfId="11" applyNumberFormat="1" applyFont="1" applyBorder="1" applyAlignment="1">
      <alignment horizontal="center" vertical="center"/>
    </xf>
    <xf numFmtId="0" fontId="33" fillId="0" borderId="28" xfId="11" applyFont="1" applyBorder="1" applyAlignment="1">
      <alignment horizontal="justify" vertical="top" wrapText="1"/>
    </xf>
    <xf numFmtId="4" fontId="6" fillId="0" borderId="28" xfId="11" applyNumberFormat="1" applyFont="1" applyBorder="1" applyAlignment="1">
      <alignment horizontal="center"/>
    </xf>
    <xf numFmtId="4" fontId="39" fillId="4" borderId="28" xfId="11" applyNumberFormat="1" applyFont="1" applyFill="1" applyBorder="1" applyAlignment="1">
      <alignment horizontal="center"/>
    </xf>
    <xf numFmtId="4" fontId="6" fillId="0" borderId="0" xfId="11" applyNumberFormat="1" applyFont="1" applyAlignment="1">
      <alignment horizontal="center"/>
    </xf>
    <xf numFmtId="4" fontId="6" fillId="0" borderId="33" xfId="11" applyNumberFormat="1" applyFont="1" applyBorder="1" applyAlignment="1">
      <alignment horizontal="center"/>
    </xf>
    <xf numFmtId="0" fontId="10" fillId="3" borderId="37" xfId="11" applyFont="1" applyFill="1" applyBorder="1" applyAlignment="1">
      <alignment horizontal="center"/>
    </xf>
    <xf numFmtId="0" fontId="10" fillId="3" borderId="38" xfId="11" applyFont="1" applyFill="1" applyBorder="1" applyAlignment="1">
      <alignment horizontal="center"/>
    </xf>
    <xf numFmtId="0" fontId="10" fillId="3" borderId="39" xfId="11" applyFont="1" applyFill="1" applyBorder="1" applyAlignment="1">
      <alignment horizontal="center"/>
    </xf>
    <xf numFmtId="0" fontId="31" fillId="0" borderId="0" xfId="11" applyFont="1" applyAlignment="1">
      <alignment horizontal="center"/>
    </xf>
    <xf numFmtId="0" fontId="45" fillId="0" borderId="58" xfId="11" applyFont="1" applyBorder="1" applyAlignment="1">
      <alignment horizontal="center" vertical="center"/>
    </xf>
    <xf numFmtId="0" fontId="45" fillId="0" borderId="64" xfId="11" applyFont="1" applyBorder="1" applyAlignment="1">
      <alignment horizontal="center" vertical="center"/>
    </xf>
    <xf numFmtId="0" fontId="45" fillId="0" borderId="57" xfId="11" applyFont="1" applyBorder="1" applyAlignment="1">
      <alignment horizontal="center" vertical="center"/>
    </xf>
    <xf numFmtId="4" fontId="31" fillId="0" borderId="37" xfId="11" applyNumberFormat="1" applyFont="1" applyBorder="1" applyAlignment="1">
      <alignment horizontal="center"/>
    </xf>
    <xf numFmtId="4" fontId="31" fillId="0" borderId="39" xfId="11" applyNumberFormat="1" applyFont="1" applyBorder="1" applyAlignment="1">
      <alignment horizontal="center"/>
    </xf>
    <xf numFmtId="4" fontId="31" fillId="0" borderId="28" xfId="11" applyNumberFormat="1" applyFont="1" applyBorder="1" applyAlignment="1">
      <alignment horizontal="center"/>
    </xf>
    <xf numFmtId="4" fontId="6" fillId="9" borderId="28" xfId="11" applyNumberFormat="1" applyFont="1" applyFill="1" applyBorder="1" applyAlignment="1">
      <alignment horizontal="center"/>
    </xf>
    <xf numFmtId="4" fontId="6" fillId="9" borderId="28" xfId="11" applyNumberFormat="1" applyFont="1" applyFill="1" applyBorder="1" applyAlignment="1">
      <alignment horizontal="center" wrapText="1"/>
    </xf>
    <xf numFmtId="0" fontId="10" fillId="3" borderId="29" xfId="11" applyFont="1" applyFill="1" applyBorder="1" applyAlignment="1">
      <alignment horizontal="center"/>
    </xf>
    <xf numFmtId="0" fontId="10" fillId="3" borderId="30" xfId="11" applyFont="1" applyFill="1" applyBorder="1" applyAlignment="1">
      <alignment horizontal="center"/>
    </xf>
    <xf numFmtId="0" fontId="10" fillId="3" borderId="31" xfId="11" applyFont="1" applyFill="1" applyBorder="1" applyAlignment="1">
      <alignment horizontal="center"/>
    </xf>
    <xf numFmtId="0" fontId="34" fillId="3" borderId="29" xfId="11" applyFont="1" applyFill="1" applyBorder="1" applyAlignment="1">
      <alignment horizontal="center"/>
    </xf>
    <xf numFmtId="0" fontId="34" fillId="3" borderId="30" xfId="11" applyFont="1" applyFill="1" applyBorder="1" applyAlignment="1">
      <alignment horizontal="center"/>
    </xf>
    <xf numFmtId="0" fontId="34" fillId="3" borderId="31" xfId="11" applyFont="1" applyFill="1" applyBorder="1" applyAlignment="1">
      <alignment horizontal="center"/>
    </xf>
    <xf numFmtId="0" fontId="17" fillId="4" borderId="28" xfId="11" applyFont="1" applyFill="1" applyBorder="1" applyAlignment="1">
      <alignment horizontal="center" vertical="center"/>
    </xf>
    <xf numFmtId="0" fontId="17" fillId="4" borderId="28" xfId="11" applyFont="1" applyFill="1" applyBorder="1" applyAlignment="1">
      <alignment horizontal="center" vertical="top" wrapText="1"/>
    </xf>
    <xf numFmtId="0" fontId="35" fillId="4" borderId="28" xfId="11" applyFont="1" applyFill="1" applyBorder="1" applyAlignment="1">
      <alignment horizontal="center" vertical="center"/>
    </xf>
    <xf numFmtId="4" fontId="42" fillId="0" borderId="28" xfId="11" applyNumberFormat="1" applyFont="1" applyBorder="1" applyAlignment="1">
      <alignment horizontal="center"/>
    </xf>
    <xf numFmtId="4" fontId="30" fillId="11" borderId="28" xfId="11" applyNumberFormat="1" applyFont="1" applyFill="1" applyBorder="1" applyAlignment="1">
      <alignment horizontal="center" vertical="center"/>
    </xf>
    <xf numFmtId="4" fontId="38" fillId="9" borderId="28" xfId="11" applyNumberFormat="1" applyFont="1" applyFill="1" applyBorder="1" applyAlignment="1">
      <alignment horizontal="center"/>
    </xf>
    <xf numFmtId="0" fontId="17" fillId="0" borderId="0" xfId="11" applyFont="1" applyAlignment="1">
      <alignment horizontal="center" vertical="top" wrapText="1"/>
    </xf>
    <xf numFmtId="0" fontId="48" fillId="3" borderId="29" xfId="11" applyFont="1" applyFill="1" applyBorder="1" applyAlignment="1">
      <alignment horizontal="center" vertical="center"/>
    </xf>
    <xf numFmtId="0" fontId="48" fillId="3" borderId="30" xfId="11" applyFont="1" applyFill="1" applyBorder="1" applyAlignment="1">
      <alignment horizontal="center" vertical="center"/>
    </xf>
    <xf numFmtId="0" fontId="48" fillId="3" borderId="31" xfId="11" applyFont="1" applyFill="1" applyBorder="1" applyAlignment="1">
      <alignment horizontal="center" vertical="center"/>
    </xf>
    <xf numFmtId="0" fontId="48" fillId="3" borderId="32" xfId="11" applyFont="1" applyFill="1" applyBorder="1" applyAlignment="1">
      <alignment horizontal="center" vertical="center"/>
    </xf>
    <xf numFmtId="0" fontId="48" fillId="3" borderId="0" xfId="11" applyFont="1" applyFill="1" applyBorder="1" applyAlignment="1">
      <alignment horizontal="center" vertical="center"/>
    </xf>
    <xf numFmtId="0" fontId="48" fillId="3" borderId="33" xfId="11" applyFont="1" applyFill="1" applyBorder="1" applyAlignment="1">
      <alignment horizontal="center" vertical="center"/>
    </xf>
    <xf numFmtId="0" fontId="49" fillId="0" borderId="0" xfId="11" applyFont="1" applyBorder="1" applyAlignment="1">
      <alignment horizontal="center" vertical="top" wrapText="1"/>
    </xf>
    <xf numFmtId="0" fontId="13" fillId="0" borderId="0" xfId="11" applyFont="1" applyAlignment="1">
      <alignment horizontal="center"/>
    </xf>
    <xf numFmtId="0" fontId="42" fillId="0" borderId="0" xfId="11" applyFont="1" applyAlignment="1">
      <alignment horizontal="center"/>
    </xf>
    <xf numFmtId="0" fontId="17" fillId="0" borderId="0" xfId="11" applyFont="1" applyBorder="1" applyAlignment="1">
      <alignment horizontal="center" vertical="top" wrapText="1"/>
    </xf>
    <xf numFmtId="0" fontId="16" fillId="0" borderId="0" xfId="11" applyFont="1" applyBorder="1" applyAlignment="1">
      <alignment horizontal="center" vertical="top" wrapText="1"/>
    </xf>
    <xf numFmtId="0" fontId="13" fillId="0" borderId="0" xfId="11" applyFont="1" applyBorder="1" applyAlignment="1">
      <alignment horizontal="center" vertical="center"/>
    </xf>
    <xf numFmtId="0" fontId="30" fillId="0" borderId="0" xfId="11" applyFont="1" applyAlignment="1">
      <alignment horizontal="center"/>
    </xf>
    <xf numFmtId="0" fontId="10" fillId="3" borderId="28" xfId="11" applyFont="1" applyFill="1" applyBorder="1" applyAlignment="1">
      <alignment horizontal="center"/>
    </xf>
    <xf numFmtId="0" fontId="31" fillId="0" borderId="58" xfId="11" applyFont="1" applyBorder="1" applyAlignment="1">
      <alignment horizontal="center" vertical="center"/>
    </xf>
    <xf numFmtId="0" fontId="31" fillId="0" borderId="64" xfId="11" applyFont="1" applyBorder="1" applyAlignment="1">
      <alignment horizontal="center" vertical="center"/>
    </xf>
    <xf numFmtId="0" fontId="31" fillId="0" borderId="57" xfId="11" applyFont="1" applyBorder="1" applyAlignment="1">
      <alignment horizontal="center" vertical="center"/>
    </xf>
    <xf numFmtId="4" fontId="31" fillId="0" borderId="38" xfId="11" applyNumberFormat="1" applyFont="1" applyBorder="1" applyAlignment="1">
      <alignment horizontal="center"/>
    </xf>
    <xf numFmtId="4" fontId="31" fillId="9" borderId="28" xfId="11" applyNumberFormat="1" applyFont="1" applyFill="1" applyBorder="1" applyAlignment="1">
      <alignment horizontal="center" vertical="center"/>
    </xf>
    <xf numFmtId="0" fontId="29" fillId="3" borderId="29" xfId="11" applyFont="1" applyFill="1" applyBorder="1" applyAlignment="1">
      <alignment horizontal="center"/>
    </xf>
    <xf numFmtId="0" fontId="29" fillId="3" borderId="30" xfId="11" applyFont="1" applyFill="1" applyBorder="1" applyAlignment="1">
      <alignment horizontal="center"/>
    </xf>
    <xf numFmtId="0" fontId="29" fillId="3" borderId="31" xfId="11" applyFont="1" applyFill="1" applyBorder="1" applyAlignment="1">
      <alignment horizontal="center"/>
    </xf>
    <xf numFmtId="0" fontId="48" fillId="3" borderId="0" xfId="11" applyFont="1" applyFill="1" applyAlignment="1">
      <alignment horizontal="center" vertical="center"/>
    </xf>
    <xf numFmtId="0" fontId="49" fillId="0" borderId="0" xfId="11" applyFont="1" applyAlignment="1">
      <alignment horizontal="center" vertical="top" wrapText="1"/>
    </xf>
    <xf numFmtId="0" fontId="47" fillId="0" borderId="0" xfId="11" applyFont="1" applyFill="1" applyBorder="1" applyAlignment="1">
      <alignment horizontal="center"/>
    </xf>
    <xf numFmtId="0" fontId="47" fillId="0" borderId="0" xfId="11" applyFont="1" applyBorder="1" applyAlignment="1">
      <alignment horizontal="center"/>
    </xf>
    <xf numFmtId="0" fontId="47" fillId="15" borderId="5" xfId="11" applyFont="1" applyFill="1" applyBorder="1" applyAlignment="1">
      <alignment horizontal="center"/>
    </xf>
    <xf numFmtId="0" fontId="47" fillId="12" borderId="5" xfId="11" applyFont="1" applyFill="1" applyBorder="1" applyAlignment="1">
      <alignment horizontal="center"/>
    </xf>
    <xf numFmtId="0" fontId="46" fillId="0" borderId="59" xfId="11" applyFont="1" applyBorder="1" applyAlignment="1">
      <alignment horizontal="center"/>
    </xf>
    <xf numFmtId="0" fontId="46" fillId="0" borderId="60" xfId="11" applyFont="1" applyBorder="1" applyAlignment="1">
      <alignment horizontal="center"/>
    </xf>
    <xf numFmtId="0" fontId="46" fillId="0" borderId="62" xfId="11" applyFont="1" applyBorder="1" applyAlignment="1">
      <alignment horizontal="center"/>
    </xf>
    <xf numFmtId="0" fontId="47" fillId="0" borderId="2" xfId="11" applyFont="1" applyBorder="1" applyAlignment="1">
      <alignment horizontal="center"/>
    </xf>
    <xf numFmtId="0" fontId="47" fillId="0" borderId="5" xfId="11" applyFont="1" applyBorder="1" applyAlignment="1">
      <alignment horizontal="center"/>
    </xf>
    <xf numFmtId="0" fontId="47" fillId="13" borderId="5" xfId="11" applyFont="1" applyFill="1" applyBorder="1" applyAlignment="1">
      <alignment horizontal="center"/>
    </xf>
    <xf numFmtId="4" fontId="39" fillId="4" borderId="37" xfId="11" applyNumberFormat="1" applyFont="1" applyFill="1" applyBorder="1" applyAlignment="1">
      <alignment horizontal="center"/>
    </xf>
    <xf numFmtId="4" fontId="39" fillId="4" borderId="39" xfId="11" applyNumberFormat="1" applyFont="1" applyFill="1" applyBorder="1" applyAlignment="1">
      <alignment horizontal="center"/>
    </xf>
    <xf numFmtId="4" fontId="6" fillId="0" borderId="30" xfId="11" applyNumberFormat="1" applyFont="1" applyBorder="1" applyAlignment="1">
      <alignment horizontal="center"/>
    </xf>
    <xf numFmtId="4" fontId="6" fillId="0" borderId="31" xfId="11" applyNumberFormat="1" applyFont="1" applyBorder="1" applyAlignment="1">
      <alignment horizontal="center"/>
    </xf>
    <xf numFmtId="4" fontId="6" fillId="0" borderId="37" xfId="11" applyNumberFormat="1" applyFont="1" applyBorder="1" applyAlignment="1">
      <alignment horizontal="center"/>
    </xf>
    <xf numFmtId="4" fontId="6" fillId="0" borderId="39" xfId="11" applyNumberFormat="1" applyFont="1" applyBorder="1" applyAlignment="1">
      <alignment horizontal="center"/>
    </xf>
    <xf numFmtId="4" fontId="6" fillId="9" borderId="37" xfId="11" applyNumberFormat="1" applyFont="1" applyFill="1" applyBorder="1" applyAlignment="1">
      <alignment horizontal="center" wrapText="1"/>
    </xf>
    <xf numFmtId="4" fontId="6" fillId="9" borderId="39" xfId="11" applyNumberFormat="1" applyFont="1" applyFill="1" applyBorder="1" applyAlignment="1">
      <alignment horizontal="center" wrapText="1"/>
    </xf>
    <xf numFmtId="4" fontId="6" fillId="9" borderId="37" xfId="11" applyNumberFormat="1" applyFont="1" applyFill="1" applyBorder="1" applyAlignment="1">
      <alignment horizontal="center"/>
    </xf>
    <xf numFmtId="4" fontId="6" fillId="9" borderId="39" xfId="11" applyNumberFormat="1" applyFont="1" applyFill="1" applyBorder="1" applyAlignment="1">
      <alignment horizontal="center"/>
    </xf>
    <xf numFmtId="4" fontId="42" fillId="0" borderId="39" xfId="11" applyNumberFormat="1" applyFont="1" applyBorder="1" applyAlignment="1">
      <alignment horizontal="center"/>
    </xf>
    <xf numFmtId="4" fontId="30" fillId="11" borderId="37" xfId="11" applyNumberFormat="1" applyFont="1" applyFill="1" applyBorder="1" applyAlignment="1">
      <alignment horizontal="center" vertical="center"/>
    </xf>
    <xf numFmtId="4" fontId="30" fillId="11" borderId="39" xfId="11" applyNumberFormat="1" applyFont="1" applyFill="1" applyBorder="1" applyAlignment="1">
      <alignment horizontal="center" vertical="center"/>
    </xf>
    <xf numFmtId="4" fontId="38" fillId="9" borderId="37" xfId="11" applyNumberFormat="1" applyFont="1" applyFill="1" applyBorder="1" applyAlignment="1">
      <alignment horizontal="center"/>
    </xf>
    <xf numFmtId="4" fontId="38" fillId="9" borderId="39" xfId="11" applyNumberFormat="1" applyFont="1" applyFill="1" applyBorder="1" applyAlignment="1">
      <alignment horizontal="center"/>
    </xf>
    <xf numFmtId="0" fontId="35" fillId="4" borderId="37" xfId="11" applyFont="1" applyFill="1" applyBorder="1" applyAlignment="1">
      <alignment horizontal="center" vertical="center"/>
    </xf>
    <xf numFmtId="0" fontId="35" fillId="4" borderId="39" xfId="11" applyFont="1" applyFill="1" applyBorder="1" applyAlignment="1">
      <alignment horizontal="center" vertical="center"/>
    </xf>
    <xf numFmtId="0" fontId="47" fillId="12" borderId="1" xfId="11" applyFont="1" applyFill="1" applyBorder="1" applyAlignment="1">
      <alignment horizontal="center"/>
    </xf>
    <xf numFmtId="0" fontId="47" fillId="12" borderId="4" xfId="11" applyFont="1" applyFill="1" applyBorder="1" applyAlignment="1">
      <alignment horizontal="center"/>
    </xf>
    <xf numFmtId="0" fontId="47" fillId="0" borderId="1" xfId="11" applyFont="1" applyBorder="1" applyAlignment="1">
      <alignment horizontal="center"/>
    </xf>
    <xf numFmtId="0" fontId="47" fillId="0" borderId="4" xfId="11" applyFont="1" applyBorder="1" applyAlignment="1">
      <alignment horizontal="center"/>
    </xf>
    <xf numFmtId="0" fontId="47" fillId="13" borderId="1" xfId="11" applyFont="1" applyFill="1" applyBorder="1" applyAlignment="1">
      <alignment horizontal="center"/>
    </xf>
    <xf numFmtId="0" fontId="47" fillId="13" borderId="4" xfId="11" applyFont="1" applyFill="1" applyBorder="1" applyAlignment="1">
      <alignment horizontal="center"/>
    </xf>
    <xf numFmtId="0" fontId="47" fillId="0" borderId="17" xfId="11" applyFont="1" applyFill="1" applyBorder="1" applyAlignment="1">
      <alignment horizontal="center"/>
    </xf>
    <xf numFmtId="0" fontId="47" fillId="0" borderId="96" xfId="11" applyFont="1" applyBorder="1" applyAlignment="1">
      <alignment horizontal="center"/>
    </xf>
    <xf numFmtId="0" fontId="47" fillId="0" borderId="97" xfId="11" applyFont="1" applyBorder="1" applyAlignment="1">
      <alignment horizontal="center"/>
    </xf>
    <xf numFmtId="0" fontId="47" fillId="0" borderId="6" xfId="11" applyFont="1" applyFill="1" applyBorder="1" applyAlignment="1">
      <alignment horizontal="center"/>
    </xf>
    <xf numFmtId="0" fontId="47" fillId="0" borderId="8" xfId="11" applyFont="1" applyBorder="1" applyAlignment="1">
      <alignment horizontal="center"/>
    </xf>
    <xf numFmtId="0" fontId="47" fillId="15" borderId="1" xfId="11" applyFont="1" applyFill="1" applyBorder="1" applyAlignment="1">
      <alignment horizontal="center"/>
    </xf>
    <xf numFmtId="0" fontId="47" fillId="15" borderId="4" xfId="11" applyFont="1" applyFill="1" applyBorder="1" applyAlignment="1">
      <alignment horizontal="center"/>
    </xf>
    <xf numFmtId="0" fontId="54" fillId="0" borderId="0" xfId="11" applyFont="1" applyAlignment="1">
      <alignment horizontal="center"/>
    </xf>
    <xf numFmtId="4" fontId="30" fillId="9" borderId="37" xfId="11" applyNumberFormat="1" applyFont="1" applyFill="1" applyBorder="1" applyAlignment="1">
      <alignment horizontal="center" vertical="center"/>
    </xf>
    <xf numFmtId="4" fontId="30" fillId="9" borderId="39" xfId="11" applyNumberFormat="1" applyFont="1" applyFill="1" applyBorder="1" applyAlignment="1">
      <alignment horizontal="center" vertical="center"/>
    </xf>
    <xf numFmtId="4" fontId="39" fillId="0" borderId="28" xfId="11" applyNumberFormat="1" applyFont="1" applyBorder="1" applyAlignment="1">
      <alignment horizontal="center"/>
    </xf>
    <xf numFmtId="4" fontId="39" fillId="9" borderId="28" xfId="11" applyNumberFormat="1" applyFont="1" applyFill="1" applyBorder="1" applyAlignment="1">
      <alignment horizontal="center"/>
    </xf>
    <xf numFmtId="0" fontId="30" fillId="9" borderId="58" xfId="11" applyFont="1" applyFill="1" applyBorder="1" applyAlignment="1">
      <alignment horizontal="center" vertical="center"/>
    </xf>
    <xf numFmtId="0" fontId="30" fillId="9" borderId="64" xfId="11" applyFont="1" applyFill="1" applyBorder="1" applyAlignment="1">
      <alignment horizontal="center" vertical="center"/>
    </xf>
    <xf numFmtId="0" fontId="30" fillId="9" borderId="57" xfId="11" applyFont="1" applyFill="1" applyBorder="1" applyAlignment="1">
      <alignment horizontal="center" vertical="center"/>
    </xf>
    <xf numFmtId="4" fontId="6" fillId="0" borderId="37" xfId="11" applyNumberFormat="1" applyFont="1" applyBorder="1" applyAlignment="1">
      <alignment horizontal="center" vertical="center"/>
    </xf>
    <xf numFmtId="4" fontId="6" fillId="0" borderId="38" xfId="11" applyNumberFormat="1" applyFont="1" applyBorder="1" applyAlignment="1">
      <alignment horizontal="center" vertical="center"/>
    </xf>
    <xf numFmtId="4" fontId="6" fillId="0" borderId="39" xfId="11" applyNumberFormat="1" applyFont="1" applyBorder="1" applyAlignment="1">
      <alignment horizontal="center" vertical="center"/>
    </xf>
    <xf numFmtId="4" fontId="51" fillId="0" borderId="28" xfId="11" applyNumberFormat="1" applyFont="1" applyBorder="1" applyAlignment="1">
      <alignment horizontal="center"/>
    </xf>
    <xf numFmtId="4" fontId="6" fillId="0" borderId="28" xfId="11" applyNumberFormat="1" applyFont="1" applyBorder="1" applyAlignment="1">
      <alignment horizontal="center" vertical="center"/>
    </xf>
    <xf numFmtId="0" fontId="35" fillId="4" borderId="38" xfId="11" applyFont="1" applyFill="1" applyBorder="1" applyAlignment="1">
      <alignment horizontal="center" vertical="center"/>
    </xf>
    <xf numFmtId="171" fontId="42" fillId="0" borderId="28" xfId="11" applyNumberFormat="1" applyFont="1" applyBorder="1" applyAlignment="1">
      <alignment horizontal="center"/>
    </xf>
    <xf numFmtId="0" fontId="61" fillId="17" borderId="88" xfId="0" applyFont="1" applyFill="1" applyBorder="1" applyAlignment="1">
      <alignment horizontal="center" vertical="center" wrapText="1"/>
    </xf>
    <xf numFmtId="0" fontId="61" fillId="17" borderId="61" xfId="0" applyFont="1" applyFill="1" applyBorder="1" applyAlignment="1">
      <alignment horizontal="center" vertical="center" wrapText="1"/>
    </xf>
    <xf numFmtId="0" fontId="61" fillId="17" borderId="27" xfId="0" applyFont="1" applyFill="1" applyBorder="1" applyAlignment="1">
      <alignment horizontal="center" vertical="center" wrapText="1"/>
    </xf>
    <xf numFmtId="0" fontId="61" fillId="17" borderId="0" xfId="0" applyFont="1" applyFill="1" applyAlignment="1">
      <alignment horizontal="center" vertical="center" wrapText="1"/>
    </xf>
    <xf numFmtId="0" fontId="61" fillId="17" borderId="90" xfId="0" applyFont="1" applyFill="1" applyBorder="1" applyAlignment="1">
      <alignment horizontal="center" vertical="center" wrapText="1"/>
    </xf>
    <xf numFmtId="0" fontId="61" fillId="17" borderId="92" xfId="0" applyFont="1" applyFill="1" applyBorder="1" applyAlignment="1">
      <alignment horizontal="center" vertical="center" wrapText="1"/>
    </xf>
    <xf numFmtId="0" fontId="59" fillId="17" borderId="88" xfId="0" applyFont="1" applyFill="1" applyBorder="1" applyAlignment="1">
      <alignment horizontal="center" vertical="center"/>
    </xf>
    <xf numFmtId="0" fontId="59" fillId="17" borderId="87" xfId="0" applyFont="1" applyFill="1" applyBorder="1" applyAlignment="1">
      <alignment horizontal="center" vertical="center"/>
    </xf>
    <xf numFmtId="0" fontId="59" fillId="17" borderId="90" xfId="0" applyFont="1" applyFill="1" applyBorder="1" applyAlignment="1">
      <alignment horizontal="center" vertical="center"/>
    </xf>
    <xf numFmtId="0" fontId="59" fillId="17" borderId="91" xfId="0" applyFont="1" applyFill="1" applyBorder="1" applyAlignment="1">
      <alignment horizontal="center" vertical="center"/>
    </xf>
    <xf numFmtId="167" fontId="60" fillId="17" borderId="88" xfId="0" applyNumberFormat="1" applyFont="1" applyFill="1" applyBorder="1" applyAlignment="1">
      <alignment horizontal="center" vertical="center" wrapText="1"/>
    </xf>
    <xf numFmtId="167" fontId="60" fillId="17" borderId="61" xfId="0" applyNumberFormat="1" applyFont="1" applyFill="1" applyBorder="1" applyAlignment="1">
      <alignment horizontal="center" vertical="center" wrapText="1"/>
    </xf>
    <xf numFmtId="167" fontId="60" fillId="17" borderId="87" xfId="0" applyNumberFormat="1" applyFont="1" applyFill="1" applyBorder="1" applyAlignment="1">
      <alignment horizontal="center" vertical="center" wrapText="1"/>
    </xf>
    <xf numFmtId="167" fontId="60" fillId="17" borderId="90" xfId="0" applyNumberFormat="1" applyFont="1" applyFill="1" applyBorder="1" applyAlignment="1">
      <alignment horizontal="center" vertical="center" wrapText="1"/>
    </xf>
    <xf numFmtId="167" fontId="60" fillId="17" borderId="92" xfId="0" applyNumberFormat="1" applyFont="1" applyFill="1" applyBorder="1" applyAlignment="1">
      <alignment horizontal="center" vertical="center" wrapText="1"/>
    </xf>
    <xf numFmtId="167" fontId="60" fillId="17" borderId="91" xfId="0" applyNumberFormat="1" applyFont="1" applyFill="1" applyBorder="1" applyAlignment="1">
      <alignment horizontal="center" vertical="center" wrapText="1"/>
    </xf>
    <xf numFmtId="0" fontId="0" fillId="22" borderId="1" xfId="0" applyFill="1" applyBorder="1" applyAlignment="1">
      <alignment horizontal="center"/>
    </xf>
    <xf numFmtId="0" fontId="0" fillId="22" borderId="4" xfId="0" applyFill="1" applyBorder="1" applyAlignment="1">
      <alignment horizontal="center"/>
    </xf>
    <xf numFmtId="0" fontId="15" fillId="0" borderId="5" xfId="0" applyFont="1" applyBorder="1" applyAlignment="1">
      <alignment horizontal="center" vertical="center"/>
    </xf>
    <xf numFmtId="0" fontId="15" fillId="11" borderId="5" xfId="0" applyFont="1" applyFill="1" applyBorder="1" applyAlignment="1">
      <alignment horizontal="center"/>
    </xf>
    <xf numFmtId="0" fontId="0" fillId="11" borderId="5" xfId="0" applyFill="1" applyBorder="1" applyAlignment="1">
      <alignment horizontal="center"/>
    </xf>
    <xf numFmtId="0" fontId="0" fillId="13" borderId="5" xfId="0" applyFill="1" applyBorder="1" applyAlignment="1">
      <alignment horizontal="center"/>
    </xf>
    <xf numFmtId="0" fontId="0" fillId="13" borderId="5" xfId="0" applyFill="1" applyBorder="1" applyAlignment="1">
      <alignment horizontal="center" vertical="center"/>
    </xf>
    <xf numFmtId="0" fontId="47" fillId="0" borderId="42" xfId="11" applyFont="1" applyFill="1" applyBorder="1" applyAlignment="1">
      <alignment horizontal="center" vertical="center" wrapText="1"/>
    </xf>
    <xf numFmtId="0" fontId="47" fillId="0" borderId="6" xfId="11" applyFont="1" applyFill="1" applyBorder="1" applyAlignment="1">
      <alignment horizontal="center" vertical="center" wrapText="1"/>
    </xf>
    <xf numFmtId="0" fontId="47" fillId="0" borderId="41" xfId="11" applyFont="1" applyFill="1" applyBorder="1" applyAlignment="1">
      <alignment horizontal="center" vertical="center" wrapText="1"/>
    </xf>
    <xf numFmtId="0" fontId="47" fillId="0" borderId="3" xfId="11" applyFont="1" applyFill="1" applyBorder="1" applyAlignment="1">
      <alignment horizontal="center" vertical="center" wrapText="1"/>
    </xf>
    <xf numFmtId="0" fontId="47" fillId="0" borderId="0" xfId="11" applyFont="1" applyFill="1" applyBorder="1" applyAlignment="1">
      <alignment horizontal="center" vertical="center" wrapText="1"/>
    </xf>
    <xf numFmtId="0" fontId="47" fillId="0" borderId="7" xfId="11" applyFont="1" applyFill="1" applyBorder="1" applyAlignment="1">
      <alignment horizontal="center" vertical="center" wrapText="1"/>
    </xf>
    <xf numFmtId="0" fontId="47" fillId="0" borderId="63" xfId="11" applyFont="1" applyFill="1" applyBorder="1" applyAlignment="1">
      <alignment horizontal="center" vertical="center" wrapText="1"/>
    </xf>
    <xf numFmtId="0" fontId="47" fillId="0" borderId="8" xfId="11" applyFont="1" applyFill="1" applyBorder="1" applyAlignment="1">
      <alignment horizontal="center" vertical="center" wrapText="1"/>
    </xf>
    <xf numFmtId="0" fontId="47" fillId="0" borderId="89" xfId="11" applyFont="1" applyFill="1" applyBorder="1" applyAlignment="1">
      <alignment horizontal="center" vertical="center" wrapText="1"/>
    </xf>
    <xf numFmtId="0" fontId="47" fillId="0" borderId="5" xfId="11" applyFont="1" applyFill="1" applyBorder="1" applyAlignment="1">
      <alignment horizontal="center"/>
    </xf>
    <xf numFmtId="49" fontId="47" fillId="0" borderId="2" xfId="11" applyNumberFormat="1" applyFont="1" applyFill="1" applyBorder="1" applyAlignment="1">
      <alignment horizontal="center"/>
    </xf>
    <xf numFmtId="0" fontId="0" fillId="13" borderId="1" xfId="0" applyFill="1" applyBorder="1" applyAlignment="1">
      <alignment horizontal="center"/>
    </xf>
    <xf numFmtId="0" fontId="0" fillId="13" borderId="4" xfId="0" applyFill="1" applyBorder="1" applyAlignment="1">
      <alignment horizontal="center"/>
    </xf>
    <xf numFmtId="0" fontId="0" fillId="13" borderId="1" xfId="0" applyFill="1" applyBorder="1" applyAlignment="1">
      <alignment horizontal="center" vertical="center"/>
    </xf>
    <xf numFmtId="0" fontId="0" fillId="13" borderId="4" xfId="0" applyFill="1" applyBorder="1" applyAlignment="1">
      <alignment horizontal="center" vertical="center"/>
    </xf>
    <xf numFmtId="0" fontId="0" fillId="0" borderId="1" xfId="0" applyBorder="1" applyAlignment="1">
      <alignment horizontal="center"/>
    </xf>
    <xf numFmtId="0" fontId="0" fillId="0" borderId="17" xfId="0" applyBorder="1" applyAlignment="1">
      <alignment horizontal="center"/>
    </xf>
    <xf numFmtId="0" fontId="0" fillId="0" borderId="4" xfId="0" applyBorder="1" applyAlignment="1">
      <alignment horizontal="center"/>
    </xf>
    <xf numFmtId="0" fontId="0" fillId="12" borderId="59" xfId="0" applyFill="1" applyBorder="1" applyAlignment="1">
      <alignment horizontal="center"/>
    </xf>
    <xf numFmtId="0" fontId="0" fillId="12" borderId="62" xfId="0" applyFill="1" applyBorder="1" applyAlignment="1">
      <alignment horizontal="center"/>
    </xf>
    <xf numFmtId="0" fontId="47" fillId="0" borderId="2" xfId="11" applyFont="1" applyFill="1" applyBorder="1" applyAlignment="1">
      <alignment horizontal="center"/>
    </xf>
    <xf numFmtId="0" fontId="17" fillId="0" borderId="28" xfId="11" applyFont="1" applyBorder="1" applyAlignment="1">
      <alignment horizontal="center" vertical="center"/>
    </xf>
    <xf numFmtId="0" fontId="17" fillId="0" borderId="28" xfId="11" applyFont="1" applyFill="1" applyBorder="1" applyAlignment="1">
      <alignment horizontal="center" vertical="center"/>
    </xf>
    <xf numFmtId="4" fontId="39" fillId="11" borderId="28" xfId="11" applyNumberFormat="1" applyFont="1" applyFill="1" applyBorder="1" applyAlignment="1">
      <alignment horizontal="center"/>
    </xf>
    <xf numFmtId="4" fontId="37" fillId="9" borderId="39" xfId="11" applyNumberFormat="1" applyFont="1" applyFill="1" applyBorder="1" applyAlignment="1">
      <alignment horizontal="center"/>
    </xf>
    <xf numFmtId="4" fontId="37" fillId="9" borderId="28" xfId="11" applyNumberFormat="1" applyFont="1" applyFill="1" applyBorder="1" applyAlignment="1">
      <alignment horizontal="center"/>
    </xf>
    <xf numFmtId="4" fontId="6" fillId="9" borderId="28" xfId="11" applyNumberFormat="1" applyFont="1" applyFill="1" applyBorder="1" applyAlignment="1">
      <alignment horizontal="center" vertical="center"/>
    </xf>
    <xf numFmtId="4" fontId="51" fillId="9" borderId="28" xfId="11" applyNumberFormat="1" applyFont="1" applyFill="1" applyBorder="1" applyAlignment="1">
      <alignment horizontal="center"/>
    </xf>
    <xf numFmtId="4" fontId="39" fillId="9" borderId="37" xfId="11" applyNumberFormat="1" applyFont="1" applyFill="1" applyBorder="1" applyAlignment="1">
      <alignment horizontal="center"/>
    </xf>
    <xf numFmtId="4" fontId="39" fillId="9" borderId="38" xfId="11" applyNumberFormat="1" applyFont="1" applyFill="1" applyBorder="1" applyAlignment="1">
      <alignment horizontal="center"/>
    </xf>
    <xf numFmtId="49" fontId="5" fillId="9" borderId="37" xfId="11" applyNumberFormat="1" applyFont="1" applyFill="1" applyBorder="1" applyAlignment="1">
      <alignment horizontal="center" vertical="top" wrapText="1"/>
    </xf>
    <xf numFmtId="49" fontId="5" fillId="9" borderId="38" xfId="11" applyNumberFormat="1" applyFont="1" applyFill="1" applyBorder="1" applyAlignment="1">
      <alignment horizontal="center" vertical="top" wrapText="1"/>
    </xf>
    <xf numFmtId="49" fontId="5" fillId="9" borderId="39" xfId="11" applyNumberFormat="1" applyFont="1" applyFill="1" applyBorder="1" applyAlignment="1">
      <alignment horizontal="center" vertical="top" wrapText="1"/>
    </xf>
    <xf numFmtId="4" fontId="31" fillId="0" borderId="37" xfId="11" applyNumberFormat="1" applyFont="1" applyBorder="1" applyAlignment="1">
      <alignment horizontal="center" vertical="center"/>
    </xf>
    <xf numFmtId="4" fontId="31" fillId="0" borderId="39" xfId="11" applyNumberFormat="1" applyFont="1" applyBorder="1" applyAlignment="1">
      <alignment horizontal="center" vertical="center"/>
    </xf>
    <xf numFmtId="4" fontId="37" fillId="11" borderId="28" xfId="11" applyNumberFormat="1" applyFont="1" applyFill="1" applyBorder="1" applyAlignment="1">
      <alignment horizontal="center" vertical="center"/>
    </xf>
    <xf numFmtId="4" fontId="6" fillId="0" borderId="28" xfId="11" applyNumberFormat="1" applyFont="1" applyFill="1" applyBorder="1" applyAlignment="1">
      <alignment horizontal="center"/>
    </xf>
    <xf numFmtId="4" fontId="37" fillId="9" borderId="28" xfId="11" applyNumberFormat="1" applyFont="1" applyFill="1" applyBorder="1" applyAlignment="1">
      <alignment horizontal="center" vertical="center"/>
    </xf>
    <xf numFmtId="4" fontId="39" fillId="9" borderId="39" xfId="11" applyNumberFormat="1" applyFont="1" applyFill="1" applyBorder="1" applyAlignment="1">
      <alignment horizontal="center"/>
    </xf>
    <xf numFmtId="4" fontId="30" fillId="0" borderId="28" xfId="11" applyNumberFormat="1" applyFont="1" applyFill="1" applyBorder="1" applyAlignment="1">
      <alignment horizontal="center" vertical="center"/>
    </xf>
    <xf numFmtId="0" fontId="46" fillId="0" borderId="0" xfId="11" applyFont="1" applyFill="1" applyBorder="1" applyAlignment="1">
      <alignment horizontal="center"/>
    </xf>
    <xf numFmtId="0" fontId="16" fillId="0" borderId="0" xfId="2" applyFont="1" applyBorder="1" applyAlignment="1">
      <alignment horizontal="center" vertical="center"/>
    </xf>
    <xf numFmtId="0" fontId="13" fillId="0" borderId="0" xfId="2" applyFont="1" applyBorder="1" applyAlignment="1">
      <alignment horizontal="center" vertical="center"/>
    </xf>
    <xf numFmtId="0" fontId="6" fillId="0" borderId="0" xfId="2" applyFont="1" applyBorder="1" applyAlignment="1">
      <alignment horizontal="center" vertical="center"/>
    </xf>
    <xf numFmtId="0" fontId="17" fillId="0" borderId="0" xfId="2" applyFont="1" applyBorder="1" applyAlignment="1">
      <alignment horizontal="center" vertical="center"/>
    </xf>
    <xf numFmtId="49" fontId="8" fillId="0" borderId="42" xfId="10" applyNumberFormat="1" applyFont="1" applyFill="1" applyBorder="1" applyAlignment="1">
      <alignment horizontal="right" vertical="center"/>
    </xf>
    <xf numFmtId="49" fontId="8" fillId="0" borderId="6" xfId="10" applyNumberFormat="1" applyFont="1" applyFill="1" applyBorder="1" applyAlignment="1">
      <alignment horizontal="right" vertical="center"/>
    </xf>
    <xf numFmtId="49" fontId="8" fillId="0" borderId="1" xfId="10" applyNumberFormat="1" applyFont="1" applyFill="1" applyBorder="1" applyAlignment="1">
      <alignment horizontal="right" vertical="center"/>
    </xf>
    <xf numFmtId="49" fontId="8" fillId="0" borderId="17" xfId="10" applyNumberFormat="1" applyFont="1" applyFill="1" applyBorder="1" applyAlignment="1">
      <alignment horizontal="right" vertical="center"/>
    </xf>
    <xf numFmtId="49" fontId="8" fillId="0" borderId="54" xfId="10" applyNumberFormat="1" applyFont="1" applyFill="1" applyBorder="1" applyAlignment="1">
      <alignment horizontal="right" vertical="center"/>
    </xf>
    <xf numFmtId="49" fontId="8" fillId="0" borderId="55" xfId="10" applyNumberFormat="1" applyFont="1" applyFill="1" applyBorder="1" applyAlignment="1">
      <alignment horizontal="right" vertical="center"/>
    </xf>
  </cellXfs>
  <cellStyles count="14">
    <cellStyle name="Comma 2" xfId="10" xr:uid="{482B5208-6192-4E10-8727-9878FDFCAE27}"/>
    <cellStyle name="Millares" xfId="12" builtinId="3"/>
    <cellStyle name="Millares 2" xfId="3" xr:uid="{DA3D11B2-B028-4B0E-86BF-7A1D2C70E57B}"/>
    <cellStyle name="Moneda" xfId="7" builtinId="4"/>
    <cellStyle name="Moneda 11" xfId="13" xr:uid="{CDF55D87-6646-452D-BB34-D324AF333738}"/>
    <cellStyle name="Moneda 2" xfId="4" xr:uid="{0C133026-4AB2-4F6B-B4EB-B59197A894CD}"/>
    <cellStyle name="Moneda 2 2" xfId="9" xr:uid="{4A1D5883-0D3B-4262-978F-F35D70A88757}"/>
    <cellStyle name="Normal" xfId="0" builtinId="0"/>
    <cellStyle name="Normal 2" xfId="2" xr:uid="{FC9FC293-0633-4684-8B32-32FD3EDF2722}"/>
    <cellStyle name="Normal 2 2 2" xfId="5" xr:uid="{4B1037DE-6CA6-4006-8D8F-41E49ED50375}"/>
    <cellStyle name="Normal 3" xfId="11" xr:uid="{7C623D16-B28B-4263-A1DE-AB9FF218A0EC}"/>
    <cellStyle name="Normal_Consecutivos" xfId="6" xr:uid="{DDBFF257-1DD3-43D6-9118-C192EDCD0CA3}"/>
    <cellStyle name="Porcentaje" xfId="1" builtinId="5"/>
    <cellStyle name="Porcentaje 2" xfId="8" xr:uid="{D107BE55-2763-4FA6-8E2C-1984E06DD90F}"/>
  </cellStyles>
  <dxfs count="314">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
      <font>
        <b/>
        <i val="0"/>
        <u val="none"/>
        <color auto="1"/>
      </font>
      <fill>
        <patternFill>
          <fgColor auto="1"/>
          <bgColor theme="3" tint="0.59996337778862885"/>
        </patternFill>
      </fill>
    </dxf>
  </dxfs>
  <tableStyles count="0" defaultTableStyle="TableStyleMedium2" defaultPivotStyle="PivotStyleLight16"/>
  <colors>
    <mruColors>
      <color rgb="FFFF99FF"/>
      <color rgb="FF5F5F5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externalLink" Target="externalLinks/externalLink5.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37" Type="http://schemas.openxmlformats.org/officeDocument/2006/relationships/worksheet" Target="worksheets/sheet237.xml"/><Relationship Id="rId258" Type="http://schemas.openxmlformats.org/officeDocument/2006/relationships/worksheet" Target="worksheets/sheet258.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248" Type="http://schemas.openxmlformats.org/officeDocument/2006/relationships/worksheet" Target="worksheets/sheet248.xml"/><Relationship Id="rId269" Type="http://schemas.openxmlformats.org/officeDocument/2006/relationships/externalLink" Target="externalLinks/externalLink6.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8" Type="http://schemas.openxmlformats.org/officeDocument/2006/relationships/worksheet" Target="worksheets/sheet238.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externalLink" Target="externalLinks/externalLink7.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50" Type="http://schemas.openxmlformats.org/officeDocument/2006/relationships/worksheet" Target="worksheets/sheet250.xml"/><Relationship Id="rId271" Type="http://schemas.openxmlformats.org/officeDocument/2006/relationships/theme" Target="theme/theme1.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styles" Target="styles.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sharedStrings" Target="sharedStrings.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calcChain" Target="calcChain.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externalLink" Target="externalLinks/externalLink1.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externalLink" Target="externalLinks/externalLink2.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externalLink" Target="externalLinks/externalLink3.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externalLink" Target="externalLinks/externalLink4.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emf"/><Relationship Id="rId7" Type="http://schemas.openxmlformats.org/officeDocument/2006/relationships/image" Target="../media/image7.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12.png"/><Relationship Id="rId5" Type="http://schemas.openxmlformats.org/officeDocument/2006/relationships/image" Target="../media/image6.emf"/><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14.png"/><Relationship Id="rId5" Type="http://schemas.openxmlformats.org/officeDocument/2006/relationships/image" Target="../media/image6.emf"/><Relationship Id="rId4"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0.png"/><Relationship Id="rId1" Type="http://schemas.openxmlformats.org/officeDocument/2006/relationships/image" Target="../media/image17.png"/><Relationship Id="rId5" Type="http://schemas.openxmlformats.org/officeDocument/2006/relationships/image" Target="../media/image6.emf"/><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0.png"/><Relationship Id="rId5" Type="http://schemas.openxmlformats.org/officeDocument/2006/relationships/image" Target="../media/image6.emf"/><Relationship Id="rId4" Type="http://schemas.openxmlformats.org/officeDocument/2006/relationships/image" Target="../media/image13.png"/></Relationships>
</file>

<file path=xl/drawings/_rels/drawing7.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22.emf"/><Relationship Id="rId4" Type="http://schemas.openxmlformats.org/officeDocument/2006/relationships/image" Target="../media/image13.png"/></Relationships>
</file>

<file path=xl/drawings/_rels/drawing8.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23.emf"/><Relationship Id="rId4" Type="http://schemas.openxmlformats.org/officeDocument/2006/relationships/image" Target="../media/image13.png"/></Relationships>
</file>

<file path=xl/drawings/_rels/drawing9.xml.rels><?xml version="1.0" encoding="UTF-8" standalone="yes"?>
<Relationships xmlns="http://schemas.openxmlformats.org/package/2006/relationships"><Relationship Id="rId3" Type="http://schemas.openxmlformats.org/officeDocument/2006/relationships/image" Target="../media/image11.png"/><Relationship Id="rId7" Type="http://schemas.openxmlformats.org/officeDocument/2006/relationships/image" Target="../media/image6.emf"/><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4.emf"/><Relationship Id="rId5" Type="http://schemas.openxmlformats.org/officeDocument/2006/relationships/image" Target="../media/image22.emf"/><Relationship Id="rId4"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8" Type="http://schemas.openxmlformats.org/officeDocument/2006/relationships/image" Target="../media/image5.emf"/><Relationship Id="rId3" Type="http://schemas.openxmlformats.org/officeDocument/2006/relationships/image" Target="../media/image11.png"/><Relationship Id="rId7" Type="http://schemas.openxmlformats.org/officeDocument/2006/relationships/image" Target="../media/image28.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22.emf"/><Relationship Id="rId4"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29.emf"/><Relationship Id="rId4"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22.emf"/><Relationship Id="rId4"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8" Type="http://schemas.openxmlformats.org/officeDocument/2006/relationships/image" Target="../media/image5.emf"/><Relationship Id="rId3" Type="http://schemas.openxmlformats.org/officeDocument/2006/relationships/image" Target="../media/image11.png"/><Relationship Id="rId7" Type="http://schemas.openxmlformats.org/officeDocument/2006/relationships/image" Target="../media/image32.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5.png"/></Relationships>
</file>

<file path=xl/drawings/_rels/drawing15.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10.png"/><Relationship Id="rId7" Type="http://schemas.openxmlformats.org/officeDocument/2006/relationships/image" Target="../media/image34.png"/><Relationship Id="rId2" Type="http://schemas.openxmlformats.org/officeDocument/2006/relationships/image" Target="../media/image21.png"/><Relationship Id="rId1" Type="http://schemas.openxmlformats.org/officeDocument/2006/relationships/image" Target="../media/image33.emf"/><Relationship Id="rId6" Type="http://schemas.openxmlformats.org/officeDocument/2006/relationships/image" Target="../media/image6.emf"/><Relationship Id="rId5" Type="http://schemas.openxmlformats.org/officeDocument/2006/relationships/image" Target="../media/image13.png"/><Relationship Id="rId4" Type="http://schemas.openxmlformats.org/officeDocument/2006/relationships/image" Target="../media/image11.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1.png"/><Relationship Id="rId7" Type="http://schemas.openxmlformats.org/officeDocument/2006/relationships/image" Target="../media/image37.emf"/><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6.emf"/><Relationship Id="rId5" Type="http://schemas.openxmlformats.org/officeDocument/2006/relationships/image" Target="../media/image6.emf"/><Relationship Id="rId4" Type="http://schemas.openxmlformats.org/officeDocument/2006/relationships/image" Target="../media/image13.png"/></Relationships>
</file>

<file path=xl/drawings/_rels/drawing17.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33.emf"/><Relationship Id="rId4" Type="http://schemas.openxmlformats.org/officeDocument/2006/relationships/image" Target="../media/image13.png"/></Relationships>
</file>

<file path=xl/drawings/_rels/drawing18.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11.png"/><Relationship Id="rId7" Type="http://schemas.openxmlformats.org/officeDocument/2006/relationships/image" Target="../media/image35.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4.png"/><Relationship Id="rId5" Type="http://schemas.openxmlformats.org/officeDocument/2006/relationships/image" Target="../media/image6.emf"/><Relationship Id="rId4" Type="http://schemas.openxmlformats.org/officeDocument/2006/relationships/image" Target="../media/image13.png"/><Relationship Id="rId9" Type="http://schemas.openxmlformats.org/officeDocument/2006/relationships/image" Target="../media/image39.png"/></Relationships>
</file>

<file path=xl/drawings/_rels/drawing19.xml.rels><?xml version="1.0" encoding="UTF-8" standalone="yes"?>
<Relationships xmlns="http://schemas.openxmlformats.org/package/2006/relationships"><Relationship Id="rId8" Type="http://schemas.openxmlformats.org/officeDocument/2006/relationships/image" Target="../media/image43.jpeg"/><Relationship Id="rId3" Type="http://schemas.openxmlformats.org/officeDocument/2006/relationships/image" Target="../media/image11.png"/><Relationship Id="rId7" Type="http://schemas.openxmlformats.org/officeDocument/2006/relationships/image" Target="../media/image42.jpe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41.jpeg"/><Relationship Id="rId5" Type="http://schemas.openxmlformats.org/officeDocument/2006/relationships/image" Target="../media/image40.emf"/><Relationship Id="rId4" Type="http://schemas.openxmlformats.org/officeDocument/2006/relationships/image" Target="../media/image13.png"/><Relationship Id="rId9" Type="http://schemas.openxmlformats.org/officeDocument/2006/relationships/image" Target="../media/image5.emf"/></Relationships>
</file>

<file path=xl/drawings/_rels/drawing20.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5.emf"/><Relationship Id="rId5" Type="http://schemas.openxmlformats.org/officeDocument/2006/relationships/image" Target="../media/image44.emf"/><Relationship Id="rId4" Type="http://schemas.openxmlformats.org/officeDocument/2006/relationships/image" Target="../media/image13.png"/></Relationships>
</file>

<file path=xl/drawings/_rels/drawing21.xml.rels><?xml version="1.0" encoding="UTF-8" standalone="yes"?>
<Relationships xmlns="http://schemas.openxmlformats.org/package/2006/relationships"><Relationship Id="rId8" Type="http://schemas.openxmlformats.org/officeDocument/2006/relationships/image" Target="../media/image48.jpeg"/><Relationship Id="rId13" Type="http://schemas.openxmlformats.org/officeDocument/2006/relationships/image" Target="../media/image53.jpeg"/><Relationship Id="rId3" Type="http://schemas.openxmlformats.org/officeDocument/2006/relationships/image" Target="../media/image11.png"/><Relationship Id="rId7" Type="http://schemas.openxmlformats.org/officeDocument/2006/relationships/image" Target="../media/image47.jpeg"/><Relationship Id="rId12" Type="http://schemas.openxmlformats.org/officeDocument/2006/relationships/image" Target="../media/image52.jpe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46.jpeg"/><Relationship Id="rId11" Type="http://schemas.openxmlformats.org/officeDocument/2006/relationships/image" Target="../media/image51.jpeg"/><Relationship Id="rId5" Type="http://schemas.openxmlformats.org/officeDocument/2006/relationships/image" Target="../media/image45.jpeg"/><Relationship Id="rId15" Type="http://schemas.openxmlformats.org/officeDocument/2006/relationships/image" Target="../media/image5.emf"/><Relationship Id="rId10" Type="http://schemas.openxmlformats.org/officeDocument/2006/relationships/image" Target="../media/image50.jpeg"/><Relationship Id="rId4" Type="http://schemas.openxmlformats.org/officeDocument/2006/relationships/image" Target="../media/image13.png"/><Relationship Id="rId9" Type="http://schemas.openxmlformats.org/officeDocument/2006/relationships/image" Target="../media/image49.jpeg"/><Relationship Id="rId14" Type="http://schemas.openxmlformats.org/officeDocument/2006/relationships/image" Target="../media/image54.jpeg"/></Relationships>
</file>

<file path=xl/drawings/_rels/drawing22.xml.rels><?xml version="1.0" encoding="UTF-8" standalone="yes"?>
<Relationships xmlns="http://schemas.openxmlformats.org/package/2006/relationships"><Relationship Id="rId8" Type="http://schemas.openxmlformats.org/officeDocument/2006/relationships/image" Target="../media/image5.emf"/><Relationship Id="rId3" Type="http://schemas.openxmlformats.org/officeDocument/2006/relationships/image" Target="../media/image11.png"/><Relationship Id="rId7" Type="http://schemas.openxmlformats.org/officeDocument/2006/relationships/image" Target="../media/image56.jpe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55.png"/><Relationship Id="rId5" Type="http://schemas.openxmlformats.org/officeDocument/2006/relationships/image" Target="../media/image40.emf"/><Relationship Id="rId4" Type="http://schemas.openxmlformats.org/officeDocument/2006/relationships/image" Target="../media/image13.png"/></Relationships>
</file>

<file path=xl/drawings/_rels/drawing23.xml.rels><?xml version="1.0" encoding="UTF-8" standalone="yes"?>
<Relationships xmlns="http://schemas.openxmlformats.org/package/2006/relationships"><Relationship Id="rId8" Type="http://schemas.openxmlformats.org/officeDocument/2006/relationships/image" Target="../media/image6.emf"/><Relationship Id="rId3" Type="http://schemas.openxmlformats.org/officeDocument/2006/relationships/image" Target="../media/image11.png"/><Relationship Id="rId7" Type="http://schemas.openxmlformats.org/officeDocument/2006/relationships/image" Target="../media/image58.jpe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57.png"/><Relationship Id="rId5" Type="http://schemas.openxmlformats.org/officeDocument/2006/relationships/image" Target="../media/image40.emf"/><Relationship Id="rId4" Type="http://schemas.openxmlformats.org/officeDocument/2006/relationships/image" Target="../media/image13.png"/></Relationships>
</file>

<file path=xl/drawings/_rels/drawing2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59.emf"/><Relationship Id="rId4" Type="http://schemas.openxmlformats.org/officeDocument/2006/relationships/image" Target="../media/image13.png"/></Relationships>
</file>

<file path=xl/drawings/_rels/drawing25.xml.rels><?xml version="1.0" encoding="UTF-8" standalone="yes"?>
<Relationships xmlns="http://schemas.openxmlformats.org/package/2006/relationships"><Relationship Id="rId3" Type="http://schemas.openxmlformats.org/officeDocument/2006/relationships/image" Target="../media/image11.png"/><Relationship Id="rId7" Type="http://schemas.openxmlformats.org/officeDocument/2006/relationships/image" Target="../media/image6.emf"/><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1.png"/><Relationship Id="rId5" Type="http://schemas.openxmlformats.org/officeDocument/2006/relationships/image" Target="../media/image60.png"/><Relationship Id="rId4" Type="http://schemas.openxmlformats.org/officeDocument/2006/relationships/image" Target="../media/image13.png"/></Relationships>
</file>

<file path=xl/drawings/_rels/drawing26.xml.rels><?xml version="1.0" encoding="UTF-8" standalone="yes"?>
<Relationships xmlns="http://schemas.openxmlformats.org/package/2006/relationships"><Relationship Id="rId8" Type="http://schemas.openxmlformats.org/officeDocument/2006/relationships/image" Target="../media/image6.emf"/><Relationship Id="rId3" Type="http://schemas.openxmlformats.org/officeDocument/2006/relationships/image" Target="../media/image11.png"/><Relationship Id="rId7" Type="http://schemas.openxmlformats.org/officeDocument/2006/relationships/image" Target="../media/image63.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2.png"/><Relationship Id="rId5" Type="http://schemas.openxmlformats.org/officeDocument/2006/relationships/image" Target="../media/image40.emf"/><Relationship Id="rId4" Type="http://schemas.openxmlformats.org/officeDocument/2006/relationships/image" Target="../media/image13.png"/></Relationships>
</file>

<file path=xl/drawings/_rels/drawing27.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64.emf"/><Relationship Id="rId4" Type="http://schemas.openxmlformats.org/officeDocument/2006/relationships/image" Target="../media/image13.png"/></Relationships>
</file>

<file path=xl/drawings/_rels/drawing28.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40.emf"/><Relationship Id="rId4" Type="http://schemas.openxmlformats.org/officeDocument/2006/relationships/image" Target="../media/image13.png"/></Relationships>
</file>

<file path=xl/drawings/_rels/drawing29.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image" Target="../media/image11.png"/><Relationship Id="rId7" Type="http://schemas.openxmlformats.org/officeDocument/2006/relationships/image" Target="../media/image66.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5.png"/><Relationship Id="rId5" Type="http://schemas.openxmlformats.org/officeDocument/2006/relationships/image" Target="../media/image5.emf"/><Relationship Id="rId4" Type="http://schemas.openxmlformats.org/officeDocument/2006/relationships/image" Target="../media/image13.png"/><Relationship Id="rId9" Type="http://schemas.openxmlformats.org/officeDocument/2006/relationships/image" Target="../media/image67.png"/></Relationships>
</file>

<file path=xl/drawings/_rels/drawing30.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5.emf"/><Relationship Id="rId5" Type="http://schemas.openxmlformats.org/officeDocument/2006/relationships/image" Target="../media/image68.emf"/><Relationship Id="rId4" Type="http://schemas.openxmlformats.org/officeDocument/2006/relationships/image" Target="../media/image13.png"/></Relationships>
</file>

<file path=xl/drawings/_rels/drawing31.xml.rels><?xml version="1.0" encoding="UTF-8" standalone="yes"?>
<Relationships xmlns="http://schemas.openxmlformats.org/package/2006/relationships"><Relationship Id="rId8" Type="http://schemas.openxmlformats.org/officeDocument/2006/relationships/image" Target="../media/image72.png"/><Relationship Id="rId13" Type="http://schemas.openxmlformats.org/officeDocument/2006/relationships/image" Target="../media/image77.png"/><Relationship Id="rId3" Type="http://schemas.openxmlformats.org/officeDocument/2006/relationships/image" Target="../media/image11.png"/><Relationship Id="rId7" Type="http://schemas.openxmlformats.org/officeDocument/2006/relationships/image" Target="../media/image71.png"/><Relationship Id="rId12" Type="http://schemas.openxmlformats.org/officeDocument/2006/relationships/image" Target="../media/image76.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70.png"/><Relationship Id="rId11" Type="http://schemas.openxmlformats.org/officeDocument/2006/relationships/image" Target="../media/image75.png"/><Relationship Id="rId5" Type="http://schemas.openxmlformats.org/officeDocument/2006/relationships/image" Target="../media/image69.png"/><Relationship Id="rId15" Type="http://schemas.openxmlformats.org/officeDocument/2006/relationships/image" Target="../media/image5.emf"/><Relationship Id="rId10" Type="http://schemas.openxmlformats.org/officeDocument/2006/relationships/image" Target="../media/image74.png"/><Relationship Id="rId4" Type="http://schemas.openxmlformats.org/officeDocument/2006/relationships/image" Target="../media/image13.png"/><Relationship Id="rId9" Type="http://schemas.openxmlformats.org/officeDocument/2006/relationships/image" Target="../media/image73.png"/><Relationship Id="rId14" Type="http://schemas.openxmlformats.org/officeDocument/2006/relationships/image" Target="../media/image78.png"/></Relationships>
</file>

<file path=xl/drawings/_rels/drawing32.xml.rels><?xml version="1.0" encoding="UTF-8" standalone="yes"?>
<Relationships xmlns="http://schemas.openxmlformats.org/package/2006/relationships"><Relationship Id="rId8" Type="http://schemas.openxmlformats.org/officeDocument/2006/relationships/image" Target="../media/image3.emf"/><Relationship Id="rId3" Type="http://schemas.openxmlformats.org/officeDocument/2006/relationships/image" Target="../media/image11.png"/><Relationship Id="rId7" Type="http://schemas.openxmlformats.org/officeDocument/2006/relationships/image" Target="../media/image80.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79.png"/><Relationship Id="rId5" Type="http://schemas.openxmlformats.org/officeDocument/2006/relationships/image" Target="../media/image40.emf"/><Relationship Id="rId4" Type="http://schemas.openxmlformats.org/officeDocument/2006/relationships/image" Target="../media/image13.png"/></Relationships>
</file>

<file path=xl/drawings/_rels/drawing3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emf"/><Relationship Id="rId5" Type="http://schemas.openxmlformats.org/officeDocument/2006/relationships/image" Target="../media/image81.emf"/><Relationship Id="rId4" Type="http://schemas.openxmlformats.org/officeDocument/2006/relationships/image" Target="../media/image13.png"/></Relationships>
</file>

<file path=xl/drawings/_rels/drawing3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emf"/><Relationship Id="rId5" Type="http://schemas.openxmlformats.org/officeDocument/2006/relationships/image" Target="../media/image40.emf"/><Relationship Id="rId4" Type="http://schemas.openxmlformats.org/officeDocument/2006/relationships/image" Target="../media/image13.png"/></Relationships>
</file>

<file path=xl/drawings/_rels/drawing35.xml.rels><?xml version="1.0" encoding="UTF-8" standalone="yes"?>
<Relationships xmlns="http://schemas.openxmlformats.org/package/2006/relationships"><Relationship Id="rId8" Type="http://schemas.openxmlformats.org/officeDocument/2006/relationships/image" Target="../media/image85.png"/><Relationship Id="rId13" Type="http://schemas.openxmlformats.org/officeDocument/2006/relationships/image" Target="../media/image90.png"/><Relationship Id="rId3" Type="http://schemas.openxmlformats.org/officeDocument/2006/relationships/image" Target="../media/image11.png"/><Relationship Id="rId7" Type="http://schemas.openxmlformats.org/officeDocument/2006/relationships/image" Target="../media/image84.png"/><Relationship Id="rId12" Type="http://schemas.openxmlformats.org/officeDocument/2006/relationships/image" Target="../media/image89.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83.png"/><Relationship Id="rId11" Type="http://schemas.openxmlformats.org/officeDocument/2006/relationships/image" Target="../media/image88.png"/><Relationship Id="rId5" Type="http://schemas.openxmlformats.org/officeDocument/2006/relationships/image" Target="../media/image82.png"/><Relationship Id="rId15" Type="http://schemas.openxmlformats.org/officeDocument/2006/relationships/image" Target="../media/image3.emf"/><Relationship Id="rId10" Type="http://schemas.openxmlformats.org/officeDocument/2006/relationships/image" Target="../media/image87.png"/><Relationship Id="rId4" Type="http://schemas.openxmlformats.org/officeDocument/2006/relationships/image" Target="../media/image13.png"/><Relationship Id="rId9" Type="http://schemas.openxmlformats.org/officeDocument/2006/relationships/image" Target="../media/image86.png"/><Relationship Id="rId14" Type="http://schemas.openxmlformats.org/officeDocument/2006/relationships/image" Target="../media/image91.png"/></Relationships>
</file>

<file path=xl/drawings/_rels/drawing36.xml.rels><?xml version="1.0" encoding="UTF-8" standalone="yes"?>
<Relationships xmlns="http://schemas.openxmlformats.org/package/2006/relationships"><Relationship Id="rId8" Type="http://schemas.openxmlformats.org/officeDocument/2006/relationships/image" Target="../media/image94.png"/><Relationship Id="rId3" Type="http://schemas.openxmlformats.org/officeDocument/2006/relationships/image" Target="../media/image11.png"/><Relationship Id="rId7" Type="http://schemas.openxmlformats.org/officeDocument/2006/relationships/image" Target="../media/image93.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92.png"/><Relationship Id="rId5" Type="http://schemas.openxmlformats.org/officeDocument/2006/relationships/image" Target="../media/image40.emf"/><Relationship Id="rId10" Type="http://schemas.openxmlformats.org/officeDocument/2006/relationships/image" Target="../media/image5.emf"/><Relationship Id="rId4" Type="http://schemas.openxmlformats.org/officeDocument/2006/relationships/image" Target="../media/image13.png"/><Relationship Id="rId9" Type="http://schemas.openxmlformats.org/officeDocument/2006/relationships/image" Target="../media/image95.png"/></Relationships>
</file>

<file path=xl/drawings/_rels/drawing37.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5.emf"/><Relationship Id="rId5" Type="http://schemas.openxmlformats.org/officeDocument/2006/relationships/image" Target="../media/image40.emf"/><Relationship Id="rId4" Type="http://schemas.openxmlformats.org/officeDocument/2006/relationships/image" Target="../media/image13.png"/></Relationships>
</file>

<file path=xl/drawings/_rels/drawing38.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5.emf"/><Relationship Id="rId5" Type="http://schemas.openxmlformats.org/officeDocument/2006/relationships/image" Target="../media/image96.emf"/><Relationship Id="rId4" Type="http://schemas.openxmlformats.org/officeDocument/2006/relationships/image" Target="../media/image13.png"/></Relationships>
</file>

<file path=xl/drawings/_rels/drawing39.xml.rels><?xml version="1.0" encoding="UTF-8" standalone="yes"?>
<Relationships xmlns="http://schemas.openxmlformats.org/package/2006/relationships"><Relationship Id="rId8" Type="http://schemas.openxmlformats.org/officeDocument/2006/relationships/image" Target="../media/image6.emf"/><Relationship Id="rId3" Type="http://schemas.openxmlformats.org/officeDocument/2006/relationships/image" Target="../media/image11.png"/><Relationship Id="rId7" Type="http://schemas.openxmlformats.org/officeDocument/2006/relationships/image" Target="../media/image98.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97.png"/><Relationship Id="rId5" Type="http://schemas.openxmlformats.org/officeDocument/2006/relationships/image" Target="../media/image40.emf"/><Relationship Id="rId4" Type="http://schemas.openxmlformats.org/officeDocument/2006/relationships/image" Target="../media/image13.png"/></Relationships>
</file>

<file path=xl/drawings/_rels/drawing40.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40.emf"/><Relationship Id="rId4" Type="http://schemas.openxmlformats.org/officeDocument/2006/relationships/image" Target="../media/image13.png"/></Relationships>
</file>

<file path=xl/drawings/_rels/drawing41.xml.rels><?xml version="1.0" encoding="UTF-8" standalone="yes"?>
<Relationships xmlns="http://schemas.openxmlformats.org/package/2006/relationships"><Relationship Id="rId3" Type="http://schemas.openxmlformats.org/officeDocument/2006/relationships/image" Target="../media/image11.png"/><Relationship Id="rId7" Type="http://schemas.openxmlformats.org/officeDocument/2006/relationships/image" Target="../media/image6.emf"/><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99.emf"/><Relationship Id="rId5" Type="http://schemas.openxmlformats.org/officeDocument/2006/relationships/image" Target="../media/image96.emf"/><Relationship Id="rId4" Type="http://schemas.openxmlformats.org/officeDocument/2006/relationships/image" Target="../media/image13.png"/></Relationships>
</file>

<file path=xl/drawings/_rels/drawing42.xml.rels><?xml version="1.0" encoding="UTF-8" standalone="yes"?>
<Relationships xmlns="http://schemas.openxmlformats.org/package/2006/relationships"><Relationship Id="rId8" Type="http://schemas.openxmlformats.org/officeDocument/2006/relationships/image" Target="../media/image103.png"/><Relationship Id="rId13" Type="http://schemas.openxmlformats.org/officeDocument/2006/relationships/image" Target="../media/image108.png"/><Relationship Id="rId3" Type="http://schemas.openxmlformats.org/officeDocument/2006/relationships/image" Target="../media/image11.png"/><Relationship Id="rId7" Type="http://schemas.openxmlformats.org/officeDocument/2006/relationships/image" Target="../media/image102.png"/><Relationship Id="rId12" Type="http://schemas.openxmlformats.org/officeDocument/2006/relationships/image" Target="../media/image107.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101.png"/><Relationship Id="rId11" Type="http://schemas.openxmlformats.org/officeDocument/2006/relationships/image" Target="../media/image106.png"/><Relationship Id="rId5" Type="http://schemas.openxmlformats.org/officeDocument/2006/relationships/image" Target="../media/image100.png"/><Relationship Id="rId15" Type="http://schemas.openxmlformats.org/officeDocument/2006/relationships/image" Target="../media/image6.emf"/><Relationship Id="rId10" Type="http://schemas.openxmlformats.org/officeDocument/2006/relationships/image" Target="../media/image105.png"/><Relationship Id="rId4" Type="http://schemas.openxmlformats.org/officeDocument/2006/relationships/image" Target="../media/image13.png"/><Relationship Id="rId9" Type="http://schemas.openxmlformats.org/officeDocument/2006/relationships/image" Target="../media/image104.png"/><Relationship Id="rId14" Type="http://schemas.openxmlformats.org/officeDocument/2006/relationships/image" Target="../media/image109.png"/></Relationships>
</file>

<file path=xl/drawings/_rels/drawing43.xml.rels><?xml version="1.0" encoding="UTF-8" standalone="yes"?>
<Relationships xmlns="http://schemas.openxmlformats.org/package/2006/relationships"><Relationship Id="rId8" Type="http://schemas.openxmlformats.org/officeDocument/2006/relationships/image" Target="../media/image110.png"/><Relationship Id="rId3" Type="http://schemas.openxmlformats.org/officeDocument/2006/relationships/image" Target="../media/image11.png"/><Relationship Id="rId7" Type="http://schemas.openxmlformats.org/officeDocument/2006/relationships/image" Target="../media/image94.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93.png"/><Relationship Id="rId11" Type="http://schemas.openxmlformats.org/officeDocument/2006/relationships/image" Target="../media/image5.emf"/><Relationship Id="rId5" Type="http://schemas.openxmlformats.org/officeDocument/2006/relationships/image" Target="../media/image92.png"/><Relationship Id="rId10" Type="http://schemas.openxmlformats.org/officeDocument/2006/relationships/image" Target="../media/image95.png"/><Relationship Id="rId4" Type="http://schemas.openxmlformats.org/officeDocument/2006/relationships/image" Target="../media/image13.png"/><Relationship Id="rId9" Type="http://schemas.openxmlformats.org/officeDocument/2006/relationships/image" Target="../media/image111.png"/></Relationships>
</file>

<file path=xl/drawings/_rels/drawing44.xml.rels><?xml version="1.0" encoding="UTF-8" standalone="yes"?>
<Relationships xmlns="http://schemas.openxmlformats.org/package/2006/relationships"><Relationship Id="rId8" Type="http://schemas.openxmlformats.org/officeDocument/2006/relationships/image" Target="../media/image117.emf"/><Relationship Id="rId3" Type="http://schemas.openxmlformats.org/officeDocument/2006/relationships/image" Target="../media/image112.png"/><Relationship Id="rId7" Type="http://schemas.openxmlformats.org/officeDocument/2006/relationships/image" Target="../media/image116.emf"/><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115.emf"/><Relationship Id="rId11" Type="http://schemas.openxmlformats.org/officeDocument/2006/relationships/image" Target="../media/image5.emf"/><Relationship Id="rId5" Type="http://schemas.openxmlformats.org/officeDocument/2006/relationships/image" Target="../media/image114.emf"/><Relationship Id="rId10" Type="http://schemas.openxmlformats.org/officeDocument/2006/relationships/image" Target="../media/image119.png"/><Relationship Id="rId4" Type="http://schemas.openxmlformats.org/officeDocument/2006/relationships/image" Target="../media/image113.png"/><Relationship Id="rId9" Type="http://schemas.openxmlformats.org/officeDocument/2006/relationships/image" Target="../media/image118.png"/></Relationships>
</file>

<file path=xl/drawings/_rels/drawing4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5.emf"/><Relationship Id="rId5" Type="http://schemas.openxmlformats.org/officeDocument/2006/relationships/image" Target="../media/image120.emf"/><Relationship Id="rId4" Type="http://schemas.openxmlformats.org/officeDocument/2006/relationships/image" Target="../media/image13.png"/></Relationships>
</file>

<file path=xl/drawings/_rels/drawing46.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5.emf"/><Relationship Id="rId5" Type="http://schemas.openxmlformats.org/officeDocument/2006/relationships/image" Target="../media/image117.emf"/><Relationship Id="rId4" Type="http://schemas.openxmlformats.org/officeDocument/2006/relationships/image" Target="../media/image13.png"/></Relationships>
</file>

<file path=xl/drawings/_rels/drawing47.xml.rels><?xml version="1.0" encoding="UTF-8" standalone="yes"?>
<Relationships xmlns="http://schemas.openxmlformats.org/package/2006/relationships"><Relationship Id="rId3" Type="http://schemas.openxmlformats.org/officeDocument/2006/relationships/image" Target="../media/image11.png"/><Relationship Id="rId7" Type="http://schemas.openxmlformats.org/officeDocument/2006/relationships/image" Target="../media/image5.emf"/><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119.png"/><Relationship Id="rId5" Type="http://schemas.openxmlformats.org/officeDocument/2006/relationships/image" Target="../media/image118.png"/><Relationship Id="rId4" Type="http://schemas.openxmlformats.org/officeDocument/2006/relationships/image" Target="../media/image13.png"/></Relationships>
</file>

<file path=xl/drawings/_rels/drawing48.xml.rels><?xml version="1.0" encoding="UTF-8" standalone="yes"?>
<Relationships xmlns="http://schemas.openxmlformats.org/package/2006/relationships"><Relationship Id="rId8" Type="http://schemas.openxmlformats.org/officeDocument/2006/relationships/image" Target="../media/image117.emf"/><Relationship Id="rId3" Type="http://schemas.openxmlformats.org/officeDocument/2006/relationships/image" Target="../media/image11.png"/><Relationship Id="rId7" Type="http://schemas.openxmlformats.org/officeDocument/2006/relationships/image" Target="../media/image116.emf"/><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115.emf"/><Relationship Id="rId11" Type="http://schemas.openxmlformats.org/officeDocument/2006/relationships/image" Target="../media/image5.emf"/><Relationship Id="rId5" Type="http://schemas.openxmlformats.org/officeDocument/2006/relationships/image" Target="../media/image114.emf"/><Relationship Id="rId10" Type="http://schemas.openxmlformats.org/officeDocument/2006/relationships/image" Target="../media/image122.png"/><Relationship Id="rId4" Type="http://schemas.openxmlformats.org/officeDocument/2006/relationships/image" Target="../media/image13.png"/><Relationship Id="rId9" Type="http://schemas.openxmlformats.org/officeDocument/2006/relationships/image" Target="../media/image121.png"/></Relationships>
</file>

<file path=xl/drawings/_rels/drawing49.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5.emf"/><Relationship Id="rId5" Type="http://schemas.openxmlformats.org/officeDocument/2006/relationships/image" Target="../media/image123.emf"/><Relationship Id="rId4" Type="http://schemas.openxmlformats.org/officeDocument/2006/relationships/image" Target="../media/image13.png"/></Relationships>
</file>

<file path=xl/drawings/_rels/drawing50.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5.emf"/><Relationship Id="rId5" Type="http://schemas.openxmlformats.org/officeDocument/2006/relationships/image" Target="../media/image117.emf"/><Relationship Id="rId4" Type="http://schemas.openxmlformats.org/officeDocument/2006/relationships/image" Target="../media/image13.png"/></Relationships>
</file>

<file path=xl/drawings/_rels/drawing51.xml.rels><?xml version="1.0" encoding="UTF-8" standalone="yes"?>
<Relationships xmlns="http://schemas.openxmlformats.org/package/2006/relationships"><Relationship Id="rId8" Type="http://schemas.openxmlformats.org/officeDocument/2006/relationships/image" Target="../media/image5.emf"/><Relationship Id="rId3" Type="http://schemas.openxmlformats.org/officeDocument/2006/relationships/image" Target="../media/image11.png"/><Relationship Id="rId7" Type="http://schemas.openxmlformats.org/officeDocument/2006/relationships/image" Target="../media/image122.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121.png"/><Relationship Id="rId5" Type="http://schemas.openxmlformats.org/officeDocument/2006/relationships/image" Target="../media/image124.png"/><Relationship Id="rId4" Type="http://schemas.openxmlformats.org/officeDocument/2006/relationships/image" Target="../media/image13.png"/></Relationships>
</file>

<file path=xl/drawings/_rels/drawing5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125.emf"/><Relationship Id="rId4" Type="http://schemas.openxmlformats.org/officeDocument/2006/relationships/image" Target="../media/image13.png"/></Relationships>
</file>

<file path=xl/drawings/_rels/drawing5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126.emf"/><Relationship Id="rId4" Type="http://schemas.openxmlformats.org/officeDocument/2006/relationships/image" Target="../media/image13.png"/></Relationships>
</file>

<file path=xl/drawings/_rels/drawing5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125.emf"/><Relationship Id="rId4" Type="http://schemas.openxmlformats.org/officeDocument/2006/relationships/image" Target="../media/image25.png"/></Relationships>
</file>

<file path=xl/drawings/_rels/drawing5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5" Type="http://schemas.openxmlformats.org/officeDocument/2006/relationships/image" Target="../media/image3.emf"/><Relationship Id="rId4" Type="http://schemas.openxmlformats.org/officeDocument/2006/relationships/image" Target="../media/image13.png"/></Relationships>
</file>

<file path=xl/drawings/_rels/drawing56.xml.rels><?xml version="1.0" encoding="UTF-8" standalone="yes"?>
<Relationships xmlns="http://schemas.openxmlformats.org/package/2006/relationships"><Relationship Id="rId8" Type="http://schemas.openxmlformats.org/officeDocument/2006/relationships/image" Target="../media/image130.png"/><Relationship Id="rId3" Type="http://schemas.openxmlformats.org/officeDocument/2006/relationships/image" Target="../media/image10.png"/><Relationship Id="rId7" Type="http://schemas.openxmlformats.org/officeDocument/2006/relationships/image" Target="../media/image129.png"/><Relationship Id="rId2" Type="http://schemas.openxmlformats.org/officeDocument/2006/relationships/image" Target="../media/image21.png"/><Relationship Id="rId1" Type="http://schemas.openxmlformats.org/officeDocument/2006/relationships/image" Target="../media/image127.emf"/><Relationship Id="rId6" Type="http://schemas.openxmlformats.org/officeDocument/2006/relationships/image" Target="../media/image128.jpeg"/><Relationship Id="rId5" Type="http://schemas.openxmlformats.org/officeDocument/2006/relationships/image" Target="../media/image13.png"/><Relationship Id="rId4" Type="http://schemas.openxmlformats.org/officeDocument/2006/relationships/image" Target="../media/image11.png"/><Relationship Id="rId9" Type="http://schemas.openxmlformats.org/officeDocument/2006/relationships/image" Target="../media/image3.emf"/></Relationships>
</file>

<file path=xl/drawings/_rels/drawing57.xml.rels><?xml version="1.0" encoding="UTF-8" standalone="yes"?>
<Relationships xmlns="http://schemas.openxmlformats.org/package/2006/relationships"><Relationship Id="rId8" Type="http://schemas.openxmlformats.org/officeDocument/2006/relationships/image" Target="../media/image133.emf"/><Relationship Id="rId3" Type="http://schemas.openxmlformats.org/officeDocument/2006/relationships/image" Target="../media/image131.png"/><Relationship Id="rId7" Type="http://schemas.openxmlformats.org/officeDocument/2006/relationships/image" Target="../media/image116.emf"/><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115.emf"/><Relationship Id="rId11" Type="http://schemas.openxmlformats.org/officeDocument/2006/relationships/image" Target="../media/image5.emf"/><Relationship Id="rId5" Type="http://schemas.openxmlformats.org/officeDocument/2006/relationships/image" Target="../media/image114.emf"/><Relationship Id="rId10" Type="http://schemas.openxmlformats.org/officeDocument/2006/relationships/image" Target="../media/image135.png"/><Relationship Id="rId4" Type="http://schemas.openxmlformats.org/officeDocument/2006/relationships/image" Target="../media/image132.png"/><Relationship Id="rId9" Type="http://schemas.openxmlformats.org/officeDocument/2006/relationships/image" Target="../media/image134.png"/></Relationships>
</file>

<file path=xl/drawings/_rels/drawing58.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5.emf"/><Relationship Id="rId5" Type="http://schemas.openxmlformats.org/officeDocument/2006/relationships/image" Target="../media/image136.emf"/><Relationship Id="rId4" Type="http://schemas.openxmlformats.org/officeDocument/2006/relationships/image" Target="../media/image13.png"/></Relationships>
</file>

<file path=xl/drawings/_rels/drawing59.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5.emf"/><Relationship Id="rId5" Type="http://schemas.openxmlformats.org/officeDocument/2006/relationships/image" Target="../media/image133.emf"/><Relationship Id="rId4" Type="http://schemas.openxmlformats.org/officeDocument/2006/relationships/image" Target="../media/image13.png"/></Relationships>
</file>

<file path=xl/drawings/_rels/drawing60.xml.rels><?xml version="1.0" encoding="UTF-8" standalone="yes"?>
<Relationships xmlns="http://schemas.openxmlformats.org/package/2006/relationships"><Relationship Id="rId8" Type="http://schemas.openxmlformats.org/officeDocument/2006/relationships/image" Target="../media/image138.png"/><Relationship Id="rId3" Type="http://schemas.openxmlformats.org/officeDocument/2006/relationships/image" Target="../media/image11.png"/><Relationship Id="rId7" Type="http://schemas.openxmlformats.org/officeDocument/2006/relationships/image" Target="../media/image137.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134.png"/><Relationship Id="rId5" Type="http://schemas.openxmlformats.org/officeDocument/2006/relationships/image" Target="../media/image135.png"/><Relationship Id="rId4" Type="http://schemas.openxmlformats.org/officeDocument/2006/relationships/image" Target="../media/image13.png"/><Relationship Id="rId9" Type="http://schemas.openxmlformats.org/officeDocument/2006/relationships/image" Target="../media/image5.emf"/></Relationships>
</file>

<file path=xl/drawings/_rels/drawing61.xml.rels><?xml version="1.0" encoding="UTF-8" standalone="yes"?>
<Relationships xmlns="http://schemas.openxmlformats.org/package/2006/relationships"><Relationship Id="rId8" Type="http://schemas.openxmlformats.org/officeDocument/2006/relationships/image" Target="../media/image117.emf"/><Relationship Id="rId3" Type="http://schemas.openxmlformats.org/officeDocument/2006/relationships/image" Target="../media/image11.png"/><Relationship Id="rId7" Type="http://schemas.openxmlformats.org/officeDocument/2006/relationships/image" Target="../media/image116.emf"/><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115.emf"/><Relationship Id="rId11" Type="http://schemas.openxmlformats.org/officeDocument/2006/relationships/image" Target="../media/image6.emf"/><Relationship Id="rId5" Type="http://schemas.openxmlformats.org/officeDocument/2006/relationships/image" Target="../media/image114.emf"/><Relationship Id="rId10" Type="http://schemas.openxmlformats.org/officeDocument/2006/relationships/image" Target="../media/image140.jpeg"/><Relationship Id="rId4" Type="http://schemas.openxmlformats.org/officeDocument/2006/relationships/image" Target="../media/image13.png"/><Relationship Id="rId9" Type="http://schemas.openxmlformats.org/officeDocument/2006/relationships/image" Target="../media/image139.jpeg"/></Relationships>
</file>

<file path=xl/drawings/_rels/drawing6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141.emf"/><Relationship Id="rId4" Type="http://schemas.openxmlformats.org/officeDocument/2006/relationships/image" Target="../media/image13.png"/></Relationships>
</file>

<file path=xl/drawings/_rels/drawing63.xml.rels><?xml version="1.0" encoding="UTF-8" standalone="yes"?>
<Relationships xmlns="http://schemas.openxmlformats.org/package/2006/relationships"><Relationship Id="rId8" Type="http://schemas.openxmlformats.org/officeDocument/2006/relationships/image" Target="../media/image145.jpeg"/><Relationship Id="rId3" Type="http://schemas.openxmlformats.org/officeDocument/2006/relationships/image" Target="../media/image11.png"/><Relationship Id="rId7" Type="http://schemas.openxmlformats.org/officeDocument/2006/relationships/image" Target="../media/image144.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143.jpeg"/><Relationship Id="rId5" Type="http://schemas.openxmlformats.org/officeDocument/2006/relationships/image" Target="../media/image142.png"/><Relationship Id="rId4" Type="http://schemas.openxmlformats.org/officeDocument/2006/relationships/image" Target="../media/image13.png"/><Relationship Id="rId9" Type="http://schemas.openxmlformats.org/officeDocument/2006/relationships/image" Target="../media/image6.emf"/></Relationships>
</file>

<file path=xl/drawings/_rels/drawing64.xml.rels><?xml version="1.0" encoding="UTF-8" standalone="yes"?>
<Relationships xmlns="http://schemas.openxmlformats.org/package/2006/relationships"><Relationship Id="rId8" Type="http://schemas.openxmlformats.org/officeDocument/2006/relationships/image" Target="../media/image117.emf"/><Relationship Id="rId3" Type="http://schemas.openxmlformats.org/officeDocument/2006/relationships/image" Target="../media/image11.png"/><Relationship Id="rId7" Type="http://schemas.openxmlformats.org/officeDocument/2006/relationships/image" Target="../media/image116.emf"/><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115.emf"/><Relationship Id="rId11" Type="http://schemas.openxmlformats.org/officeDocument/2006/relationships/image" Target="../media/image6.emf"/><Relationship Id="rId5" Type="http://schemas.openxmlformats.org/officeDocument/2006/relationships/image" Target="../media/image114.emf"/><Relationship Id="rId10" Type="http://schemas.openxmlformats.org/officeDocument/2006/relationships/image" Target="../media/image147.png"/><Relationship Id="rId4" Type="http://schemas.openxmlformats.org/officeDocument/2006/relationships/image" Target="../media/image13.png"/><Relationship Id="rId9" Type="http://schemas.openxmlformats.org/officeDocument/2006/relationships/image" Target="../media/image146.png"/></Relationships>
</file>

<file path=xl/drawings/_rels/drawing6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148.emf"/><Relationship Id="rId4" Type="http://schemas.openxmlformats.org/officeDocument/2006/relationships/image" Target="../media/image13.png"/></Relationships>
</file>

<file path=xl/drawings/_rels/drawing66.xml.rels><?xml version="1.0" encoding="UTF-8" standalone="yes"?>
<Relationships xmlns="http://schemas.openxmlformats.org/package/2006/relationships"><Relationship Id="rId8" Type="http://schemas.openxmlformats.org/officeDocument/2006/relationships/image" Target="../media/image150.png"/><Relationship Id="rId3" Type="http://schemas.openxmlformats.org/officeDocument/2006/relationships/image" Target="../media/image11.png"/><Relationship Id="rId7" Type="http://schemas.openxmlformats.org/officeDocument/2006/relationships/image" Target="../media/image149.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147.png"/><Relationship Id="rId11" Type="http://schemas.openxmlformats.org/officeDocument/2006/relationships/image" Target="../media/image6.emf"/><Relationship Id="rId5" Type="http://schemas.openxmlformats.org/officeDocument/2006/relationships/image" Target="../media/image146.png"/><Relationship Id="rId10" Type="http://schemas.openxmlformats.org/officeDocument/2006/relationships/image" Target="../media/image152.png"/><Relationship Id="rId4" Type="http://schemas.openxmlformats.org/officeDocument/2006/relationships/image" Target="../media/image13.png"/><Relationship Id="rId9" Type="http://schemas.openxmlformats.org/officeDocument/2006/relationships/image" Target="../media/image151.png"/></Relationships>
</file>

<file path=xl/drawings/_rels/drawing67.xml.rels><?xml version="1.0" encoding="UTF-8" standalone="yes"?>
<Relationships xmlns="http://schemas.openxmlformats.org/package/2006/relationships"><Relationship Id="rId8" Type="http://schemas.openxmlformats.org/officeDocument/2006/relationships/image" Target="../media/image155.png"/><Relationship Id="rId3" Type="http://schemas.openxmlformats.org/officeDocument/2006/relationships/image" Target="../media/image131.png"/><Relationship Id="rId7" Type="http://schemas.openxmlformats.org/officeDocument/2006/relationships/image" Target="../media/image154.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153.emf"/><Relationship Id="rId5" Type="http://schemas.openxmlformats.org/officeDocument/2006/relationships/image" Target="../media/image6.emf"/><Relationship Id="rId4" Type="http://schemas.openxmlformats.org/officeDocument/2006/relationships/image" Target="../media/image132.png"/></Relationships>
</file>

<file path=xl/drawings/_rels/drawing68.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156.emf"/><Relationship Id="rId5" Type="http://schemas.openxmlformats.org/officeDocument/2006/relationships/image" Target="../media/image6.emf"/><Relationship Id="rId4" Type="http://schemas.openxmlformats.org/officeDocument/2006/relationships/image" Target="../media/image25.png"/></Relationships>
</file>

<file path=xl/drawings/_rels/drawing69.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153.emf"/><Relationship Id="rId5" Type="http://schemas.openxmlformats.org/officeDocument/2006/relationships/image" Target="../media/image6.emf"/><Relationship Id="rId4" Type="http://schemas.openxmlformats.org/officeDocument/2006/relationships/image" Target="../media/image13.png"/></Relationships>
</file>

<file path=xl/drawings/_rels/drawing70.xml.rels><?xml version="1.0" encoding="UTF-8" standalone="yes"?>
<Relationships xmlns="http://schemas.openxmlformats.org/package/2006/relationships"><Relationship Id="rId3" Type="http://schemas.openxmlformats.org/officeDocument/2006/relationships/image" Target="../media/image11.png"/><Relationship Id="rId7" Type="http://schemas.openxmlformats.org/officeDocument/2006/relationships/image" Target="../media/image155.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154.png"/><Relationship Id="rId5" Type="http://schemas.openxmlformats.org/officeDocument/2006/relationships/image" Target="../media/image6.emf"/><Relationship Id="rId4" Type="http://schemas.openxmlformats.org/officeDocument/2006/relationships/image" Target="../media/image13.png"/></Relationships>
</file>

<file path=xl/drawings/_rels/drawing71.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1.png"/><Relationship Id="rId1" Type="http://schemas.openxmlformats.org/officeDocument/2006/relationships/image" Target="../media/image127.emf"/><Relationship Id="rId6" Type="http://schemas.openxmlformats.org/officeDocument/2006/relationships/image" Target="../media/image6.emf"/><Relationship Id="rId5" Type="http://schemas.openxmlformats.org/officeDocument/2006/relationships/image" Target="../media/image13.png"/><Relationship Id="rId4" Type="http://schemas.openxmlformats.org/officeDocument/2006/relationships/image" Target="../media/image11.png"/></Relationships>
</file>

<file path=xl/drawings/_rels/drawing72.xml.rels><?xml version="1.0" encoding="UTF-8" standalone="yes"?>
<Relationships xmlns="http://schemas.openxmlformats.org/package/2006/relationships"><Relationship Id="rId8" Type="http://schemas.openxmlformats.org/officeDocument/2006/relationships/image" Target="../media/image160.emf"/><Relationship Id="rId3" Type="http://schemas.openxmlformats.org/officeDocument/2006/relationships/image" Target="../media/image11.png"/><Relationship Id="rId7" Type="http://schemas.openxmlformats.org/officeDocument/2006/relationships/image" Target="../media/image159.emf"/><Relationship Id="rId12" Type="http://schemas.openxmlformats.org/officeDocument/2006/relationships/image" Target="../media/image6.emf"/><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158.png"/><Relationship Id="rId11" Type="http://schemas.openxmlformats.org/officeDocument/2006/relationships/image" Target="../media/image163.emf"/><Relationship Id="rId5" Type="http://schemas.openxmlformats.org/officeDocument/2006/relationships/image" Target="../media/image157.emf"/><Relationship Id="rId10" Type="http://schemas.openxmlformats.org/officeDocument/2006/relationships/image" Target="../media/image162.emf"/><Relationship Id="rId4" Type="http://schemas.openxmlformats.org/officeDocument/2006/relationships/image" Target="../media/image13.png"/><Relationship Id="rId9" Type="http://schemas.openxmlformats.org/officeDocument/2006/relationships/image" Target="../media/image161.emf"/></Relationships>
</file>

<file path=xl/drawings/_rels/drawing73.xml.rels><?xml version="1.0" encoding="UTF-8" standalone="yes"?>
<Relationships xmlns="http://schemas.openxmlformats.org/package/2006/relationships"><Relationship Id="rId8" Type="http://schemas.openxmlformats.org/officeDocument/2006/relationships/image" Target="../media/image167.emf"/><Relationship Id="rId3" Type="http://schemas.openxmlformats.org/officeDocument/2006/relationships/image" Target="../media/image11.png"/><Relationship Id="rId7" Type="http://schemas.openxmlformats.org/officeDocument/2006/relationships/image" Target="../media/image166.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165.emf"/><Relationship Id="rId5" Type="http://schemas.openxmlformats.org/officeDocument/2006/relationships/image" Target="../media/image164.png"/><Relationship Id="rId10" Type="http://schemas.openxmlformats.org/officeDocument/2006/relationships/image" Target="../media/image168.emf"/><Relationship Id="rId4" Type="http://schemas.openxmlformats.org/officeDocument/2006/relationships/image" Target="../media/image13.png"/><Relationship Id="rId9" Type="http://schemas.openxmlformats.org/officeDocument/2006/relationships/image" Target="../media/image6.emf"/></Relationships>
</file>

<file path=xl/drawings/_rels/drawing7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117.emf"/><Relationship Id="rId4" Type="http://schemas.openxmlformats.org/officeDocument/2006/relationships/image" Target="../media/image13.png"/></Relationships>
</file>

<file path=xl/drawings/_rels/drawing75.xml.rels><?xml version="1.0" encoding="UTF-8" standalone="yes"?>
<Relationships xmlns="http://schemas.openxmlformats.org/package/2006/relationships"><Relationship Id="rId8" Type="http://schemas.openxmlformats.org/officeDocument/2006/relationships/image" Target="../media/image6.emf"/><Relationship Id="rId3" Type="http://schemas.openxmlformats.org/officeDocument/2006/relationships/image" Target="../media/image131.png"/><Relationship Id="rId7" Type="http://schemas.openxmlformats.org/officeDocument/2006/relationships/image" Target="../media/image116.emf"/><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115.emf"/><Relationship Id="rId11" Type="http://schemas.openxmlformats.org/officeDocument/2006/relationships/image" Target="../media/image171.png"/><Relationship Id="rId5" Type="http://schemas.openxmlformats.org/officeDocument/2006/relationships/image" Target="../media/image114.emf"/><Relationship Id="rId10" Type="http://schemas.openxmlformats.org/officeDocument/2006/relationships/image" Target="../media/image170.png"/><Relationship Id="rId4" Type="http://schemas.openxmlformats.org/officeDocument/2006/relationships/image" Target="../media/image132.png"/><Relationship Id="rId9" Type="http://schemas.openxmlformats.org/officeDocument/2006/relationships/image" Target="../media/image169.emf"/></Relationships>
</file>

<file path=xl/drawings/_rels/drawing76.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172.emf"/><Relationship Id="rId5" Type="http://schemas.openxmlformats.org/officeDocument/2006/relationships/image" Target="../media/image6.emf"/><Relationship Id="rId4" Type="http://schemas.openxmlformats.org/officeDocument/2006/relationships/image" Target="../media/image25.png"/></Relationships>
</file>

<file path=xl/drawings/_rels/drawing77.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169.emf"/><Relationship Id="rId5" Type="http://schemas.openxmlformats.org/officeDocument/2006/relationships/image" Target="../media/image6.emf"/><Relationship Id="rId4" Type="http://schemas.openxmlformats.org/officeDocument/2006/relationships/image" Target="../media/image13.png"/></Relationships>
</file>

<file path=xl/drawings/_rels/drawing78.xml.rels><?xml version="1.0" encoding="UTF-8" standalone="yes"?>
<Relationships xmlns="http://schemas.openxmlformats.org/package/2006/relationships"><Relationship Id="rId3" Type="http://schemas.openxmlformats.org/officeDocument/2006/relationships/image" Target="../media/image11.png"/><Relationship Id="rId7" Type="http://schemas.openxmlformats.org/officeDocument/2006/relationships/image" Target="../media/image173.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171.png"/><Relationship Id="rId5" Type="http://schemas.openxmlformats.org/officeDocument/2006/relationships/image" Target="../media/image6.emf"/><Relationship Id="rId4" Type="http://schemas.openxmlformats.org/officeDocument/2006/relationships/image" Target="../media/image13.png"/></Relationships>
</file>

<file path=xl/drawings/_rels/drawing79.xml.rels><?xml version="1.0" encoding="UTF-8" standalone="yes"?>
<Relationships xmlns="http://schemas.openxmlformats.org/package/2006/relationships"><Relationship Id="rId8" Type="http://schemas.openxmlformats.org/officeDocument/2006/relationships/image" Target="../media/image175.png"/><Relationship Id="rId3" Type="http://schemas.openxmlformats.org/officeDocument/2006/relationships/image" Target="../media/image10.png"/><Relationship Id="rId7" Type="http://schemas.openxmlformats.org/officeDocument/2006/relationships/image" Target="../media/image174.png"/><Relationship Id="rId2" Type="http://schemas.openxmlformats.org/officeDocument/2006/relationships/image" Target="../media/image21.png"/><Relationship Id="rId1" Type="http://schemas.openxmlformats.org/officeDocument/2006/relationships/image" Target="../media/image127.emf"/><Relationship Id="rId6" Type="http://schemas.openxmlformats.org/officeDocument/2006/relationships/image" Target="../media/image6.emf"/><Relationship Id="rId5" Type="http://schemas.openxmlformats.org/officeDocument/2006/relationships/image" Target="../media/image13.png"/><Relationship Id="rId4" Type="http://schemas.openxmlformats.org/officeDocument/2006/relationships/image" Target="../media/image11.png"/><Relationship Id="rId9" Type="http://schemas.openxmlformats.org/officeDocument/2006/relationships/image" Target="../media/image176.png"/></Relationships>
</file>

<file path=xl/drawings/_rels/drawing80.xml.rels><?xml version="1.0" encoding="UTF-8" standalone="yes"?>
<Relationships xmlns="http://schemas.openxmlformats.org/package/2006/relationships"><Relationship Id="rId3" Type="http://schemas.openxmlformats.org/officeDocument/2006/relationships/image" Target="../media/image11.png"/><Relationship Id="rId7" Type="http://schemas.openxmlformats.org/officeDocument/2006/relationships/image" Target="../media/image178.emf"/><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177.emf"/><Relationship Id="rId5" Type="http://schemas.openxmlformats.org/officeDocument/2006/relationships/image" Target="../media/image6.emf"/><Relationship Id="rId4" Type="http://schemas.openxmlformats.org/officeDocument/2006/relationships/image" Target="../media/image13.png"/></Relationships>
</file>

<file path=xl/drawings/_rels/drawing81.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117.emf"/><Relationship Id="rId4" Type="http://schemas.openxmlformats.org/officeDocument/2006/relationships/image" Target="../media/image13.png"/></Relationships>
</file>

<file path=xl/drawings/_rels/drawing82.xml.rels><?xml version="1.0" encoding="UTF-8" standalone="yes"?>
<Relationships xmlns="http://schemas.openxmlformats.org/package/2006/relationships"><Relationship Id="rId8" Type="http://schemas.openxmlformats.org/officeDocument/2006/relationships/image" Target="../media/image176.png"/><Relationship Id="rId3" Type="http://schemas.openxmlformats.org/officeDocument/2006/relationships/image" Target="../media/image11.png"/><Relationship Id="rId7" Type="http://schemas.openxmlformats.org/officeDocument/2006/relationships/image" Target="../media/image175.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174.png"/><Relationship Id="rId5" Type="http://schemas.openxmlformats.org/officeDocument/2006/relationships/image" Target="../media/image6.emf"/><Relationship Id="rId4" Type="http://schemas.openxmlformats.org/officeDocument/2006/relationships/image" Target="../media/image13.png"/></Relationships>
</file>

<file path=xl/drawings/_rels/drawing8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1.png"/><Relationship Id="rId1" Type="http://schemas.openxmlformats.org/officeDocument/2006/relationships/image" Target="../media/image127.emf"/><Relationship Id="rId6" Type="http://schemas.openxmlformats.org/officeDocument/2006/relationships/image" Target="../media/image6.emf"/><Relationship Id="rId5" Type="http://schemas.openxmlformats.org/officeDocument/2006/relationships/image" Target="../media/image13.png"/><Relationship Id="rId4" Type="http://schemas.openxmlformats.org/officeDocument/2006/relationships/image" Target="../media/image11.png"/></Relationships>
</file>

<file path=xl/drawings/_rels/drawing8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179.emf"/><Relationship Id="rId5" Type="http://schemas.openxmlformats.org/officeDocument/2006/relationships/image" Target="../media/image6.emf"/><Relationship Id="rId4" Type="http://schemas.openxmlformats.org/officeDocument/2006/relationships/image" Target="../media/image13.png"/></Relationships>
</file>

<file path=xl/drawings/_rels/drawing8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117.emf"/><Relationship Id="rId4" Type="http://schemas.openxmlformats.org/officeDocument/2006/relationships/image" Target="../media/image13.png"/></Relationships>
</file>

<file path=xl/drawings/_rels/drawing86.xml.rels><?xml version="1.0" encoding="UTF-8" standalone="yes"?>
<Relationships xmlns="http://schemas.openxmlformats.org/package/2006/relationships"><Relationship Id="rId8" Type="http://schemas.openxmlformats.org/officeDocument/2006/relationships/image" Target="../media/image6.emf"/><Relationship Id="rId3" Type="http://schemas.openxmlformats.org/officeDocument/2006/relationships/image" Target="../media/image11.png"/><Relationship Id="rId7" Type="http://schemas.openxmlformats.org/officeDocument/2006/relationships/image" Target="../media/image182.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181.png"/><Relationship Id="rId5" Type="http://schemas.openxmlformats.org/officeDocument/2006/relationships/image" Target="../media/image180.wmf"/><Relationship Id="rId4" Type="http://schemas.openxmlformats.org/officeDocument/2006/relationships/image" Target="../media/image13.png"/></Relationships>
</file>

<file path=xl/drawings/_rels/drawing87.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183.emf"/><Relationship Id="rId5" Type="http://schemas.openxmlformats.org/officeDocument/2006/relationships/image" Target="../media/image6.emf"/><Relationship Id="rId4" Type="http://schemas.openxmlformats.org/officeDocument/2006/relationships/image" Target="../media/image13.png"/></Relationships>
</file>

<file path=xl/drawings/_rels/drawing88.xml.rels><?xml version="1.0" encoding="UTF-8" standalone="yes"?>
<Relationships xmlns="http://schemas.openxmlformats.org/package/2006/relationships"><Relationship Id="rId3" Type="http://schemas.openxmlformats.org/officeDocument/2006/relationships/image" Target="../media/image11.png"/><Relationship Id="rId7" Type="http://schemas.openxmlformats.org/officeDocument/2006/relationships/image" Target="../media/image6.emf"/><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184.png"/><Relationship Id="rId5" Type="http://schemas.openxmlformats.org/officeDocument/2006/relationships/image" Target="../media/image180.wmf"/><Relationship Id="rId4" Type="http://schemas.openxmlformats.org/officeDocument/2006/relationships/image" Target="../media/image13.png"/></Relationships>
</file>

<file path=xl/drawings/_rels/drawing89.xml.rels><?xml version="1.0" encoding="UTF-8" standalone="yes"?>
<Relationships xmlns="http://schemas.openxmlformats.org/package/2006/relationships"><Relationship Id="rId3" Type="http://schemas.openxmlformats.org/officeDocument/2006/relationships/image" Target="../media/image11.png"/><Relationship Id="rId7" Type="http://schemas.openxmlformats.org/officeDocument/2006/relationships/image" Target="../media/image6.emf"/><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182.png"/><Relationship Id="rId5" Type="http://schemas.openxmlformats.org/officeDocument/2006/relationships/image" Target="../media/image181.png"/><Relationship Id="rId4" Type="http://schemas.openxmlformats.org/officeDocument/2006/relationships/image" Target="../media/image13.png"/></Relationships>
</file>

<file path=xl/drawings/_rels/drawing90.xml.rels><?xml version="1.0" encoding="UTF-8" standalone="yes"?>
<Relationships xmlns="http://schemas.openxmlformats.org/package/2006/relationships"><Relationship Id="rId8" Type="http://schemas.openxmlformats.org/officeDocument/2006/relationships/image" Target="../media/image187.png"/><Relationship Id="rId3" Type="http://schemas.openxmlformats.org/officeDocument/2006/relationships/image" Target="../media/image11.png"/><Relationship Id="rId7" Type="http://schemas.openxmlformats.org/officeDocument/2006/relationships/image" Target="../media/image186.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185.emf"/><Relationship Id="rId10" Type="http://schemas.openxmlformats.org/officeDocument/2006/relationships/image" Target="../media/image189.png"/><Relationship Id="rId4" Type="http://schemas.openxmlformats.org/officeDocument/2006/relationships/image" Target="../media/image13.png"/><Relationship Id="rId9" Type="http://schemas.openxmlformats.org/officeDocument/2006/relationships/image" Target="../media/image188.png"/></Relationships>
</file>

<file path=xl/drawings/_rels/drawing91.xml.rels><?xml version="1.0" encoding="UTF-8" standalone="yes"?>
<Relationships xmlns="http://schemas.openxmlformats.org/package/2006/relationships"><Relationship Id="rId3" Type="http://schemas.openxmlformats.org/officeDocument/2006/relationships/image" Target="../media/image11.png"/><Relationship Id="rId7" Type="http://schemas.openxmlformats.org/officeDocument/2006/relationships/image" Target="../media/image191.emf"/><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190.emf"/><Relationship Id="rId5" Type="http://schemas.openxmlformats.org/officeDocument/2006/relationships/image" Target="../media/image6.emf"/><Relationship Id="rId4" Type="http://schemas.openxmlformats.org/officeDocument/2006/relationships/image" Target="../media/image13.png"/></Relationships>
</file>

<file path=xl/drawings/_rels/drawing9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185.emf"/><Relationship Id="rId4" Type="http://schemas.openxmlformats.org/officeDocument/2006/relationships/image" Target="../media/image13.png"/></Relationships>
</file>

<file path=xl/drawings/_rels/drawing93.xml.rels><?xml version="1.0" encoding="UTF-8" standalone="yes"?>
<Relationships xmlns="http://schemas.openxmlformats.org/package/2006/relationships"><Relationship Id="rId8" Type="http://schemas.openxmlformats.org/officeDocument/2006/relationships/image" Target="../media/image194.png"/><Relationship Id="rId3" Type="http://schemas.openxmlformats.org/officeDocument/2006/relationships/image" Target="../media/image11.png"/><Relationship Id="rId7" Type="http://schemas.openxmlformats.org/officeDocument/2006/relationships/image" Target="../media/image193.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192.png"/><Relationship Id="rId5" Type="http://schemas.openxmlformats.org/officeDocument/2006/relationships/image" Target="../media/image6.emf"/><Relationship Id="rId4" Type="http://schemas.openxmlformats.org/officeDocument/2006/relationships/image" Target="../media/image13.png"/><Relationship Id="rId9" Type="http://schemas.openxmlformats.org/officeDocument/2006/relationships/image" Target="../media/image195.png"/></Relationships>
</file>

<file path=xl/drawings/_rels/drawing94.xml.rels><?xml version="1.0" encoding="UTF-8" standalone="yes"?>
<Relationships xmlns="http://schemas.openxmlformats.org/package/2006/relationships"><Relationship Id="rId8" Type="http://schemas.openxmlformats.org/officeDocument/2006/relationships/image" Target="../media/image6.emf"/><Relationship Id="rId3" Type="http://schemas.openxmlformats.org/officeDocument/2006/relationships/image" Target="../media/image11.png"/><Relationship Id="rId7" Type="http://schemas.openxmlformats.org/officeDocument/2006/relationships/image" Target="../media/image197.jpe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196.jpeg"/><Relationship Id="rId5" Type="http://schemas.openxmlformats.org/officeDocument/2006/relationships/image" Target="../media/image133.emf"/><Relationship Id="rId4" Type="http://schemas.openxmlformats.org/officeDocument/2006/relationships/image" Target="../media/image13.png"/></Relationships>
</file>

<file path=xl/drawings/_rels/drawing9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198.emf"/><Relationship Id="rId4" Type="http://schemas.openxmlformats.org/officeDocument/2006/relationships/image" Target="../media/image13.png"/></Relationships>
</file>

<file path=xl/drawings/_rels/drawing96.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133.emf"/><Relationship Id="rId4" Type="http://schemas.openxmlformats.org/officeDocument/2006/relationships/image" Target="../media/image25.png"/></Relationships>
</file>

<file path=xl/drawings/_rels/drawing97.xml.rels><?xml version="1.0" encoding="UTF-8" standalone="yes"?>
<Relationships xmlns="http://schemas.openxmlformats.org/package/2006/relationships"><Relationship Id="rId8" Type="http://schemas.openxmlformats.org/officeDocument/2006/relationships/image" Target="../media/image6.emf"/><Relationship Id="rId3" Type="http://schemas.openxmlformats.org/officeDocument/2006/relationships/image" Target="../media/image11.png"/><Relationship Id="rId7" Type="http://schemas.openxmlformats.org/officeDocument/2006/relationships/image" Target="../media/image201.jpe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00.jpeg"/><Relationship Id="rId5" Type="http://schemas.openxmlformats.org/officeDocument/2006/relationships/image" Target="../media/image199.jpeg"/><Relationship Id="rId4" Type="http://schemas.openxmlformats.org/officeDocument/2006/relationships/image" Target="../media/image13.png"/></Relationships>
</file>

<file path=xl/drawings/_rels/drawing98.xml.rels><?xml version="1.0" encoding="UTF-8" standalone="yes"?>
<Relationships xmlns="http://schemas.openxmlformats.org/package/2006/relationships"><Relationship Id="rId8" Type="http://schemas.openxmlformats.org/officeDocument/2006/relationships/image" Target="../media/image6.emf"/><Relationship Id="rId3" Type="http://schemas.openxmlformats.org/officeDocument/2006/relationships/image" Target="../media/image202.png"/><Relationship Id="rId7" Type="http://schemas.openxmlformats.org/officeDocument/2006/relationships/image" Target="../media/image197.jpe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196.jpeg"/><Relationship Id="rId5" Type="http://schemas.openxmlformats.org/officeDocument/2006/relationships/image" Target="../media/image133.emf"/><Relationship Id="rId4" Type="http://schemas.openxmlformats.org/officeDocument/2006/relationships/image" Target="../media/image203.png"/></Relationships>
</file>

<file path=xl/drawings/_rels/drawing99.xml.rels><?xml version="1.0" encoding="UTF-8" standalone="yes"?>
<Relationships xmlns="http://schemas.openxmlformats.org/package/2006/relationships"><Relationship Id="rId3" Type="http://schemas.openxmlformats.org/officeDocument/2006/relationships/image" Target="../media/image206.emf"/><Relationship Id="rId2" Type="http://schemas.openxmlformats.org/officeDocument/2006/relationships/image" Target="../media/image205.emf"/><Relationship Id="rId1" Type="http://schemas.openxmlformats.org/officeDocument/2006/relationships/image" Target="../media/image204.emf"/><Relationship Id="rId4" Type="http://schemas.openxmlformats.org/officeDocument/2006/relationships/image" Target="../media/image207.emf"/></Relationships>
</file>

<file path=xl/drawings/_rels/drawing100.xml.rels><?xml version="1.0" encoding="UTF-8" standalone="yes"?>
<Relationships xmlns="http://schemas.openxmlformats.org/package/2006/relationships"><Relationship Id="rId8" Type="http://schemas.openxmlformats.org/officeDocument/2006/relationships/image" Target="../media/image210.emf"/><Relationship Id="rId3" Type="http://schemas.openxmlformats.org/officeDocument/2006/relationships/image" Target="../media/image11.png"/><Relationship Id="rId7" Type="http://schemas.openxmlformats.org/officeDocument/2006/relationships/image" Target="../media/image209.emf"/><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08.emf"/><Relationship Id="rId5" Type="http://schemas.openxmlformats.org/officeDocument/2006/relationships/image" Target="../media/image6.emf"/><Relationship Id="rId4" Type="http://schemas.openxmlformats.org/officeDocument/2006/relationships/image" Target="../media/image13.png"/></Relationships>
</file>

<file path=xl/drawings/_rels/drawing101.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133.emf"/><Relationship Id="rId4" Type="http://schemas.openxmlformats.org/officeDocument/2006/relationships/image" Target="../media/image25.png"/></Relationships>
</file>

<file path=xl/drawings/_rels/drawing102.xml.rels><?xml version="1.0" encoding="UTF-8" standalone="yes"?>
<Relationships xmlns="http://schemas.openxmlformats.org/package/2006/relationships"><Relationship Id="rId8" Type="http://schemas.openxmlformats.org/officeDocument/2006/relationships/image" Target="../media/image6.emf"/><Relationship Id="rId3" Type="http://schemas.openxmlformats.org/officeDocument/2006/relationships/image" Target="../media/image11.png"/><Relationship Id="rId7" Type="http://schemas.openxmlformats.org/officeDocument/2006/relationships/image" Target="../media/image201.jpe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00.jpeg"/><Relationship Id="rId5" Type="http://schemas.openxmlformats.org/officeDocument/2006/relationships/image" Target="../media/image199.jpeg"/><Relationship Id="rId4" Type="http://schemas.openxmlformats.org/officeDocument/2006/relationships/image" Target="../media/image13.png"/></Relationships>
</file>

<file path=xl/drawings/_rels/drawing103.xml.rels><?xml version="1.0" encoding="UTF-8" standalone="yes"?>
<Relationships xmlns="http://schemas.openxmlformats.org/package/2006/relationships"><Relationship Id="rId8" Type="http://schemas.openxmlformats.org/officeDocument/2006/relationships/image" Target="../media/image133.emf"/><Relationship Id="rId3" Type="http://schemas.openxmlformats.org/officeDocument/2006/relationships/image" Target="../media/image131.png"/><Relationship Id="rId7" Type="http://schemas.openxmlformats.org/officeDocument/2006/relationships/image" Target="../media/image116.emf"/><Relationship Id="rId12" Type="http://schemas.openxmlformats.org/officeDocument/2006/relationships/image" Target="../media/image6.emf"/><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115.emf"/><Relationship Id="rId11" Type="http://schemas.openxmlformats.org/officeDocument/2006/relationships/image" Target="../media/image212.png"/><Relationship Id="rId5" Type="http://schemas.openxmlformats.org/officeDocument/2006/relationships/image" Target="../media/image114.emf"/><Relationship Id="rId10" Type="http://schemas.openxmlformats.org/officeDocument/2006/relationships/image" Target="../media/image211.png"/><Relationship Id="rId4" Type="http://schemas.openxmlformats.org/officeDocument/2006/relationships/image" Target="../media/image132.png"/><Relationship Id="rId9" Type="http://schemas.openxmlformats.org/officeDocument/2006/relationships/image" Target="../media/image134.png"/></Relationships>
</file>

<file path=xl/drawings/_rels/drawing10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213.emf"/><Relationship Id="rId4" Type="http://schemas.openxmlformats.org/officeDocument/2006/relationships/image" Target="../media/image25.png"/></Relationships>
</file>

<file path=xl/drawings/_rels/drawing10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133.emf"/><Relationship Id="rId4" Type="http://schemas.openxmlformats.org/officeDocument/2006/relationships/image" Target="../media/image13.png"/></Relationships>
</file>

<file path=xl/drawings/_rels/drawing106.xml.rels><?xml version="1.0" encoding="UTF-8" standalone="yes"?>
<Relationships xmlns="http://schemas.openxmlformats.org/package/2006/relationships"><Relationship Id="rId8" Type="http://schemas.openxmlformats.org/officeDocument/2006/relationships/image" Target="../media/image216.png"/><Relationship Id="rId3" Type="http://schemas.openxmlformats.org/officeDocument/2006/relationships/image" Target="../media/image11.png"/><Relationship Id="rId7" Type="http://schemas.openxmlformats.org/officeDocument/2006/relationships/image" Target="../media/image215.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14.png"/><Relationship Id="rId5" Type="http://schemas.openxmlformats.org/officeDocument/2006/relationships/image" Target="../media/image137.png"/><Relationship Id="rId10" Type="http://schemas.openxmlformats.org/officeDocument/2006/relationships/image" Target="../media/image6.emf"/><Relationship Id="rId4" Type="http://schemas.openxmlformats.org/officeDocument/2006/relationships/image" Target="../media/image13.png"/><Relationship Id="rId9" Type="http://schemas.openxmlformats.org/officeDocument/2006/relationships/image" Target="../media/image217.png"/></Relationships>
</file>

<file path=xl/drawings/_rels/drawing107.xml.rels><?xml version="1.0" encoding="UTF-8" standalone="yes"?>
<Relationships xmlns="http://schemas.openxmlformats.org/package/2006/relationships"><Relationship Id="rId8" Type="http://schemas.openxmlformats.org/officeDocument/2006/relationships/image" Target="../media/image5.emf"/><Relationship Id="rId3" Type="http://schemas.openxmlformats.org/officeDocument/2006/relationships/image" Target="../media/image202.png"/><Relationship Id="rId7" Type="http://schemas.openxmlformats.org/officeDocument/2006/relationships/image" Target="../media/image197.jpe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196.jpeg"/><Relationship Id="rId5" Type="http://schemas.openxmlformats.org/officeDocument/2006/relationships/image" Target="../media/image133.emf"/><Relationship Id="rId4" Type="http://schemas.openxmlformats.org/officeDocument/2006/relationships/image" Target="../media/image203.png"/></Relationships>
</file>

<file path=xl/drawings/_rels/drawing108.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18.emf"/><Relationship Id="rId5" Type="http://schemas.openxmlformats.org/officeDocument/2006/relationships/image" Target="../media/image5.emf"/><Relationship Id="rId4" Type="http://schemas.openxmlformats.org/officeDocument/2006/relationships/image" Target="../media/image13.png"/></Relationships>
</file>

<file path=xl/drawings/_rels/drawing109.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5.emf"/><Relationship Id="rId5" Type="http://schemas.openxmlformats.org/officeDocument/2006/relationships/image" Target="../media/image133.emf"/><Relationship Id="rId4" Type="http://schemas.openxmlformats.org/officeDocument/2006/relationships/image" Target="../media/image25.png"/></Relationships>
</file>

<file path=xl/drawings/_rels/drawing110.xml.rels><?xml version="1.0" encoding="UTF-8" standalone="yes"?>
<Relationships xmlns="http://schemas.openxmlformats.org/package/2006/relationships"><Relationship Id="rId8" Type="http://schemas.openxmlformats.org/officeDocument/2006/relationships/image" Target="../media/image5.emf"/><Relationship Id="rId3" Type="http://schemas.openxmlformats.org/officeDocument/2006/relationships/image" Target="../media/image11.png"/><Relationship Id="rId7" Type="http://schemas.openxmlformats.org/officeDocument/2006/relationships/image" Target="../media/image201.jpe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00.jpeg"/><Relationship Id="rId5" Type="http://schemas.openxmlformats.org/officeDocument/2006/relationships/image" Target="../media/image199.jpeg"/><Relationship Id="rId4" Type="http://schemas.openxmlformats.org/officeDocument/2006/relationships/image" Target="../media/image13.png"/></Relationships>
</file>

<file path=xl/drawings/_rels/drawing111.xml.rels><?xml version="1.0" encoding="UTF-8" standalone="yes"?>
<Relationships xmlns="http://schemas.openxmlformats.org/package/2006/relationships"><Relationship Id="rId8" Type="http://schemas.openxmlformats.org/officeDocument/2006/relationships/image" Target="../media/image222.png"/><Relationship Id="rId3" Type="http://schemas.openxmlformats.org/officeDocument/2006/relationships/image" Target="../media/image10.png"/><Relationship Id="rId7" Type="http://schemas.openxmlformats.org/officeDocument/2006/relationships/image" Target="../media/image221.png"/><Relationship Id="rId2" Type="http://schemas.openxmlformats.org/officeDocument/2006/relationships/image" Target="../media/image21.png"/><Relationship Id="rId1" Type="http://schemas.openxmlformats.org/officeDocument/2006/relationships/image" Target="../media/image219.emf"/><Relationship Id="rId6" Type="http://schemas.openxmlformats.org/officeDocument/2006/relationships/image" Target="../media/image220.emf"/><Relationship Id="rId5" Type="http://schemas.openxmlformats.org/officeDocument/2006/relationships/image" Target="../media/image13.png"/><Relationship Id="rId4" Type="http://schemas.openxmlformats.org/officeDocument/2006/relationships/image" Target="../media/image11.png"/><Relationship Id="rId9" Type="http://schemas.openxmlformats.org/officeDocument/2006/relationships/image" Target="../media/image6.emf"/></Relationships>
</file>

<file path=xl/drawings/_rels/drawing11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223.emf"/><Relationship Id="rId4" Type="http://schemas.openxmlformats.org/officeDocument/2006/relationships/image" Target="../media/image13.png"/></Relationships>
</file>

<file path=xl/drawings/_rels/drawing11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224.png"/><Relationship Id="rId4" Type="http://schemas.openxmlformats.org/officeDocument/2006/relationships/image" Target="../media/image13.png"/></Relationships>
</file>

<file path=xl/drawings/_rels/drawing114.xml.rels><?xml version="1.0" encoding="UTF-8" standalone="yes"?>
<Relationships xmlns="http://schemas.openxmlformats.org/package/2006/relationships"><Relationship Id="rId8" Type="http://schemas.openxmlformats.org/officeDocument/2006/relationships/image" Target="../media/image226.jpeg"/><Relationship Id="rId3" Type="http://schemas.openxmlformats.org/officeDocument/2006/relationships/image" Target="../media/image10.png"/><Relationship Id="rId7" Type="http://schemas.openxmlformats.org/officeDocument/2006/relationships/image" Target="../media/image225.jpeg"/><Relationship Id="rId2" Type="http://schemas.openxmlformats.org/officeDocument/2006/relationships/image" Target="../media/image21.png"/><Relationship Id="rId1" Type="http://schemas.openxmlformats.org/officeDocument/2006/relationships/image" Target="../media/image219.emf"/><Relationship Id="rId6" Type="http://schemas.openxmlformats.org/officeDocument/2006/relationships/image" Target="../media/image220.emf"/><Relationship Id="rId5" Type="http://schemas.openxmlformats.org/officeDocument/2006/relationships/image" Target="../media/image13.png"/><Relationship Id="rId4" Type="http://schemas.openxmlformats.org/officeDocument/2006/relationships/image" Target="../media/image11.png"/><Relationship Id="rId9" Type="http://schemas.openxmlformats.org/officeDocument/2006/relationships/image" Target="../media/image6.emf"/></Relationships>
</file>

<file path=xl/drawings/_rels/drawing11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227.emf"/><Relationship Id="rId4" Type="http://schemas.openxmlformats.org/officeDocument/2006/relationships/image" Target="../media/image13.png"/></Relationships>
</file>

<file path=xl/drawings/_rels/drawing116.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4.emf"/><Relationship Id="rId2" Type="http://schemas.openxmlformats.org/officeDocument/2006/relationships/image" Target="../media/image21.png"/><Relationship Id="rId1" Type="http://schemas.openxmlformats.org/officeDocument/2006/relationships/image" Target="../media/image219.emf"/><Relationship Id="rId6" Type="http://schemas.openxmlformats.org/officeDocument/2006/relationships/image" Target="../media/image220.emf"/><Relationship Id="rId5" Type="http://schemas.openxmlformats.org/officeDocument/2006/relationships/image" Target="../media/image13.png"/><Relationship Id="rId4" Type="http://schemas.openxmlformats.org/officeDocument/2006/relationships/image" Target="../media/image11.png"/></Relationships>
</file>

<file path=xl/drawings/_rels/drawing117.xml.rels><?xml version="1.0" encoding="UTF-8" standalone="yes"?>
<Relationships xmlns="http://schemas.openxmlformats.org/package/2006/relationships"><Relationship Id="rId8" Type="http://schemas.openxmlformats.org/officeDocument/2006/relationships/image" Target="../media/image6.emf"/><Relationship Id="rId3" Type="http://schemas.openxmlformats.org/officeDocument/2006/relationships/image" Target="../media/image11.png"/><Relationship Id="rId7" Type="http://schemas.openxmlformats.org/officeDocument/2006/relationships/image" Target="../media/image230.jpe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29.jpeg"/><Relationship Id="rId5" Type="http://schemas.openxmlformats.org/officeDocument/2006/relationships/image" Target="../media/image228.jpeg"/><Relationship Id="rId4" Type="http://schemas.openxmlformats.org/officeDocument/2006/relationships/image" Target="../media/image13.png"/></Relationships>
</file>

<file path=xl/drawings/_rels/drawing118.xml.rels><?xml version="1.0" encoding="UTF-8" standalone="yes"?>
<Relationships xmlns="http://schemas.openxmlformats.org/package/2006/relationships"><Relationship Id="rId8" Type="http://schemas.openxmlformats.org/officeDocument/2006/relationships/image" Target="../media/image232.jpeg"/><Relationship Id="rId3" Type="http://schemas.openxmlformats.org/officeDocument/2006/relationships/image" Target="../media/image10.png"/><Relationship Id="rId7" Type="http://schemas.openxmlformats.org/officeDocument/2006/relationships/image" Target="../media/image231.jpeg"/><Relationship Id="rId2" Type="http://schemas.openxmlformats.org/officeDocument/2006/relationships/image" Target="../media/image21.png"/><Relationship Id="rId1" Type="http://schemas.openxmlformats.org/officeDocument/2006/relationships/image" Target="../media/image219.emf"/><Relationship Id="rId6" Type="http://schemas.openxmlformats.org/officeDocument/2006/relationships/image" Target="../media/image220.emf"/><Relationship Id="rId5" Type="http://schemas.openxmlformats.org/officeDocument/2006/relationships/image" Target="../media/image13.png"/><Relationship Id="rId4" Type="http://schemas.openxmlformats.org/officeDocument/2006/relationships/image" Target="../media/image11.png"/><Relationship Id="rId9" Type="http://schemas.openxmlformats.org/officeDocument/2006/relationships/image" Target="../media/image6.emf"/></Relationships>
</file>

<file path=xl/drawings/_rels/drawing119.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233.emf"/><Relationship Id="rId4" Type="http://schemas.openxmlformats.org/officeDocument/2006/relationships/image" Target="../media/image13.png"/></Relationships>
</file>

<file path=xl/drawings/_rels/drawing120.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4.emf"/><Relationship Id="rId2" Type="http://schemas.openxmlformats.org/officeDocument/2006/relationships/image" Target="../media/image21.png"/><Relationship Id="rId1" Type="http://schemas.openxmlformats.org/officeDocument/2006/relationships/image" Target="../media/image219.emf"/><Relationship Id="rId6" Type="http://schemas.openxmlformats.org/officeDocument/2006/relationships/image" Target="../media/image220.emf"/><Relationship Id="rId5" Type="http://schemas.openxmlformats.org/officeDocument/2006/relationships/image" Target="../media/image13.png"/><Relationship Id="rId4" Type="http://schemas.openxmlformats.org/officeDocument/2006/relationships/image" Target="../media/image11.png"/></Relationships>
</file>

<file path=xl/drawings/_rels/drawing121.xml.rels><?xml version="1.0" encoding="UTF-8" standalone="yes"?>
<Relationships xmlns="http://schemas.openxmlformats.org/package/2006/relationships"><Relationship Id="rId3" Type="http://schemas.openxmlformats.org/officeDocument/2006/relationships/image" Target="../media/image11.png"/><Relationship Id="rId7" Type="http://schemas.openxmlformats.org/officeDocument/2006/relationships/image" Target="../media/image235.emf"/><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emf"/><Relationship Id="rId5" Type="http://schemas.openxmlformats.org/officeDocument/2006/relationships/image" Target="../media/image234.emf"/><Relationship Id="rId4" Type="http://schemas.openxmlformats.org/officeDocument/2006/relationships/image" Target="../media/image13.png"/></Relationships>
</file>

<file path=xl/drawings/_rels/drawing122.xml.rels><?xml version="1.0" encoding="UTF-8" standalone="yes"?>
<Relationships xmlns="http://schemas.openxmlformats.org/package/2006/relationships"><Relationship Id="rId8" Type="http://schemas.openxmlformats.org/officeDocument/2006/relationships/image" Target="../media/image238.emf"/><Relationship Id="rId3" Type="http://schemas.openxmlformats.org/officeDocument/2006/relationships/image" Target="../media/image11.png"/><Relationship Id="rId7" Type="http://schemas.openxmlformats.org/officeDocument/2006/relationships/image" Target="../media/image237.emf"/><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36.emf"/><Relationship Id="rId5" Type="http://schemas.openxmlformats.org/officeDocument/2006/relationships/image" Target="../media/image3.emf"/><Relationship Id="rId4" Type="http://schemas.openxmlformats.org/officeDocument/2006/relationships/image" Target="../media/image13.png"/></Relationships>
</file>

<file path=xl/drawings/_rels/drawing12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emf"/><Relationship Id="rId5" Type="http://schemas.openxmlformats.org/officeDocument/2006/relationships/image" Target="../media/image117.emf"/><Relationship Id="rId4" Type="http://schemas.openxmlformats.org/officeDocument/2006/relationships/image" Target="../media/image13.png"/></Relationships>
</file>

<file path=xl/drawings/_rels/drawing124.xml.rels><?xml version="1.0" encoding="UTF-8" standalone="yes"?>
<Relationships xmlns="http://schemas.openxmlformats.org/package/2006/relationships"><Relationship Id="rId8" Type="http://schemas.openxmlformats.org/officeDocument/2006/relationships/image" Target="../media/image3.emf"/><Relationship Id="rId3" Type="http://schemas.openxmlformats.org/officeDocument/2006/relationships/image" Target="../media/image11.png"/><Relationship Id="rId7" Type="http://schemas.openxmlformats.org/officeDocument/2006/relationships/image" Target="../media/image130.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129.png"/><Relationship Id="rId5" Type="http://schemas.openxmlformats.org/officeDocument/2006/relationships/image" Target="../media/image239.png"/><Relationship Id="rId4" Type="http://schemas.openxmlformats.org/officeDocument/2006/relationships/image" Target="../media/image13.png"/><Relationship Id="rId9" Type="http://schemas.openxmlformats.org/officeDocument/2006/relationships/image" Target="../media/image240.png"/></Relationships>
</file>

<file path=xl/drawings/_rels/drawing125.xml.rels><?xml version="1.0" encoding="UTF-8" standalone="yes"?>
<Relationships xmlns="http://schemas.openxmlformats.org/package/2006/relationships"><Relationship Id="rId8" Type="http://schemas.openxmlformats.org/officeDocument/2006/relationships/image" Target="../media/image6.emf"/><Relationship Id="rId3" Type="http://schemas.openxmlformats.org/officeDocument/2006/relationships/image" Target="../media/image11.png"/><Relationship Id="rId7" Type="http://schemas.openxmlformats.org/officeDocument/2006/relationships/image" Target="../media/image243.jpe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42.jpeg"/><Relationship Id="rId5" Type="http://schemas.openxmlformats.org/officeDocument/2006/relationships/image" Target="../media/image241.jpeg"/><Relationship Id="rId4" Type="http://schemas.openxmlformats.org/officeDocument/2006/relationships/image" Target="../media/image13.png"/></Relationships>
</file>

<file path=xl/drawings/_rels/drawing126.xml.rels><?xml version="1.0" encoding="UTF-8" standalone="yes"?>
<Relationships xmlns="http://schemas.openxmlformats.org/package/2006/relationships"><Relationship Id="rId8" Type="http://schemas.openxmlformats.org/officeDocument/2006/relationships/image" Target="../media/image245.jpeg"/><Relationship Id="rId3" Type="http://schemas.openxmlformats.org/officeDocument/2006/relationships/image" Target="../media/image10.png"/><Relationship Id="rId7" Type="http://schemas.openxmlformats.org/officeDocument/2006/relationships/image" Target="../media/image244.jpeg"/><Relationship Id="rId2" Type="http://schemas.openxmlformats.org/officeDocument/2006/relationships/image" Target="../media/image21.png"/><Relationship Id="rId1" Type="http://schemas.openxmlformats.org/officeDocument/2006/relationships/image" Target="../media/image219.emf"/><Relationship Id="rId6" Type="http://schemas.openxmlformats.org/officeDocument/2006/relationships/image" Target="../media/image220.emf"/><Relationship Id="rId5" Type="http://schemas.openxmlformats.org/officeDocument/2006/relationships/image" Target="../media/image13.png"/><Relationship Id="rId4" Type="http://schemas.openxmlformats.org/officeDocument/2006/relationships/image" Target="../media/image11.png"/><Relationship Id="rId9" Type="http://schemas.openxmlformats.org/officeDocument/2006/relationships/image" Target="../media/image6.emf"/></Relationships>
</file>

<file path=xl/drawings/_rels/drawing127.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46.emf"/><Relationship Id="rId5" Type="http://schemas.openxmlformats.org/officeDocument/2006/relationships/image" Target="../media/image6.emf"/><Relationship Id="rId4" Type="http://schemas.openxmlformats.org/officeDocument/2006/relationships/image" Target="../media/image13.png"/></Relationships>
</file>

<file path=xl/drawings/_rels/drawing128.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4.emf"/><Relationship Id="rId2" Type="http://schemas.openxmlformats.org/officeDocument/2006/relationships/image" Target="../media/image21.png"/><Relationship Id="rId1" Type="http://schemas.openxmlformats.org/officeDocument/2006/relationships/image" Target="../media/image219.emf"/><Relationship Id="rId6" Type="http://schemas.openxmlformats.org/officeDocument/2006/relationships/image" Target="../media/image220.emf"/><Relationship Id="rId5" Type="http://schemas.openxmlformats.org/officeDocument/2006/relationships/image" Target="../media/image13.png"/><Relationship Id="rId4" Type="http://schemas.openxmlformats.org/officeDocument/2006/relationships/image" Target="../media/image11.png"/></Relationships>
</file>

<file path=xl/drawings/_rels/drawing129.xml.rels><?xml version="1.0" encoding="UTF-8" standalone="yes"?>
<Relationships xmlns="http://schemas.openxmlformats.org/package/2006/relationships"><Relationship Id="rId8" Type="http://schemas.openxmlformats.org/officeDocument/2006/relationships/image" Target="../media/image6.emf"/><Relationship Id="rId3" Type="http://schemas.openxmlformats.org/officeDocument/2006/relationships/image" Target="../media/image11.png"/><Relationship Id="rId7" Type="http://schemas.openxmlformats.org/officeDocument/2006/relationships/image" Target="../media/image249.jpe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48.png"/><Relationship Id="rId5" Type="http://schemas.openxmlformats.org/officeDocument/2006/relationships/image" Target="../media/image247.png"/><Relationship Id="rId4" Type="http://schemas.openxmlformats.org/officeDocument/2006/relationships/image" Target="../media/image13.png"/></Relationships>
</file>

<file path=xl/drawings/_rels/drawing130.xml.rels><?xml version="1.0" encoding="UTF-8" standalone="yes"?>
<Relationships xmlns="http://schemas.openxmlformats.org/package/2006/relationships"><Relationship Id="rId8" Type="http://schemas.openxmlformats.org/officeDocument/2006/relationships/image" Target="../media/image251.png"/><Relationship Id="rId3" Type="http://schemas.openxmlformats.org/officeDocument/2006/relationships/image" Target="../media/image10.png"/><Relationship Id="rId7" Type="http://schemas.openxmlformats.org/officeDocument/2006/relationships/image" Target="../media/image250.jpeg"/><Relationship Id="rId2" Type="http://schemas.openxmlformats.org/officeDocument/2006/relationships/image" Target="../media/image21.png"/><Relationship Id="rId1" Type="http://schemas.openxmlformats.org/officeDocument/2006/relationships/image" Target="../media/image219.emf"/><Relationship Id="rId6" Type="http://schemas.openxmlformats.org/officeDocument/2006/relationships/image" Target="../media/image220.emf"/><Relationship Id="rId5" Type="http://schemas.openxmlformats.org/officeDocument/2006/relationships/image" Target="../media/image13.png"/><Relationship Id="rId4" Type="http://schemas.openxmlformats.org/officeDocument/2006/relationships/image" Target="../media/image11.png"/><Relationship Id="rId9" Type="http://schemas.openxmlformats.org/officeDocument/2006/relationships/image" Target="../media/image6.emf"/></Relationships>
</file>

<file path=xl/drawings/_rels/drawing131.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52.emf"/><Relationship Id="rId5" Type="http://schemas.openxmlformats.org/officeDocument/2006/relationships/image" Target="../media/image6.emf"/><Relationship Id="rId4" Type="http://schemas.openxmlformats.org/officeDocument/2006/relationships/image" Target="../media/image13.png"/></Relationships>
</file>

<file path=xl/drawings/_rels/drawing132.xml.rels><?xml version="1.0" encoding="UTF-8" standalone="yes"?>
<Relationships xmlns="http://schemas.openxmlformats.org/package/2006/relationships"><Relationship Id="rId3" Type="http://schemas.openxmlformats.org/officeDocument/2006/relationships/image" Target="../media/image11.png"/><Relationship Id="rId7" Type="http://schemas.openxmlformats.org/officeDocument/2006/relationships/image" Target="../media/image6.emf"/><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51.png"/><Relationship Id="rId5" Type="http://schemas.openxmlformats.org/officeDocument/2006/relationships/image" Target="../media/image253.jpeg"/><Relationship Id="rId4" Type="http://schemas.openxmlformats.org/officeDocument/2006/relationships/image" Target="../media/image13.png"/></Relationships>
</file>

<file path=xl/drawings/_rels/drawing133.xml.rels><?xml version="1.0" encoding="UTF-8" standalone="yes"?>
<Relationships xmlns="http://schemas.openxmlformats.org/package/2006/relationships"><Relationship Id="rId8" Type="http://schemas.openxmlformats.org/officeDocument/2006/relationships/image" Target="../media/image257.png"/><Relationship Id="rId3" Type="http://schemas.openxmlformats.org/officeDocument/2006/relationships/image" Target="../media/image11.png"/><Relationship Id="rId7" Type="http://schemas.openxmlformats.org/officeDocument/2006/relationships/image" Target="../media/image256.emf"/><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55.emf"/><Relationship Id="rId5" Type="http://schemas.openxmlformats.org/officeDocument/2006/relationships/image" Target="../media/image254.png"/><Relationship Id="rId10" Type="http://schemas.openxmlformats.org/officeDocument/2006/relationships/image" Target="../media/image5.emf"/><Relationship Id="rId4" Type="http://schemas.openxmlformats.org/officeDocument/2006/relationships/image" Target="../media/image13.png"/><Relationship Id="rId9" Type="http://schemas.openxmlformats.org/officeDocument/2006/relationships/image" Target="../media/image258.png"/></Relationships>
</file>

<file path=xl/drawings/_rels/drawing13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5.emf"/><Relationship Id="rId5" Type="http://schemas.openxmlformats.org/officeDocument/2006/relationships/image" Target="../media/image259.emf"/><Relationship Id="rId4" Type="http://schemas.openxmlformats.org/officeDocument/2006/relationships/image" Target="../media/image13.png"/></Relationships>
</file>

<file path=xl/drawings/_rels/drawing135.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5.emf"/><Relationship Id="rId2" Type="http://schemas.openxmlformats.org/officeDocument/2006/relationships/image" Target="../media/image21.png"/><Relationship Id="rId1" Type="http://schemas.openxmlformats.org/officeDocument/2006/relationships/image" Target="../media/image219.emf"/><Relationship Id="rId6" Type="http://schemas.openxmlformats.org/officeDocument/2006/relationships/image" Target="../media/image220.emf"/><Relationship Id="rId5" Type="http://schemas.openxmlformats.org/officeDocument/2006/relationships/image" Target="../media/image13.png"/><Relationship Id="rId4" Type="http://schemas.openxmlformats.org/officeDocument/2006/relationships/image" Target="../media/image11.png"/></Relationships>
</file>

<file path=xl/drawings/_rels/drawing136.xml.rels><?xml version="1.0" encoding="UTF-8" standalone="yes"?>
<Relationships xmlns="http://schemas.openxmlformats.org/package/2006/relationships"><Relationship Id="rId3" Type="http://schemas.openxmlformats.org/officeDocument/2006/relationships/image" Target="../media/image11.png"/><Relationship Id="rId7" Type="http://schemas.openxmlformats.org/officeDocument/2006/relationships/image" Target="../media/image5.emf"/><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58.png"/><Relationship Id="rId5" Type="http://schemas.openxmlformats.org/officeDocument/2006/relationships/image" Target="../media/image257.png"/><Relationship Id="rId4" Type="http://schemas.openxmlformats.org/officeDocument/2006/relationships/image" Target="../media/image13.png"/></Relationships>
</file>

<file path=xl/drawings/_rels/drawing137.xml.rels><?xml version="1.0" encoding="UTF-8" standalone="yes"?>
<Relationships xmlns="http://schemas.openxmlformats.org/package/2006/relationships"><Relationship Id="rId8" Type="http://schemas.openxmlformats.org/officeDocument/2006/relationships/image" Target="../media/image260.png"/><Relationship Id="rId3" Type="http://schemas.openxmlformats.org/officeDocument/2006/relationships/image" Target="../media/image10.png"/><Relationship Id="rId7" Type="http://schemas.openxmlformats.org/officeDocument/2006/relationships/image" Target="../media/image6.emf"/><Relationship Id="rId2" Type="http://schemas.openxmlformats.org/officeDocument/2006/relationships/image" Target="../media/image21.png"/><Relationship Id="rId1" Type="http://schemas.openxmlformats.org/officeDocument/2006/relationships/image" Target="../media/image219.emf"/><Relationship Id="rId6" Type="http://schemas.openxmlformats.org/officeDocument/2006/relationships/image" Target="../media/image220.emf"/><Relationship Id="rId5" Type="http://schemas.openxmlformats.org/officeDocument/2006/relationships/image" Target="../media/image13.png"/><Relationship Id="rId4" Type="http://schemas.openxmlformats.org/officeDocument/2006/relationships/image" Target="../media/image11.png"/></Relationships>
</file>

<file path=xl/drawings/_rels/drawing138.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61.emf"/><Relationship Id="rId5" Type="http://schemas.openxmlformats.org/officeDocument/2006/relationships/image" Target="../media/image6.emf"/><Relationship Id="rId4" Type="http://schemas.openxmlformats.org/officeDocument/2006/relationships/image" Target="../media/image13.png"/></Relationships>
</file>

<file path=xl/drawings/_rels/drawing139.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60.png"/><Relationship Id="rId5" Type="http://schemas.openxmlformats.org/officeDocument/2006/relationships/image" Target="../media/image6.emf"/><Relationship Id="rId4" Type="http://schemas.openxmlformats.org/officeDocument/2006/relationships/image" Target="../media/image13.png"/></Relationships>
</file>

<file path=xl/drawings/_rels/drawing140.xml.rels><?xml version="1.0" encoding="UTF-8" standalone="yes"?>
<Relationships xmlns="http://schemas.openxmlformats.org/package/2006/relationships"><Relationship Id="rId8" Type="http://schemas.openxmlformats.org/officeDocument/2006/relationships/image" Target="../media/image262.png"/><Relationship Id="rId3" Type="http://schemas.openxmlformats.org/officeDocument/2006/relationships/image" Target="../media/image10.png"/><Relationship Id="rId7" Type="http://schemas.openxmlformats.org/officeDocument/2006/relationships/image" Target="../media/image6.emf"/><Relationship Id="rId2" Type="http://schemas.openxmlformats.org/officeDocument/2006/relationships/image" Target="../media/image21.png"/><Relationship Id="rId1" Type="http://schemas.openxmlformats.org/officeDocument/2006/relationships/image" Target="../media/image219.emf"/><Relationship Id="rId6" Type="http://schemas.openxmlformats.org/officeDocument/2006/relationships/image" Target="../media/image220.emf"/><Relationship Id="rId5" Type="http://schemas.openxmlformats.org/officeDocument/2006/relationships/image" Target="../media/image13.png"/><Relationship Id="rId4" Type="http://schemas.openxmlformats.org/officeDocument/2006/relationships/image" Target="../media/image11.png"/><Relationship Id="rId9" Type="http://schemas.openxmlformats.org/officeDocument/2006/relationships/image" Target="../media/image263.png"/></Relationships>
</file>

<file path=xl/drawings/_rels/drawing141.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64.emf"/><Relationship Id="rId5" Type="http://schemas.openxmlformats.org/officeDocument/2006/relationships/image" Target="../media/image6.emf"/><Relationship Id="rId4" Type="http://schemas.openxmlformats.org/officeDocument/2006/relationships/image" Target="../media/image13.png"/></Relationships>
</file>

<file path=xl/drawings/_rels/drawing142.xml.rels><?xml version="1.0" encoding="UTF-8" standalone="yes"?>
<Relationships xmlns="http://schemas.openxmlformats.org/package/2006/relationships"><Relationship Id="rId3" Type="http://schemas.openxmlformats.org/officeDocument/2006/relationships/image" Target="../media/image11.png"/><Relationship Id="rId7" Type="http://schemas.openxmlformats.org/officeDocument/2006/relationships/image" Target="../media/image263.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62.png"/><Relationship Id="rId5" Type="http://schemas.openxmlformats.org/officeDocument/2006/relationships/image" Target="../media/image6.emf"/><Relationship Id="rId4" Type="http://schemas.openxmlformats.org/officeDocument/2006/relationships/image" Target="../media/image13.png"/></Relationships>
</file>

<file path=xl/drawings/_rels/drawing143.xml.rels><?xml version="1.0" encoding="UTF-8" standalone="yes"?>
<Relationships xmlns="http://schemas.openxmlformats.org/package/2006/relationships"><Relationship Id="rId8" Type="http://schemas.openxmlformats.org/officeDocument/2006/relationships/image" Target="../media/image6.emf"/><Relationship Id="rId3" Type="http://schemas.openxmlformats.org/officeDocument/2006/relationships/image" Target="../media/image11.png"/><Relationship Id="rId7" Type="http://schemas.openxmlformats.org/officeDocument/2006/relationships/image" Target="../media/image256.emf"/><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55.emf"/><Relationship Id="rId5" Type="http://schemas.openxmlformats.org/officeDocument/2006/relationships/image" Target="../media/image254.png"/><Relationship Id="rId10" Type="http://schemas.openxmlformats.org/officeDocument/2006/relationships/image" Target="../media/image266.png"/><Relationship Id="rId4" Type="http://schemas.openxmlformats.org/officeDocument/2006/relationships/image" Target="../media/image13.png"/><Relationship Id="rId9" Type="http://schemas.openxmlformats.org/officeDocument/2006/relationships/image" Target="../media/image265.png"/></Relationships>
</file>

<file path=xl/drawings/_rels/drawing14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67.emf"/><Relationship Id="rId5" Type="http://schemas.openxmlformats.org/officeDocument/2006/relationships/image" Target="../media/image6.emf"/><Relationship Id="rId4" Type="http://schemas.openxmlformats.org/officeDocument/2006/relationships/image" Target="../media/image13.png"/></Relationships>
</file>

<file path=xl/drawings/_rels/drawing145.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6.emf"/><Relationship Id="rId2" Type="http://schemas.openxmlformats.org/officeDocument/2006/relationships/image" Target="../media/image21.png"/><Relationship Id="rId1" Type="http://schemas.openxmlformats.org/officeDocument/2006/relationships/image" Target="../media/image219.emf"/><Relationship Id="rId6" Type="http://schemas.openxmlformats.org/officeDocument/2006/relationships/image" Target="../media/image220.emf"/><Relationship Id="rId5" Type="http://schemas.openxmlformats.org/officeDocument/2006/relationships/image" Target="../media/image13.png"/><Relationship Id="rId4" Type="http://schemas.openxmlformats.org/officeDocument/2006/relationships/image" Target="../media/image11.png"/></Relationships>
</file>

<file path=xl/drawings/_rels/drawing146.xml.rels><?xml version="1.0" encoding="UTF-8" standalone="yes"?>
<Relationships xmlns="http://schemas.openxmlformats.org/package/2006/relationships"><Relationship Id="rId3" Type="http://schemas.openxmlformats.org/officeDocument/2006/relationships/image" Target="../media/image11.png"/><Relationship Id="rId7" Type="http://schemas.openxmlformats.org/officeDocument/2006/relationships/image" Target="../media/image266.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65.png"/><Relationship Id="rId5" Type="http://schemas.openxmlformats.org/officeDocument/2006/relationships/image" Target="../media/image6.emf"/><Relationship Id="rId4" Type="http://schemas.openxmlformats.org/officeDocument/2006/relationships/image" Target="../media/image13.png"/></Relationships>
</file>

<file path=xl/drawings/_rels/drawing147.xml.rels><?xml version="1.0" encoding="UTF-8" standalone="yes"?>
<Relationships xmlns="http://schemas.openxmlformats.org/package/2006/relationships"><Relationship Id="rId8" Type="http://schemas.openxmlformats.org/officeDocument/2006/relationships/image" Target="../media/image258.png"/><Relationship Id="rId3" Type="http://schemas.openxmlformats.org/officeDocument/2006/relationships/image" Target="../media/image11.png"/><Relationship Id="rId7" Type="http://schemas.openxmlformats.org/officeDocument/2006/relationships/image" Target="../media/image256.emf"/><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55.emf"/><Relationship Id="rId5" Type="http://schemas.openxmlformats.org/officeDocument/2006/relationships/image" Target="../media/image254.png"/><Relationship Id="rId10" Type="http://schemas.openxmlformats.org/officeDocument/2006/relationships/image" Target="../media/image6.emf"/><Relationship Id="rId4" Type="http://schemas.openxmlformats.org/officeDocument/2006/relationships/image" Target="../media/image13.png"/><Relationship Id="rId9" Type="http://schemas.openxmlformats.org/officeDocument/2006/relationships/image" Target="../media/image268.png"/></Relationships>
</file>

<file path=xl/drawings/_rels/drawing148.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269.emf"/><Relationship Id="rId4" Type="http://schemas.openxmlformats.org/officeDocument/2006/relationships/image" Target="../media/image13.png"/></Relationships>
</file>

<file path=xl/drawings/_rels/drawing149.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6.emf"/><Relationship Id="rId2" Type="http://schemas.openxmlformats.org/officeDocument/2006/relationships/image" Target="../media/image21.png"/><Relationship Id="rId1" Type="http://schemas.openxmlformats.org/officeDocument/2006/relationships/image" Target="../media/image219.emf"/><Relationship Id="rId6" Type="http://schemas.openxmlformats.org/officeDocument/2006/relationships/image" Target="../media/image220.emf"/><Relationship Id="rId5" Type="http://schemas.openxmlformats.org/officeDocument/2006/relationships/image" Target="../media/image13.png"/><Relationship Id="rId4" Type="http://schemas.openxmlformats.org/officeDocument/2006/relationships/image" Target="../media/image11.png"/></Relationships>
</file>

<file path=xl/drawings/_rels/drawing150.xml.rels><?xml version="1.0" encoding="UTF-8" standalone="yes"?>
<Relationships xmlns="http://schemas.openxmlformats.org/package/2006/relationships"><Relationship Id="rId3" Type="http://schemas.openxmlformats.org/officeDocument/2006/relationships/image" Target="../media/image11.png"/><Relationship Id="rId7" Type="http://schemas.openxmlformats.org/officeDocument/2006/relationships/image" Target="../media/image6.emf"/><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68.png"/><Relationship Id="rId5" Type="http://schemas.openxmlformats.org/officeDocument/2006/relationships/image" Target="../media/image258.png"/><Relationship Id="rId4" Type="http://schemas.openxmlformats.org/officeDocument/2006/relationships/image" Target="../media/image13.png"/></Relationships>
</file>

<file path=xl/drawings/_rels/drawing151.xml.rels><?xml version="1.0" encoding="UTF-8" standalone="yes"?>
<Relationships xmlns="http://schemas.openxmlformats.org/package/2006/relationships"><Relationship Id="rId8" Type="http://schemas.openxmlformats.org/officeDocument/2006/relationships/image" Target="../media/image6.emf"/><Relationship Id="rId3" Type="http://schemas.openxmlformats.org/officeDocument/2006/relationships/image" Target="../media/image11.png"/><Relationship Id="rId7" Type="http://schemas.openxmlformats.org/officeDocument/2006/relationships/image" Target="../media/image272.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71.png"/><Relationship Id="rId5" Type="http://schemas.openxmlformats.org/officeDocument/2006/relationships/image" Target="../media/image270.emf"/><Relationship Id="rId4" Type="http://schemas.openxmlformats.org/officeDocument/2006/relationships/image" Target="../media/image13.png"/></Relationships>
</file>

<file path=xl/drawings/_rels/drawing15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273.emf"/><Relationship Id="rId4" Type="http://schemas.openxmlformats.org/officeDocument/2006/relationships/image" Target="../media/image13.png"/></Relationships>
</file>

<file path=xl/drawings/_rels/drawing153.xml.rels><?xml version="1.0" encoding="UTF-8" standalone="yes"?>
<Relationships xmlns="http://schemas.openxmlformats.org/package/2006/relationships"><Relationship Id="rId8" Type="http://schemas.openxmlformats.org/officeDocument/2006/relationships/image" Target="../media/image6.emf"/><Relationship Id="rId3" Type="http://schemas.openxmlformats.org/officeDocument/2006/relationships/image" Target="../media/image11.png"/><Relationship Id="rId7" Type="http://schemas.openxmlformats.org/officeDocument/2006/relationships/image" Target="../media/image274.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72.png"/><Relationship Id="rId5" Type="http://schemas.openxmlformats.org/officeDocument/2006/relationships/image" Target="../media/image271.png"/><Relationship Id="rId4" Type="http://schemas.openxmlformats.org/officeDocument/2006/relationships/image" Target="../media/image13.png"/></Relationships>
</file>

<file path=xl/drawings/_rels/drawing154.xml.rels><?xml version="1.0" encoding="UTF-8" standalone="yes"?>
<Relationships xmlns="http://schemas.openxmlformats.org/package/2006/relationships"><Relationship Id="rId8" Type="http://schemas.openxmlformats.org/officeDocument/2006/relationships/image" Target="../media/image277.png"/><Relationship Id="rId3" Type="http://schemas.openxmlformats.org/officeDocument/2006/relationships/image" Target="../media/image11.png"/><Relationship Id="rId7" Type="http://schemas.openxmlformats.org/officeDocument/2006/relationships/image" Target="../media/image276.jpe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75.png"/><Relationship Id="rId5" Type="http://schemas.openxmlformats.org/officeDocument/2006/relationships/image" Target="../media/image185.emf"/><Relationship Id="rId10" Type="http://schemas.openxmlformats.org/officeDocument/2006/relationships/image" Target="../media/image3.emf"/><Relationship Id="rId4" Type="http://schemas.openxmlformats.org/officeDocument/2006/relationships/image" Target="../media/image13.png"/><Relationship Id="rId9" Type="http://schemas.openxmlformats.org/officeDocument/2006/relationships/image" Target="../media/image278.png"/></Relationships>
</file>

<file path=xl/drawings/_rels/drawing155.xml.rels><?xml version="1.0" encoding="UTF-8" standalone="yes"?>
<Relationships xmlns="http://schemas.openxmlformats.org/package/2006/relationships"><Relationship Id="rId3" Type="http://schemas.openxmlformats.org/officeDocument/2006/relationships/image" Target="../media/image11.png"/><Relationship Id="rId7" Type="http://schemas.openxmlformats.org/officeDocument/2006/relationships/image" Target="../media/image3.emf"/><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34.emf"/><Relationship Id="rId5" Type="http://schemas.openxmlformats.org/officeDocument/2006/relationships/image" Target="../media/image279.emf"/><Relationship Id="rId4" Type="http://schemas.openxmlformats.org/officeDocument/2006/relationships/image" Target="../media/image13.png"/></Relationships>
</file>

<file path=xl/drawings/_rels/drawing156.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emf"/><Relationship Id="rId5" Type="http://schemas.openxmlformats.org/officeDocument/2006/relationships/image" Target="../media/image185.emf"/><Relationship Id="rId4" Type="http://schemas.openxmlformats.org/officeDocument/2006/relationships/image" Target="../media/image13.png"/></Relationships>
</file>

<file path=xl/drawings/_rels/drawing157.xml.rels><?xml version="1.0" encoding="UTF-8" standalone="yes"?>
<Relationships xmlns="http://schemas.openxmlformats.org/package/2006/relationships"><Relationship Id="rId8" Type="http://schemas.openxmlformats.org/officeDocument/2006/relationships/image" Target="../media/image283.png"/><Relationship Id="rId3" Type="http://schemas.openxmlformats.org/officeDocument/2006/relationships/image" Target="../media/image11.png"/><Relationship Id="rId7" Type="http://schemas.openxmlformats.org/officeDocument/2006/relationships/image" Target="../media/image282.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81.png"/><Relationship Id="rId5" Type="http://schemas.openxmlformats.org/officeDocument/2006/relationships/image" Target="../media/image280.png"/><Relationship Id="rId4" Type="http://schemas.openxmlformats.org/officeDocument/2006/relationships/image" Target="../media/image13.png"/><Relationship Id="rId9" Type="http://schemas.openxmlformats.org/officeDocument/2006/relationships/image" Target="../media/image3.emf"/></Relationships>
</file>

<file path=xl/drawings/_rels/drawing158.xml.rels><?xml version="1.0" encoding="UTF-8" standalone="yes"?>
<Relationships xmlns="http://schemas.openxmlformats.org/package/2006/relationships"><Relationship Id="rId8" Type="http://schemas.openxmlformats.org/officeDocument/2006/relationships/image" Target="../media/image284.png"/><Relationship Id="rId3" Type="http://schemas.openxmlformats.org/officeDocument/2006/relationships/image" Target="../media/image11.png"/><Relationship Id="rId7" Type="http://schemas.openxmlformats.org/officeDocument/2006/relationships/image" Target="../media/image256.emf"/><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55.emf"/><Relationship Id="rId5" Type="http://schemas.openxmlformats.org/officeDocument/2006/relationships/image" Target="../media/image254.png"/><Relationship Id="rId10" Type="http://schemas.openxmlformats.org/officeDocument/2006/relationships/image" Target="../media/image3.emf"/><Relationship Id="rId4" Type="http://schemas.openxmlformats.org/officeDocument/2006/relationships/image" Target="../media/image13.png"/><Relationship Id="rId9" Type="http://schemas.openxmlformats.org/officeDocument/2006/relationships/image" Target="../media/image285.png"/></Relationships>
</file>

<file path=xl/drawings/_rels/drawing159.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emf"/><Relationship Id="rId5" Type="http://schemas.openxmlformats.org/officeDocument/2006/relationships/image" Target="../media/image286.emf"/><Relationship Id="rId4" Type="http://schemas.openxmlformats.org/officeDocument/2006/relationships/image" Target="../media/image13.png"/></Relationships>
</file>

<file path=xl/drawings/_rels/drawing160.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3.emf"/><Relationship Id="rId2" Type="http://schemas.openxmlformats.org/officeDocument/2006/relationships/image" Target="../media/image21.png"/><Relationship Id="rId1" Type="http://schemas.openxmlformats.org/officeDocument/2006/relationships/image" Target="../media/image219.emf"/><Relationship Id="rId6" Type="http://schemas.openxmlformats.org/officeDocument/2006/relationships/image" Target="../media/image220.emf"/><Relationship Id="rId5" Type="http://schemas.openxmlformats.org/officeDocument/2006/relationships/image" Target="../media/image13.png"/><Relationship Id="rId4" Type="http://schemas.openxmlformats.org/officeDocument/2006/relationships/image" Target="../media/image11.png"/></Relationships>
</file>

<file path=xl/drawings/_rels/drawing161.xml.rels><?xml version="1.0" encoding="UTF-8" standalone="yes"?>
<Relationships xmlns="http://schemas.openxmlformats.org/package/2006/relationships"><Relationship Id="rId8" Type="http://schemas.openxmlformats.org/officeDocument/2006/relationships/image" Target="../media/image289.png"/><Relationship Id="rId3" Type="http://schemas.openxmlformats.org/officeDocument/2006/relationships/image" Target="../media/image11.png"/><Relationship Id="rId7" Type="http://schemas.openxmlformats.org/officeDocument/2006/relationships/image" Target="../media/image288.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87.png"/><Relationship Id="rId5" Type="http://schemas.openxmlformats.org/officeDocument/2006/relationships/image" Target="../media/image285.png"/><Relationship Id="rId4" Type="http://schemas.openxmlformats.org/officeDocument/2006/relationships/image" Target="../media/image13.png"/><Relationship Id="rId9" Type="http://schemas.openxmlformats.org/officeDocument/2006/relationships/image" Target="../media/image3.emf"/></Relationships>
</file>

<file path=xl/drawings/_rels/drawing162.xml.rels><?xml version="1.0" encoding="UTF-8" standalone="yes"?>
<Relationships xmlns="http://schemas.openxmlformats.org/package/2006/relationships"><Relationship Id="rId8" Type="http://schemas.openxmlformats.org/officeDocument/2006/relationships/image" Target="../media/image293.png"/><Relationship Id="rId3" Type="http://schemas.openxmlformats.org/officeDocument/2006/relationships/image" Target="../media/image11.png"/><Relationship Id="rId7" Type="http://schemas.openxmlformats.org/officeDocument/2006/relationships/image" Target="../media/image292.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91.png"/><Relationship Id="rId5" Type="http://schemas.openxmlformats.org/officeDocument/2006/relationships/image" Target="../media/image290.emf"/><Relationship Id="rId4" Type="http://schemas.openxmlformats.org/officeDocument/2006/relationships/image" Target="../media/image13.png"/><Relationship Id="rId9" Type="http://schemas.openxmlformats.org/officeDocument/2006/relationships/image" Target="../media/image5.emf"/></Relationships>
</file>

<file path=xl/drawings/_rels/drawing16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5.emf"/><Relationship Id="rId5" Type="http://schemas.openxmlformats.org/officeDocument/2006/relationships/image" Target="../media/image294.emf"/><Relationship Id="rId4" Type="http://schemas.openxmlformats.org/officeDocument/2006/relationships/image" Target="../media/image13.png"/></Relationships>
</file>

<file path=xl/drawings/_rels/drawing16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0.png"/><Relationship Id="rId5" Type="http://schemas.openxmlformats.org/officeDocument/2006/relationships/image" Target="../media/image3.emf"/><Relationship Id="rId4" Type="http://schemas.openxmlformats.org/officeDocument/2006/relationships/image" Target="../media/image13.png"/></Relationships>
</file>

<file path=xl/drawings/_rels/drawing16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1.png"/><Relationship Id="rId1" Type="http://schemas.openxmlformats.org/officeDocument/2006/relationships/image" Target="../media/image290.emf"/><Relationship Id="rId6" Type="http://schemas.openxmlformats.org/officeDocument/2006/relationships/image" Target="../media/image5.emf"/><Relationship Id="rId5" Type="http://schemas.openxmlformats.org/officeDocument/2006/relationships/image" Target="../media/image25.png"/><Relationship Id="rId4" Type="http://schemas.openxmlformats.org/officeDocument/2006/relationships/image" Target="../media/image11.png"/></Relationships>
</file>

<file path=xl/drawings/_rels/drawing166.xml.rels><?xml version="1.0" encoding="UTF-8" standalone="yes"?>
<Relationships xmlns="http://schemas.openxmlformats.org/package/2006/relationships"><Relationship Id="rId8" Type="http://schemas.openxmlformats.org/officeDocument/2006/relationships/image" Target="../media/image5.emf"/><Relationship Id="rId3" Type="http://schemas.openxmlformats.org/officeDocument/2006/relationships/image" Target="../media/image11.png"/><Relationship Id="rId7" Type="http://schemas.openxmlformats.org/officeDocument/2006/relationships/image" Target="../media/image295.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93.png"/><Relationship Id="rId5" Type="http://schemas.openxmlformats.org/officeDocument/2006/relationships/image" Target="../media/image292.png"/><Relationship Id="rId4" Type="http://schemas.openxmlformats.org/officeDocument/2006/relationships/image" Target="../media/image13.png"/><Relationship Id="rId9" Type="http://schemas.openxmlformats.org/officeDocument/2006/relationships/image" Target="../media/image296.png"/></Relationships>
</file>

<file path=xl/drawings/_rels/drawing167.xml.rels><?xml version="1.0" encoding="UTF-8" standalone="yes"?>
<Relationships xmlns="http://schemas.openxmlformats.org/package/2006/relationships"><Relationship Id="rId8" Type="http://schemas.openxmlformats.org/officeDocument/2006/relationships/image" Target="../media/image297.png"/><Relationship Id="rId3" Type="http://schemas.openxmlformats.org/officeDocument/2006/relationships/image" Target="../media/image11.png"/><Relationship Id="rId7" Type="http://schemas.openxmlformats.org/officeDocument/2006/relationships/image" Target="../media/image293.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91.png"/><Relationship Id="rId5" Type="http://schemas.openxmlformats.org/officeDocument/2006/relationships/image" Target="../media/image290.emf"/><Relationship Id="rId10" Type="http://schemas.openxmlformats.org/officeDocument/2006/relationships/image" Target="../media/image6.emf"/><Relationship Id="rId4" Type="http://schemas.openxmlformats.org/officeDocument/2006/relationships/image" Target="../media/image13.png"/><Relationship Id="rId9" Type="http://schemas.openxmlformats.org/officeDocument/2006/relationships/image" Target="../media/image298.png"/></Relationships>
</file>

<file path=xl/drawings/_rels/drawing168.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299.emf"/><Relationship Id="rId4" Type="http://schemas.openxmlformats.org/officeDocument/2006/relationships/image" Target="../media/image13.png"/></Relationships>
</file>

<file path=xl/drawings/_rels/drawing169.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1.png"/><Relationship Id="rId1" Type="http://schemas.openxmlformats.org/officeDocument/2006/relationships/image" Target="../media/image290.emf"/><Relationship Id="rId6" Type="http://schemas.openxmlformats.org/officeDocument/2006/relationships/image" Target="../media/image6.emf"/><Relationship Id="rId5" Type="http://schemas.openxmlformats.org/officeDocument/2006/relationships/image" Target="../media/image25.png"/><Relationship Id="rId4" Type="http://schemas.openxmlformats.org/officeDocument/2006/relationships/image" Target="../media/image11.png"/></Relationships>
</file>

<file path=xl/drawings/_rels/drawing170.xml.rels><?xml version="1.0" encoding="UTF-8" standalone="yes"?>
<Relationships xmlns="http://schemas.openxmlformats.org/package/2006/relationships"><Relationship Id="rId8" Type="http://schemas.openxmlformats.org/officeDocument/2006/relationships/image" Target="../media/image298.png"/><Relationship Id="rId3" Type="http://schemas.openxmlformats.org/officeDocument/2006/relationships/image" Target="../media/image11.png"/><Relationship Id="rId7" Type="http://schemas.openxmlformats.org/officeDocument/2006/relationships/image" Target="../media/image297.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96.png"/><Relationship Id="rId5" Type="http://schemas.openxmlformats.org/officeDocument/2006/relationships/image" Target="../media/image295.png"/><Relationship Id="rId10" Type="http://schemas.openxmlformats.org/officeDocument/2006/relationships/image" Target="../media/image6.emf"/><Relationship Id="rId4" Type="http://schemas.openxmlformats.org/officeDocument/2006/relationships/image" Target="../media/image13.png"/><Relationship Id="rId9" Type="http://schemas.openxmlformats.org/officeDocument/2006/relationships/image" Target="../media/image300.png"/></Relationships>
</file>

<file path=xl/drawings/_rels/drawing171.xml.rels><?xml version="1.0" encoding="UTF-8" standalone="yes"?>
<Relationships xmlns="http://schemas.openxmlformats.org/package/2006/relationships"><Relationship Id="rId8" Type="http://schemas.openxmlformats.org/officeDocument/2006/relationships/image" Target="../media/image302.png"/><Relationship Id="rId3" Type="http://schemas.openxmlformats.org/officeDocument/2006/relationships/image" Target="../media/image11.png"/><Relationship Id="rId7" Type="http://schemas.openxmlformats.org/officeDocument/2006/relationships/image" Target="../media/image30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290.emf"/><Relationship Id="rId4" Type="http://schemas.openxmlformats.org/officeDocument/2006/relationships/image" Target="../media/image13.png"/></Relationships>
</file>

<file path=xl/drawings/_rels/drawing17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03.emf"/><Relationship Id="rId5" Type="http://schemas.openxmlformats.org/officeDocument/2006/relationships/image" Target="../media/image6.emf"/><Relationship Id="rId4" Type="http://schemas.openxmlformats.org/officeDocument/2006/relationships/image" Target="../media/image13.png"/></Relationships>
</file>

<file path=xl/drawings/_rels/drawing173.xml.rels><?xml version="1.0" encoding="UTF-8" standalone="yes"?>
<Relationships xmlns="http://schemas.openxmlformats.org/package/2006/relationships"><Relationship Id="rId8" Type="http://schemas.openxmlformats.org/officeDocument/2006/relationships/image" Target="../media/image304.png"/><Relationship Id="rId3" Type="http://schemas.openxmlformats.org/officeDocument/2006/relationships/image" Target="../media/image11.png"/><Relationship Id="rId7" Type="http://schemas.openxmlformats.org/officeDocument/2006/relationships/image" Target="../media/image302.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01.png"/><Relationship Id="rId5" Type="http://schemas.openxmlformats.org/officeDocument/2006/relationships/image" Target="../media/image6.emf"/><Relationship Id="rId4" Type="http://schemas.openxmlformats.org/officeDocument/2006/relationships/image" Target="../media/image13.png"/></Relationships>
</file>

<file path=xl/drawings/_rels/drawing174.xml.rels><?xml version="1.0" encoding="UTF-8" standalone="yes"?>
<Relationships xmlns="http://schemas.openxmlformats.org/package/2006/relationships"><Relationship Id="rId8" Type="http://schemas.openxmlformats.org/officeDocument/2006/relationships/image" Target="../media/image306.png"/><Relationship Id="rId3" Type="http://schemas.openxmlformats.org/officeDocument/2006/relationships/image" Target="../media/image11.png"/><Relationship Id="rId7" Type="http://schemas.openxmlformats.org/officeDocument/2006/relationships/image" Target="../media/image305.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290.emf"/><Relationship Id="rId4" Type="http://schemas.openxmlformats.org/officeDocument/2006/relationships/image" Target="../media/image13.png"/></Relationships>
</file>

<file path=xl/drawings/_rels/drawing17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07.emf"/><Relationship Id="rId5" Type="http://schemas.openxmlformats.org/officeDocument/2006/relationships/image" Target="../media/image6.emf"/><Relationship Id="rId4" Type="http://schemas.openxmlformats.org/officeDocument/2006/relationships/image" Target="../media/image13.png"/></Relationships>
</file>

<file path=xl/drawings/_rels/drawing176.xml.rels><?xml version="1.0" encoding="UTF-8" standalone="yes"?>
<Relationships xmlns="http://schemas.openxmlformats.org/package/2006/relationships"><Relationship Id="rId8" Type="http://schemas.openxmlformats.org/officeDocument/2006/relationships/image" Target="../media/image308.png"/><Relationship Id="rId3" Type="http://schemas.openxmlformats.org/officeDocument/2006/relationships/image" Target="../media/image11.png"/><Relationship Id="rId7" Type="http://schemas.openxmlformats.org/officeDocument/2006/relationships/image" Target="../media/image306.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05.png"/><Relationship Id="rId5" Type="http://schemas.openxmlformats.org/officeDocument/2006/relationships/image" Target="../media/image6.emf"/><Relationship Id="rId4" Type="http://schemas.openxmlformats.org/officeDocument/2006/relationships/image" Target="../media/image13.png"/></Relationships>
</file>

<file path=xl/drawings/_rels/drawing177.xml.rels><?xml version="1.0" encoding="UTF-8" standalone="yes"?>
<Relationships xmlns="http://schemas.openxmlformats.org/package/2006/relationships"><Relationship Id="rId8" Type="http://schemas.openxmlformats.org/officeDocument/2006/relationships/image" Target="../media/image310.png"/><Relationship Id="rId3" Type="http://schemas.openxmlformats.org/officeDocument/2006/relationships/image" Target="../media/image11.png"/><Relationship Id="rId7" Type="http://schemas.openxmlformats.org/officeDocument/2006/relationships/image" Target="../media/image309.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290.emf"/><Relationship Id="rId4" Type="http://schemas.openxmlformats.org/officeDocument/2006/relationships/image" Target="../media/image13.png"/></Relationships>
</file>

<file path=xl/drawings/_rels/drawing178.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11.emf"/><Relationship Id="rId5" Type="http://schemas.openxmlformats.org/officeDocument/2006/relationships/image" Target="../media/image6.emf"/><Relationship Id="rId4" Type="http://schemas.openxmlformats.org/officeDocument/2006/relationships/image" Target="../media/image13.png"/></Relationships>
</file>

<file path=xl/drawings/_rels/drawing179.xml.rels><?xml version="1.0" encoding="UTF-8" standalone="yes"?>
<Relationships xmlns="http://schemas.openxmlformats.org/package/2006/relationships"><Relationship Id="rId8" Type="http://schemas.openxmlformats.org/officeDocument/2006/relationships/image" Target="../media/image312.png"/><Relationship Id="rId3" Type="http://schemas.openxmlformats.org/officeDocument/2006/relationships/image" Target="../media/image11.png"/><Relationship Id="rId7" Type="http://schemas.openxmlformats.org/officeDocument/2006/relationships/image" Target="../media/image310.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09.png"/><Relationship Id="rId5" Type="http://schemas.openxmlformats.org/officeDocument/2006/relationships/image" Target="../media/image6.emf"/><Relationship Id="rId4" Type="http://schemas.openxmlformats.org/officeDocument/2006/relationships/image" Target="../media/image13.png"/></Relationships>
</file>

<file path=xl/drawings/_rels/drawing180.xml.rels><?xml version="1.0" encoding="UTF-8" standalone="yes"?>
<Relationships xmlns="http://schemas.openxmlformats.org/package/2006/relationships"><Relationship Id="rId8" Type="http://schemas.openxmlformats.org/officeDocument/2006/relationships/image" Target="../media/image314.png"/><Relationship Id="rId3" Type="http://schemas.openxmlformats.org/officeDocument/2006/relationships/image" Target="../media/image11.png"/><Relationship Id="rId7" Type="http://schemas.openxmlformats.org/officeDocument/2006/relationships/image" Target="../media/image313.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290.emf"/><Relationship Id="rId4" Type="http://schemas.openxmlformats.org/officeDocument/2006/relationships/image" Target="../media/image13.png"/></Relationships>
</file>

<file path=xl/drawings/_rels/drawing181.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15.emf"/><Relationship Id="rId5" Type="http://schemas.openxmlformats.org/officeDocument/2006/relationships/image" Target="../media/image6.emf"/><Relationship Id="rId4" Type="http://schemas.openxmlformats.org/officeDocument/2006/relationships/image" Target="../media/image13.png"/></Relationships>
</file>

<file path=xl/drawings/_rels/drawing182.xml.rels><?xml version="1.0" encoding="UTF-8" standalone="yes"?>
<Relationships xmlns="http://schemas.openxmlformats.org/package/2006/relationships"><Relationship Id="rId8" Type="http://schemas.openxmlformats.org/officeDocument/2006/relationships/image" Target="../media/image314.png"/><Relationship Id="rId3" Type="http://schemas.openxmlformats.org/officeDocument/2006/relationships/image" Target="../media/image11.png"/><Relationship Id="rId7" Type="http://schemas.openxmlformats.org/officeDocument/2006/relationships/image" Target="../media/image316.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13.png"/><Relationship Id="rId5" Type="http://schemas.openxmlformats.org/officeDocument/2006/relationships/image" Target="../media/image6.emf"/><Relationship Id="rId4" Type="http://schemas.openxmlformats.org/officeDocument/2006/relationships/image" Target="../media/image13.png"/><Relationship Id="rId9" Type="http://schemas.openxmlformats.org/officeDocument/2006/relationships/image" Target="../media/image317.png"/></Relationships>
</file>

<file path=xl/drawings/_rels/drawing18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290.emf"/><Relationship Id="rId4" Type="http://schemas.openxmlformats.org/officeDocument/2006/relationships/image" Target="../media/image13.png"/></Relationships>
</file>

<file path=xl/drawings/_rels/drawing18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18.emf"/><Relationship Id="rId5" Type="http://schemas.openxmlformats.org/officeDocument/2006/relationships/image" Target="../media/image6.emf"/><Relationship Id="rId4" Type="http://schemas.openxmlformats.org/officeDocument/2006/relationships/image" Target="../media/image13.png"/></Relationships>
</file>

<file path=xl/drawings/_rels/drawing18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1.png"/><Relationship Id="rId1" Type="http://schemas.openxmlformats.org/officeDocument/2006/relationships/image" Target="../media/image290.emf"/><Relationship Id="rId6" Type="http://schemas.openxmlformats.org/officeDocument/2006/relationships/image" Target="../media/image6.emf"/><Relationship Id="rId5" Type="http://schemas.openxmlformats.org/officeDocument/2006/relationships/image" Target="../media/image25.png"/><Relationship Id="rId4" Type="http://schemas.openxmlformats.org/officeDocument/2006/relationships/image" Target="../media/image11.png"/></Relationships>
</file>

<file path=xl/drawings/_rels/drawing186.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5" Type="http://schemas.openxmlformats.org/officeDocument/2006/relationships/image" Target="../media/image6.emf"/><Relationship Id="rId4" Type="http://schemas.openxmlformats.org/officeDocument/2006/relationships/image" Target="../media/image13.png"/></Relationships>
</file>

<file path=xl/drawings/_rels/drawing187.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290.emf"/><Relationship Id="rId4" Type="http://schemas.openxmlformats.org/officeDocument/2006/relationships/image" Target="../media/image13.png"/></Relationships>
</file>

<file path=xl/drawings/_rels/drawing188.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19.emf"/><Relationship Id="rId5" Type="http://schemas.openxmlformats.org/officeDocument/2006/relationships/image" Target="../media/image6.emf"/><Relationship Id="rId4" Type="http://schemas.openxmlformats.org/officeDocument/2006/relationships/image" Target="../media/image13.png"/></Relationships>
</file>

<file path=xl/drawings/_rels/drawing189.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1.png"/><Relationship Id="rId1" Type="http://schemas.openxmlformats.org/officeDocument/2006/relationships/image" Target="../media/image290.emf"/><Relationship Id="rId6" Type="http://schemas.openxmlformats.org/officeDocument/2006/relationships/image" Target="../media/image6.emf"/><Relationship Id="rId5" Type="http://schemas.openxmlformats.org/officeDocument/2006/relationships/image" Target="../media/image25.png"/><Relationship Id="rId4" Type="http://schemas.openxmlformats.org/officeDocument/2006/relationships/image" Target="../media/image11.png"/></Relationships>
</file>

<file path=xl/drawings/_rels/drawing190.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290.emf"/><Relationship Id="rId4" Type="http://schemas.openxmlformats.org/officeDocument/2006/relationships/image" Target="../media/image13.png"/></Relationships>
</file>

<file path=xl/drawings/_rels/drawing191.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20.emf"/><Relationship Id="rId5" Type="http://schemas.openxmlformats.org/officeDocument/2006/relationships/image" Target="../media/image6.emf"/><Relationship Id="rId4" Type="http://schemas.openxmlformats.org/officeDocument/2006/relationships/image" Target="../media/image13.png"/></Relationships>
</file>

<file path=xl/drawings/_rels/drawing19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1.png"/><Relationship Id="rId1" Type="http://schemas.openxmlformats.org/officeDocument/2006/relationships/image" Target="../media/image290.emf"/><Relationship Id="rId6" Type="http://schemas.openxmlformats.org/officeDocument/2006/relationships/image" Target="../media/image6.emf"/><Relationship Id="rId5" Type="http://schemas.openxmlformats.org/officeDocument/2006/relationships/image" Target="../media/image25.png"/><Relationship Id="rId4" Type="http://schemas.openxmlformats.org/officeDocument/2006/relationships/image" Target="../media/image11.png"/></Relationships>
</file>

<file path=xl/drawings/_rels/drawing19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6.emf"/><Relationship Id="rId5" Type="http://schemas.openxmlformats.org/officeDocument/2006/relationships/image" Target="../media/image290.emf"/><Relationship Id="rId4" Type="http://schemas.openxmlformats.org/officeDocument/2006/relationships/image" Target="../media/image13.png"/></Relationships>
</file>

<file path=xl/drawings/_rels/drawing19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21.emf"/><Relationship Id="rId5" Type="http://schemas.openxmlformats.org/officeDocument/2006/relationships/image" Target="../media/image6.emf"/><Relationship Id="rId4" Type="http://schemas.openxmlformats.org/officeDocument/2006/relationships/image" Target="../media/image13.png"/></Relationships>
</file>

<file path=xl/drawings/_rels/drawing19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1.png"/><Relationship Id="rId1" Type="http://schemas.openxmlformats.org/officeDocument/2006/relationships/image" Target="../media/image290.emf"/><Relationship Id="rId6" Type="http://schemas.openxmlformats.org/officeDocument/2006/relationships/image" Target="../media/image6.emf"/><Relationship Id="rId5" Type="http://schemas.openxmlformats.org/officeDocument/2006/relationships/image" Target="../media/image25.png"/><Relationship Id="rId4" Type="http://schemas.openxmlformats.org/officeDocument/2006/relationships/image" Target="../media/image11.png"/></Relationships>
</file>

<file path=xl/drawings/_rels/drawing196.xml.rels><?xml version="1.0" encoding="UTF-8" standalone="yes"?>
<Relationships xmlns="http://schemas.openxmlformats.org/package/2006/relationships"><Relationship Id="rId8" Type="http://schemas.openxmlformats.org/officeDocument/2006/relationships/image" Target="../media/image325.jpeg"/><Relationship Id="rId3" Type="http://schemas.openxmlformats.org/officeDocument/2006/relationships/image" Target="../media/image11.png"/><Relationship Id="rId7" Type="http://schemas.openxmlformats.org/officeDocument/2006/relationships/image" Target="../media/image324.jpe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23.jpeg"/><Relationship Id="rId5" Type="http://schemas.openxmlformats.org/officeDocument/2006/relationships/image" Target="../media/image322.emf"/><Relationship Id="rId4" Type="http://schemas.openxmlformats.org/officeDocument/2006/relationships/image" Target="../media/image13.png"/><Relationship Id="rId9" Type="http://schemas.openxmlformats.org/officeDocument/2006/relationships/image" Target="../media/image326.jpeg"/></Relationships>
</file>

<file path=xl/drawings/_rels/drawing197.xml.rels><?xml version="1.0" encoding="UTF-8" standalone="yes"?>
<Relationships xmlns="http://schemas.openxmlformats.org/package/2006/relationships"><Relationship Id="rId8" Type="http://schemas.openxmlformats.org/officeDocument/2006/relationships/image" Target="../media/image330.png"/><Relationship Id="rId3" Type="http://schemas.openxmlformats.org/officeDocument/2006/relationships/image" Target="../media/image11.png"/><Relationship Id="rId7" Type="http://schemas.openxmlformats.org/officeDocument/2006/relationships/image" Target="../media/image329.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28.emf"/><Relationship Id="rId5" Type="http://schemas.openxmlformats.org/officeDocument/2006/relationships/image" Target="../media/image327.emf"/><Relationship Id="rId4" Type="http://schemas.openxmlformats.org/officeDocument/2006/relationships/image" Target="../media/image13.png"/><Relationship Id="rId9" Type="http://schemas.openxmlformats.org/officeDocument/2006/relationships/image" Target="../media/image331.emf"/></Relationships>
</file>

<file path=xl/drawings/_rels/drawing198.xml.rels><?xml version="1.0" encoding="UTF-8" standalone="yes"?>
<Relationships xmlns="http://schemas.openxmlformats.org/package/2006/relationships"><Relationship Id="rId8" Type="http://schemas.openxmlformats.org/officeDocument/2006/relationships/image" Target="../media/image333.jpeg"/><Relationship Id="rId3" Type="http://schemas.openxmlformats.org/officeDocument/2006/relationships/image" Target="../media/image10.png"/><Relationship Id="rId7" Type="http://schemas.openxmlformats.org/officeDocument/2006/relationships/image" Target="../media/image332.jpeg"/><Relationship Id="rId2" Type="http://schemas.openxmlformats.org/officeDocument/2006/relationships/image" Target="../media/image21.png"/><Relationship Id="rId1" Type="http://schemas.openxmlformats.org/officeDocument/2006/relationships/image" Target="../media/image331.emf"/><Relationship Id="rId6" Type="http://schemas.openxmlformats.org/officeDocument/2006/relationships/image" Target="../media/image40.emf"/><Relationship Id="rId5" Type="http://schemas.openxmlformats.org/officeDocument/2006/relationships/image" Target="../media/image13.png"/><Relationship Id="rId4" Type="http://schemas.openxmlformats.org/officeDocument/2006/relationships/image" Target="../media/image11.png"/></Relationships>
</file>

<file path=xl/drawings/_rels/drawing199.xml.rels><?xml version="1.0" encoding="UTF-8" standalone="yes"?>
<Relationships xmlns="http://schemas.openxmlformats.org/package/2006/relationships"><Relationship Id="rId8" Type="http://schemas.openxmlformats.org/officeDocument/2006/relationships/image" Target="../media/image337.jpeg"/><Relationship Id="rId3" Type="http://schemas.openxmlformats.org/officeDocument/2006/relationships/image" Target="../media/image11.png"/><Relationship Id="rId7" Type="http://schemas.openxmlformats.org/officeDocument/2006/relationships/image" Target="../media/image336.jpe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35.jpeg"/><Relationship Id="rId11" Type="http://schemas.openxmlformats.org/officeDocument/2006/relationships/image" Target="../media/image331.emf"/><Relationship Id="rId5" Type="http://schemas.openxmlformats.org/officeDocument/2006/relationships/image" Target="../media/image334.jpeg"/><Relationship Id="rId10" Type="http://schemas.openxmlformats.org/officeDocument/2006/relationships/image" Target="../media/image339.jpeg"/><Relationship Id="rId4" Type="http://schemas.openxmlformats.org/officeDocument/2006/relationships/image" Target="../media/image13.png"/><Relationship Id="rId9" Type="http://schemas.openxmlformats.org/officeDocument/2006/relationships/image" Target="../media/image338.jpeg"/></Relationships>
</file>

<file path=xl/drawings/_rels/drawing200.xml.rels><?xml version="1.0" encoding="UTF-8" standalone="yes"?>
<Relationships xmlns="http://schemas.openxmlformats.org/package/2006/relationships"><Relationship Id="rId8" Type="http://schemas.openxmlformats.org/officeDocument/2006/relationships/image" Target="../media/image331.emf"/><Relationship Id="rId3" Type="http://schemas.openxmlformats.org/officeDocument/2006/relationships/image" Target="../media/image11.png"/><Relationship Id="rId7" Type="http://schemas.openxmlformats.org/officeDocument/2006/relationships/image" Target="../media/image341.jpe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40.jpeg"/><Relationship Id="rId5" Type="http://schemas.openxmlformats.org/officeDocument/2006/relationships/image" Target="../media/image40.emf"/><Relationship Id="rId4" Type="http://schemas.openxmlformats.org/officeDocument/2006/relationships/image" Target="../media/image13.png"/></Relationships>
</file>

<file path=xl/drawings/_rels/drawing201.xml.rels><?xml version="1.0" encoding="UTF-8" standalone="yes"?>
<Relationships xmlns="http://schemas.openxmlformats.org/package/2006/relationships"><Relationship Id="rId8" Type="http://schemas.openxmlformats.org/officeDocument/2006/relationships/image" Target="../media/image345.jpeg"/><Relationship Id="rId13" Type="http://schemas.openxmlformats.org/officeDocument/2006/relationships/image" Target="../media/image350.jpeg"/><Relationship Id="rId3" Type="http://schemas.openxmlformats.org/officeDocument/2006/relationships/image" Target="../media/image11.png"/><Relationship Id="rId7" Type="http://schemas.openxmlformats.org/officeDocument/2006/relationships/image" Target="../media/image344.jpeg"/><Relationship Id="rId12" Type="http://schemas.openxmlformats.org/officeDocument/2006/relationships/image" Target="../media/image349.jpe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43.jpeg"/><Relationship Id="rId11" Type="http://schemas.openxmlformats.org/officeDocument/2006/relationships/image" Target="../media/image348.jpeg"/><Relationship Id="rId5" Type="http://schemas.openxmlformats.org/officeDocument/2006/relationships/image" Target="../media/image342.jpeg"/><Relationship Id="rId15" Type="http://schemas.openxmlformats.org/officeDocument/2006/relationships/image" Target="../media/image331.emf"/><Relationship Id="rId10" Type="http://schemas.openxmlformats.org/officeDocument/2006/relationships/image" Target="../media/image347.jpeg"/><Relationship Id="rId4" Type="http://schemas.openxmlformats.org/officeDocument/2006/relationships/image" Target="../media/image13.png"/><Relationship Id="rId9" Type="http://schemas.openxmlformats.org/officeDocument/2006/relationships/image" Target="../media/image346.jpeg"/><Relationship Id="rId14" Type="http://schemas.openxmlformats.org/officeDocument/2006/relationships/image" Target="../media/image351.jpeg"/></Relationships>
</file>

<file path=xl/drawings/_rels/drawing20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40.emf"/><Relationship Id="rId5" Type="http://schemas.openxmlformats.org/officeDocument/2006/relationships/image" Target="../media/image322.emf"/><Relationship Id="rId4" Type="http://schemas.openxmlformats.org/officeDocument/2006/relationships/image" Target="../media/image13.png"/></Relationships>
</file>

<file path=xl/drawings/_rels/drawing20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52.emf"/><Relationship Id="rId5" Type="http://schemas.openxmlformats.org/officeDocument/2006/relationships/image" Target="../media/image322.emf"/><Relationship Id="rId4" Type="http://schemas.openxmlformats.org/officeDocument/2006/relationships/image" Target="../media/image13.png"/></Relationships>
</file>

<file path=xl/drawings/_rels/drawing20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40.emf"/><Relationship Id="rId5" Type="http://schemas.openxmlformats.org/officeDocument/2006/relationships/image" Target="../media/image322.emf"/><Relationship Id="rId4" Type="http://schemas.openxmlformats.org/officeDocument/2006/relationships/image" Target="../media/image13.png"/></Relationships>
</file>

<file path=xl/drawings/_rels/drawing205.xml.rels><?xml version="1.0" encoding="UTF-8" standalone="yes"?>
<Relationships xmlns="http://schemas.openxmlformats.org/package/2006/relationships"><Relationship Id="rId8" Type="http://schemas.openxmlformats.org/officeDocument/2006/relationships/image" Target="../media/image355.jpeg"/><Relationship Id="rId3" Type="http://schemas.openxmlformats.org/officeDocument/2006/relationships/image" Target="../media/image11.png"/><Relationship Id="rId7" Type="http://schemas.openxmlformats.org/officeDocument/2006/relationships/image" Target="../media/image354.jpe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53.jpeg"/><Relationship Id="rId11" Type="http://schemas.openxmlformats.org/officeDocument/2006/relationships/image" Target="../media/image358.jpeg"/><Relationship Id="rId5" Type="http://schemas.openxmlformats.org/officeDocument/2006/relationships/image" Target="../media/image322.emf"/><Relationship Id="rId10" Type="http://schemas.openxmlformats.org/officeDocument/2006/relationships/image" Target="../media/image357.jpeg"/><Relationship Id="rId4" Type="http://schemas.openxmlformats.org/officeDocument/2006/relationships/image" Target="../media/image13.png"/><Relationship Id="rId9" Type="http://schemas.openxmlformats.org/officeDocument/2006/relationships/image" Target="../media/image356.jpeg"/></Relationships>
</file>

<file path=xl/drawings/_rels/drawing206.xml.rels><?xml version="1.0" encoding="UTF-8" standalone="yes"?>
<Relationships xmlns="http://schemas.openxmlformats.org/package/2006/relationships"><Relationship Id="rId8" Type="http://schemas.openxmlformats.org/officeDocument/2006/relationships/image" Target="../media/image360.jpeg"/><Relationship Id="rId3" Type="http://schemas.openxmlformats.org/officeDocument/2006/relationships/image" Target="../media/image11.png"/><Relationship Id="rId7" Type="http://schemas.openxmlformats.org/officeDocument/2006/relationships/image" Target="../media/image359.jpe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40.emf"/><Relationship Id="rId5" Type="http://schemas.openxmlformats.org/officeDocument/2006/relationships/image" Target="../media/image322.emf"/><Relationship Id="rId10" Type="http://schemas.openxmlformats.org/officeDocument/2006/relationships/image" Target="../media/image362.jpeg"/><Relationship Id="rId4" Type="http://schemas.openxmlformats.org/officeDocument/2006/relationships/image" Target="../media/image13.png"/><Relationship Id="rId9" Type="http://schemas.openxmlformats.org/officeDocument/2006/relationships/image" Target="../media/image361.jpeg"/></Relationships>
</file>

<file path=xl/drawings/_rels/drawing207.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63.emf"/><Relationship Id="rId5" Type="http://schemas.openxmlformats.org/officeDocument/2006/relationships/image" Target="../media/image322.emf"/><Relationship Id="rId4" Type="http://schemas.openxmlformats.org/officeDocument/2006/relationships/image" Target="../media/image13.png"/></Relationships>
</file>

<file path=xl/drawings/_rels/drawing208.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40.emf"/><Relationship Id="rId5" Type="http://schemas.openxmlformats.org/officeDocument/2006/relationships/image" Target="../media/image322.emf"/><Relationship Id="rId4" Type="http://schemas.openxmlformats.org/officeDocument/2006/relationships/image" Target="../media/image13.png"/></Relationships>
</file>

<file path=xl/drawings/_rels/drawing209.xml.rels><?xml version="1.0" encoding="UTF-8" standalone="yes"?>
<Relationships xmlns="http://schemas.openxmlformats.org/package/2006/relationships"><Relationship Id="rId8" Type="http://schemas.openxmlformats.org/officeDocument/2006/relationships/image" Target="../media/image366.jpeg"/><Relationship Id="rId3" Type="http://schemas.openxmlformats.org/officeDocument/2006/relationships/image" Target="../media/image11.png"/><Relationship Id="rId7" Type="http://schemas.openxmlformats.org/officeDocument/2006/relationships/image" Target="../media/image365.jpe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64.jpeg"/><Relationship Id="rId5" Type="http://schemas.openxmlformats.org/officeDocument/2006/relationships/image" Target="../media/image322.emf"/><Relationship Id="rId10" Type="http://schemas.openxmlformats.org/officeDocument/2006/relationships/image" Target="../media/image368.jpeg"/><Relationship Id="rId4" Type="http://schemas.openxmlformats.org/officeDocument/2006/relationships/image" Target="../media/image13.png"/><Relationship Id="rId9" Type="http://schemas.openxmlformats.org/officeDocument/2006/relationships/image" Target="../media/image367.jpeg"/></Relationships>
</file>

<file path=xl/drawings/_rels/drawing210.xml.rels><?xml version="1.0" encoding="UTF-8" standalone="yes"?>
<Relationships xmlns="http://schemas.openxmlformats.org/package/2006/relationships"><Relationship Id="rId8" Type="http://schemas.openxmlformats.org/officeDocument/2006/relationships/image" Target="../media/image331.emf"/><Relationship Id="rId3" Type="http://schemas.openxmlformats.org/officeDocument/2006/relationships/image" Target="../media/image11.png"/><Relationship Id="rId7" Type="http://schemas.openxmlformats.org/officeDocument/2006/relationships/image" Target="../media/image370.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69.png"/><Relationship Id="rId5" Type="http://schemas.openxmlformats.org/officeDocument/2006/relationships/image" Target="../media/image40.emf"/><Relationship Id="rId4" Type="http://schemas.openxmlformats.org/officeDocument/2006/relationships/image" Target="../media/image13.png"/></Relationships>
</file>

<file path=xl/drawings/_rels/drawing211.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31.emf"/><Relationship Id="rId5" Type="http://schemas.openxmlformats.org/officeDocument/2006/relationships/image" Target="../media/image371.emf"/><Relationship Id="rId4" Type="http://schemas.openxmlformats.org/officeDocument/2006/relationships/image" Target="../media/image13.png"/></Relationships>
</file>

<file path=xl/drawings/_rels/drawing21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31.emf"/><Relationship Id="rId5" Type="http://schemas.openxmlformats.org/officeDocument/2006/relationships/image" Target="../media/image40.emf"/><Relationship Id="rId4" Type="http://schemas.openxmlformats.org/officeDocument/2006/relationships/image" Target="../media/image13.png"/></Relationships>
</file>

<file path=xl/drawings/_rels/drawing213.xml.rels><?xml version="1.0" encoding="UTF-8" standalone="yes"?>
<Relationships xmlns="http://schemas.openxmlformats.org/package/2006/relationships"><Relationship Id="rId8" Type="http://schemas.openxmlformats.org/officeDocument/2006/relationships/image" Target="../media/image370.png"/><Relationship Id="rId3" Type="http://schemas.openxmlformats.org/officeDocument/2006/relationships/image" Target="../media/image11.png"/><Relationship Id="rId7" Type="http://schemas.openxmlformats.org/officeDocument/2006/relationships/image" Target="../media/image373.png"/><Relationship Id="rId12" Type="http://schemas.openxmlformats.org/officeDocument/2006/relationships/image" Target="../media/image331.emf"/><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69.png"/><Relationship Id="rId11" Type="http://schemas.openxmlformats.org/officeDocument/2006/relationships/image" Target="../media/image376.png"/><Relationship Id="rId5" Type="http://schemas.openxmlformats.org/officeDocument/2006/relationships/image" Target="../media/image372.png"/><Relationship Id="rId10" Type="http://schemas.openxmlformats.org/officeDocument/2006/relationships/image" Target="../media/image375.png"/><Relationship Id="rId4" Type="http://schemas.openxmlformats.org/officeDocument/2006/relationships/image" Target="../media/image13.png"/><Relationship Id="rId9" Type="http://schemas.openxmlformats.org/officeDocument/2006/relationships/image" Target="../media/image374.png"/></Relationships>
</file>

<file path=xl/drawings/_rels/drawing214.xml.rels><?xml version="1.0" encoding="UTF-8" standalone="yes"?>
<Relationships xmlns="http://schemas.openxmlformats.org/package/2006/relationships"><Relationship Id="rId8" Type="http://schemas.openxmlformats.org/officeDocument/2006/relationships/image" Target="../media/image379.jpeg"/><Relationship Id="rId3" Type="http://schemas.openxmlformats.org/officeDocument/2006/relationships/image" Target="../media/image10.png"/><Relationship Id="rId7" Type="http://schemas.openxmlformats.org/officeDocument/2006/relationships/image" Target="../media/image378.jpeg"/><Relationship Id="rId2" Type="http://schemas.openxmlformats.org/officeDocument/2006/relationships/image" Target="../media/image21.png"/><Relationship Id="rId1" Type="http://schemas.openxmlformats.org/officeDocument/2006/relationships/image" Target="../media/image377.emf"/><Relationship Id="rId6" Type="http://schemas.openxmlformats.org/officeDocument/2006/relationships/image" Target="../media/image322.emf"/><Relationship Id="rId5" Type="http://schemas.openxmlformats.org/officeDocument/2006/relationships/image" Target="../media/image13.png"/><Relationship Id="rId4" Type="http://schemas.openxmlformats.org/officeDocument/2006/relationships/image" Target="../media/image11.png"/><Relationship Id="rId9" Type="http://schemas.openxmlformats.org/officeDocument/2006/relationships/image" Target="../media/image380.jpeg"/></Relationships>
</file>

<file path=xl/drawings/_rels/drawing215.xml.rels><?xml version="1.0" encoding="UTF-8" standalone="yes"?>
<Relationships xmlns="http://schemas.openxmlformats.org/package/2006/relationships"><Relationship Id="rId8" Type="http://schemas.openxmlformats.org/officeDocument/2006/relationships/image" Target="../media/image383.jpeg"/><Relationship Id="rId3" Type="http://schemas.openxmlformats.org/officeDocument/2006/relationships/image" Target="../media/image11.png"/><Relationship Id="rId7" Type="http://schemas.openxmlformats.org/officeDocument/2006/relationships/image" Target="../media/image382.jpe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81.jpeg"/><Relationship Id="rId5" Type="http://schemas.openxmlformats.org/officeDocument/2006/relationships/image" Target="../media/image322.emf"/><Relationship Id="rId10" Type="http://schemas.openxmlformats.org/officeDocument/2006/relationships/image" Target="../media/image385.jpeg"/><Relationship Id="rId4" Type="http://schemas.openxmlformats.org/officeDocument/2006/relationships/image" Target="../media/image13.png"/><Relationship Id="rId9" Type="http://schemas.openxmlformats.org/officeDocument/2006/relationships/image" Target="../media/image384.jpeg"/></Relationships>
</file>

<file path=xl/drawings/_rels/drawing216.xml.rels><?xml version="1.0" encoding="UTF-8" standalone="yes"?>
<Relationships xmlns="http://schemas.openxmlformats.org/package/2006/relationships"><Relationship Id="rId8" Type="http://schemas.openxmlformats.org/officeDocument/2006/relationships/image" Target="../media/image387.jpeg"/><Relationship Id="rId3" Type="http://schemas.openxmlformats.org/officeDocument/2006/relationships/image" Target="../media/image11.png"/><Relationship Id="rId7" Type="http://schemas.openxmlformats.org/officeDocument/2006/relationships/image" Target="../media/image386.jpe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117.emf"/><Relationship Id="rId5" Type="http://schemas.openxmlformats.org/officeDocument/2006/relationships/image" Target="../media/image322.emf"/><Relationship Id="rId4" Type="http://schemas.openxmlformats.org/officeDocument/2006/relationships/image" Target="../media/image13.png"/></Relationships>
</file>

<file path=xl/drawings/_rels/drawing217.xml.rels><?xml version="1.0" encoding="UTF-8" standalone="yes"?>
<Relationships xmlns="http://schemas.openxmlformats.org/package/2006/relationships"><Relationship Id="rId3" Type="http://schemas.openxmlformats.org/officeDocument/2006/relationships/image" Target="../media/image11.png"/><Relationship Id="rId7" Type="http://schemas.openxmlformats.org/officeDocument/2006/relationships/image" Target="../media/image389.jpe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88.jpeg"/><Relationship Id="rId5" Type="http://schemas.openxmlformats.org/officeDocument/2006/relationships/image" Target="../media/image322.emf"/><Relationship Id="rId4" Type="http://schemas.openxmlformats.org/officeDocument/2006/relationships/image" Target="../media/image13.png"/></Relationships>
</file>

<file path=xl/drawings/_rels/drawing218.xml.rels><?xml version="1.0" encoding="UTF-8" standalone="yes"?>
<Relationships xmlns="http://schemas.openxmlformats.org/package/2006/relationships"><Relationship Id="rId8" Type="http://schemas.openxmlformats.org/officeDocument/2006/relationships/image" Target="../media/image331.emf"/><Relationship Id="rId3" Type="http://schemas.openxmlformats.org/officeDocument/2006/relationships/image" Target="../media/image11.png"/><Relationship Id="rId7" Type="http://schemas.openxmlformats.org/officeDocument/2006/relationships/image" Target="../media/image392.jpe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91.png"/><Relationship Id="rId5" Type="http://schemas.openxmlformats.org/officeDocument/2006/relationships/image" Target="../media/image390.emf"/><Relationship Id="rId4" Type="http://schemas.openxmlformats.org/officeDocument/2006/relationships/image" Target="../media/image13.png"/></Relationships>
</file>

<file path=xl/drawings/_rels/drawing219.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31.emf"/><Relationship Id="rId5" Type="http://schemas.openxmlformats.org/officeDocument/2006/relationships/image" Target="../media/image393.png"/><Relationship Id="rId4" Type="http://schemas.openxmlformats.org/officeDocument/2006/relationships/image" Target="../media/image13.png"/></Relationships>
</file>

<file path=xl/drawings/_rels/drawing220.xml.rels><?xml version="1.0" encoding="UTF-8" standalone="yes"?>
<Relationships xmlns="http://schemas.openxmlformats.org/package/2006/relationships"><Relationship Id="rId3" Type="http://schemas.openxmlformats.org/officeDocument/2006/relationships/image" Target="../media/image11.png"/><Relationship Id="rId7" Type="http://schemas.openxmlformats.org/officeDocument/2006/relationships/image" Target="../media/image331.emf"/><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94.png"/><Relationship Id="rId5" Type="http://schemas.openxmlformats.org/officeDocument/2006/relationships/image" Target="../media/image390.emf"/><Relationship Id="rId4" Type="http://schemas.openxmlformats.org/officeDocument/2006/relationships/image" Target="../media/image13.png"/></Relationships>
</file>

<file path=xl/drawings/_rels/drawing221.xml.rels><?xml version="1.0" encoding="UTF-8" standalone="yes"?>
<Relationships xmlns="http://schemas.openxmlformats.org/package/2006/relationships"><Relationship Id="rId3" Type="http://schemas.openxmlformats.org/officeDocument/2006/relationships/image" Target="../media/image11.png"/><Relationship Id="rId7" Type="http://schemas.openxmlformats.org/officeDocument/2006/relationships/image" Target="../media/image331.emf"/><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95.png"/><Relationship Id="rId5" Type="http://schemas.openxmlformats.org/officeDocument/2006/relationships/image" Target="../media/image391.png"/><Relationship Id="rId4" Type="http://schemas.openxmlformats.org/officeDocument/2006/relationships/image" Target="../media/image25.png"/></Relationships>
</file>

<file path=xl/drawings/_rels/drawing222.xml.rels><?xml version="1.0" encoding="UTF-8" standalone="yes"?>
<Relationships xmlns="http://schemas.openxmlformats.org/package/2006/relationships"><Relationship Id="rId8" Type="http://schemas.openxmlformats.org/officeDocument/2006/relationships/image" Target="../media/image330.png"/><Relationship Id="rId3" Type="http://schemas.openxmlformats.org/officeDocument/2006/relationships/image" Target="../media/image11.png"/><Relationship Id="rId7" Type="http://schemas.openxmlformats.org/officeDocument/2006/relationships/image" Target="../media/image329.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28.emf"/><Relationship Id="rId5" Type="http://schemas.openxmlformats.org/officeDocument/2006/relationships/image" Target="../media/image327.emf"/><Relationship Id="rId4" Type="http://schemas.openxmlformats.org/officeDocument/2006/relationships/image" Target="../media/image13.png"/><Relationship Id="rId9" Type="http://schemas.openxmlformats.org/officeDocument/2006/relationships/image" Target="../media/image331.emf"/></Relationships>
</file>

<file path=xl/drawings/_rels/drawing22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31.emf"/><Relationship Id="rId5" Type="http://schemas.openxmlformats.org/officeDocument/2006/relationships/image" Target="../media/image396.emf"/><Relationship Id="rId4" Type="http://schemas.openxmlformats.org/officeDocument/2006/relationships/image" Target="../media/image13.png"/></Relationships>
</file>

<file path=xl/drawings/_rels/drawing22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27.emf"/><Relationship Id="rId5" Type="http://schemas.openxmlformats.org/officeDocument/2006/relationships/image" Target="../media/image322.emf"/><Relationship Id="rId4" Type="http://schemas.openxmlformats.org/officeDocument/2006/relationships/image" Target="../media/image13.png"/></Relationships>
</file>

<file path=xl/drawings/_rels/drawing225.xml.rels><?xml version="1.0" encoding="UTF-8" standalone="yes"?>
<Relationships xmlns="http://schemas.openxmlformats.org/package/2006/relationships"><Relationship Id="rId3" Type="http://schemas.openxmlformats.org/officeDocument/2006/relationships/image" Target="../media/image11.png"/><Relationship Id="rId7" Type="http://schemas.openxmlformats.org/officeDocument/2006/relationships/image" Target="../media/image331.emf"/><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30.png"/><Relationship Id="rId5" Type="http://schemas.openxmlformats.org/officeDocument/2006/relationships/image" Target="../media/image329.png"/><Relationship Id="rId4" Type="http://schemas.openxmlformats.org/officeDocument/2006/relationships/image" Target="../media/image13.png"/></Relationships>
</file>

<file path=xl/drawings/_rels/drawing226.xml.rels><?xml version="1.0" encoding="UTF-8" standalone="yes"?>
<Relationships xmlns="http://schemas.openxmlformats.org/package/2006/relationships"><Relationship Id="rId8" Type="http://schemas.openxmlformats.org/officeDocument/2006/relationships/image" Target="../media/image133.emf"/><Relationship Id="rId3" Type="http://schemas.openxmlformats.org/officeDocument/2006/relationships/image" Target="../media/image11.png"/><Relationship Id="rId7" Type="http://schemas.openxmlformats.org/officeDocument/2006/relationships/image" Target="../media/image116.emf"/><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115.emf"/><Relationship Id="rId11" Type="http://schemas.openxmlformats.org/officeDocument/2006/relationships/image" Target="../media/image331.emf"/><Relationship Id="rId5" Type="http://schemas.openxmlformats.org/officeDocument/2006/relationships/image" Target="../media/image114.emf"/><Relationship Id="rId10" Type="http://schemas.openxmlformats.org/officeDocument/2006/relationships/image" Target="../media/image398.png"/><Relationship Id="rId4" Type="http://schemas.openxmlformats.org/officeDocument/2006/relationships/image" Target="../media/image13.png"/><Relationship Id="rId9" Type="http://schemas.openxmlformats.org/officeDocument/2006/relationships/image" Target="../media/image397.png"/></Relationships>
</file>

<file path=xl/drawings/_rels/drawing227.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31.emf"/><Relationship Id="rId5" Type="http://schemas.openxmlformats.org/officeDocument/2006/relationships/image" Target="../media/image399.emf"/><Relationship Id="rId4" Type="http://schemas.openxmlformats.org/officeDocument/2006/relationships/image" Target="../media/image13.png"/></Relationships>
</file>

<file path=xl/drawings/_rels/drawing228.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31.emf"/><Relationship Id="rId5" Type="http://schemas.openxmlformats.org/officeDocument/2006/relationships/image" Target="../media/image133.emf"/><Relationship Id="rId4" Type="http://schemas.openxmlformats.org/officeDocument/2006/relationships/image" Target="../media/image13.png"/></Relationships>
</file>

<file path=xl/drawings/_rels/drawing229.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5" Type="http://schemas.openxmlformats.org/officeDocument/2006/relationships/image" Target="../media/image322.emf"/><Relationship Id="rId4" Type="http://schemas.openxmlformats.org/officeDocument/2006/relationships/image" Target="../media/image13.png"/></Relationships>
</file>

<file path=xl/drawings/_rels/drawing230.xml.rels><?xml version="1.0" encoding="UTF-8" standalone="yes"?>
<Relationships xmlns="http://schemas.openxmlformats.org/package/2006/relationships"><Relationship Id="rId3" Type="http://schemas.openxmlformats.org/officeDocument/2006/relationships/image" Target="../media/image11.png"/><Relationship Id="rId7" Type="http://schemas.openxmlformats.org/officeDocument/2006/relationships/image" Target="../media/image331.emf"/><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398.png"/><Relationship Id="rId5" Type="http://schemas.openxmlformats.org/officeDocument/2006/relationships/image" Target="../media/image397.png"/><Relationship Id="rId4" Type="http://schemas.openxmlformats.org/officeDocument/2006/relationships/image" Target="../media/image13.png"/></Relationships>
</file>

<file path=xl/drawings/_rels/drawing231.xml.rels><?xml version="1.0" encoding="UTF-8" standalone="yes"?>
<Relationships xmlns="http://schemas.openxmlformats.org/package/2006/relationships"><Relationship Id="rId3" Type="http://schemas.openxmlformats.org/officeDocument/2006/relationships/image" Target="../media/image402.png"/><Relationship Id="rId2" Type="http://schemas.openxmlformats.org/officeDocument/2006/relationships/image" Target="../media/image401.png"/><Relationship Id="rId1" Type="http://schemas.openxmlformats.org/officeDocument/2006/relationships/image" Target="../media/image400.png"/><Relationship Id="rId5" Type="http://schemas.openxmlformats.org/officeDocument/2006/relationships/image" Target="../media/image404.png"/><Relationship Id="rId4" Type="http://schemas.openxmlformats.org/officeDocument/2006/relationships/image" Target="../media/image403.png"/></Relationships>
</file>

<file path=xl/drawings/_rels/drawing232.xml.rels><?xml version="1.0" encoding="UTF-8" standalone="yes"?>
<Relationships xmlns="http://schemas.openxmlformats.org/package/2006/relationships"><Relationship Id="rId8" Type="http://schemas.openxmlformats.org/officeDocument/2006/relationships/image" Target="../media/image331.emf"/><Relationship Id="rId3" Type="http://schemas.openxmlformats.org/officeDocument/2006/relationships/image" Target="../media/image11.png"/><Relationship Id="rId7" Type="http://schemas.openxmlformats.org/officeDocument/2006/relationships/image" Target="../media/image197.jpe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196.jpeg"/><Relationship Id="rId5" Type="http://schemas.openxmlformats.org/officeDocument/2006/relationships/image" Target="../media/image133.emf"/><Relationship Id="rId4" Type="http://schemas.openxmlformats.org/officeDocument/2006/relationships/image" Target="../media/image13.png"/></Relationships>
</file>

<file path=xl/drawings/_rels/drawing233.xml.rels><?xml version="1.0" encoding="UTF-8" standalone="yes"?>
<Relationships xmlns="http://schemas.openxmlformats.org/package/2006/relationships"><Relationship Id="rId3" Type="http://schemas.openxmlformats.org/officeDocument/2006/relationships/image" Target="../media/image11.png"/><Relationship Id="rId7" Type="http://schemas.openxmlformats.org/officeDocument/2006/relationships/image" Target="../media/image198.emf"/><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405.emf"/><Relationship Id="rId5" Type="http://schemas.openxmlformats.org/officeDocument/2006/relationships/image" Target="../media/image331.emf"/><Relationship Id="rId4" Type="http://schemas.openxmlformats.org/officeDocument/2006/relationships/image" Target="../media/image13.png"/></Relationships>
</file>

<file path=xl/drawings/_rels/drawing23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1.png"/><Relationship Id="rId1" Type="http://schemas.openxmlformats.org/officeDocument/2006/relationships/image" Target="../media/image331.emf"/><Relationship Id="rId6" Type="http://schemas.openxmlformats.org/officeDocument/2006/relationships/image" Target="../media/image133.emf"/><Relationship Id="rId5" Type="http://schemas.openxmlformats.org/officeDocument/2006/relationships/image" Target="../media/image25.png"/><Relationship Id="rId4" Type="http://schemas.openxmlformats.org/officeDocument/2006/relationships/image" Target="../media/image11.png"/></Relationships>
</file>

<file path=xl/drawings/_rels/drawing235.xml.rels><?xml version="1.0" encoding="UTF-8" standalone="yes"?>
<Relationships xmlns="http://schemas.openxmlformats.org/package/2006/relationships"><Relationship Id="rId8" Type="http://schemas.openxmlformats.org/officeDocument/2006/relationships/image" Target="../media/image331.emf"/><Relationship Id="rId3" Type="http://schemas.openxmlformats.org/officeDocument/2006/relationships/image" Target="../media/image11.png"/><Relationship Id="rId7" Type="http://schemas.openxmlformats.org/officeDocument/2006/relationships/image" Target="../media/image201.jpe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00.jpeg"/><Relationship Id="rId5" Type="http://schemas.openxmlformats.org/officeDocument/2006/relationships/image" Target="../media/image199.jpeg"/><Relationship Id="rId4" Type="http://schemas.openxmlformats.org/officeDocument/2006/relationships/image" Target="../media/image13.png"/></Relationships>
</file>

<file path=xl/drawings/_rels/drawing236.xml.rels><?xml version="1.0" encoding="UTF-8" standalone="yes"?>
<Relationships xmlns="http://schemas.openxmlformats.org/package/2006/relationships"><Relationship Id="rId8" Type="http://schemas.openxmlformats.org/officeDocument/2006/relationships/image" Target="../media/image255.emf"/><Relationship Id="rId3" Type="http://schemas.openxmlformats.org/officeDocument/2006/relationships/image" Target="../media/image10.png"/><Relationship Id="rId7" Type="http://schemas.openxmlformats.org/officeDocument/2006/relationships/image" Target="../media/image406.emf"/><Relationship Id="rId2" Type="http://schemas.openxmlformats.org/officeDocument/2006/relationships/image" Target="../media/image21.png"/><Relationship Id="rId1" Type="http://schemas.openxmlformats.org/officeDocument/2006/relationships/image" Target="../media/image331.emf"/><Relationship Id="rId6" Type="http://schemas.openxmlformats.org/officeDocument/2006/relationships/image" Target="../media/image254.png"/><Relationship Id="rId11" Type="http://schemas.openxmlformats.org/officeDocument/2006/relationships/image" Target="../media/image288.png"/><Relationship Id="rId5" Type="http://schemas.openxmlformats.org/officeDocument/2006/relationships/image" Target="../media/image13.png"/><Relationship Id="rId10" Type="http://schemas.openxmlformats.org/officeDocument/2006/relationships/image" Target="../media/image287.png"/><Relationship Id="rId4" Type="http://schemas.openxmlformats.org/officeDocument/2006/relationships/image" Target="../media/image11.png"/><Relationship Id="rId9" Type="http://schemas.openxmlformats.org/officeDocument/2006/relationships/image" Target="../media/image285.png"/></Relationships>
</file>

<file path=xl/drawings/_rels/drawing237.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1.png"/><Relationship Id="rId1" Type="http://schemas.openxmlformats.org/officeDocument/2006/relationships/image" Target="../media/image331.emf"/><Relationship Id="rId6" Type="http://schemas.openxmlformats.org/officeDocument/2006/relationships/image" Target="../media/image407.emf"/><Relationship Id="rId5" Type="http://schemas.openxmlformats.org/officeDocument/2006/relationships/image" Target="../media/image13.png"/><Relationship Id="rId4" Type="http://schemas.openxmlformats.org/officeDocument/2006/relationships/image" Target="../media/image11.png"/></Relationships>
</file>

<file path=xl/drawings/_rels/drawing238.xml.rels><?xml version="1.0" encoding="UTF-8" standalone="yes"?>
<Relationships xmlns="http://schemas.openxmlformats.org/package/2006/relationships"><Relationship Id="rId3" Type="http://schemas.openxmlformats.org/officeDocument/2006/relationships/image" Target="../media/image21.png"/><Relationship Id="rId7" Type="http://schemas.openxmlformats.org/officeDocument/2006/relationships/image" Target="../media/image220.emf"/><Relationship Id="rId2" Type="http://schemas.openxmlformats.org/officeDocument/2006/relationships/image" Target="../media/image219.emf"/><Relationship Id="rId1" Type="http://schemas.openxmlformats.org/officeDocument/2006/relationships/image" Target="../media/image331.emf"/><Relationship Id="rId6" Type="http://schemas.openxmlformats.org/officeDocument/2006/relationships/image" Target="../media/image13.png"/><Relationship Id="rId5" Type="http://schemas.openxmlformats.org/officeDocument/2006/relationships/image" Target="../media/image11.png"/><Relationship Id="rId4" Type="http://schemas.openxmlformats.org/officeDocument/2006/relationships/image" Target="../media/image10.png"/></Relationships>
</file>

<file path=xl/drawings/_rels/drawing239.xml.rels><?xml version="1.0" encoding="UTF-8" standalone="yes"?>
<Relationships xmlns="http://schemas.openxmlformats.org/package/2006/relationships"><Relationship Id="rId8" Type="http://schemas.openxmlformats.org/officeDocument/2006/relationships/image" Target="../media/image288.png"/><Relationship Id="rId3" Type="http://schemas.openxmlformats.org/officeDocument/2006/relationships/image" Target="../media/image10.png"/><Relationship Id="rId7" Type="http://schemas.openxmlformats.org/officeDocument/2006/relationships/image" Target="../media/image287.png"/><Relationship Id="rId2" Type="http://schemas.openxmlformats.org/officeDocument/2006/relationships/image" Target="../media/image21.png"/><Relationship Id="rId1" Type="http://schemas.openxmlformats.org/officeDocument/2006/relationships/image" Target="../media/image331.emf"/><Relationship Id="rId6" Type="http://schemas.openxmlformats.org/officeDocument/2006/relationships/image" Target="../media/image285.png"/><Relationship Id="rId5" Type="http://schemas.openxmlformats.org/officeDocument/2006/relationships/image" Target="../media/image13.png"/><Relationship Id="rId4" Type="http://schemas.openxmlformats.org/officeDocument/2006/relationships/image" Target="../media/image11.png"/><Relationship Id="rId9" Type="http://schemas.openxmlformats.org/officeDocument/2006/relationships/image" Target="../media/image289.png"/></Relationships>
</file>

<file path=xl/drawings/_rels/drawing240.xml.rels><?xml version="1.0" encoding="UTF-8" standalone="yes"?>
<Relationships xmlns="http://schemas.openxmlformats.org/package/2006/relationships"><Relationship Id="rId8" Type="http://schemas.openxmlformats.org/officeDocument/2006/relationships/image" Target="../media/image409.png"/><Relationship Id="rId3" Type="http://schemas.openxmlformats.org/officeDocument/2006/relationships/image" Target="../media/image10.png"/><Relationship Id="rId7" Type="http://schemas.openxmlformats.org/officeDocument/2006/relationships/image" Target="../media/image408.png"/><Relationship Id="rId2" Type="http://schemas.openxmlformats.org/officeDocument/2006/relationships/image" Target="../media/image21.png"/><Relationship Id="rId1" Type="http://schemas.openxmlformats.org/officeDocument/2006/relationships/image" Target="../media/image331.emf"/><Relationship Id="rId6" Type="http://schemas.openxmlformats.org/officeDocument/2006/relationships/image" Target="../media/image270.emf"/><Relationship Id="rId5" Type="http://schemas.openxmlformats.org/officeDocument/2006/relationships/image" Target="../media/image13.png"/><Relationship Id="rId4" Type="http://schemas.openxmlformats.org/officeDocument/2006/relationships/image" Target="../media/image11.png"/><Relationship Id="rId9" Type="http://schemas.openxmlformats.org/officeDocument/2006/relationships/image" Target="../media/image410.png"/></Relationships>
</file>

<file path=xl/drawings/_rels/drawing241.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1.png"/><Relationship Id="rId1" Type="http://schemas.openxmlformats.org/officeDocument/2006/relationships/image" Target="../media/image331.emf"/><Relationship Id="rId6" Type="http://schemas.openxmlformats.org/officeDocument/2006/relationships/image" Target="../media/image411.emf"/><Relationship Id="rId5" Type="http://schemas.openxmlformats.org/officeDocument/2006/relationships/image" Target="../media/image13.png"/><Relationship Id="rId4" Type="http://schemas.openxmlformats.org/officeDocument/2006/relationships/image" Target="../media/image11.png"/></Relationships>
</file>

<file path=xl/drawings/_rels/drawing24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0.png"/><Relationship Id="rId1" Type="http://schemas.openxmlformats.org/officeDocument/2006/relationships/image" Target="../media/image331.emf"/><Relationship Id="rId5" Type="http://schemas.openxmlformats.org/officeDocument/2006/relationships/image" Target="../media/image13.png"/><Relationship Id="rId4" Type="http://schemas.openxmlformats.org/officeDocument/2006/relationships/image" Target="../media/image11.png"/></Relationships>
</file>

<file path=xl/drawings/_rels/drawing24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1.png"/><Relationship Id="rId1" Type="http://schemas.openxmlformats.org/officeDocument/2006/relationships/image" Target="../media/image331.emf"/><Relationship Id="rId6" Type="http://schemas.openxmlformats.org/officeDocument/2006/relationships/image" Target="../media/image270.emf"/><Relationship Id="rId5" Type="http://schemas.openxmlformats.org/officeDocument/2006/relationships/image" Target="../media/image13.png"/><Relationship Id="rId4" Type="http://schemas.openxmlformats.org/officeDocument/2006/relationships/image" Target="../media/image11.png"/></Relationships>
</file>

<file path=xl/drawings/_rels/drawing244.xml.rels><?xml version="1.0" encoding="UTF-8" standalone="yes"?>
<Relationships xmlns="http://schemas.openxmlformats.org/package/2006/relationships"><Relationship Id="rId8" Type="http://schemas.openxmlformats.org/officeDocument/2006/relationships/image" Target="../media/image414.png"/><Relationship Id="rId3" Type="http://schemas.openxmlformats.org/officeDocument/2006/relationships/image" Target="../media/image10.png"/><Relationship Id="rId7" Type="http://schemas.openxmlformats.org/officeDocument/2006/relationships/image" Target="../media/image413.png"/><Relationship Id="rId2" Type="http://schemas.openxmlformats.org/officeDocument/2006/relationships/image" Target="../media/image21.png"/><Relationship Id="rId1" Type="http://schemas.openxmlformats.org/officeDocument/2006/relationships/image" Target="../media/image331.emf"/><Relationship Id="rId6" Type="http://schemas.openxmlformats.org/officeDocument/2006/relationships/image" Target="../media/image412.png"/><Relationship Id="rId5" Type="http://schemas.openxmlformats.org/officeDocument/2006/relationships/image" Target="../media/image13.png"/><Relationship Id="rId4" Type="http://schemas.openxmlformats.org/officeDocument/2006/relationships/image" Target="../media/image11.png"/><Relationship Id="rId9" Type="http://schemas.openxmlformats.org/officeDocument/2006/relationships/image" Target="../media/image409.png"/></Relationships>
</file>

<file path=xl/drawings/_rels/drawing24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1.png"/><Relationship Id="rId1" Type="http://schemas.openxmlformats.org/officeDocument/2006/relationships/image" Target="../media/image331.emf"/><Relationship Id="rId6" Type="http://schemas.openxmlformats.org/officeDocument/2006/relationships/image" Target="../media/image270.emf"/><Relationship Id="rId5" Type="http://schemas.openxmlformats.org/officeDocument/2006/relationships/image" Target="../media/image13.png"/><Relationship Id="rId4" Type="http://schemas.openxmlformats.org/officeDocument/2006/relationships/image" Target="../media/image11.png"/></Relationships>
</file>

<file path=xl/drawings/_rels/drawing246.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0.png"/><Relationship Id="rId5" Type="http://schemas.openxmlformats.org/officeDocument/2006/relationships/image" Target="../media/image3.emf"/><Relationship Id="rId4" Type="http://schemas.openxmlformats.org/officeDocument/2006/relationships/image" Target="../media/image13.png"/></Relationships>
</file>

<file path=xl/drawings/_rels/drawing247.xml.rels><?xml version="1.0" encoding="UTF-8" standalone="yes"?>
<Relationships xmlns="http://schemas.openxmlformats.org/package/2006/relationships"><Relationship Id="rId8" Type="http://schemas.openxmlformats.org/officeDocument/2006/relationships/image" Target="../media/image417.png"/><Relationship Id="rId3" Type="http://schemas.openxmlformats.org/officeDocument/2006/relationships/image" Target="../media/image11.png"/><Relationship Id="rId7" Type="http://schemas.openxmlformats.org/officeDocument/2006/relationships/image" Target="../media/image416.jpe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415.jpeg"/><Relationship Id="rId5" Type="http://schemas.openxmlformats.org/officeDocument/2006/relationships/image" Target="../media/image322.emf"/><Relationship Id="rId4" Type="http://schemas.openxmlformats.org/officeDocument/2006/relationships/image" Target="../media/image13.png"/><Relationship Id="rId9" Type="http://schemas.openxmlformats.org/officeDocument/2006/relationships/image" Target="../media/image418.png"/></Relationships>
</file>

<file path=xl/drawings/_rels/drawing248.xml.rels><?xml version="1.0" encoding="UTF-8" standalone="yes"?>
<Relationships xmlns="http://schemas.openxmlformats.org/package/2006/relationships"><Relationship Id="rId8" Type="http://schemas.openxmlformats.org/officeDocument/2006/relationships/image" Target="../media/image421.jpeg"/><Relationship Id="rId3" Type="http://schemas.openxmlformats.org/officeDocument/2006/relationships/image" Target="../media/image11.png"/><Relationship Id="rId7" Type="http://schemas.openxmlformats.org/officeDocument/2006/relationships/image" Target="../media/image420.jpe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419.jpeg"/><Relationship Id="rId5" Type="http://schemas.openxmlformats.org/officeDocument/2006/relationships/image" Target="../media/image322.emf"/><Relationship Id="rId4" Type="http://schemas.openxmlformats.org/officeDocument/2006/relationships/image" Target="../media/image13.png"/><Relationship Id="rId9" Type="http://schemas.openxmlformats.org/officeDocument/2006/relationships/image" Target="../media/image422.jpeg"/></Relationships>
</file>

<file path=xl/drawings/_rels/drawing249.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5" Type="http://schemas.openxmlformats.org/officeDocument/2006/relationships/image" Target="../media/image322.emf"/><Relationship Id="rId4" Type="http://schemas.openxmlformats.org/officeDocument/2006/relationships/image" Target="../media/image13.png"/></Relationships>
</file>

<file path=xl/drawings/_rels/drawing250.xml.rels><?xml version="1.0" encoding="UTF-8" standalone="yes"?>
<Relationships xmlns="http://schemas.openxmlformats.org/package/2006/relationships"><Relationship Id="rId8" Type="http://schemas.openxmlformats.org/officeDocument/2006/relationships/image" Target="../media/image424.jpeg"/><Relationship Id="rId3" Type="http://schemas.openxmlformats.org/officeDocument/2006/relationships/image" Target="../media/image11.png"/><Relationship Id="rId7" Type="http://schemas.openxmlformats.org/officeDocument/2006/relationships/image" Target="../media/image423.jpe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70.emf"/><Relationship Id="rId5" Type="http://schemas.openxmlformats.org/officeDocument/2006/relationships/image" Target="../media/image322.emf"/><Relationship Id="rId4" Type="http://schemas.openxmlformats.org/officeDocument/2006/relationships/image" Target="../media/image13.png"/></Relationships>
</file>

<file path=xl/drawings/_rels/drawing251.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425.emf"/><Relationship Id="rId5" Type="http://schemas.openxmlformats.org/officeDocument/2006/relationships/image" Target="../media/image322.emf"/><Relationship Id="rId4" Type="http://schemas.openxmlformats.org/officeDocument/2006/relationships/image" Target="../media/image13.png"/></Relationships>
</file>

<file path=xl/drawings/_rels/drawing25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70.emf"/><Relationship Id="rId5" Type="http://schemas.openxmlformats.org/officeDocument/2006/relationships/image" Target="../media/image322.emf"/><Relationship Id="rId4" Type="http://schemas.openxmlformats.org/officeDocument/2006/relationships/image" Target="../media/image13.png"/></Relationships>
</file>

<file path=xl/drawings/_rels/drawing253.xml.rels><?xml version="1.0" encoding="UTF-8" standalone="yes"?>
<Relationships xmlns="http://schemas.openxmlformats.org/package/2006/relationships"><Relationship Id="rId8" Type="http://schemas.openxmlformats.org/officeDocument/2006/relationships/image" Target="../media/image428.jpeg"/><Relationship Id="rId3" Type="http://schemas.openxmlformats.org/officeDocument/2006/relationships/image" Target="../media/image11.png"/><Relationship Id="rId7" Type="http://schemas.openxmlformats.org/officeDocument/2006/relationships/image" Target="../media/image427.jpe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426.jpeg"/><Relationship Id="rId5" Type="http://schemas.openxmlformats.org/officeDocument/2006/relationships/image" Target="../media/image322.emf"/><Relationship Id="rId4" Type="http://schemas.openxmlformats.org/officeDocument/2006/relationships/image" Target="../media/image13.png"/></Relationships>
</file>

<file path=xl/drawings/_rels/drawing254.xml.rels><?xml version="1.0" encoding="UTF-8" standalone="yes"?>
<Relationships xmlns="http://schemas.openxmlformats.org/package/2006/relationships"><Relationship Id="rId3" Type="http://schemas.openxmlformats.org/officeDocument/2006/relationships/image" Target="../media/image11.png"/><Relationship Id="rId7" Type="http://schemas.openxmlformats.org/officeDocument/2006/relationships/image" Target="../media/image429.jpe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90.emf"/><Relationship Id="rId5" Type="http://schemas.openxmlformats.org/officeDocument/2006/relationships/image" Target="../media/image322.emf"/><Relationship Id="rId4" Type="http://schemas.openxmlformats.org/officeDocument/2006/relationships/image" Target="../media/image13.png"/></Relationships>
</file>

<file path=xl/drawings/_rels/drawing25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430.jpeg"/><Relationship Id="rId5" Type="http://schemas.openxmlformats.org/officeDocument/2006/relationships/image" Target="../media/image322.emf"/><Relationship Id="rId4" Type="http://schemas.openxmlformats.org/officeDocument/2006/relationships/image" Target="../media/image13.png"/></Relationships>
</file>

<file path=xl/drawings/_rels/drawing256.xml.rels><?xml version="1.0" encoding="UTF-8" standalone="yes"?>
<Relationships xmlns="http://schemas.openxmlformats.org/package/2006/relationships"><Relationship Id="rId3" Type="http://schemas.openxmlformats.org/officeDocument/2006/relationships/image" Target="../media/image11.png"/><Relationship Id="rId7" Type="http://schemas.openxmlformats.org/officeDocument/2006/relationships/image" Target="../media/image431.jpe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290.emf"/><Relationship Id="rId5" Type="http://schemas.openxmlformats.org/officeDocument/2006/relationships/image" Target="../media/image322.emf"/><Relationship Id="rId4" Type="http://schemas.openxmlformats.org/officeDocument/2006/relationships/image" Target="../media/image13.png"/></Relationships>
</file>

<file path=xl/drawings/_rels/drawing257.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432.jpeg"/><Relationship Id="rId5" Type="http://schemas.openxmlformats.org/officeDocument/2006/relationships/image" Target="../media/image322.emf"/><Relationship Id="rId4" Type="http://schemas.openxmlformats.org/officeDocument/2006/relationships/image" Target="../media/image13.png"/></Relationships>
</file>

<file path=xl/drawings/_rels/drawing258.xml.rels><?xml version="1.0" encoding="UTF-8" standalone="yes"?>
<Relationships xmlns="http://schemas.openxmlformats.org/package/2006/relationships"><Relationship Id="rId8" Type="http://schemas.openxmlformats.org/officeDocument/2006/relationships/image" Target="../media/image434.jpeg"/><Relationship Id="rId3" Type="http://schemas.openxmlformats.org/officeDocument/2006/relationships/image" Target="../media/image10.png"/><Relationship Id="rId7" Type="http://schemas.openxmlformats.org/officeDocument/2006/relationships/image" Target="../media/image290.emf"/><Relationship Id="rId2" Type="http://schemas.openxmlformats.org/officeDocument/2006/relationships/image" Target="../media/image21.png"/><Relationship Id="rId1" Type="http://schemas.openxmlformats.org/officeDocument/2006/relationships/image" Target="../media/image433.jpeg"/><Relationship Id="rId6" Type="http://schemas.openxmlformats.org/officeDocument/2006/relationships/image" Target="../media/image322.emf"/><Relationship Id="rId5" Type="http://schemas.openxmlformats.org/officeDocument/2006/relationships/image" Target="../media/image13.png"/><Relationship Id="rId4" Type="http://schemas.openxmlformats.org/officeDocument/2006/relationships/image" Target="../media/image11.png"/></Relationships>
</file>

<file path=xl/drawings/_rels/drawing259.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435.emf"/><Relationship Id="rId5" Type="http://schemas.openxmlformats.org/officeDocument/2006/relationships/image" Target="../media/image322.emf"/><Relationship Id="rId4" Type="http://schemas.openxmlformats.org/officeDocument/2006/relationships/image" Target="../media/image13.png"/></Relationships>
</file>

<file path=xl/drawings/_rels/drawing260.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1.png"/><Relationship Id="rId1" Type="http://schemas.openxmlformats.org/officeDocument/2006/relationships/image" Target="../media/image290.emf"/><Relationship Id="rId6" Type="http://schemas.openxmlformats.org/officeDocument/2006/relationships/image" Target="../media/image322.emf"/><Relationship Id="rId5" Type="http://schemas.openxmlformats.org/officeDocument/2006/relationships/image" Target="../media/image13.png"/><Relationship Id="rId4" Type="http://schemas.openxmlformats.org/officeDocument/2006/relationships/image" Target="../media/image11.png"/></Relationships>
</file>

<file path=xl/drawings/_rels/drawing261.xml.rels><?xml version="1.0" encoding="UTF-8" standalone="yes"?>
<Relationships xmlns="http://schemas.openxmlformats.org/package/2006/relationships"><Relationship Id="rId8" Type="http://schemas.openxmlformats.org/officeDocument/2006/relationships/image" Target="../media/image438.jpeg"/><Relationship Id="rId3" Type="http://schemas.openxmlformats.org/officeDocument/2006/relationships/image" Target="../media/image11.png"/><Relationship Id="rId7" Type="http://schemas.openxmlformats.org/officeDocument/2006/relationships/image" Target="../media/image437.jpeg"/><Relationship Id="rId2" Type="http://schemas.openxmlformats.org/officeDocument/2006/relationships/image" Target="../media/image10.png"/><Relationship Id="rId1" Type="http://schemas.openxmlformats.org/officeDocument/2006/relationships/image" Target="../media/image21.png"/><Relationship Id="rId6" Type="http://schemas.openxmlformats.org/officeDocument/2006/relationships/image" Target="../media/image436.jpeg"/><Relationship Id="rId5" Type="http://schemas.openxmlformats.org/officeDocument/2006/relationships/image" Target="../media/image322.emf"/><Relationship Id="rId4"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12</xdr:row>
      <xdr:rowOff>0</xdr:rowOff>
    </xdr:from>
    <xdr:to>
      <xdr:col>7</xdr:col>
      <xdr:colOff>304800</xdr:colOff>
      <xdr:row>13</xdr:row>
      <xdr:rowOff>114300</xdr:rowOff>
    </xdr:to>
    <xdr:sp macro="" textlink="">
      <xdr:nvSpPr>
        <xdr:cNvPr id="2" name="AutoShape 1" descr="Sticker sin etiquetas">
          <a:extLst>
            <a:ext uri="{FF2B5EF4-FFF2-40B4-BE49-F238E27FC236}">
              <a16:creationId xmlns:a16="http://schemas.microsoft.com/office/drawing/2014/main" id="{04CD7686-35A2-427E-BFD3-129CB1E95FF9}"/>
            </a:ext>
          </a:extLst>
        </xdr:cNvPr>
        <xdr:cNvSpPr>
          <a:spLocks noChangeAspect="1" noChangeArrowheads="1"/>
        </xdr:cNvSpPr>
      </xdr:nvSpPr>
      <xdr:spPr bwMode="auto">
        <a:xfrm>
          <a:off x="5857875" y="2171700"/>
          <a:ext cx="304800" cy="2952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12</xdr:row>
      <xdr:rowOff>0</xdr:rowOff>
    </xdr:from>
    <xdr:ext cx="304800" cy="304800"/>
    <xdr:sp macro="" textlink="">
      <xdr:nvSpPr>
        <xdr:cNvPr id="3" name="AutoShape 1" descr="Sticker sin etiquetas">
          <a:extLst>
            <a:ext uri="{FF2B5EF4-FFF2-40B4-BE49-F238E27FC236}">
              <a16:creationId xmlns:a16="http://schemas.microsoft.com/office/drawing/2014/main" id="{9AB8AA75-3762-4933-B799-F62E2EDB1B86}"/>
            </a:ext>
          </a:extLst>
        </xdr:cNvPr>
        <xdr:cNvSpPr>
          <a:spLocks noChangeAspect="1" noChangeArrowheads="1"/>
        </xdr:cNvSpPr>
      </xdr:nvSpPr>
      <xdr:spPr bwMode="auto">
        <a:xfrm>
          <a:off x="7762875" y="21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11</xdr:col>
      <xdr:colOff>0</xdr:colOff>
      <xdr:row>12</xdr:row>
      <xdr:rowOff>0</xdr:rowOff>
    </xdr:from>
    <xdr:ext cx="304800" cy="304800"/>
    <xdr:sp macro="" textlink="">
      <xdr:nvSpPr>
        <xdr:cNvPr id="4" name="AutoShape 1" descr="Sticker sin etiquetas">
          <a:extLst>
            <a:ext uri="{FF2B5EF4-FFF2-40B4-BE49-F238E27FC236}">
              <a16:creationId xmlns:a16="http://schemas.microsoft.com/office/drawing/2014/main" id="{D1FE120B-2FAB-4718-A3FD-29E51BEF4196}"/>
            </a:ext>
          </a:extLst>
        </xdr:cNvPr>
        <xdr:cNvSpPr>
          <a:spLocks noChangeAspect="1" noChangeArrowheads="1"/>
        </xdr:cNvSpPr>
      </xdr:nvSpPr>
      <xdr:spPr bwMode="auto">
        <a:xfrm>
          <a:off x="9667875" y="21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10</xdr:col>
      <xdr:colOff>0</xdr:colOff>
      <xdr:row>39</xdr:row>
      <xdr:rowOff>0</xdr:rowOff>
    </xdr:from>
    <xdr:to>
      <xdr:col>26</xdr:col>
      <xdr:colOff>759214</xdr:colOff>
      <xdr:row>48</xdr:row>
      <xdr:rowOff>59599</xdr:rowOff>
    </xdr:to>
    <xdr:pic>
      <xdr:nvPicPr>
        <xdr:cNvPr id="5" name="Imagen 4">
          <a:extLst>
            <a:ext uri="{FF2B5EF4-FFF2-40B4-BE49-F238E27FC236}">
              <a16:creationId xmlns:a16="http://schemas.microsoft.com/office/drawing/2014/main" id="{F685946D-EFA3-44AF-9F9C-91F4C826C50F}"/>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a:fillRect/>
        </a:stretch>
      </xdr:blipFill>
      <xdr:spPr bwMode="auto">
        <a:xfrm>
          <a:off x="9456964" y="6898821"/>
          <a:ext cx="14603394" cy="166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523874</xdr:colOff>
      <xdr:row>23</xdr:row>
      <xdr:rowOff>23812</xdr:rowOff>
    </xdr:from>
    <xdr:to>
      <xdr:col>24</xdr:col>
      <xdr:colOff>514349</xdr:colOff>
      <xdr:row>33</xdr:row>
      <xdr:rowOff>33337</xdr:rowOff>
    </xdr:to>
    <xdr:pic>
      <xdr:nvPicPr>
        <xdr:cNvPr id="9" name="Imagen 8">
          <a:extLst>
            <a:ext uri="{FF2B5EF4-FFF2-40B4-BE49-F238E27FC236}">
              <a16:creationId xmlns:a16="http://schemas.microsoft.com/office/drawing/2014/main" id="{CD2012ED-D5E5-4752-A289-CDD30C1922F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33874" y="4405312"/>
          <a:ext cx="17278350" cy="1914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65</xdr:row>
      <xdr:rowOff>0</xdr:rowOff>
    </xdr:from>
    <xdr:to>
      <xdr:col>21</xdr:col>
      <xdr:colOff>9525</xdr:colOff>
      <xdr:row>75</xdr:row>
      <xdr:rowOff>9525</xdr:rowOff>
    </xdr:to>
    <xdr:pic>
      <xdr:nvPicPr>
        <xdr:cNvPr id="13" name="Imagen 12">
          <a:extLst>
            <a:ext uri="{FF2B5EF4-FFF2-40B4-BE49-F238E27FC236}">
              <a16:creationId xmlns:a16="http://schemas.microsoft.com/office/drawing/2014/main" id="{97D13E53-72C1-417B-8B69-06D95D3660F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657850" y="12382500"/>
          <a:ext cx="12811125" cy="1914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88</xdr:row>
      <xdr:rowOff>0</xdr:rowOff>
    </xdr:from>
    <xdr:to>
      <xdr:col>25</xdr:col>
      <xdr:colOff>333375</xdr:colOff>
      <xdr:row>98</xdr:row>
      <xdr:rowOff>9525</xdr:rowOff>
    </xdr:to>
    <xdr:pic>
      <xdr:nvPicPr>
        <xdr:cNvPr id="12" name="Imagen 11">
          <a:extLst>
            <a:ext uri="{FF2B5EF4-FFF2-40B4-BE49-F238E27FC236}">
              <a16:creationId xmlns:a16="http://schemas.microsoft.com/office/drawing/2014/main" id="{2CAA2C66-A617-447D-A12C-62EEA76C615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657850" y="16764000"/>
          <a:ext cx="16506825" cy="1914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195</xdr:row>
      <xdr:rowOff>0</xdr:rowOff>
    </xdr:from>
    <xdr:to>
      <xdr:col>22</xdr:col>
      <xdr:colOff>904875</xdr:colOff>
      <xdr:row>205</xdr:row>
      <xdr:rowOff>9525</xdr:rowOff>
    </xdr:to>
    <xdr:pic>
      <xdr:nvPicPr>
        <xdr:cNvPr id="23" name="Imagen 22">
          <a:extLst>
            <a:ext uri="{FF2B5EF4-FFF2-40B4-BE49-F238E27FC236}">
              <a16:creationId xmlns:a16="http://schemas.microsoft.com/office/drawing/2014/main" id="{22C0F231-3216-4EE1-9BEF-967BE6B6098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37147500"/>
          <a:ext cx="16506825" cy="1914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571500</xdr:colOff>
      <xdr:row>113</xdr:row>
      <xdr:rowOff>79375</xdr:rowOff>
    </xdr:from>
    <xdr:to>
      <xdr:col>22</xdr:col>
      <xdr:colOff>714375</xdr:colOff>
      <xdr:row>122</xdr:row>
      <xdr:rowOff>88900</xdr:rowOff>
    </xdr:to>
    <xdr:pic>
      <xdr:nvPicPr>
        <xdr:cNvPr id="15" name="Imagen 14">
          <a:extLst>
            <a:ext uri="{FF2B5EF4-FFF2-40B4-BE49-F238E27FC236}">
              <a16:creationId xmlns:a16="http://schemas.microsoft.com/office/drawing/2014/main" id="{A5F0CC1B-5415-4B30-8D21-8F2323C0DA1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57500" y="21605875"/>
          <a:ext cx="16494125" cy="172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210</xdr:row>
      <xdr:rowOff>0</xdr:rowOff>
    </xdr:from>
    <xdr:ext cx="304800" cy="304800"/>
    <xdr:sp macro="" textlink="">
      <xdr:nvSpPr>
        <xdr:cNvPr id="11" name="AutoShape 1" descr="Sticker sin etiquetas">
          <a:extLst>
            <a:ext uri="{FF2B5EF4-FFF2-40B4-BE49-F238E27FC236}">
              <a16:creationId xmlns:a16="http://schemas.microsoft.com/office/drawing/2014/main" id="{2EF4ED99-B9E3-4DAA-9F2A-C60B247339B6}"/>
            </a:ext>
          </a:extLst>
        </xdr:cNvPr>
        <xdr:cNvSpPr>
          <a:spLocks noChangeAspect="1" noChangeArrowheads="1"/>
        </xdr:cNvSpPr>
      </xdr:nvSpPr>
      <xdr:spPr bwMode="auto">
        <a:xfrm>
          <a:off x="5651500" y="228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8</xdr:col>
      <xdr:colOff>0</xdr:colOff>
      <xdr:row>210</xdr:row>
      <xdr:rowOff>0</xdr:rowOff>
    </xdr:from>
    <xdr:ext cx="304800" cy="304800"/>
    <xdr:sp macro="" textlink="">
      <xdr:nvSpPr>
        <xdr:cNvPr id="14" name="AutoShape 1" descr="Sticker sin etiquetas">
          <a:extLst>
            <a:ext uri="{FF2B5EF4-FFF2-40B4-BE49-F238E27FC236}">
              <a16:creationId xmlns:a16="http://schemas.microsoft.com/office/drawing/2014/main" id="{96466076-A75D-47AA-8EB6-C014FDDA2664}"/>
            </a:ext>
          </a:extLst>
        </xdr:cNvPr>
        <xdr:cNvSpPr>
          <a:spLocks noChangeAspect="1" noChangeArrowheads="1"/>
        </xdr:cNvSpPr>
      </xdr:nvSpPr>
      <xdr:spPr bwMode="auto">
        <a:xfrm>
          <a:off x="7493000" y="228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10</xdr:col>
      <xdr:colOff>0</xdr:colOff>
      <xdr:row>210</xdr:row>
      <xdr:rowOff>0</xdr:rowOff>
    </xdr:from>
    <xdr:ext cx="304800" cy="304800"/>
    <xdr:sp macro="" textlink="">
      <xdr:nvSpPr>
        <xdr:cNvPr id="16" name="AutoShape 1" descr="Sticker sin etiquetas">
          <a:extLst>
            <a:ext uri="{FF2B5EF4-FFF2-40B4-BE49-F238E27FC236}">
              <a16:creationId xmlns:a16="http://schemas.microsoft.com/office/drawing/2014/main" id="{FD510A72-A1F9-4303-8B3E-B8079202EF68}"/>
            </a:ext>
          </a:extLst>
        </xdr:cNvPr>
        <xdr:cNvSpPr>
          <a:spLocks noChangeAspect="1" noChangeArrowheads="1"/>
        </xdr:cNvSpPr>
      </xdr:nvSpPr>
      <xdr:spPr bwMode="auto">
        <a:xfrm>
          <a:off x="9334500" y="228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5</xdr:col>
      <xdr:colOff>1000125</xdr:colOff>
      <xdr:row>227</xdr:row>
      <xdr:rowOff>158750</xdr:rowOff>
    </xdr:from>
    <xdr:to>
      <xdr:col>9</xdr:col>
      <xdr:colOff>984250</xdr:colOff>
      <xdr:row>238</xdr:row>
      <xdr:rowOff>168275</xdr:rowOff>
    </xdr:to>
    <xdr:pic>
      <xdr:nvPicPr>
        <xdr:cNvPr id="18" name="Imagen 17">
          <a:extLst>
            <a:ext uri="{FF2B5EF4-FFF2-40B4-BE49-F238E27FC236}">
              <a16:creationId xmlns:a16="http://schemas.microsoft.com/office/drawing/2014/main" id="{E640B792-EC73-40AB-AA03-89ED5404A9A4}"/>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8213" r="18825"/>
        <a:stretch/>
      </xdr:blipFill>
      <xdr:spPr bwMode="auto">
        <a:xfrm>
          <a:off x="4810125" y="43402250"/>
          <a:ext cx="3667125" cy="2105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396875</xdr:colOff>
      <xdr:row>230</xdr:row>
      <xdr:rowOff>0</xdr:rowOff>
    </xdr:from>
    <xdr:to>
      <xdr:col>16</xdr:col>
      <xdr:colOff>238126</xdr:colOff>
      <xdr:row>239</xdr:row>
      <xdr:rowOff>9525</xdr:rowOff>
    </xdr:to>
    <xdr:pic>
      <xdr:nvPicPr>
        <xdr:cNvPr id="20" name="Imagen 19">
          <a:extLst>
            <a:ext uri="{FF2B5EF4-FFF2-40B4-BE49-F238E27FC236}">
              <a16:creationId xmlns:a16="http://schemas.microsoft.com/office/drawing/2014/main" id="{B56A3D2B-A5FB-4583-9057-4E1A862B3344}"/>
            </a:ext>
          </a:extLst>
        </xdr:cNvPr>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7887" r="17981"/>
        <a:stretch/>
      </xdr:blipFill>
      <xdr:spPr bwMode="auto">
        <a:xfrm>
          <a:off x="9731375" y="43815000"/>
          <a:ext cx="3730626" cy="172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1610714</xdr:colOff>
      <xdr:row>0</xdr:row>
      <xdr:rowOff>92074</xdr:rowOff>
    </xdr:from>
    <xdr:to>
      <xdr:col>10</xdr:col>
      <xdr:colOff>2800638</xdr:colOff>
      <xdr:row>0</xdr:row>
      <xdr:rowOff>669949</xdr:rowOff>
    </xdr:to>
    <xdr:pic>
      <xdr:nvPicPr>
        <xdr:cNvPr id="2" name="Imagen 11">
          <a:extLst>
            <a:ext uri="{FF2B5EF4-FFF2-40B4-BE49-F238E27FC236}">
              <a16:creationId xmlns:a16="http://schemas.microsoft.com/office/drawing/2014/main" id="{F24185DF-A01F-4E01-BA02-532BA61787C2}"/>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18606035" y="92074"/>
          <a:ext cx="1180399" cy="581685"/>
        </a:xfrm>
        <a:prstGeom prst="rect">
          <a:avLst/>
        </a:prstGeom>
        <a:ln>
          <a:noFill/>
        </a:ln>
      </xdr:spPr>
    </xdr:pic>
    <xdr:clientData/>
  </xdr:twoCellAnchor>
  <xdr:twoCellAnchor editAs="oneCell">
    <xdr:from>
      <xdr:col>10</xdr:col>
      <xdr:colOff>612321</xdr:colOff>
      <xdr:row>0</xdr:row>
      <xdr:rowOff>54429</xdr:rowOff>
    </xdr:from>
    <xdr:to>
      <xdr:col>10</xdr:col>
      <xdr:colOff>1275262</xdr:colOff>
      <xdr:row>0</xdr:row>
      <xdr:rowOff>703074</xdr:rowOff>
    </xdr:to>
    <xdr:pic>
      <xdr:nvPicPr>
        <xdr:cNvPr id="4" name="Imagen 10" descr="Gus Marcos – Inversiones Inmobiliarias">
          <a:extLst>
            <a:ext uri="{FF2B5EF4-FFF2-40B4-BE49-F238E27FC236}">
              <a16:creationId xmlns:a16="http://schemas.microsoft.com/office/drawing/2014/main" id="{92637962-E6D9-42B0-8F0F-81AD79362D67}"/>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16818428" y="54429"/>
          <a:ext cx="666751" cy="6448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11</xdr:row>
      <xdr:rowOff>0</xdr:rowOff>
    </xdr:from>
    <xdr:to>
      <xdr:col>5</xdr:col>
      <xdr:colOff>304800</xdr:colOff>
      <xdr:row>11</xdr:row>
      <xdr:rowOff>304800</xdr:rowOff>
    </xdr:to>
    <xdr:sp macro="" textlink="">
      <xdr:nvSpPr>
        <xdr:cNvPr id="1025" name="AutoShape 1" descr="Sticker sin etiquetas">
          <a:extLst>
            <a:ext uri="{FF2B5EF4-FFF2-40B4-BE49-F238E27FC236}">
              <a16:creationId xmlns:a16="http://schemas.microsoft.com/office/drawing/2014/main" id="{90AF3D90-51AF-41C7-AB27-9518635B0875}"/>
            </a:ext>
          </a:extLst>
        </xdr:cNvPr>
        <xdr:cNvSpPr>
          <a:spLocks noChangeAspect="1" noChangeArrowheads="1"/>
        </xdr:cNvSpPr>
      </xdr:nvSpPr>
      <xdr:spPr bwMode="auto">
        <a:xfrm>
          <a:off x="7762875" y="2800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349250</xdr:colOff>
      <xdr:row>10</xdr:row>
      <xdr:rowOff>95250</xdr:rowOff>
    </xdr:from>
    <xdr:to>
      <xdr:col>5</xdr:col>
      <xdr:colOff>1730274</xdr:colOff>
      <xdr:row>12</xdr:row>
      <xdr:rowOff>190063</xdr:rowOff>
    </xdr:to>
    <xdr:pic>
      <xdr:nvPicPr>
        <xdr:cNvPr id="5" name="Imagen 4">
          <a:extLst>
            <a:ext uri="{FF2B5EF4-FFF2-40B4-BE49-F238E27FC236}">
              <a16:creationId xmlns:a16="http://schemas.microsoft.com/office/drawing/2014/main" id="{3009225A-8533-4F95-BBD1-6DE32655AEF9}"/>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8096250" y="2667000"/>
          <a:ext cx="1381024" cy="13489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1008288</xdr:colOff>
      <xdr:row>0</xdr:row>
      <xdr:rowOff>66675</xdr:rowOff>
    </xdr:from>
    <xdr:to>
      <xdr:col>15</xdr:col>
      <xdr:colOff>893804</xdr:colOff>
      <xdr:row>0</xdr:row>
      <xdr:rowOff>663303</xdr:rowOff>
    </xdr:to>
    <xdr:pic>
      <xdr:nvPicPr>
        <xdr:cNvPr id="2" name="Imagen 11">
          <a:extLst>
            <a:ext uri="{FF2B5EF4-FFF2-40B4-BE49-F238E27FC236}">
              <a16:creationId xmlns:a16="http://schemas.microsoft.com/office/drawing/2014/main" id="{17B8D576-7E41-49A3-ADA8-16D0B3C609AD}"/>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18343788" y="66675"/>
          <a:ext cx="1108526" cy="600438"/>
        </a:xfrm>
        <a:prstGeom prst="rect">
          <a:avLst/>
        </a:prstGeom>
        <a:ln>
          <a:noFill/>
        </a:ln>
      </xdr:spPr>
    </xdr:pic>
    <xdr:clientData/>
  </xdr:twoCellAnchor>
  <xdr:twoCellAnchor editAs="oneCell">
    <xdr:from>
      <xdr:col>14</xdr:col>
      <xdr:colOff>27214</xdr:colOff>
      <xdr:row>0</xdr:row>
      <xdr:rowOff>54429</xdr:rowOff>
    </xdr:from>
    <xdr:to>
      <xdr:col>14</xdr:col>
      <xdr:colOff>701585</xdr:colOff>
      <xdr:row>0</xdr:row>
      <xdr:rowOff>703074</xdr:rowOff>
    </xdr:to>
    <xdr:pic>
      <xdr:nvPicPr>
        <xdr:cNvPr id="3" name="Imagen 10" descr="Gus Marcos – Inversiones Inmobiliarias">
          <a:extLst>
            <a:ext uri="{FF2B5EF4-FFF2-40B4-BE49-F238E27FC236}">
              <a16:creationId xmlns:a16="http://schemas.microsoft.com/office/drawing/2014/main" id="{7087890C-F0B7-4497-B9AE-FB7F63095559}"/>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17362714" y="54429"/>
          <a:ext cx="67818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67</xdr:row>
      <xdr:rowOff>0</xdr:rowOff>
    </xdr:from>
    <xdr:to>
      <xdr:col>5</xdr:col>
      <xdr:colOff>304800</xdr:colOff>
      <xdr:row>68</xdr:row>
      <xdr:rowOff>114300</xdr:rowOff>
    </xdr:to>
    <xdr:sp macro="" textlink="">
      <xdr:nvSpPr>
        <xdr:cNvPr id="4" name="AutoShape 1">
          <a:extLst>
            <a:ext uri="{FF2B5EF4-FFF2-40B4-BE49-F238E27FC236}">
              <a16:creationId xmlns:a16="http://schemas.microsoft.com/office/drawing/2014/main" id="{DE175923-0167-46A5-A12B-8C4B957443E2}"/>
            </a:ext>
          </a:extLst>
        </xdr:cNvPr>
        <xdr:cNvSpPr>
          <a:spLocks noChangeAspect="1" noChangeArrowheads="1"/>
        </xdr:cNvSpPr>
      </xdr:nvSpPr>
      <xdr:spPr bwMode="auto">
        <a:xfrm>
          <a:off x="4314825" y="1314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58</xdr:row>
      <xdr:rowOff>0</xdr:rowOff>
    </xdr:from>
    <xdr:to>
      <xdr:col>4</xdr:col>
      <xdr:colOff>304800</xdr:colOff>
      <xdr:row>59</xdr:row>
      <xdr:rowOff>114300</xdr:rowOff>
    </xdr:to>
    <xdr:sp macro="" textlink="">
      <xdr:nvSpPr>
        <xdr:cNvPr id="5" name="AutoShape 1">
          <a:extLst>
            <a:ext uri="{FF2B5EF4-FFF2-40B4-BE49-F238E27FC236}">
              <a16:creationId xmlns:a16="http://schemas.microsoft.com/office/drawing/2014/main" id="{23B0AA68-6F7C-4201-B197-88F74A35B657}"/>
            </a:ext>
          </a:extLst>
        </xdr:cNvPr>
        <xdr:cNvSpPr>
          <a:spLocks noChangeAspect="1" noChangeArrowheads="1"/>
        </xdr:cNvSpPr>
      </xdr:nvSpPr>
      <xdr:spPr bwMode="auto">
        <a:xfrm>
          <a:off x="3371850" y="1143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757125</xdr:colOff>
      <xdr:row>58</xdr:row>
      <xdr:rowOff>40475</xdr:rowOff>
    </xdr:from>
    <xdr:to>
      <xdr:col>4</xdr:col>
      <xdr:colOff>246757</xdr:colOff>
      <xdr:row>65</xdr:row>
      <xdr:rowOff>55913</xdr:rowOff>
    </xdr:to>
    <xdr:pic>
      <xdr:nvPicPr>
        <xdr:cNvPr id="6" name="Imagen 5">
          <a:extLst>
            <a:ext uri="{FF2B5EF4-FFF2-40B4-BE49-F238E27FC236}">
              <a16:creationId xmlns:a16="http://schemas.microsoft.com/office/drawing/2014/main" id="{E931598E-EAEC-4B68-BF3C-2B566B8AF14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2243025" y="11470475"/>
          <a:ext cx="1379392" cy="1352748"/>
        </a:xfrm>
        <a:prstGeom prst="rect">
          <a:avLst/>
        </a:prstGeom>
      </xdr:spPr>
    </xdr:pic>
    <xdr:clientData/>
  </xdr:twoCellAnchor>
  <xdr:twoCellAnchor editAs="oneCell">
    <xdr:from>
      <xdr:col>4</xdr:col>
      <xdr:colOff>741886</xdr:colOff>
      <xdr:row>58</xdr:row>
      <xdr:rowOff>35801</xdr:rowOff>
    </xdr:from>
    <xdr:to>
      <xdr:col>5</xdr:col>
      <xdr:colOff>1178107</xdr:colOff>
      <xdr:row>65</xdr:row>
      <xdr:rowOff>94065</xdr:rowOff>
    </xdr:to>
    <xdr:pic>
      <xdr:nvPicPr>
        <xdr:cNvPr id="7" name="Imagen 6">
          <a:extLst>
            <a:ext uri="{FF2B5EF4-FFF2-40B4-BE49-F238E27FC236}">
              <a16:creationId xmlns:a16="http://schemas.microsoft.com/office/drawing/2014/main" id="{201D2FE4-545D-4407-9599-F0665FF59F2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13736" y="11465801"/>
          <a:ext cx="1379196" cy="1395574"/>
        </a:xfrm>
        <a:prstGeom prst="rect">
          <a:avLst/>
        </a:prstGeom>
      </xdr:spPr>
    </xdr:pic>
    <xdr:clientData/>
  </xdr:twoCellAnchor>
  <xdr:twoCellAnchor editAs="oneCell">
    <xdr:from>
      <xdr:col>2</xdr:col>
      <xdr:colOff>506186</xdr:colOff>
      <xdr:row>58</xdr:row>
      <xdr:rowOff>111578</xdr:rowOff>
    </xdr:from>
    <xdr:to>
      <xdr:col>14</xdr:col>
      <xdr:colOff>1134383</xdr:colOff>
      <xdr:row>67</xdr:row>
      <xdr:rowOff>128723</xdr:rowOff>
    </xdr:to>
    <xdr:pic>
      <xdr:nvPicPr>
        <xdr:cNvPr id="9" name="Imagen 8">
          <a:extLst>
            <a:ext uri="{FF2B5EF4-FFF2-40B4-BE49-F238E27FC236}">
              <a16:creationId xmlns:a16="http://schemas.microsoft.com/office/drawing/2014/main" id="{AA89B618-5E10-4D0D-8910-A6830DBE006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89365" y="12494078"/>
          <a:ext cx="16494125" cy="17316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28</xdr:row>
      <xdr:rowOff>0</xdr:rowOff>
    </xdr:from>
    <xdr:to>
      <xdr:col>6</xdr:col>
      <xdr:colOff>0</xdr:colOff>
      <xdr:row>28</xdr:row>
      <xdr:rowOff>0</xdr:rowOff>
    </xdr:to>
    <xdr:sp macro="" textlink="">
      <xdr:nvSpPr>
        <xdr:cNvPr id="2" name="Line 1">
          <a:extLst>
            <a:ext uri="{FF2B5EF4-FFF2-40B4-BE49-F238E27FC236}">
              <a16:creationId xmlns:a16="http://schemas.microsoft.com/office/drawing/2014/main" id="{8AC4E3EA-9E01-4CA7-AC92-AC823D3B7DDB}"/>
            </a:ext>
          </a:extLst>
        </xdr:cNvPr>
        <xdr:cNvSpPr>
          <a:spLocks noChangeShapeType="1"/>
        </xdr:cNvSpPr>
      </xdr:nvSpPr>
      <xdr:spPr bwMode="auto">
        <a:xfrm>
          <a:off x="6829425" y="5648325"/>
          <a:ext cx="0" cy="0"/>
        </a:xfrm>
        <a:prstGeom prst="line">
          <a:avLst/>
        </a:prstGeom>
        <a:noFill/>
        <a:ln w="9525">
          <a:solidFill>
            <a:srgbClr val="000000"/>
          </a:solidFill>
          <a:round/>
          <a:headEnd/>
          <a:tailEnd/>
        </a:ln>
      </xdr:spPr>
    </xdr:sp>
    <xdr:clientData/>
  </xdr:twoCellAnchor>
  <xdr:twoCellAnchor>
    <xdr:from>
      <xdr:col>5</xdr:col>
      <xdr:colOff>1285875</xdr:colOff>
      <xdr:row>81</xdr:row>
      <xdr:rowOff>76200</xdr:rowOff>
    </xdr:from>
    <xdr:to>
      <xdr:col>7</xdr:col>
      <xdr:colOff>628650</xdr:colOff>
      <xdr:row>81</xdr:row>
      <xdr:rowOff>76200</xdr:rowOff>
    </xdr:to>
    <xdr:sp macro="" textlink="">
      <xdr:nvSpPr>
        <xdr:cNvPr id="3" name="Line 42">
          <a:extLst>
            <a:ext uri="{FF2B5EF4-FFF2-40B4-BE49-F238E27FC236}">
              <a16:creationId xmlns:a16="http://schemas.microsoft.com/office/drawing/2014/main" id="{01DED89A-A9A2-4BDA-84AE-E8E87582DD33}"/>
            </a:ext>
          </a:extLst>
        </xdr:cNvPr>
        <xdr:cNvSpPr>
          <a:spLocks noChangeShapeType="1"/>
        </xdr:cNvSpPr>
      </xdr:nvSpPr>
      <xdr:spPr bwMode="auto">
        <a:xfrm>
          <a:off x="6372225" y="14658975"/>
          <a:ext cx="2305050" cy="0"/>
        </a:xfrm>
        <a:prstGeom prst="line">
          <a:avLst/>
        </a:prstGeom>
        <a:noFill/>
        <a:ln w="9525">
          <a:solidFill>
            <a:srgbClr val="000000"/>
          </a:solidFill>
          <a:round/>
          <a:headEnd/>
          <a:tailEnd/>
        </a:ln>
      </xdr:spPr>
    </xdr:sp>
    <xdr:clientData/>
  </xdr:twoCellAnchor>
  <xdr:twoCellAnchor>
    <xdr:from>
      <xdr:col>5</xdr:col>
      <xdr:colOff>1285875</xdr:colOff>
      <xdr:row>80</xdr:row>
      <xdr:rowOff>76200</xdr:rowOff>
    </xdr:from>
    <xdr:to>
      <xdr:col>7</xdr:col>
      <xdr:colOff>628650</xdr:colOff>
      <xdr:row>80</xdr:row>
      <xdr:rowOff>76200</xdr:rowOff>
    </xdr:to>
    <xdr:sp macro="" textlink="">
      <xdr:nvSpPr>
        <xdr:cNvPr id="4" name="Line 43">
          <a:extLst>
            <a:ext uri="{FF2B5EF4-FFF2-40B4-BE49-F238E27FC236}">
              <a16:creationId xmlns:a16="http://schemas.microsoft.com/office/drawing/2014/main" id="{4FCB4698-CED6-4474-AA24-0BF671ADD581}"/>
            </a:ext>
          </a:extLst>
        </xdr:cNvPr>
        <xdr:cNvSpPr>
          <a:spLocks noChangeShapeType="1"/>
        </xdr:cNvSpPr>
      </xdr:nvSpPr>
      <xdr:spPr bwMode="auto">
        <a:xfrm>
          <a:off x="6372225" y="14497050"/>
          <a:ext cx="2305050" cy="0"/>
        </a:xfrm>
        <a:prstGeom prst="line">
          <a:avLst/>
        </a:prstGeom>
        <a:noFill/>
        <a:ln w="9525">
          <a:solidFill>
            <a:srgbClr val="000000"/>
          </a:solidFill>
          <a:round/>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 name="Text Box 10">
          <a:extLst>
            <a:ext uri="{FF2B5EF4-FFF2-40B4-BE49-F238E27FC236}">
              <a16:creationId xmlns:a16="http://schemas.microsoft.com/office/drawing/2014/main" id="{91C615BF-AED3-4BE3-ABFA-90ED790224C7}"/>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6" name="Text Box 11">
          <a:extLst>
            <a:ext uri="{FF2B5EF4-FFF2-40B4-BE49-F238E27FC236}">
              <a16:creationId xmlns:a16="http://schemas.microsoft.com/office/drawing/2014/main" id="{934705F1-2978-4405-A4EE-B769CC182C22}"/>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7" name="Text Box 12">
          <a:extLst>
            <a:ext uri="{FF2B5EF4-FFF2-40B4-BE49-F238E27FC236}">
              <a16:creationId xmlns:a16="http://schemas.microsoft.com/office/drawing/2014/main" id="{DFBBD1A1-2393-415C-82A8-4BCFC86CF7E3}"/>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8" name="Text Box 13">
          <a:extLst>
            <a:ext uri="{FF2B5EF4-FFF2-40B4-BE49-F238E27FC236}">
              <a16:creationId xmlns:a16="http://schemas.microsoft.com/office/drawing/2014/main" id="{C0302BCE-0690-4CB6-B755-2BFD10DE6727}"/>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9" name="Text Box 14">
          <a:extLst>
            <a:ext uri="{FF2B5EF4-FFF2-40B4-BE49-F238E27FC236}">
              <a16:creationId xmlns:a16="http://schemas.microsoft.com/office/drawing/2014/main" id="{29F1770E-C9E2-4BBF-BC1B-6510F4F5325B}"/>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10" name="Text Box 15">
          <a:extLst>
            <a:ext uri="{FF2B5EF4-FFF2-40B4-BE49-F238E27FC236}">
              <a16:creationId xmlns:a16="http://schemas.microsoft.com/office/drawing/2014/main" id="{E58E9455-B512-4E5F-AC2C-B180681CDDAA}"/>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11" name="Text Box 16">
          <a:extLst>
            <a:ext uri="{FF2B5EF4-FFF2-40B4-BE49-F238E27FC236}">
              <a16:creationId xmlns:a16="http://schemas.microsoft.com/office/drawing/2014/main" id="{1FF76CB6-BC59-4FE1-BC73-A39EDD7CEB82}"/>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12" name="Text Box 17">
          <a:extLst>
            <a:ext uri="{FF2B5EF4-FFF2-40B4-BE49-F238E27FC236}">
              <a16:creationId xmlns:a16="http://schemas.microsoft.com/office/drawing/2014/main" id="{46887BBC-02FF-4DEC-8E00-0059D17887D5}"/>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13" name="Text Box 18">
          <a:extLst>
            <a:ext uri="{FF2B5EF4-FFF2-40B4-BE49-F238E27FC236}">
              <a16:creationId xmlns:a16="http://schemas.microsoft.com/office/drawing/2014/main" id="{510B27AC-16A5-4F5F-B24B-F5E540531362}"/>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14" name="Text Box 19">
          <a:extLst>
            <a:ext uri="{FF2B5EF4-FFF2-40B4-BE49-F238E27FC236}">
              <a16:creationId xmlns:a16="http://schemas.microsoft.com/office/drawing/2014/main" id="{EC01672B-CC23-45ED-9378-378DEC16EC50}"/>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15" name="Text Box 20">
          <a:extLst>
            <a:ext uri="{FF2B5EF4-FFF2-40B4-BE49-F238E27FC236}">
              <a16:creationId xmlns:a16="http://schemas.microsoft.com/office/drawing/2014/main" id="{B4444E0B-2CD4-4971-802B-BC8BF9856CD3}"/>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16" name="Text Box 21">
          <a:extLst>
            <a:ext uri="{FF2B5EF4-FFF2-40B4-BE49-F238E27FC236}">
              <a16:creationId xmlns:a16="http://schemas.microsoft.com/office/drawing/2014/main" id="{572B7ABF-FD90-476B-AFFC-1DE31395FFDE}"/>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17" name="Text Box 22">
          <a:extLst>
            <a:ext uri="{FF2B5EF4-FFF2-40B4-BE49-F238E27FC236}">
              <a16:creationId xmlns:a16="http://schemas.microsoft.com/office/drawing/2014/main" id="{659CC200-8E4D-414F-AC0E-F5E2832A4D79}"/>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18" name="Text Box 23">
          <a:extLst>
            <a:ext uri="{FF2B5EF4-FFF2-40B4-BE49-F238E27FC236}">
              <a16:creationId xmlns:a16="http://schemas.microsoft.com/office/drawing/2014/main" id="{71153FEB-11E5-4449-B693-AE1FBE6C57DA}"/>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19" name="Text Box 24">
          <a:extLst>
            <a:ext uri="{FF2B5EF4-FFF2-40B4-BE49-F238E27FC236}">
              <a16:creationId xmlns:a16="http://schemas.microsoft.com/office/drawing/2014/main" id="{F271DE98-C239-4C2A-A42D-9A4D8A9B8833}"/>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0" name="Text Box 25">
          <a:extLst>
            <a:ext uri="{FF2B5EF4-FFF2-40B4-BE49-F238E27FC236}">
              <a16:creationId xmlns:a16="http://schemas.microsoft.com/office/drawing/2014/main" id="{0B7BDF9B-D073-4C6C-8EF5-612B6886EBB0}"/>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1" name="Text Box 26">
          <a:extLst>
            <a:ext uri="{FF2B5EF4-FFF2-40B4-BE49-F238E27FC236}">
              <a16:creationId xmlns:a16="http://schemas.microsoft.com/office/drawing/2014/main" id="{8ADEB1C4-4D12-48E2-BB6E-ED918EB2C9A0}"/>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2" name="Text Box 27">
          <a:extLst>
            <a:ext uri="{FF2B5EF4-FFF2-40B4-BE49-F238E27FC236}">
              <a16:creationId xmlns:a16="http://schemas.microsoft.com/office/drawing/2014/main" id="{99D8F67A-18DC-4DA9-A40D-ADB8310CBB82}"/>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3" name="Text Box 28">
          <a:extLst>
            <a:ext uri="{FF2B5EF4-FFF2-40B4-BE49-F238E27FC236}">
              <a16:creationId xmlns:a16="http://schemas.microsoft.com/office/drawing/2014/main" id="{06043B19-2AF8-45F4-B246-2A1AD7E12AAF}"/>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4" name="Text Box 29">
          <a:extLst>
            <a:ext uri="{FF2B5EF4-FFF2-40B4-BE49-F238E27FC236}">
              <a16:creationId xmlns:a16="http://schemas.microsoft.com/office/drawing/2014/main" id="{15B27717-7557-47F1-9A57-67B451591959}"/>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5" name="Text Box 30">
          <a:extLst>
            <a:ext uri="{FF2B5EF4-FFF2-40B4-BE49-F238E27FC236}">
              <a16:creationId xmlns:a16="http://schemas.microsoft.com/office/drawing/2014/main" id="{EB59E058-3A2F-44BB-98D1-1787220EDD6B}"/>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26" name="Text Box 31">
          <a:extLst>
            <a:ext uri="{FF2B5EF4-FFF2-40B4-BE49-F238E27FC236}">
              <a16:creationId xmlns:a16="http://schemas.microsoft.com/office/drawing/2014/main" id="{1BA7894C-BF24-4653-8713-E538FECDE6AD}"/>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27" name="Text Box 32">
          <a:extLst>
            <a:ext uri="{FF2B5EF4-FFF2-40B4-BE49-F238E27FC236}">
              <a16:creationId xmlns:a16="http://schemas.microsoft.com/office/drawing/2014/main" id="{D37FE095-1C09-4F38-BF3F-5E80A78A36FF}"/>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28" name="Text Box 33">
          <a:extLst>
            <a:ext uri="{FF2B5EF4-FFF2-40B4-BE49-F238E27FC236}">
              <a16:creationId xmlns:a16="http://schemas.microsoft.com/office/drawing/2014/main" id="{A6E388C6-9AB4-4FB2-9BD4-C10DDA8AA5C3}"/>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29" name="Text Box 34">
          <a:extLst>
            <a:ext uri="{FF2B5EF4-FFF2-40B4-BE49-F238E27FC236}">
              <a16:creationId xmlns:a16="http://schemas.microsoft.com/office/drawing/2014/main" id="{72000670-C06D-45D0-829E-17CEBAA59570}"/>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0" name="Text Box 35">
          <a:extLst>
            <a:ext uri="{FF2B5EF4-FFF2-40B4-BE49-F238E27FC236}">
              <a16:creationId xmlns:a16="http://schemas.microsoft.com/office/drawing/2014/main" id="{B8F0AEAF-DEA4-47FF-866B-48C9F3A6995D}"/>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1" name="Text Box 36">
          <a:extLst>
            <a:ext uri="{FF2B5EF4-FFF2-40B4-BE49-F238E27FC236}">
              <a16:creationId xmlns:a16="http://schemas.microsoft.com/office/drawing/2014/main" id="{953D315D-C9F3-459F-B69A-3431720F15A5}"/>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2" name="Text Box 37">
          <a:extLst>
            <a:ext uri="{FF2B5EF4-FFF2-40B4-BE49-F238E27FC236}">
              <a16:creationId xmlns:a16="http://schemas.microsoft.com/office/drawing/2014/main" id="{508A3176-E500-4FEB-AE30-7764977D4544}"/>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3" name="Text Box 38">
          <a:extLst>
            <a:ext uri="{FF2B5EF4-FFF2-40B4-BE49-F238E27FC236}">
              <a16:creationId xmlns:a16="http://schemas.microsoft.com/office/drawing/2014/main" id="{A866CC53-EF6A-4D4C-8E90-C58D9D400A9D}"/>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4" name="Text Box 39">
          <a:extLst>
            <a:ext uri="{FF2B5EF4-FFF2-40B4-BE49-F238E27FC236}">
              <a16:creationId xmlns:a16="http://schemas.microsoft.com/office/drawing/2014/main" id="{4FCDBC8D-DBF4-4E11-B86B-B807B6C353FF}"/>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5" name="Text Box 40">
          <a:extLst>
            <a:ext uri="{FF2B5EF4-FFF2-40B4-BE49-F238E27FC236}">
              <a16:creationId xmlns:a16="http://schemas.microsoft.com/office/drawing/2014/main" id="{6D030D3C-BCC6-4123-BC9C-BE8810ADCF4E}"/>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6" name="Text Box 41">
          <a:extLst>
            <a:ext uri="{FF2B5EF4-FFF2-40B4-BE49-F238E27FC236}">
              <a16:creationId xmlns:a16="http://schemas.microsoft.com/office/drawing/2014/main" id="{E72EE2A8-2EEC-44C4-AEE2-4D9F308AF34F}"/>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7" name="Text Box 42">
          <a:extLst>
            <a:ext uri="{FF2B5EF4-FFF2-40B4-BE49-F238E27FC236}">
              <a16:creationId xmlns:a16="http://schemas.microsoft.com/office/drawing/2014/main" id="{F6E344AC-30D6-471B-91B6-A73109ECE7A3}"/>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8" name="Text Box 43">
          <a:extLst>
            <a:ext uri="{FF2B5EF4-FFF2-40B4-BE49-F238E27FC236}">
              <a16:creationId xmlns:a16="http://schemas.microsoft.com/office/drawing/2014/main" id="{CB13C79C-4247-46D8-BC1F-1A7307D95875}"/>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9" name="Text Box 44">
          <a:extLst>
            <a:ext uri="{FF2B5EF4-FFF2-40B4-BE49-F238E27FC236}">
              <a16:creationId xmlns:a16="http://schemas.microsoft.com/office/drawing/2014/main" id="{AC472835-29C1-4F43-8DBD-17EBC1D0E9E0}"/>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0" name="Text Box 45">
          <a:extLst>
            <a:ext uri="{FF2B5EF4-FFF2-40B4-BE49-F238E27FC236}">
              <a16:creationId xmlns:a16="http://schemas.microsoft.com/office/drawing/2014/main" id="{6A35BAAE-6A1D-4531-B107-223398DAAFCF}"/>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1" name="Text Box 46">
          <a:extLst>
            <a:ext uri="{FF2B5EF4-FFF2-40B4-BE49-F238E27FC236}">
              <a16:creationId xmlns:a16="http://schemas.microsoft.com/office/drawing/2014/main" id="{2727EBD4-7CE6-4A8D-9F2C-7C5CF5A6EA92}"/>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2" name="Text Box 47">
          <a:extLst>
            <a:ext uri="{FF2B5EF4-FFF2-40B4-BE49-F238E27FC236}">
              <a16:creationId xmlns:a16="http://schemas.microsoft.com/office/drawing/2014/main" id="{17FE2567-C77C-47FC-B174-4B2008366AE1}"/>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3" name="Text Box 48">
          <a:extLst>
            <a:ext uri="{FF2B5EF4-FFF2-40B4-BE49-F238E27FC236}">
              <a16:creationId xmlns:a16="http://schemas.microsoft.com/office/drawing/2014/main" id="{0160C1F8-51C0-4D9B-BD72-460E070E549D}"/>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4" name="Text Box 49">
          <a:extLst>
            <a:ext uri="{FF2B5EF4-FFF2-40B4-BE49-F238E27FC236}">
              <a16:creationId xmlns:a16="http://schemas.microsoft.com/office/drawing/2014/main" id="{3C86FA7F-97AD-4F05-91CB-8F02CE8127D4}"/>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5" name="Text Box 50">
          <a:extLst>
            <a:ext uri="{FF2B5EF4-FFF2-40B4-BE49-F238E27FC236}">
              <a16:creationId xmlns:a16="http://schemas.microsoft.com/office/drawing/2014/main" id="{2B2CF493-0ACA-47C7-9AB1-4335556D984C}"/>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6" name="Text Box 51">
          <a:extLst>
            <a:ext uri="{FF2B5EF4-FFF2-40B4-BE49-F238E27FC236}">
              <a16:creationId xmlns:a16="http://schemas.microsoft.com/office/drawing/2014/main" id="{E6739B6C-245E-4FE5-B745-92D81280DD68}"/>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7" name="Text Box 52">
          <a:extLst>
            <a:ext uri="{FF2B5EF4-FFF2-40B4-BE49-F238E27FC236}">
              <a16:creationId xmlns:a16="http://schemas.microsoft.com/office/drawing/2014/main" id="{93E8C879-A14C-46C6-9723-C7BB3CE6A1E0}"/>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8" name="Text Box 53">
          <a:extLst>
            <a:ext uri="{FF2B5EF4-FFF2-40B4-BE49-F238E27FC236}">
              <a16:creationId xmlns:a16="http://schemas.microsoft.com/office/drawing/2014/main" id="{6903115C-0E90-455D-BEB9-155FE87A7036}"/>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9" name="Text Box 54">
          <a:extLst>
            <a:ext uri="{FF2B5EF4-FFF2-40B4-BE49-F238E27FC236}">
              <a16:creationId xmlns:a16="http://schemas.microsoft.com/office/drawing/2014/main" id="{626BCC15-1E1D-48BD-99DA-22E8548FE0E9}"/>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50" name="Text Box 55">
          <a:extLst>
            <a:ext uri="{FF2B5EF4-FFF2-40B4-BE49-F238E27FC236}">
              <a16:creationId xmlns:a16="http://schemas.microsoft.com/office/drawing/2014/main" id="{DC257702-E82C-4376-B849-94F615431D19}"/>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51" name="Text Box 56">
          <a:extLst>
            <a:ext uri="{FF2B5EF4-FFF2-40B4-BE49-F238E27FC236}">
              <a16:creationId xmlns:a16="http://schemas.microsoft.com/office/drawing/2014/main" id="{21D3C39B-51B7-493B-9CE4-BF383C2E18D8}"/>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52" name="Text Box 57">
          <a:extLst>
            <a:ext uri="{FF2B5EF4-FFF2-40B4-BE49-F238E27FC236}">
              <a16:creationId xmlns:a16="http://schemas.microsoft.com/office/drawing/2014/main" id="{25CD33C2-07ED-4E88-8186-E51C15BE8FC2}"/>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53" name="Text Box 58">
          <a:extLst>
            <a:ext uri="{FF2B5EF4-FFF2-40B4-BE49-F238E27FC236}">
              <a16:creationId xmlns:a16="http://schemas.microsoft.com/office/drawing/2014/main" id="{CC6D13DD-61E5-4E46-B12A-2420B84C16F8}"/>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54" name="Text Box 59">
          <a:extLst>
            <a:ext uri="{FF2B5EF4-FFF2-40B4-BE49-F238E27FC236}">
              <a16:creationId xmlns:a16="http://schemas.microsoft.com/office/drawing/2014/main" id="{E35297AE-ECAF-4935-A67C-57AB8B622315}"/>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55" name="Text Box 60">
          <a:extLst>
            <a:ext uri="{FF2B5EF4-FFF2-40B4-BE49-F238E27FC236}">
              <a16:creationId xmlns:a16="http://schemas.microsoft.com/office/drawing/2014/main" id="{1BAA8D5C-20F1-445D-9299-0D6FD7D5F4AD}"/>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56" name="Text Box 61">
          <a:extLst>
            <a:ext uri="{FF2B5EF4-FFF2-40B4-BE49-F238E27FC236}">
              <a16:creationId xmlns:a16="http://schemas.microsoft.com/office/drawing/2014/main" id="{A066866F-4459-4D12-A4E4-D9B8AEE3FC0F}"/>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57" name="Text Box 62">
          <a:extLst>
            <a:ext uri="{FF2B5EF4-FFF2-40B4-BE49-F238E27FC236}">
              <a16:creationId xmlns:a16="http://schemas.microsoft.com/office/drawing/2014/main" id="{74DDC027-8A20-4B8E-8A8C-A52571188920}"/>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58" name="Text Box 63">
          <a:extLst>
            <a:ext uri="{FF2B5EF4-FFF2-40B4-BE49-F238E27FC236}">
              <a16:creationId xmlns:a16="http://schemas.microsoft.com/office/drawing/2014/main" id="{3000FBBD-FAE7-482C-A691-6AB419CB8C80}"/>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59" name="Text Box 64">
          <a:extLst>
            <a:ext uri="{FF2B5EF4-FFF2-40B4-BE49-F238E27FC236}">
              <a16:creationId xmlns:a16="http://schemas.microsoft.com/office/drawing/2014/main" id="{BE207FC6-D623-4E7B-8D8F-D3811B4E8B4B}"/>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0" name="Text Box 65">
          <a:extLst>
            <a:ext uri="{FF2B5EF4-FFF2-40B4-BE49-F238E27FC236}">
              <a16:creationId xmlns:a16="http://schemas.microsoft.com/office/drawing/2014/main" id="{748D8E66-7005-43EE-BFFA-78EFE39CD939}"/>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1" name="Text Box 66">
          <a:extLst>
            <a:ext uri="{FF2B5EF4-FFF2-40B4-BE49-F238E27FC236}">
              <a16:creationId xmlns:a16="http://schemas.microsoft.com/office/drawing/2014/main" id="{758CE6D3-5B2A-4B34-B3BD-E572B4838AB7}"/>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2" name="Text Box 67">
          <a:extLst>
            <a:ext uri="{FF2B5EF4-FFF2-40B4-BE49-F238E27FC236}">
              <a16:creationId xmlns:a16="http://schemas.microsoft.com/office/drawing/2014/main" id="{0F381D8F-913B-495F-BC1C-0D5E10AC57EC}"/>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3" name="Text Box 68">
          <a:extLst>
            <a:ext uri="{FF2B5EF4-FFF2-40B4-BE49-F238E27FC236}">
              <a16:creationId xmlns:a16="http://schemas.microsoft.com/office/drawing/2014/main" id="{93C4CC37-94F0-4D5A-BA59-53FD53F1F81B}"/>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4" name="Text Box 69">
          <a:extLst>
            <a:ext uri="{FF2B5EF4-FFF2-40B4-BE49-F238E27FC236}">
              <a16:creationId xmlns:a16="http://schemas.microsoft.com/office/drawing/2014/main" id="{7DF51CE5-CCB0-4114-B7B5-968D32DAD448}"/>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5" name="Text Box 70">
          <a:extLst>
            <a:ext uri="{FF2B5EF4-FFF2-40B4-BE49-F238E27FC236}">
              <a16:creationId xmlns:a16="http://schemas.microsoft.com/office/drawing/2014/main" id="{79704038-F052-4B29-8E98-EA7DB2BD6DBF}"/>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6" name="Text Box 71">
          <a:extLst>
            <a:ext uri="{FF2B5EF4-FFF2-40B4-BE49-F238E27FC236}">
              <a16:creationId xmlns:a16="http://schemas.microsoft.com/office/drawing/2014/main" id="{5A035604-BD00-4E94-9C86-F67E3ECE70AA}"/>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7" name="Text Box 72">
          <a:extLst>
            <a:ext uri="{FF2B5EF4-FFF2-40B4-BE49-F238E27FC236}">
              <a16:creationId xmlns:a16="http://schemas.microsoft.com/office/drawing/2014/main" id="{5D2EFEC8-6091-4C18-BBFF-EBADB7532F23}"/>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68" name="Text Box 73">
          <a:extLst>
            <a:ext uri="{FF2B5EF4-FFF2-40B4-BE49-F238E27FC236}">
              <a16:creationId xmlns:a16="http://schemas.microsoft.com/office/drawing/2014/main" id="{CD1022B5-134D-45FC-BD78-84B307FF3A2B}"/>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69" name="Text Box 74">
          <a:extLst>
            <a:ext uri="{FF2B5EF4-FFF2-40B4-BE49-F238E27FC236}">
              <a16:creationId xmlns:a16="http://schemas.microsoft.com/office/drawing/2014/main" id="{97E13751-8AC0-44E9-96F1-C04C5BD0874E}"/>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70" name="Text Box 75">
          <a:extLst>
            <a:ext uri="{FF2B5EF4-FFF2-40B4-BE49-F238E27FC236}">
              <a16:creationId xmlns:a16="http://schemas.microsoft.com/office/drawing/2014/main" id="{0D67D689-8CE8-4E84-A649-50C89A1FD9DB}"/>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71" name="Text Box 76">
          <a:extLst>
            <a:ext uri="{FF2B5EF4-FFF2-40B4-BE49-F238E27FC236}">
              <a16:creationId xmlns:a16="http://schemas.microsoft.com/office/drawing/2014/main" id="{C8141917-0B09-4219-BBCC-E4B4F97A14C6}"/>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72" name="Text Box 77">
          <a:extLst>
            <a:ext uri="{FF2B5EF4-FFF2-40B4-BE49-F238E27FC236}">
              <a16:creationId xmlns:a16="http://schemas.microsoft.com/office/drawing/2014/main" id="{C75ADE41-547B-4937-A021-92F5E757D0E3}"/>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73" name="Text Box 78">
          <a:extLst>
            <a:ext uri="{FF2B5EF4-FFF2-40B4-BE49-F238E27FC236}">
              <a16:creationId xmlns:a16="http://schemas.microsoft.com/office/drawing/2014/main" id="{74C1E60B-C911-452B-86A1-2141913D0C86}"/>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74" name="Text Box 79">
          <a:extLst>
            <a:ext uri="{FF2B5EF4-FFF2-40B4-BE49-F238E27FC236}">
              <a16:creationId xmlns:a16="http://schemas.microsoft.com/office/drawing/2014/main" id="{EB23655E-3519-417E-8C21-B753CDC7B4BB}"/>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75" name="Text Box 80">
          <a:extLst>
            <a:ext uri="{FF2B5EF4-FFF2-40B4-BE49-F238E27FC236}">
              <a16:creationId xmlns:a16="http://schemas.microsoft.com/office/drawing/2014/main" id="{EE885036-9185-449C-AFC6-19422521E30D}"/>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76" name="Text Box 81">
          <a:extLst>
            <a:ext uri="{FF2B5EF4-FFF2-40B4-BE49-F238E27FC236}">
              <a16:creationId xmlns:a16="http://schemas.microsoft.com/office/drawing/2014/main" id="{F1E6F347-D09E-4B54-B6D6-D7E160EA3E96}"/>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77" name="Text Box 82">
          <a:extLst>
            <a:ext uri="{FF2B5EF4-FFF2-40B4-BE49-F238E27FC236}">
              <a16:creationId xmlns:a16="http://schemas.microsoft.com/office/drawing/2014/main" id="{7514F937-5155-47C4-9861-05967AADD18A}"/>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78" name="Text Box 83">
          <a:extLst>
            <a:ext uri="{FF2B5EF4-FFF2-40B4-BE49-F238E27FC236}">
              <a16:creationId xmlns:a16="http://schemas.microsoft.com/office/drawing/2014/main" id="{B95DC431-A505-4D41-B557-54F139FE331C}"/>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79" name="Text Box 84">
          <a:extLst>
            <a:ext uri="{FF2B5EF4-FFF2-40B4-BE49-F238E27FC236}">
              <a16:creationId xmlns:a16="http://schemas.microsoft.com/office/drawing/2014/main" id="{D30A2037-B850-4E84-8CCA-69327989E041}"/>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80" name="Text Box 85">
          <a:extLst>
            <a:ext uri="{FF2B5EF4-FFF2-40B4-BE49-F238E27FC236}">
              <a16:creationId xmlns:a16="http://schemas.microsoft.com/office/drawing/2014/main" id="{9CA518DE-53AF-4271-8789-A05C17C74524}"/>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81" name="Text Box 86">
          <a:extLst>
            <a:ext uri="{FF2B5EF4-FFF2-40B4-BE49-F238E27FC236}">
              <a16:creationId xmlns:a16="http://schemas.microsoft.com/office/drawing/2014/main" id="{4FFE581F-4AAA-48E0-B0A6-EB17C3168D24}"/>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82" name="Text Box 87">
          <a:extLst>
            <a:ext uri="{FF2B5EF4-FFF2-40B4-BE49-F238E27FC236}">
              <a16:creationId xmlns:a16="http://schemas.microsoft.com/office/drawing/2014/main" id="{3DA687F4-0308-4899-81CC-E94CAD28A13C}"/>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83" name="Text Box 88">
          <a:extLst>
            <a:ext uri="{FF2B5EF4-FFF2-40B4-BE49-F238E27FC236}">
              <a16:creationId xmlns:a16="http://schemas.microsoft.com/office/drawing/2014/main" id="{2B1201E1-E8A0-4EC9-8A77-8B23990BB206}"/>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84" name="Text Box 89">
          <a:extLst>
            <a:ext uri="{FF2B5EF4-FFF2-40B4-BE49-F238E27FC236}">
              <a16:creationId xmlns:a16="http://schemas.microsoft.com/office/drawing/2014/main" id="{D240B7B4-9BE1-4D75-AF9C-24BF73C6F38B}"/>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85" name="Text Box 90">
          <a:extLst>
            <a:ext uri="{FF2B5EF4-FFF2-40B4-BE49-F238E27FC236}">
              <a16:creationId xmlns:a16="http://schemas.microsoft.com/office/drawing/2014/main" id="{45D1115E-ED87-4834-96DA-F005A2AB2305}"/>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86" name="Text Box 91">
          <a:extLst>
            <a:ext uri="{FF2B5EF4-FFF2-40B4-BE49-F238E27FC236}">
              <a16:creationId xmlns:a16="http://schemas.microsoft.com/office/drawing/2014/main" id="{3583431C-4FB0-4029-A508-4BB41ECE54E2}"/>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87" name="Text Box 92">
          <a:extLst>
            <a:ext uri="{FF2B5EF4-FFF2-40B4-BE49-F238E27FC236}">
              <a16:creationId xmlns:a16="http://schemas.microsoft.com/office/drawing/2014/main" id="{D6A26E86-B6DC-46C0-8E0C-9E7BB99DC583}"/>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88" name="Text Box 93">
          <a:extLst>
            <a:ext uri="{FF2B5EF4-FFF2-40B4-BE49-F238E27FC236}">
              <a16:creationId xmlns:a16="http://schemas.microsoft.com/office/drawing/2014/main" id="{46C11A74-7A26-40D0-A084-7D9885113205}"/>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89" name="Text Box 94">
          <a:extLst>
            <a:ext uri="{FF2B5EF4-FFF2-40B4-BE49-F238E27FC236}">
              <a16:creationId xmlns:a16="http://schemas.microsoft.com/office/drawing/2014/main" id="{7747AAE3-04DC-4495-B175-6DCD53AEBF9A}"/>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90" name="Text Box 95">
          <a:extLst>
            <a:ext uri="{FF2B5EF4-FFF2-40B4-BE49-F238E27FC236}">
              <a16:creationId xmlns:a16="http://schemas.microsoft.com/office/drawing/2014/main" id="{A9A41DBF-85F8-4D9F-9331-C751DB3F8E38}"/>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91" name="Text Box 96">
          <a:extLst>
            <a:ext uri="{FF2B5EF4-FFF2-40B4-BE49-F238E27FC236}">
              <a16:creationId xmlns:a16="http://schemas.microsoft.com/office/drawing/2014/main" id="{29B1C790-3484-4E1D-9317-F4F2446EF958}"/>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92" name="Text Box 97">
          <a:extLst>
            <a:ext uri="{FF2B5EF4-FFF2-40B4-BE49-F238E27FC236}">
              <a16:creationId xmlns:a16="http://schemas.microsoft.com/office/drawing/2014/main" id="{515F32FC-0787-4FC4-8998-96B44C0A543C}"/>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93" name="Text Box 98">
          <a:extLst>
            <a:ext uri="{FF2B5EF4-FFF2-40B4-BE49-F238E27FC236}">
              <a16:creationId xmlns:a16="http://schemas.microsoft.com/office/drawing/2014/main" id="{9E0FE95D-926C-4B9D-8D2E-5B9AA04D9736}"/>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94" name="Text Box 99">
          <a:extLst>
            <a:ext uri="{FF2B5EF4-FFF2-40B4-BE49-F238E27FC236}">
              <a16:creationId xmlns:a16="http://schemas.microsoft.com/office/drawing/2014/main" id="{E3A89939-B278-4B60-82AB-8E4762D8B669}"/>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95" name="Text Box 100">
          <a:extLst>
            <a:ext uri="{FF2B5EF4-FFF2-40B4-BE49-F238E27FC236}">
              <a16:creationId xmlns:a16="http://schemas.microsoft.com/office/drawing/2014/main" id="{6488ACBC-35E8-42DC-82BC-A237C5B76F68}"/>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96" name="Text Box 101">
          <a:extLst>
            <a:ext uri="{FF2B5EF4-FFF2-40B4-BE49-F238E27FC236}">
              <a16:creationId xmlns:a16="http://schemas.microsoft.com/office/drawing/2014/main" id="{39D34026-5BD5-459E-A68A-61F94870A56C}"/>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97" name="Text Box 102">
          <a:extLst>
            <a:ext uri="{FF2B5EF4-FFF2-40B4-BE49-F238E27FC236}">
              <a16:creationId xmlns:a16="http://schemas.microsoft.com/office/drawing/2014/main" id="{A3B8D4E1-1442-4867-939A-E7B1D64AB12B}"/>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98" name="Text Box 103">
          <a:extLst>
            <a:ext uri="{FF2B5EF4-FFF2-40B4-BE49-F238E27FC236}">
              <a16:creationId xmlns:a16="http://schemas.microsoft.com/office/drawing/2014/main" id="{190D3D6A-117B-432A-9EE2-76CC78B8592A}"/>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99" name="Text Box 104">
          <a:extLst>
            <a:ext uri="{FF2B5EF4-FFF2-40B4-BE49-F238E27FC236}">
              <a16:creationId xmlns:a16="http://schemas.microsoft.com/office/drawing/2014/main" id="{1B5B7426-AC25-4611-9E35-4D7D53326030}"/>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00" name="Text Box 105">
          <a:extLst>
            <a:ext uri="{FF2B5EF4-FFF2-40B4-BE49-F238E27FC236}">
              <a16:creationId xmlns:a16="http://schemas.microsoft.com/office/drawing/2014/main" id="{64417125-5899-40AF-96A7-7B9E1DE0D5F3}"/>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01" name="Text Box 106">
          <a:extLst>
            <a:ext uri="{FF2B5EF4-FFF2-40B4-BE49-F238E27FC236}">
              <a16:creationId xmlns:a16="http://schemas.microsoft.com/office/drawing/2014/main" id="{78F91EAA-D041-4341-AD00-478145ED0137}"/>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02" name="Text Box 107">
          <a:extLst>
            <a:ext uri="{FF2B5EF4-FFF2-40B4-BE49-F238E27FC236}">
              <a16:creationId xmlns:a16="http://schemas.microsoft.com/office/drawing/2014/main" id="{35058E7F-5C45-417C-9542-8DAA9727CF8A}"/>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03" name="Text Box 108">
          <a:extLst>
            <a:ext uri="{FF2B5EF4-FFF2-40B4-BE49-F238E27FC236}">
              <a16:creationId xmlns:a16="http://schemas.microsoft.com/office/drawing/2014/main" id="{9F2D489A-3B6D-4F70-BE2D-A42D4FAE1C16}"/>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04" name="Text Box 109">
          <a:extLst>
            <a:ext uri="{FF2B5EF4-FFF2-40B4-BE49-F238E27FC236}">
              <a16:creationId xmlns:a16="http://schemas.microsoft.com/office/drawing/2014/main" id="{CB039EDE-1994-4A5D-94C5-2310BB799334}"/>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05" name="Text Box 110">
          <a:extLst>
            <a:ext uri="{FF2B5EF4-FFF2-40B4-BE49-F238E27FC236}">
              <a16:creationId xmlns:a16="http://schemas.microsoft.com/office/drawing/2014/main" id="{2FE7B665-A900-45CF-90D9-B48035E5604A}"/>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06" name="Text Box 111">
          <a:extLst>
            <a:ext uri="{FF2B5EF4-FFF2-40B4-BE49-F238E27FC236}">
              <a16:creationId xmlns:a16="http://schemas.microsoft.com/office/drawing/2014/main" id="{0F8F632A-3E4D-400D-BBF6-09EBC2ABCD4D}"/>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07" name="Text Box 112">
          <a:extLst>
            <a:ext uri="{FF2B5EF4-FFF2-40B4-BE49-F238E27FC236}">
              <a16:creationId xmlns:a16="http://schemas.microsoft.com/office/drawing/2014/main" id="{AFC890FD-C173-4D3B-9D27-1937E2924B33}"/>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08" name="Text Box 113">
          <a:extLst>
            <a:ext uri="{FF2B5EF4-FFF2-40B4-BE49-F238E27FC236}">
              <a16:creationId xmlns:a16="http://schemas.microsoft.com/office/drawing/2014/main" id="{FBFCE26D-D3DD-486D-8B34-001A885621CD}"/>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09" name="Text Box 114">
          <a:extLst>
            <a:ext uri="{FF2B5EF4-FFF2-40B4-BE49-F238E27FC236}">
              <a16:creationId xmlns:a16="http://schemas.microsoft.com/office/drawing/2014/main" id="{9AAB3ED7-CCAF-422B-9F5E-0A17DFEEEEDC}"/>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10" name="Text Box 115">
          <a:extLst>
            <a:ext uri="{FF2B5EF4-FFF2-40B4-BE49-F238E27FC236}">
              <a16:creationId xmlns:a16="http://schemas.microsoft.com/office/drawing/2014/main" id="{3F716B95-6E68-481D-A70E-06BEE192BFAE}"/>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11" name="Text Box 116">
          <a:extLst>
            <a:ext uri="{FF2B5EF4-FFF2-40B4-BE49-F238E27FC236}">
              <a16:creationId xmlns:a16="http://schemas.microsoft.com/office/drawing/2014/main" id="{238F507C-EC8D-484C-9B71-F71976D30C20}"/>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12" name="Text Box 117">
          <a:extLst>
            <a:ext uri="{FF2B5EF4-FFF2-40B4-BE49-F238E27FC236}">
              <a16:creationId xmlns:a16="http://schemas.microsoft.com/office/drawing/2014/main" id="{F85AFE24-6414-4084-9C8F-C508320E8D76}"/>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13" name="Text Box 118">
          <a:extLst>
            <a:ext uri="{FF2B5EF4-FFF2-40B4-BE49-F238E27FC236}">
              <a16:creationId xmlns:a16="http://schemas.microsoft.com/office/drawing/2014/main" id="{04BFB991-FE48-46A0-A717-E29C4EB7AB63}"/>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14" name="Text Box 119">
          <a:extLst>
            <a:ext uri="{FF2B5EF4-FFF2-40B4-BE49-F238E27FC236}">
              <a16:creationId xmlns:a16="http://schemas.microsoft.com/office/drawing/2014/main" id="{236384CB-3143-4937-94DA-573D47FFED8C}"/>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15" name="Text Box 120">
          <a:extLst>
            <a:ext uri="{FF2B5EF4-FFF2-40B4-BE49-F238E27FC236}">
              <a16:creationId xmlns:a16="http://schemas.microsoft.com/office/drawing/2014/main" id="{D53B25A4-1905-4367-AE9D-DEBA664EA701}"/>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16" name="Text Box 121">
          <a:extLst>
            <a:ext uri="{FF2B5EF4-FFF2-40B4-BE49-F238E27FC236}">
              <a16:creationId xmlns:a16="http://schemas.microsoft.com/office/drawing/2014/main" id="{AA136980-6AD9-4975-BAF1-D0F13C93806E}"/>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17" name="Text Box 122">
          <a:extLst>
            <a:ext uri="{FF2B5EF4-FFF2-40B4-BE49-F238E27FC236}">
              <a16:creationId xmlns:a16="http://schemas.microsoft.com/office/drawing/2014/main" id="{40F74526-5015-490D-BA0F-87528A0C98A8}"/>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18" name="Text Box 123">
          <a:extLst>
            <a:ext uri="{FF2B5EF4-FFF2-40B4-BE49-F238E27FC236}">
              <a16:creationId xmlns:a16="http://schemas.microsoft.com/office/drawing/2014/main" id="{10997349-7A56-4781-B532-3602CC49DCDB}"/>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19" name="Text Box 124">
          <a:extLst>
            <a:ext uri="{FF2B5EF4-FFF2-40B4-BE49-F238E27FC236}">
              <a16:creationId xmlns:a16="http://schemas.microsoft.com/office/drawing/2014/main" id="{0B5C1B25-6948-4D83-A327-69C7393D10D8}"/>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20" name="Text Box 125">
          <a:extLst>
            <a:ext uri="{FF2B5EF4-FFF2-40B4-BE49-F238E27FC236}">
              <a16:creationId xmlns:a16="http://schemas.microsoft.com/office/drawing/2014/main" id="{921D8167-C129-47DB-AAED-F438E47D97B7}"/>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21" name="Text Box 126">
          <a:extLst>
            <a:ext uri="{FF2B5EF4-FFF2-40B4-BE49-F238E27FC236}">
              <a16:creationId xmlns:a16="http://schemas.microsoft.com/office/drawing/2014/main" id="{BF7DC9E6-B6E7-4A38-8533-0C6723BB3E47}"/>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22" name="Text Box 127">
          <a:extLst>
            <a:ext uri="{FF2B5EF4-FFF2-40B4-BE49-F238E27FC236}">
              <a16:creationId xmlns:a16="http://schemas.microsoft.com/office/drawing/2014/main" id="{1BFB8C77-A910-48DE-99F0-739E807C4F3F}"/>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23" name="Text Box 128">
          <a:extLst>
            <a:ext uri="{FF2B5EF4-FFF2-40B4-BE49-F238E27FC236}">
              <a16:creationId xmlns:a16="http://schemas.microsoft.com/office/drawing/2014/main" id="{8E03846A-4D51-4C1E-B960-8597C5FAA994}"/>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24" name="Text Box 129">
          <a:extLst>
            <a:ext uri="{FF2B5EF4-FFF2-40B4-BE49-F238E27FC236}">
              <a16:creationId xmlns:a16="http://schemas.microsoft.com/office/drawing/2014/main" id="{6FFAEEBB-9C37-44BF-AFD2-B59B5CE96485}"/>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25" name="Text Box 130">
          <a:extLst>
            <a:ext uri="{FF2B5EF4-FFF2-40B4-BE49-F238E27FC236}">
              <a16:creationId xmlns:a16="http://schemas.microsoft.com/office/drawing/2014/main" id="{4AEC3656-9E99-44E5-91EA-3544B9FD27A2}"/>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26" name="Text Box 131">
          <a:extLst>
            <a:ext uri="{FF2B5EF4-FFF2-40B4-BE49-F238E27FC236}">
              <a16:creationId xmlns:a16="http://schemas.microsoft.com/office/drawing/2014/main" id="{04C86C31-1DDE-4811-B50E-61052B312335}"/>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27" name="Text Box 132">
          <a:extLst>
            <a:ext uri="{FF2B5EF4-FFF2-40B4-BE49-F238E27FC236}">
              <a16:creationId xmlns:a16="http://schemas.microsoft.com/office/drawing/2014/main" id="{A25975EB-DD6D-4458-9E98-0D215C3FACB8}"/>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28" name="Text Box 133">
          <a:extLst>
            <a:ext uri="{FF2B5EF4-FFF2-40B4-BE49-F238E27FC236}">
              <a16:creationId xmlns:a16="http://schemas.microsoft.com/office/drawing/2014/main" id="{6CD87CBF-EA27-46D6-8879-1BBF0FA80F63}"/>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29" name="Text Box 134">
          <a:extLst>
            <a:ext uri="{FF2B5EF4-FFF2-40B4-BE49-F238E27FC236}">
              <a16:creationId xmlns:a16="http://schemas.microsoft.com/office/drawing/2014/main" id="{0321617B-F2FF-4AEC-8F03-920206517DA2}"/>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30" name="Text Box 135">
          <a:extLst>
            <a:ext uri="{FF2B5EF4-FFF2-40B4-BE49-F238E27FC236}">
              <a16:creationId xmlns:a16="http://schemas.microsoft.com/office/drawing/2014/main" id="{C697C9A4-70D4-48FF-8B6C-FBB85ED10AE3}"/>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131" name="Text Box 136">
          <a:extLst>
            <a:ext uri="{FF2B5EF4-FFF2-40B4-BE49-F238E27FC236}">
              <a16:creationId xmlns:a16="http://schemas.microsoft.com/office/drawing/2014/main" id="{57BBA0CD-FE1B-4140-852E-E8C9A1D10ED7}"/>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132" name="Text Box 137">
          <a:extLst>
            <a:ext uri="{FF2B5EF4-FFF2-40B4-BE49-F238E27FC236}">
              <a16:creationId xmlns:a16="http://schemas.microsoft.com/office/drawing/2014/main" id="{44D82DB7-5729-4AA9-87A0-8E0E13168E32}"/>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133" name="Text Box 138">
          <a:extLst>
            <a:ext uri="{FF2B5EF4-FFF2-40B4-BE49-F238E27FC236}">
              <a16:creationId xmlns:a16="http://schemas.microsoft.com/office/drawing/2014/main" id="{F70F7F1C-8463-4C7E-96D1-B8E10A8C2FB0}"/>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134" name="Text Box 139">
          <a:extLst>
            <a:ext uri="{FF2B5EF4-FFF2-40B4-BE49-F238E27FC236}">
              <a16:creationId xmlns:a16="http://schemas.microsoft.com/office/drawing/2014/main" id="{14BB76CF-4AB0-4C2A-8078-96B8C114F3E9}"/>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135" name="Text Box 140">
          <a:extLst>
            <a:ext uri="{FF2B5EF4-FFF2-40B4-BE49-F238E27FC236}">
              <a16:creationId xmlns:a16="http://schemas.microsoft.com/office/drawing/2014/main" id="{EC8E5B75-672D-4EA1-A54A-897FD06B46AE}"/>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136" name="Text Box 141">
          <a:extLst>
            <a:ext uri="{FF2B5EF4-FFF2-40B4-BE49-F238E27FC236}">
              <a16:creationId xmlns:a16="http://schemas.microsoft.com/office/drawing/2014/main" id="{410C6BBF-FFF9-4A5B-A0E5-453EA600B7A4}"/>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137" name="Text Box 142">
          <a:extLst>
            <a:ext uri="{FF2B5EF4-FFF2-40B4-BE49-F238E27FC236}">
              <a16:creationId xmlns:a16="http://schemas.microsoft.com/office/drawing/2014/main" id="{0FDD4BF8-67C7-4D76-8FC2-2531D91F4DF3}"/>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138" name="Text Box 143">
          <a:extLst>
            <a:ext uri="{FF2B5EF4-FFF2-40B4-BE49-F238E27FC236}">
              <a16:creationId xmlns:a16="http://schemas.microsoft.com/office/drawing/2014/main" id="{CAB55A23-7FAF-48A7-A3EB-AE2E93235225}"/>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139" name="Text Box 144">
          <a:extLst>
            <a:ext uri="{FF2B5EF4-FFF2-40B4-BE49-F238E27FC236}">
              <a16:creationId xmlns:a16="http://schemas.microsoft.com/office/drawing/2014/main" id="{B64E8370-8660-4AF2-84BE-E13A40D8D8E7}"/>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140" name="Text Box 145">
          <a:extLst>
            <a:ext uri="{FF2B5EF4-FFF2-40B4-BE49-F238E27FC236}">
              <a16:creationId xmlns:a16="http://schemas.microsoft.com/office/drawing/2014/main" id="{97E567DE-C2BA-494F-91D3-4D2C95646A2A}"/>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141" name="Text Box 146">
          <a:extLst>
            <a:ext uri="{FF2B5EF4-FFF2-40B4-BE49-F238E27FC236}">
              <a16:creationId xmlns:a16="http://schemas.microsoft.com/office/drawing/2014/main" id="{AAA6105E-C13A-46BD-930E-B6EB8F7ED030}"/>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142" name="Text Box 147">
          <a:extLst>
            <a:ext uri="{FF2B5EF4-FFF2-40B4-BE49-F238E27FC236}">
              <a16:creationId xmlns:a16="http://schemas.microsoft.com/office/drawing/2014/main" id="{4F0CDF01-E4A7-41B2-ACBC-6FEB667AFEE8}"/>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143" name="Text Box 148">
          <a:extLst>
            <a:ext uri="{FF2B5EF4-FFF2-40B4-BE49-F238E27FC236}">
              <a16:creationId xmlns:a16="http://schemas.microsoft.com/office/drawing/2014/main" id="{2069CA83-F909-4479-A6C5-AEDA52CF900C}"/>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144" name="Text Box 149">
          <a:extLst>
            <a:ext uri="{FF2B5EF4-FFF2-40B4-BE49-F238E27FC236}">
              <a16:creationId xmlns:a16="http://schemas.microsoft.com/office/drawing/2014/main" id="{2C64BED1-F784-480E-89BE-2F1BD7A4BDC0}"/>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145" name="Text Box 150">
          <a:extLst>
            <a:ext uri="{FF2B5EF4-FFF2-40B4-BE49-F238E27FC236}">
              <a16:creationId xmlns:a16="http://schemas.microsoft.com/office/drawing/2014/main" id="{8490970D-5E38-4881-BD70-BCF2EDACD02F}"/>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146" name="Text Box 151">
          <a:extLst>
            <a:ext uri="{FF2B5EF4-FFF2-40B4-BE49-F238E27FC236}">
              <a16:creationId xmlns:a16="http://schemas.microsoft.com/office/drawing/2014/main" id="{80B1C389-4D43-4FBE-B16B-A5D2D78AAE6C}"/>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147" name="Text Box 152">
          <a:extLst>
            <a:ext uri="{FF2B5EF4-FFF2-40B4-BE49-F238E27FC236}">
              <a16:creationId xmlns:a16="http://schemas.microsoft.com/office/drawing/2014/main" id="{A5A80FF0-656A-4E66-8840-49F0DAA5F5F3}"/>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148" name="Text Box 153">
          <a:extLst>
            <a:ext uri="{FF2B5EF4-FFF2-40B4-BE49-F238E27FC236}">
              <a16:creationId xmlns:a16="http://schemas.microsoft.com/office/drawing/2014/main" id="{756A039F-86D0-44F2-A0C3-AF86CB4AEB28}"/>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149" name="Text Box 154">
          <a:extLst>
            <a:ext uri="{FF2B5EF4-FFF2-40B4-BE49-F238E27FC236}">
              <a16:creationId xmlns:a16="http://schemas.microsoft.com/office/drawing/2014/main" id="{F354519C-2998-4A89-B5B3-246047215831}"/>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150" name="Text Box 155">
          <a:extLst>
            <a:ext uri="{FF2B5EF4-FFF2-40B4-BE49-F238E27FC236}">
              <a16:creationId xmlns:a16="http://schemas.microsoft.com/office/drawing/2014/main" id="{25108244-364A-43C0-A98A-50E12D084718}"/>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151" name="Text Box 156">
          <a:extLst>
            <a:ext uri="{FF2B5EF4-FFF2-40B4-BE49-F238E27FC236}">
              <a16:creationId xmlns:a16="http://schemas.microsoft.com/office/drawing/2014/main" id="{9A3568FF-AB91-47D2-A800-6A93C7DC4ECD}"/>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52" name="Text Box 157">
          <a:extLst>
            <a:ext uri="{FF2B5EF4-FFF2-40B4-BE49-F238E27FC236}">
              <a16:creationId xmlns:a16="http://schemas.microsoft.com/office/drawing/2014/main" id="{B6F4839B-C5B6-4B1E-9260-6DDDA03BE60E}"/>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53" name="Text Box 158">
          <a:extLst>
            <a:ext uri="{FF2B5EF4-FFF2-40B4-BE49-F238E27FC236}">
              <a16:creationId xmlns:a16="http://schemas.microsoft.com/office/drawing/2014/main" id="{39B5D4CF-BFF8-4255-98B9-2DF6FC1E1D50}"/>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54" name="Text Box 159">
          <a:extLst>
            <a:ext uri="{FF2B5EF4-FFF2-40B4-BE49-F238E27FC236}">
              <a16:creationId xmlns:a16="http://schemas.microsoft.com/office/drawing/2014/main" id="{D4BF6315-AC62-4379-87FF-872B3C5A9C48}"/>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55" name="Text Box 160">
          <a:extLst>
            <a:ext uri="{FF2B5EF4-FFF2-40B4-BE49-F238E27FC236}">
              <a16:creationId xmlns:a16="http://schemas.microsoft.com/office/drawing/2014/main" id="{87F2EC0E-246A-4A1A-8AA6-5AA4453ABCA9}"/>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56" name="Text Box 161">
          <a:extLst>
            <a:ext uri="{FF2B5EF4-FFF2-40B4-BE49-F238E27FC236}">
              <a16:creationId xmlns:a16="http://schemas.microsoft.com/office/drawing/2014/main" id="{45AA13CD-CC37-4B52-A042-07ADE50AC90D}"/>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57" name="Text Box 162">
          <a:extLst>
            <a:ext uri="{FF2B5EF4-FFF2-40B4-BE49-F238E27FC236}">
              <a16:creationId xmlns:a16="http://schemas.microsoft.com/office/drawing/2014/main" id="{E7CDC56D-931F-4E8C-BC68-FD7AA4641891}"/>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58" name="Text Box 163">
          <a:extLst>
            <a:ext uri="{FF2B5EF4-FFF2-40B4-BE49-F238E27FC236}">
              <a16:creationId xmlns:a16="http://schemas.microsoft.com/office/drawing/2014/main" id="{F047E105-4885-4116-9496-8AD0EABCF768}"/>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59" name="Text Box 164">
          <a:extLst>
            <a:ext uri="{FF2B5EF4-FFF2-40B4-BE49-F238E27FC236}">
              <a16:creationId xmlns:a16="http://schemas.microsoft.com/office/drawing/2014/main" id="{6725F795-9925-4EF8-BEC1-565BD333012A}"/>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60" name="Text Box 165">
          <a:extLst>
            <a:ext uri="{FF2B5EF4-FFF2-40B4-BE49-F238E27FC236}">
              <a16:creationId xmlns:a16="http://schemas.microsoft.com/office/drawing/2014/main" id="{7FD5FC60-D697-4B47-B887-78619F89C5D6}"/>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61" name="Text Box 166">
          <a:extLst>
            <a:ext uri="{FF2B5EF4-FFF2-40B4-BE49-F238E27FC236}">
              <a16:creationId xmlns:a16="http://schemas.microsoft.com/office/drawing/2014/main" id="{97FA23C8-3C35-465B-A3D2-4B5516E6B680}"/>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62" name="Text Box 167">
          <a:extLst>
            <a:ext uri="{FF2B5EF4-FFF2-40B4-BE49-F238E27FC236}">
              <a16:creationId xmlns:a16="http://schemas.microsoft.com/office/drawing/2014/main" id="{834164F2-EDD2-43D5-AAF0-84410A6E9A69}"/>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63" name="Text Box 168">
          <a:extLst>
            <a:ext uri="{FF2B5EF4-FFF2-40B4-BE49-F238E27FC236}">
              <a16:creationId xmlns:a16="http://schemas.microsoft.com/office/drawing/2014/main" id="{ABDB0DA1-E0BF-4106-8971-939FE38CF6BB}"/>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64" name="Text Box 169">
          <a:extLst>
            <a:ext uri="{FF2B5EF4-FFF2-40B4-BE49-F238E27FC236}">
              <a16:creationId xmlns:a16="http://schemas.microsoft.com/office/drawing/2014/main" id="{72D12B48-0946-4E1E-8B71-30B2231AAD45}"/>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65" name="Text Box 170">
          <a:extLst>
            <a:ext uri="{FF2B5EF4-FFF2-40B4-BE49-F238E27FC236}">
              <a16:creationId xmlns:a16="http://schemas.microsoft.com/office/drawing/2014/main" id="{240C3099-83EC-4EC5-927E-C75D8A1D9481}"/>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66" name="Text Box 171">
          <a:extLst>
            <a:ext uri="{FF2B5EF4-FFF2-40B4-BE49-F238E27FC236}">
              <a16:creationId xmlns:a16="http://schemas.microsoft.com/office/drawing/2014/main" id="{6E97D7A3-B8E2-4D48-8B4F-DC891802B33E}"/>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67" name="Text Box 172">
          <a:extLst>
            <a:ext uri="{FF2B5EF4-FFF2-40B4-BE49-F238E27FC236}">
              <a16:creationId xmlns:a16="http://schemas.microsoft.com/office/drawing/2014/main" id="{D30EA35F-57F7-4992-982C-B30BF12F38F0}"/>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68" name="Text Box 173">
          <a:extLst>
            <a:ext uri="{FF2B5EF4-FFF2-40B4-BE49-F238E27FC236}">
              <a16:creationId xmlns:a16="http://schemas.microsoft.com/office/drawing/2014/main" id="{2E89E466-A9C6-4611-932B-7A7006B34875}"/>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69" name="Text Box 174">
          <a:extLst>
            <a:ext uri="{FF2B5EF4-FFF2-40B4-BE49-F238E27FC236}">
              <a16:creationId xmlns:a16="http://schemas.microsoft.com/office/drawing/2014/main" id="{C15237B8-4076-43B8-B1CC-9B555844C2AC}"/>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70" name="Text Box 175">
          <a:extLst>
            <a:ext uri="{FF2B5EF4-FFF2-40B4-BE49-F238E27FC236}">
              <a16:creationId xmlns:a16="http://schemas.microsoft.com/office/drawing/2014/main" id="{DA0B3C56-3F97-468F-938B-2EB3FD90901B}"/>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71" name="Text Box 176">
          <a:extLst>
            <a:ext uri="{FF2B5EF4-FFF2-40B4-BE49-F238E27FC236}">
              <a16:creationId xmlns:a16="http://schemas.microsoft.com/office/drawing/2014/main" id="{903B3129-9B50-4264-A548-772B99125673}"/>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72" name="Text Box 177">
          <a:extLst>
            <a:ext uri="{FF2B5EF4-FFF2-40B4-BE49-F238E27FC236}">
              <a16:creationId xmlns:a16="http://schemas.microsoft.com/office/drawing/2014/main" id="{093C45E7-A786-43CA-816A-24A0DCC9015A}"/>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73" name="Text Box 178">
          <a:extLst>
            <a:ext uri="{FF2B5EF4-FFF2-40B4-BE49-F238E27FC236}">
              <a16:creationId xmlns:a16="http://schemas.microsoft.com/office/drawing/2014/main" id="{81D61631-7176-45CB-84F8-AD191121F941}"/>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74" name="Text Box 179">
          <a:extLst>
            <a:ext uri="{FF2B5EF4-FFF2-40B4-BE49-F238E27FC236}">
              <a16:creationId xmlns:a16="http://schemas.microsoft.com/office/drawing/2014/main" id="{AF2356FD-615E-4853-A2E6-EE0677AE88C9}"/>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75" name="Text Box 180">
          <a:extLst>
            <a:ext uri="{FF2B5EF4-FFF2-40B4-BE49-F238E27FC236}">
              <a16:creationId xmlns:a16="http://schemas.microsoft.com/office/drawing/2014/main" id="{7BC93977-0A87-4FC1-824C-EA91BFF16DFE}"/>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76" name="Text Box 181">
          <a:extLst>
            <a:ext uri="{FF2B5EF4-FFF2-40B4-BE49-F238E27FC236}">
              <a16:creationId xmlns:a16="http://schemas.microsoft.com/office/drawing/2014/main" id="{446B4D69-3602-4D83-9007-8FA5CBDF0DC0}"/>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77" name="Text Box 182">
          <a:extLst>
            <a:ext uri="{FF2B5EF4-FFF2-40B4-BE49-F238E27FC236}">
              <a16:creationId xmlns:a16="http://schemas.microsoft.com/office/drawing/2014/main" id="{6F64BBD1-3F52-4224-9A76-6BE6F524A593}"/>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78" name="Text Box 183">
          <a:extLst>
            <a:ext uri="{FF2B5EF4-FFF2-40B4-BE49-F238E27FC236}">
              <a16:creationId xmlns:a16="http://schemas.microsoft.com/office/drawing/2014/main" id="{4AA8BE5D-D8F4-40E9-9606-D84153F8C84D}"/>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79" name="Text Box 184">
          <a:extLst>
            <a:ext uri="{FF2B5EF4-FFF2-40B4-BE49-F238E27FC236}">
              <a16:creationId xmlns:a16="http://schemas.microsoft.com/office/drawing/2014/main" id="{970B3500-328B-41F4-90AA-A42977A7C4FC}"/>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80" name="Text Box 185">
          <a:extLst>
            <a:ext uri="{FF2B5EF4-FFF2-40B4-BE49-F238E27FC236}">
              <a16:creationId xmlns:a16="http://schemas.microsoft.com/office/drawing/2014/main" id="{80575538-EDD7-4DD4-9637-8E4374098B9F}"/>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81" name="Text Box 186">
          <a:extLst>
            <a:ext uri="{FF2B5EF4-FFF2-40B4-BE49-F238E27FC236}">
              <a16:creationId xmlns:a16="http://schemas.microsoft.com/office/drawing/2014/main" id="{A710F51B-E964-4A5B-9518-72D4C0C07C36}"/>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82" name="Text Box 187">
          <a:extLst>
            <a:ext uri="{FF2B5EF4-FFF2-40B4-BE49-F238E27FC236}">
              <a16:creationId xmlns:a16="http://schemas.microsoft.com/office/drawing/2014/main" id="{EAD90FBA-9D71-4292-9A61-6C33CC32E341}"/>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83" name="Text Box 188">
          <a:extLst>
            <a:ext uri="{FF2B5EF4-FFF2-40B4-BE49-F238E27FC236}">
              <a16:creationId xmlns:a16="http://schemas.microsoft.com/office/drawing/2014/main" id="{C609F278-4FD6-46AD-AE0B-29AD0A44BCDC}"/>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84" name="Text Box 189">
          <a:extLst>
            <a:ext uri="{FF2B5EF4-FFF2-40B4-BE49-F238E27FC236}">
              <a16:creationId xmlns:a16="http://schemas.microsoft.com/office/drawing/2014/main" id="{526DE5A6-0DA5-40F9-B7CB-029D0AB650C4}"/>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85" name="Text Box 190">
          <a:extLst>
            <a:ext uri="{FF2B5EF4-FFF2-40B4-BE49-F238E27FC236}">
              <a16:creationId xmlns:a16="http://schemas.microsoft.com/office/drawing/2014/main" id="{E4060614-5D98-4BE9-8773-585FEF07CDFB}"/>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86" name="Text Box 191">
          <a:extLst>
            <a:ext uri="{FF2B5EF4-FFF2-40B4-BE49-F238E27FC236}">
              <a16:creationId xmlns:a16="http://schemas.microsoft.com/office/drawing/2014/main" id="{8F034E73-D50F-4E53-A15C-402DAF7C8477}"/>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87" name="Text Box 192">
          <a:extLst>
            <a:ext uri="{FF2B5EF4-FFF2-40B4-BE49-F238E27FC236}">
              <a16:creationId xmlns:a16="http://schemas.microsoft.com/office/drawing/2014/main" id="{260100C5-97A2-4897-B663-467BD91FAF6A}"/>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88" name="Text Box 193">
          <a:extLst>
            <a:ext uri="{FF2B5EF4-FFF2-40B4-BE49-F238E27FC236}">
              <a16:creationId xmlns:a16="http://schemas.microsoft.com/office/drawing/2014/main" id="{838E525A-0A6C-49C8-A878-B3E251C9A0AB}"/>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89" name="Text Box 194">
          <a:extLst>
            <a:ext uri="{FF2B5EF4-FFF2-40B4-BE49-F238E27FC236}">
              <a16:creationId xmlns:a16="http://schemas.microsoft.com/office/drawing/2014/main" id="{C7CBB4DD-EC84-4C71-B2F3-24880ED5CC62}"/>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90" name="Text Box 195">
          <a:extLst>
            <a:ext uri="{FF2B5EF4-FFF2-40B4-BE49-F238E27FC236}">
              <a16:creationId xmlns:a16="http://schemas.microsoft.com/office/drawing/2014/main" id="{4A6B1B57-0DAF-4066-9B8A-0543E9C557A6}"/>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91" name="Text Box 196">
          <a:extLst>
            <a:ext uri="{FF2B5EF4-FFF2-40B4-BE49-F238E27FC236}">
              <a16:creationId xmlns:a16="http://schemas.microsoft.com/office/drawing/2014/main" id="{B5C97669-4A32-4268-9FDD-EA59DB2089A3}"/>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92" name="Text Box 197">
          <a:extLst>
            <a:ext uri="{FF2B5EF4-FFF2-40B4-BE49-F238E27FC236}">
              <a16:creationId xmlns:a16="http://schemas.microsoft.com/office/drawing/2014/main" id="{65ED0F23-35B4-46E5-B966-2CC50C83B5ED}"/>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193" name="Text Box 198">
          <a:extLst>
            <a:ext uri="{FF2B5EF4-FFF2-40B4-BE49-F238E27FC236}">
              <a16:creationId xmlns:a16="http://schemas.microsoft.com/office/drawing/2014/main" id="{10878D68-E1EB-4A48-A351-1DF4128A9025}"/>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194" name="Text Box 220">
          <a:extLst>
            <a:ext uri="{FF2B5EF4-FFF2-40B4-BE49-F238E27FC236}">
              <a16:creationId xmlns:a16="http://schemas.microsoft.com/office/drawing/2014/main" id="{F50F66F8-97FA-46B0-AE13-A1D877452853}"/>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195" name="Text Box 221">
          <a:extLst>
            <a:ext uri="{FF2B5EF4-FFF2-40B4-BE49-F238E27FC236}">
              <a16:creationId xmlns:a16="http://schemas.microsoft.com/office/drawing/2014/main" id="{7E932288-B184-4B43-A866-C827C691FA60}"/>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196" name="Text Box 222">
          <a:extLst>
            <a:ext uri="{FF2B5EF4-FFF2-40B4-BE49-F238E27FC236}">
              <a16:creationId xmlns:a16="http://schemas.microsoft.com/office/drawing/2014/main" id="{284008DB-56AA-41E9-A9DD-B53FF07610D2}"/>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197" name="Text Box 223">
          <a:extLst>
            <a:ext uri="{FF2B5EF4-FFF2-40B4-BE49-F238E27FC236}">
              <a16:creationId xmlns:a16="http://schemas.microsoft.com/office/drawing/2014/main" id="{6CB138A0-5E34-44E3-AE36-694C0288FF46}"/>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198" name="Text Box 224">
          <a:extLst>
            <a:ext uri="{FF2B5EF4-FFF2-40B4-BE49-F238E27FC236}">
              <a16:creationId xmlns:a16="http://schemas.microsoft.com/office/drawing/2014/main" id="{C204D695-7652-494C-A323-CBD01598E169}"/>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199" name="Text Box 225">
          <a:extLst>
            <a:ext uri="{FF2B5EF4-FFF2-40B4-BE49-F238E27FC236}">
              <a16:creationId xmlns:a16="http://schemas.microsoft.com/office/drawing/2014/main" id="{2AFF38C7-E3B2-4685-96AF-45CE3EBB5840}"/>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00" name="Text Box 226">
          <a:extLst>
            <a:ext uri="{FF2B5EF4-FFF2-40B4-BE49-F238E27FC236}">
              <a16:creationId xmlns:a16="http://schemas.microsoft.com/office/drawing/2014/main" id="{71964736-851F-473E-9D96-5DE0284CF15A}"/>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01" name="Text Box 227">
          <a:extLst>
            <a:ext uri="{FF2B5EF4-FFF2-40B4-BE49-F238E27FC236}">
              <a16:creationId xmlns:a16="http://schemas.microsoft.com/office/drawing/2014/main" id="{572C387E-E004-4890-AEE7-3BBF6BB79E5A}"/>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02" name="Text Box 228">
          <a:extLst>
            <a:ext uri="{FF2B5EF4-FFF2-40B4-BE49-F238E27FC236}">
              <a16:creationId xmlns:a16="http://schemas.microsoft.com/office/drawing/2014/main" id="{CCE15ABC-6FDB-401F-A9F7-CEB34810B841}"/>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03" name="Text Box 229">
          <a:extLst>
            <a:ext uri="{FF2B5EF4-FFF2-40B4-BE49-F238E27FC236}">
              <a16:creationId xmlns:a16="http://schemas.microsoft.com/office/drawing/2014/main" id="{6DEDAF7F-31B4-48B6-BE55-917C4B26E7D4}"/>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04" name="Text Box 230">
          <a:extLst>
            <a:ext uri="{FF2B5EF4-FFF2-40B4-BE49-F238E27FC236}">
              <a16:creationId xmlns:a16="http://schemas.microsoft.com/office/drawing/2014/main" id="{BAB1F2BB-E188-4556-9480-BF00AB6331A5}"/>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05" name="Text Box 231">
          <a:extLst>
            <a:ext uri="{FF2B5EF4-FFF2-40B4-BE49-F238E27FC236}">
              <a16:creationId xmlns:a16="http://schemas.microsoft.com/office/drawing/2014/main" id="{395F31E4-B6A2-43E2-813D-3720DEE7E458}"/>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06" name="Text Box 232">
          <a:extLst>
            <a:ext uri="{FF2B5EF4-FFF2-40B4-BE49-F238E27FC236}">
              <a16:creationId xmlns:a16="http://schemas.microsoft.com/office/drawing/2014/main" id="{B9FD16CF-D126-4653-A51D-267FAFC2DF64}"/>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07" name="Text Box 233">
          <a:extLst>
            <a:ext uri="{FF2B5EF4-FFF2-40B4-BE49-F238E27FC236}">
              <a16:creationId xmlns:a16="http://schemas.microsoft.com/office/drawing/2014/main" id="{053B1889-D3F5-4A24-8E1F-302263470716}"/>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08" name="Text Box 234">
          <a:extLst>
            <a:ext uri="{FF2B5EF4-FFF2-40B4-BE49-F238E27FC236}">
              <a16:creationId xmlns:a16="http://schemas.microsoft.com/office/drawing/2014/main" id="{69297ABE-7348-4A67-8263-F7A420397687}"/>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09" name="Text Box 235">
          <a:extLst>
            <a:ext uri="{FF2B5EF4-FFF2-40B4-BE49-F238E27FC236}">
              <a16:creationId xmlns:a16="http://schemas.microsoft.com/office/drawing/2014/main" id="{3A9F5BFC-56F6-48D0-9267-6D0C7976BF70}"/>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10" name="Text Box 236">
          <a:extLst>
            <a:ext uri="{FF2B5EF4-FFF2-40B4-BE49-F238E27FC236}">
              <a16:creationId xmlns:a16="http://schemas.microsoft.com/office/drawing/2014/main" id="{94BF038C-356C-47A0-857C-8EC51860D508}"/>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11" name="Text Box 237">
          <a:extLst>
            <a:ext uri="{FF2B5EF4-FFF2-40B4-BE49-F238E27FC236}">
              <a16:creationId xmlns:a16="http://schemas.microsoft.com/office/drawing/2014/main" id="{DFA0FAAD-2D31-4446-BE8E-1807C9E77CB9}"/>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12" name="Text Box 238">
          <a:extLst>
            <a:ext uri="{FF2B5EF4-FFF2-40B4-BE49-F238E27FC236}">
              <a16:creationId xmlns:a16="http://schemas.microsoft.com/office/drawing/2014/main" id="{3B0B35CE-0F0E-4F61-B25D-D8F215A9AD2A}"/>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13" name="Text Box 239">
          <a:extLst>
            <a:ext uri="{FF2B5EF4-FFF2-40B4-BE49-F238E27FC236}">
              <a16:creationId xmlns:a16="http://schemas.microsoft.com/office/drawing/2014/main" id="{1CCF081B-788B-474E-BB49-9E4F94559A8E}"/>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14" name="Text Box 240">
          <a:extLst>
            <a:ext uri="{FF2B5EF4-FFF2-40B4-BE49-F238E27FC236}">
              <a16:creationId xmlns:a16="http://schemas.microsoft.com/office/drawing/2014/main" id="{6C0F889C-7629-4989-B905-E503F5C34F9E}"/>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15" name="Text Box 241">
          <a:extLst>
            <a:ext uri="{FF2B5EF4-FFF2-40B4-BE49-F238E27FC236}">
              <a16:creationId xmlns:a16="http://schemas.microsoft.com/office/drawing/2014/main" id="{C641848F-41ED-450A-B24A-B421573E1F65}"/>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16" name="Text Box 242">
          <a:extLst>
            <a:ext uri="{FF2B5EF4-FFF2-40B4-BE49-F238E27FC236}">
              <a16:creationId xmlns:a16="http://schemas.microsoft.com/office/drawing/2014/main" id="{E0F24BE9-97F1-4028-A115-BAB6BCC0D386}"/>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17" name="Text Box 243">
          <a:extLst>
            <a:ext uri="{FF2B5EF4-FFF2-40B4-BE49-F238E27FC236}">
              <a16:creationId xmlns:a16="http://schemas.microsoft.com/office/drawing/2014/main" id="{D2767D48-9697-4984-AE40-2A410C818969}"/>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18" name="Text Box 244">
          <a:extLst>
            <a:ext uri="{FF2B5EF4-FFF2-40B4-BE49-F238E27FC236}">
              <a16:creationId xmlns:a16="http://schemas.microsoft.com/office/drawing/2014/main" id="{A39FCFE3-7C20-492A-9DBF-5B9A96249932}"/>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19" name="Text Box 245">
          <a:extLst>
            <a:ext uri="{FF2B5EF4-FFF2-40B4-BE49-F238E27FC236}">
              <a16:creationId xmlns:a16="http://schemas.microsoft.com/office/drawing/2014/main" id="{311A628D-04C8-476A-9533-796DA157758A}"/>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20" name="Text Box 246">
          <a:extLst>
            <a:ext uri="{FF2B5EF4-FFF2-40B4-BE49-F238E27FC236}">
              <a16:creationId xmlns:a16="http://schemas.microsoft.com/office/drawing/2014/main" id="{9016BE59-5415-4FB6-85EB-8D81DBCFD867}"/>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21" name="Text Box 247">
          <a:extLst>
            <a:ext uri="{FF2B5EF4-FFF2-40B4-BE49-F238E27FC236}">
              <a16:creationId xmlns:a16="http://schemas.microsoft.com/office/drawing/2014/main" id="{360D7A11-D70E-40EE-A306-D2771A3DB757}"/>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22" name="Text Box 248">
          <a:extLst>
            <a:ext uri="{FF2B5EF4-FFF2-40B4-BE49-F238E27FC236}">
              <a16:creationId xmlns:a16="http://schemas.microsoft.com/office/drawing/2014/main" id="{69BB30CD-E07D-4E05-B853-52C95CB3834F}"/>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23" name="Text Box 249">
          <a:extLst>
            <a:ext uri="{FF2B5EF4-FFF2-40B4-BE49-F238E27FC236}">
              <a16:creationId xmlns:a16="http://schemas.microsoft.com/office/drawing/2014/main" id="{6FC122B6-905E-40C6-B253-D23F3AA5F935}"/>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24" name="Text Box 250">
          <a:extLst>
            <a:ext uri="{FF2B5EF4-FFF2-40B4-BE49-F238E27FC236}">
              <a16:creationId xmlns:a16="http://schemas.microsoft.com/office/drawing/2014/main" id="{19F15B1D-DF31-47F7-9347-B6379BD3210F}"/>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25" name="Text Box 251">
          <a:extLst>
            <a:ext uri="{FF2B5EF4-FFF2-40B4-BE49-F238E27FC236}">
              <a16:creationId xmlns:a16="http://schemas.microsoft.com/office/drawing/2014/main" id="{DBA75D10-EA3E-493C-BDDE-C5345213F7A6}"/>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26" name="Text Box 252">
          <a:extLst>
            <a:ext uri="{FF2B5EF4-FFF2-40B4-BE49-F238E27FC236}">
              <a16:creationId xmlns:a16="http://schemas.microsoft.com/office/drawing/2014/main" id="{A19D6A2C-A02F-4979-A148-C99940A1C62B}"/>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27" name="Text Box 253">
          <a:extLst>
            <a:ext uri="{FF2B5EF4-FFF2-40B4-BE49-F238E27FC236}">
              <a16:creationId xmlns:a16="http://schemas.microsoft.com/office/drawing/2014/main" id="{555B9BF2-7CDB-428E-9906-CC5922605FA6}"/>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28" name="Text Box 254">
          <a:extLst>
            <a:ext uri="{FF2B5EF4-FFF2-40B4-BE49-F238E27FC236}">
              <a16:creationId xmlns:a16="http://schemas.microsoft.com/office/drawing/2014/main" id="{B73C8BC6-5AB7-4E8D-AAEC-6AB06B784B53}"/>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29" name="Text Box 255">
          <a:extLst>
            <a:ext uri="{FF2B5EF4-FFF2-40B4-BE49-F238E27FC236}">
              <a16:creationId xmlns:a16="http://schemas.microsoft.com/office/drawing/2014/main" id="{599ABF5E-9065-4197-9273-72C69CF44C2B}"/>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30" name="Text Box 256">
          <a:extLst>
            <a:ext uri="{FF2B5EF4-FFF2-40B4-BE49-F238E27FC236}">
              <a16:creationId xmlns:a16="http://schemas.microsoft.com/office/drawing/2014/main" id="{6E433766-B3C0-478B-97ED-D1BF688CD186}"/>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31" name="Text Box 257">
          <a:extLst>
            <a:ext uri="{FF2B5EF4-FFF2-40B4-BE49-F238E27FC236}">
              <a16:creationId xmlns:a16="http://schemas.microsoft.com/office/drawing/2014/main" id="{198A73BA-7C73-488C-8FAA-3F281C91C045}"/>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32" name="Text Box 258">
          <a:extLst>
            <a:ext uri="{FF2B5EF4-FFF2-40B4-BE49-F238E27FC236}">
              <a16:creationId xmlns:a16="http://schemas.microsoft.com/office/drawing/2014/main" id="{23BE8CA2-61D2-4004-A0E8-2E7E6FC219D0}"/>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33" name="Text Box 259">
          <a:extLst>
            <a:ext uri="{FF2B5EF4-FFF2-40B4-BE49-F238E27FC236}">
              <a16:creationId xmlns:a16="http://schemas.microsoft.com/office/drawing/2014/main" id="{0C9A47B0-3099-4001-9495-E717FA4B54BB}"/>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34" name="Text Box 260">
          <a:extLst>
            <a:ext uri="{FF2B5EF4-FFF2-40B4-BE49-F238E27FC236}">
              <a16:creationId xmlns:a16="http://schemas.microsoft.com/office/drawing/2014/main" id="{4705BDCF-8E54-4A3F-9B8D-6CD93485203A}"/>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35" name="Text Box 261">
          <a:extLst>
            <a:ext uri="{FF2B5EF4-FFF2-40B4-BE49-F238E27FC236}">
              <a16:creationId xmlns:a16="http://schemas.microsoft.com/office/drawing/2014/main" id="{884FD5FB-A81B-43DF-B17B-F2E3B8385755}"/>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36" name="Text Box 283">
          <a:extLst>
            <a:ext uri="{FF2B5EF4-FFF2-40B4-BE49-F238E27FC236}">
              <a16:creationId xmlns:a16="http://schemas.microsoft.com/office/drawing/2014/main" id="{A0868911-36F1-4EDF-A300-F6574326A60F}"/>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37" name="Text Box 284">
          <a:extLst>
            <a:ext uri="{FF2B5EF4-FFF2-40B4-BE49-F238E27FC236}">
              <a16:creationId xmlns:a16="http://schemas.microsoft.com/office/drawing/2014/main" id="{0A63F882-6537-43C5-883B-8E21FD0F8B97}"/>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38" name="Text Box 285">
          <a:extLst>
            <a:ext uri="{FF2B5EF4-FFF2-40B4-BE49-F238E27FC236}">
              <a16:creationId xmlns:a16="http://schemas.microsoft.com/office/drawing/2014/main" id="{64CD113E-721A-4143-B84E-39759D4B4293}"/>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39" name="Text Box 286">
          <a:extLst>
            <a:ext uri="{FF2B5EF4-FFF2-40B4-BE49-F238E27FC236}">
              <a16:creationId xmlns:a16="http://schemas.microsoft.com/office/drawing/2014/main" id="{896E3261-6AC4-42D0-9099-7DD103C409C3}"/>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40" name="Text Box 287">
          <a:extLst>
            <a:ext uri="{FF2B5EF4-FFF2-40B4-BE49-F238E27FC236}">
              <a16:creationId xmlns:a16="http://schemas.microsoft.com/office/drawing/2014/main" id="{3A5B54B6-E6DC-4430-8C23-A0ADCA93D658}"/>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41" name="Text Box 288">
          <a:extLst>
            <a:ext uri="{FF2B5EF4-FFF2-40B4-BE49-F238E27FC236}">
              <a16:creationId xmlns:a16="http://schemas.microsoft.com/office/drawing/2014/main" id="{62A6DB61-5D42-4308-B606-A661FA725F3C}"/>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42" name="Text Box 289">
          <a:extLst>
            <a:ext uri="{FF2B5EF4-FFF2-40B4-BE49-F238E27FC236}">
              <a16:creationId xmlns:a16="http://schemas.microsoft.com/office/drawing/2014/main" id="{5AE7F294-93DF-4F76-AA90-9036BAA2DB12}"/>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43" name="Text Box 290">
          <a:extLst>
            <a:ext uri="{FF2B5EF4-FFF2-40B4-BE49-F238E27FC236}">
              <a16:creationId xmlns:a16="http://schemas.microsoft.com/office/drawing/2014/main" id="{178CC861-D0BA-4765-908B-51C03EDBA1AE}"/>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44" name="Text Box 291">
          <a:extLst>
            <a:ext uri="{FF2B5EF4-FFF2-40B4-BE49-F238E27FC236}">
              <a16:creationId xmlns:a16="http://schemas.microsoft.com/office/drawing/2014/main" id="{FCA992CA-F62B-4593-AE0B-4733A55FC7C0}"/>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45" name="Text Box 292">
          <a:extLst>
            <a:ext uri="{FF2B5EF4-FFF2-40B4-BE49-F238E27FC236}">
              <a16:creationId xmlns:a16="http://schemas.microsoft.com/office/drawing/2014/main" id="{8CCF338A-A0F6-4237-BA7F-2B44390C2D64}"/>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46" name="Text Box 293">
          <a:extLst>
            <a:ext uri="{FF2B5EF4-FFF2-40B4-BE49-F238E27FC236}">
              <a16:creationId xmlns:a16="http://schemas.microsoft.com/office/drawing/2014/main" id="{238328F2-6AE5-4440-A22A-FDAC06F819F8}"/>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47" name="Text Box 294">
          <a:extLst>
            <a:ext uri="{FF2B5EF4-FFF2-40B4-BE49-F238E27FC236}">
              <a16:creationId xmlns:a16="http://schemas.microsoft.com/office/drawing/2014/main" id="{F4D76561-3379-4806-BC59-BCC565E6A0AF}"/>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48" name="Text Box 295">
          <a:extLst>
            <a:ext uri="{FF2B5EF4-FFF2-40B4-BE49-F238E27FC236}">
              <a16:creationId xmlns:a16="http://schemas.microsoft.com/office/drawing/2014/main" id="{3A8E8A0C-7E28-481C-B834-5E68043E6F49}"/>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49" name="Text Box 296">
          <a:extLst>
            <a:ext uri="{FF2B5EF4-FFF2-40B4-BE49-F238E27FC236}">
              <a16:creationId xmlns:a16="http://schemas.microsoft.com/office/drawing/2014/main" id="{3A4E1FBB-F6B7-4794-B525-9E1BDC44C632}"/>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50" name="Text Box 297">
          <a:extLst>
            <a:ext uri="{FF2B5EF4-FFF2-40B4-BE49-F238E27FC236}">
              <a16:creationId xmlns:a16="http://schemas.microsoft.com/office/drawing/2014/main" id="{C32A6B47-065F-4B8F-BCAA-8A1E57FE652E}"/>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51" name="Text Box 298">
          <a:extLst>
            <a:ext uri="{FF2B5EF4-FFF2-40B4-BE49-F238E27FC236}">
              <a16:creationId xmlns:a16="http://schemas.microsoft.com/office/drawing/2014/main" id="{0E322837-5D8E-4283-B872-515F14339EC3}"/>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52" name="Text Box 299">
          <a:extLst>
            <a:ext uri="{FF2B5EF4-FFF2-40B4-BE49-F238E27FC236}">
              <a16:creationId xmlns:a16="http://schemas.microsoft.com/office/drawing/2014/main" id="{CEEBFF3E-6B1F-48FA-AB64-4AEBF1DDE3AA}"/>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53" name="Text Box 300">
          <a:extLst>
            <a:ext uri="{FF2B5EF4-FFF2-40B4-BE49-F238E27FC236}">
              <a16:creationId xmlns:a16="http://schemas.microsoft.com/office/drawing/2014/main" id="{0F5FFF42-9E50-4E20-831E-257817C14E1E}"/>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54" name="Text Box 301">
          <a:extLst>
            <a:ext uri="{FF2B5EF4-FFF2-40B4-BE49-F238E27FC236}">
              <a16:creationId xmlns:a16="http://schemas.microsoft.com/office/drawing/2014/main" id="{31ADA82F-B578-421C-9632-198934254C57}"/>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55" name="Text Box 302">
          <a:extLst>
            <a:ext uri="{FF2B5EF4-FFF2-40B4-BE49-F238E27FC236}">
              <a16:creationId xmlns:a16="http://schemas.microsoft.com/office/drawing/2014/main" id="{0DF72E6A-A14C-4060-BB20-730656EC5A4A}"/>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56" name="Text Box 303">
          <a:extLst>
            <a:ext uri="{FF2B5EF4-FFF2-40B4-BE49-F238E27FC236}">
              <a16:creationId xmlns:a16="http://schemas.microsoft.com/office/drawing/2014/main" id="{756EA113-406C-4F18-B283-219B9CB886A3}"/>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57" name="Text Box 304">
          <a:extLst>
            <a:ext uri="{FF2B5EF4-FFF2-40B4-BE49-F238E27FC236}">
              <a16:creationId xmlns:a16="http://schemas.microsoft.com/office/drawing/2014/main" id="{ABB3B570-7687-4F79-B59A-B3A7B8AE5791}"/>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58" name="Text Box 305">
          <a:extLst>
            <a:ext uri="{FF2B5EF4-FFF2-40B4-BE49-F238E27FC236}">
              <a16:creationId xmlns:a16="http://schemas.microsoft.com/office/drawing/2014/main" id="{A7C560A3-1B39-42A7-8D72-58565B3F45EE}"/>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59" name="Text Box 306">
          <a:extLst>
            <a:ext uri="{FF2B5EF4-FFF2-40B4-BE49-F238E27FC236}">
              <a16:creationId xmlns:a16="http://schemas.microsoft.com/office/drawing/2014/main" id="{C3C68B42-049A-4D09-9DFA-ECDEA98D18C0}"/>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60" name="Text Box 307">
          <a:extLst>
            <a:ext uri="{FF2B5EF4-FFF2-40B4-BE49-F238E27FC236}">
              <a16:creationId xmlns:a16="http://schemas.microsoft.com/office/drawing/2014/main" id="{7FF682A7-DB30-48E2-BC4C-60596E1B4110}"/>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61" name="Text Box 308">
          <a:extLst>
            <a:ext uri="{FF2B5EF4-FFF2-40B4-BE49-F238E27FC236}">
              <a16:creationId xmlns:a16="http://schemas.microsoft.com/office/drawing/2014/main" id="{C05EC982-9ABC-4678-9B48-24FFB83172B1}"/>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62" name="Text Box 309">
          <a:extLst>
            <a:ext uri="{FF2B5EF4-FFF2-40B4-BE49-F238E27FC236}">
              <a16:creationId xmlns:a16="http://schemas.microsoft.com/office/drawing/2014/main" id="{0E50B13B-F63A-44C6-AE22-A8A7D3B75552}"/>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63" name="Text Box 310">
          <a:extLst>
            <a:ext uri="{FF2B5EF4-FFF2-40B4-BE49-F238E27FC236}">
              <a16:creationId xmlns:a16="http://schemas.microsoft.com/office/drawing/2014/main" id="{B35B31E8-55AF-4656-8018-9BF5836966EC}"/>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64" name="Text Box 311">
          <a:extLst>
            <a:ext uri="{FF2B5EF4-FFF2-40B4-BE49-F238E27FC236}">
              <a16:creationId xmlns:a16="http://schemas.microsoft.com/office/drawing/2014/main" id="{573C825B-C31D-4193-841B-0DFA61421D5B}"/>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65" name="Text Box 312">
          <a:extLst>
            <a:ext uri="{FF2B5EF4-FFF2-40B4-BE49-F238E27FC236}">
              <a16:creationId xmlns:a16="http://schemas.microsoft.com/office/drawing/2014/main" id="{BD99C408-726D-46BE-975F-4C9240FF47B3}"/>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66" name="Text Box 313">
          <a:extLst>
            <a:ext uri="{FF2B5EF4-FFF2-40B4-BE49-F238E27FC236}">
              <a16:creationId xmlns:a16="http://schemas.microsoft.com/office/drawing/2014/main" id="{9E0E40EC-7F88-43A7-ABE3-555D851C33F2}"/>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67" name="Text Box 314">
          <a:extLst>
            <a:ext uri="{FF2B5EF4-FFF2-40B4-BE49-F238E27FC236}">
              <a16:creationId xmlns:a16="http://schemas.microsoft.com/office/drawing/2014/main" id="{3C2F801C-E59D-4DD5-8CFB-CB92F2B6EDBA}"/>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68" name="Text Box 315">
          <a:extLst>
            <a:ext uri="{FF2B5EF4-FFF2-40B4-BE49-F238E27FC236}">
              <a16:creationId xmlns:a16="http://schemas.microsoft.com/office/drawing/2014/main" id="{CB9EF494-E528-4269-A4C9-48A06FE0CC56}"/>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69" name="Text Box 316">
          <a:extLst>
            <a:ext uri="{FF2B5EF4-FFF2-40B4-BE49-F238E27FC236}">
              <a16:creationId xmlns:a16="http://schemas.microsoft.com/office/drawing/2014/main" id="{A74FEE7A-C008-4227-988C-AA7589D424D2}"/>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70" name="Text Box 317">
          <a:extLst>
            <a:ext uri="{FF2B5EF4-FFF2-40B4-BE49-F238E27FC236}">
              <a16:creationId xmlns:a16="http://schemas.microsoft.com/office/drawing/2014/main" id="{D1391805-2993-4CDC-A802-F1FD5C7B327B}"/>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71" name="Text Box 318">
          <a:extLst>
            <a:ext uri="{FF2B5EF4-FFF2-40B4-BE49-F238E27FC236}">
              <a16:creationId xmlns:a16="http://schemas.microsoft.com/office/drawing/2014/main" id="{EB2F9EA9-AB8B-431F-AB40-D88056F82118}"/>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72" name="Text Box 319">
          <a:extLst>
            <a:ext uri="{FF2B5EF4-FFF2-40B4-BE49-F238E27FC236}">
              <a16:creationId xmlns:a16="http://schemas.microsoft.com/office/drawing/2014/main" id="{A14988AC-94AB-4F08-A429-8592E06CB486}"/>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73" name="Text Box 320">
          <a:extLst>
            <a:ext uri="{FF2B5EF4-FFF2-40B4-BE49-F238E27FC236}">
              <a16:creationId xmlns:a16="http://schemas.microsoft.com/office/drawing/2014/main" id="{48FD1ABA-2913-4BB4-9E71-309EBAFD2672}"/>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74" name="Text Box 321">
          <a:extLst>
            <a:ext uri="{FF2B5EF4-FFF2-40B4-BE49-F238E27FC236}">
              <a16:creationId xmlns:a16="http://schemas.microsoft.com/office/drawing/2014/main" id="{0A45A875-5D1C-496B-9D98-DBA117300A9E}"/>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75" name="Text Box 322">
          <a:extLst>
            <a:ext uri="{FF2B5EF4-FFF2-40B4-BE49-F238E27FC236}">
              <a16:creationId xmlns:a16="http://schemas.microsoft.com/office/drawing/2014/main" id="{C94F17A5-6D6C-4E82-B5FB-1974857970C1}"/>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76" name="Text Box 323">
          <a:extLst>
            <a:ext uri="{FF2B5EF4-FFF2-40B4-BE49-F238E27FC236}">
              <a16:creationId xmlns:a16="http://schemas.microsoft.com/office/drawing/2014/main" id="{83A8B6F5-B805-4A9E-8FCC-4EF810DFFC1E}"/>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77" name="Text Box 324">
          <a:extLst>
            <a:ext uri="{FF2B5EF4-FFF2-40B4-BE49-F238E27FC236}">
              <a16:creationId xmlns:a16="http://schemas.microsoft.com/office/drawing/2014/main" id="{AD4FB529-012C-4911-8A26-218C4BC64D86}"/>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78" name="Text Box 346">
          <a:extLst>
            <a:ext uri="{FF2B5EF4-FFF2-40B4-BE49-F238E27FC236}">
              <a16:creationId xmlns:a16="http://schemas.microsoft.com/office/drawing/2014/main" id="{C223B122-7D5B-4F5B-A4E3-76A8CDDA8A4A}"/>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79" name="Text Box 347">
          <a:extLst>
            <a:ext uri="{FF2B5EF4-FFF2-40B4-BE49-F238E27FC236}">
              <a16:creationId xmlns:a16="http://schemas.microsoft.com/office/drawing/2014/main" id="{9D508432-A07F-4B47-B6E6-8524AE92223C}"/>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80" name="Text Box 348">
          <a:extLst>
            <a:ext uri="{FF2B5EF4-FFF2-40B4-BE49-F238E27FC236}">
              <a16:creationId xmlns:a16="http://schemas.microsoft.com/office/drawing/2014/main" id="{A9CD34BF-FD71-4738-A06A-FD88C0AC8022}"/>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81" name="Text Box 349">
          <a:extLst>
            <a:ext uri="{FF2B5EF4-FFF2-40B4-BE49-F238E27FC236}">
              <a16:creationId xmlns:a16="http://schemas.microsoft.com/office/drawing/2014/main" id="{03EA1982-9B02-453F-8599-9E28C5A36969}"/>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82" name="Text Box 350">
          <a:extLst>
            <a:ext uri="{FF2B5EF4-FFF2-40B4-BE49-F238E27FC236}">
              <a16:creationId xmlns:a16="http://schemas.microsoft.com/office/drawing/2014/main" id="{ABF1C162-C761-4C04-8DB6-0E7B99FFFE74}"/>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83" name="Text Box 351">
          <a:extLst>
            <a:ext uri="{FF2B5EF4-FFF2-40B4-BE49-F238E27FC236}">
              <a16:creationId xmlns:a16="http://schemas.microsoft.com/office/drawing/2014/main" id="{C96FF543-41FB-4543-B310-74965B04975B}"/>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84" name="Text Box 352">
          <a:extLst>
            <a:ext uri="{FF2B5EF4-FFF2-40B4-BE49-F238E27FC236}">
              <a16:creationId xmlns:a16="http://schemas.microsoft.com/office/drawing/2014/main" id="{69847354-8FF5-4E90-91E7-4AA9464D7FE2}"/>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85" name="Text Box 353">
          <a:extLst>
            <a:ext uri="{FF2B5EF4-FFF2-40B4-BE49-F238E27FC236}">
              <a16:creationId xmlns:a16="http://schemas.microsoft.com/office/drawing/2014/main" id="{1462609C-2388-40CC-8F5B-5136B491E274}"/>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86" name="Text Box 354">
          <a:extLst>
            <a:ext uri="{FF2B5EF4-FFF2-40B4-BE49-F238E27FC236}">
              <a16:creationId xmlns:a16="http://schemas.microsoft.com/office/drawing/2014/main" id="{E5BE810C-1CB8-408B-95F3-5EB310C21830}"/>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87" name="Text Box 355">
          <a:extLst>
            <a:ext uri="{FF2B5EF4-FFF2-40B4-BE49-F238E27FC236}">
              <a16:creationId xmlns:a16="http://schemas.microsoft.com/office/drawing/2014/main" id="{EE8C26C8-293E-4BF1-9B17-8657576E6F42}"/>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88" name="Text Box 356">
          <a:extLst>
            <a:ext uri="{FF2B5EF4-FFF2-40B4-BE49-F238E27FC236}">
              <a16:creationId xmlns:a16="http://schemas.microsoft.com/office/drawing/2014/main" id="{A5977FDC-A624-46F3-B4A2-7DFA14A3E6F9}"/>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89" name="Text Box 357">
          <a:extLst>
            <a:ext uri="{FF2B5EF4-FFF2-40B4-BE49-F238E27FC236}">
              <a16:creationId xmlns:a16="http://schemas.microsoft.com/office/drawing/2014/main" id="{FB918D97-2F5A-4E49-BF92-08B3C121BFC5}"/>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90" name="Text Box 358">
          <a:extLst>
            <a:ext uri="{FF2B5EF4-FFF2-40B4-BE49-F238E27FC236}">
              <a16:creationId xmlns:a16="http://schemas.microsoft.com/office/drawing/2014/main" id="{E46B534C-74A5-4142-A370-3B2410D8D288}"/>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91" name="Text Box 359">
          <a:extLst>
            <a:ext uri="{FF2B5EF4-FFF2-40B4-BE49-F238E27FC236}">
              <a16:creationId xmlns:a16="http://schemas.microsoft.com/office/drawing/2014/main" id="{4155D9B3-BBF0-4CF3-A210-5EBDCD2D1096}"/>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92" name="Text Box 360">
          <a:extLst>
            <a:ext uri="{FF2B5EF4-FFF2-40B4-BE49-F238E27FC236}">
              <a16:creationId xmlns:a16="http://schemas.microsoft.com/office/drawing/2014/main" id="{01F940BB-91BA-45D7-9D26-FB4E58BE2A52}"/>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93" name="Text Box 361">
          <a:extLst>
            <a:ext uri="{FF2B5EF4-FFF2-40B4-BE49-F238E27FC236}">
              <a16:creationId xmlns:a16="http://schemas.microsoft.com/office/drawing/2014/main" id="{1F07A234-E152-4125-ABF3-B85CA0D05E97}"/>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94" name="Text Box 362">
          <a:extLst>
            <a:ext uri="{FF2B5EF4-FFF2-40B4-BE49-F238E27FC236}">
              <a16:creationId xmlns:a16="http://schemas.microsoft.com/office/drawing/2014/main" id="{4802E9FC-199C-4C20-A649-E61B51DD698D}"/>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95" name="Text Box 363">
          <a:extLst>
            <a:ext uri="{FF2B5EF4-FFF2-40B4-BE49-F238E27FC236}">
              <a16:creationId xmlns:a16="http://schemas.microsoft.com/office/drawing/2014/main" id="{02D5B34B-F7D8-4EA0-AB2B-245008509F64}"/>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96" name="Text Box 364">
          <a:extLst>
            <a:ext uri="{FF2B5EF4-FFF2-40B4-BE49-F238E27FC236}">
              <a16:creationId xmlns:a16="http://schemas.microsoft.com/office/drawing/2014/main" id="{14693B38-EE03-47C6-BB21-2E1A9BA677F9}"/>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97" name="Text Box 365">
          <a:extLst>
            <a:ext uri="{FF2B5EF4-FFF2-40B4-BE49-F238E27FC236}">
              <a16:creationId xmlns:a16="http://schemas.microsoft.com/office/drawing/2014/main" id="{33B6F013-7606-49CD-99E6-D7C1866CABE9}"/>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298" name="Text Box 366">
          <a:extLst>
            <a:ext uri="{FF2B5EF4-FFF2-40B4-BE49-F238E27FC236}">
              <a16:creationId xmlns:a16="http://schemas.microsoft.com/office/drawing/2014/main" id="{340CB5D5-8741-4343-AEDD-8C99702CD6EE}"/>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299" name="Text Box 367">
          <a:extLst>
            <a:ext uri="{FF2B5EF4-FFF2-40B4-BE49-F238E27FC236}">
              <a16:creationId xmlns:a16="http://schemas.microsoft.com/office/drawing/2014/main" id="{151B7058-C9C3-469C-A632-0994514890B2}"/>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300" name="Text Box 368">
          <a:extLst>
            <a:ext uri="{FF2B5EF4-FFF2-40B4-BE49-F238E27FC236}">
              <a16:creationId xmlns:a16="http://schemas.microsoft.com/office/drawing/2014/main" id="{255F1F46-0DC5-4751-A8E3-485F4C077318}"/>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301" name="Text Box 369">
          <a:extLst>
            <a:ext uri="{FF2B5EF4-FFF2-40B4-BE49-F238E27FC236}">
              <a16:creationId xmlns:a16="http://schemas.microsoft.com/office/drawing/2014/main" id="{D5CB649B-4084-4243-A80B-A3986A9FE3AF}"/>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302" name="Text Box 370">
          <a:extLst>
            <a:ext uri="{FF2B5EF4-FFF2-40B4-BE49-F238E27FC236}">
              <a16:creationId xmlns:a16="http://schemas.microsoft.com/office/drawing/2014/main" id="{284EC6B1-A21B-4B4D-B683-30D6CA76F5B9}"/>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303" name="Text Box 371">
          <a:extLst>
            <a:ext uri="{FF2B5EF4-FFF2-40B4-BE49-F238E27FC236}">
              <a16:creationId xmlns:a16="http://schemas.microsoft.com/office/drawing/2014/main" id="{7AAF8267-A4B0-4214-AB35-18A70E0AF093}"/>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304" name="Text Box 372">
          <a:extLst>
            <a:ext uri="{FF2B5EF4-FFF2-40B4-BE49-F238E27FC236}">
              <a16:creationId xmlns:a16="http://schemas.microsoft.com/office/drawing/2014/main" id="{F9AEFB47-89FC-4808-9CB0-C74624B091AA}"/>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305" name="Text Box 373">
          <a:extLst>
            <a:ext uri="{FF2B5EF4-FFF2-40B4-BE49-F238E27FC236}">
              <a16:creationId xmlns:a16="http://schemas.microsoft.com/office/drawing/2014/main" id="{028E27AC-B61A-42FB-9353-6F1DE70DF5AC}"/>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306" name="Text Box 374">
          <a:extLst>
            <a:ext uri="{FF2B5EF4-FFF2-40B4-BE49-F238E27FC236}">
              <a16:creationId xmlns:a16="http://schemas.microsoft.com/office/drawing/2014/main" id="{AA9C9FB9-1BA5-4C19-812D-BC2FB43461C6}"/>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307" name="Text Box 375">
          <a:extLst>
            <a:ext uri="{FF2B5EF4-FFF2-40B4-BE49-F238E27FC236}">
              <a16:creationId xmlns:a16="http://schemas.microsoft.com/office/drawing/2014/main" id="{41AAFF91-918C-4881-B6EC-94138AAA3628}"/>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308" name="Text Box 376">
          <a:extLst>
            <a:ext uri="{FF2B5EF4-FFF2-40B4-BE49-F238E27FC236}">
              <a16:creationId xmlns:a16="http://schemas.microsoft.com/office/drawing/2014/main" id="{0A3D680C-008B-4948-B7C1-EECCBD23D7F4}"/>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309" name="Text Box 377">
          <a:extLst>
            <a:ext uri="{FF2B5EF4-FFF2-40B4-BE49-F238E27FC236}">
              <a16:creationId xmlns:a16="http://schemas.microsoft.com/office/drawing/2014/main" id="{668DDECC-B244-454A-B9BD-5B3D69F7513C}"/>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310" name="Text Box 378">
          <a:extLst>
            <a:ext uri="{FF2B5EF4-FFF2-40B4-BE49-F238E27FC236}">
              <a16:creationId xmlns:a16="http://schemas.microsoft.com/office/drawing/2014/main" id="{5D80606E-7380-4AB7-B3D5-1B90595517C6}"/>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311" name="Text Box 379">
          <a:extLst>
            <a:ext uri="{FF2B5EF4-FFF2-40B4-BE49-F238E27FC236}">
              <a16:creationId xmlns:a16="http://schemas.microsoft.com/office/drawing/2014/main" id="{1A4E7237-91EB-4FA3-86C5-AD1E5F845B12}"/>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312" name="Text Box 380">
          <a:extLst>
            <a:ext uri="{FF2B5EF4-FFF2-40B4-BE49-F238E27FC236}">
              <a16:creationId xmlns:a16="http://schemas.microsoft.com/office/drawing/2014/main" id="{E8D821F0-88D4-44FC-B8F7-8A785EB63CF4}"/>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313" name="Text Box 381">
          <a:extLst>
            <a:ext uri="{FF2B5EF4-FFF2-40B4-BE49-F238E27FC236}">
              <a16:creationId xmlns:a16="http://schemas.microsoft.com/office/drawing/2014/main" id="{2B6925DD-5160-45A9-87A9-5545D858D438}"/>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314" name="Text Box 382">
          <a:extLst>
            <a:ext uri="{FF2B5EF4-FFF2-40B4-BE49-F238E27FC236}">
              <a16:creationId xmlns:a16="http://schemas.microsoft.com/office/drawing/2014/main" id="{6AFA8882-4A5F-4A28-BD86-283823F5E46B}"/>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315" name="Text Box 383">
          <a:extLst>
            <a:ext uri="{FF2B5EF4-FFF2-40B4-BE49-F238E27FC236}">
              <a16:creationId xmlns:a16="http://schemas.microsoft.com/office/drawing/2014/main" id="{97F709B8-C058-4EB7-8E00-6738A1C93751}"/>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316" name="Text Box 384">
          <a:extLst>
            <a:ext uri="{FF2B5EF4-FFF2-40B4-BE49-F238E27FC236}">
              <a16:creationId xmlns:a16="http://schemas.microsoft.com/office/drawing/2014/main" id="{5EA27AAE-5944-4C8B-AFE4-6D851E9226D3}"/>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317" name="Text Box 385">
          <a:extLst>
            <a:ext uri="{FF2B5EF4-FFF2-40B4-BE49-F238E27FC236}">
              <a16:creationId xmlns:a16="http://schemas.microsoft.com/office/drawing/2014/main" id="{572B002D-FE54-4C31-B420-05BAE34275D2}"/>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318" name="Text Box 386">
          <a:extLst>
            <a:ext uri="{FF2B5EF4-FFF2-40B4-BE49-F238E27FC236}">
              <a16:creationId xmlns:a16="http://schemas.microsoft.com/office/drawing/2014/main" id="{C1984A22-08AC-4783-AE41-5798BAADD349}"/>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319" name="Text Box 387">
          <a:extLst>
            <a:ext uri="{FF2B5EF4-FFF2-40B4-BE49-F238E27FC236}">
              <a16:creationId xmlns:a16="http://schemas.microsoft.com/office/drawing/2014/main" id="{4C9CAE9B-A8A9-42E2-9C4B-C3B5F49E41CF}"/>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320" name="Text Box 388">
          <a:extLst>
            <a:ext uri="{FF2B5EF4-FFF2-40B4-BE49-F238E27FC236}">
              <a16:creationId xmlns:a16="http://schemas.microsoft.com/office/drawing/2014/main" id="{5C28218D-E386-4F82-905C-C8879DAEEE6F}"/>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321" name="Text Box 389">
          <a:extLst>
            <a:ext uri="{FF2B5EF4-FFF2-40B4-BE49-F238E27FC236}">
              <a16:creationId xmlns:a16="http://schemas.microsoft.com/office/drawing/2014/main" id="{3DE53636-4308-43DD-9579-06321B564E47}"/>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322" name="Text Box 390">
          <a:extLst>
            <a:ext uri="{FF2B5EF4-FFF2-40B4-BE49-F238E27FC236}">
              <a16:creationId xmlns:a16="http://schemas.microsoft.com/office/drawing/2014/main" id="{C695BB46-D7CD-4812-8BC6-D2A5946E10EB}"/>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323" name="Text Box 391">
          <a:extLst>
            <a:ext uri="{FF2B5EF4-FFF2-40B4-BE49-F238E27FC236}">
              <a16:creationId xmlns:a16="http://schemas.microsoft.com/office/drawing/2014/main" id="{DFEAA428-E5E7-4E7B-AE69-D2C29922A097}"/>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324" name="Text Box 392">
          <a:extLst>
            <a:ext uri="{FF2B5EF4-FFF2-40B4-BE49-F238E27FC236}">
              <a16:creationId xmlns:a16="http://schemas.microsoft.com/office/drawing/2014/main" id="{3B2998A8-A5E7-4051-8680-A5AFA32D9FFE}"/>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325" name="Text Box 393">
          <a:extLst>
            <a:ext uri="{FF2B5EF4-FFF2-40B4-BE49-F238E27FC236}">
              <a16:creationId xmlns:a16="http://schemas.microsoft.com/office/drawing/2014/main" id="{B92DD3FD-FD24-4E45-AD95-64F328B45226}"/>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326" name="Text Box 394">
          <a:extLst>
            <a:ext uri="{FF2B5EF4-FFF2-40B4-BE49-F238E27FC236}">
              <a16:creationId xmlns:a16="http://schemas.microsoft.com/office/drawing/2014/main" id="{C1724202-B7B9-4BB0-A41B-AA4D304A9950}"/>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327" name="Text Box 395">
          <a:extLst>
            <a:ext uri="{FF2B5EF4-FFF2-40B4-BE49-F238E27FC236}">
              <a16:creationId xmlns:a16="http://schemas.microsoft.com/office/drawing/2014/main" id="{7D1D8293-ED8A-428C-9399-B8C73EAA5EDE}"/>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328" name="Text Box 396">
          <a:extLst>
            <a:ext uri="{FF2B5EF4-FFF2-40B4-BE49-F238E27FC236}">
              <a16:creationId xmlns:a16="http://schemas.microsoft.com/office/drawing/2014/main" id="{6DD2BCAC-298F-4F2C-AA82-7D3BD00FD51B}"/>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329" name="Text Box 397">
          <a:extLst>
            <a:ext uri="{FF2B5EF4-FFF2-40B4-BE49-F238E27FC236}">
              <a16:creationId xmlns:a16="http://schemas.microsoft.com/office/drawing/2014/main" id="{AEBD2EBF-5BF7-4F2C-915F-B297272DA2D0}"/>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330" name="Text Box 398">
          <a:extLst>
            <a:ext uri="{FF2B5EF4-FFF2-40B4-BE49-F238E27FC236}">
              <a16:creationId xmlns:a16="http://schemas.microsoft.com/office/drawing/2014/main" id="{AE80683A-3ED4-434B-830A-6F1E38694FCC}"/>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331" name="Text Box 399">
          <a:extLst>
            <a:ext uri="{FF2B5EF4-FFF2-40B4-BE49-F238E27FC236}">
              <a16:creationId xmlns:a16="http://schemas.microsoft.com/office/drawing/2014/main" id="{580DF414-ADAF-47CA-9F03-4FB4CC07F9E0}"/>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332" name="Text Box 400">
          <a:extLst>
            <a:ext uri="{FF2B5EF4-FFF2-40B4-BE49-F238E27FC236}">
              <a16:creationId xmlns:a16="http://schemas.microsoft.com/office/drawing/2014/main" id="{073D2E2C-5652-45EE-8EC9-AF42139C26D5}"/>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333" name="Text Box 401">
          <a:extLst>
            <a:ext uri="{FF2B5EF4-FFF2-40B4-BE49-F238E27FC236}">
              <a16:creationId xmlns:a16="http://schemas.microsoft.com/office/drawing/2014/main" id="{E9FA8A79-94DC-4DC6-8442-0BE940398F8C}"/>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334" name="Text Box 402">
          <a:extLst>
            <a:ext uri="{FF2B5EF4-FFF2-40B4-BE49-F238E27FC236}">
              <a16:creationId xmlns:a16="http://schemas.microsoft.com/office/drawing/2014/main" id="{52BFC752-A86B-4FA4-804F-B677C0D68772}"/>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335" name="Text Box 403">
          <a:extLst>
            <a:ext uri="{FF2B5EF4-FFF2-40B4-BE49-F238E27FC236}">
              <a16:creationId xmlns:a16="http://schemas.microsoft.com/office/drawing/2014/main" id="{69E29C00-D66A-4A25-90E0-A11EAFC7451B}"/>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336" name="Text Box 404">
          <a:extLst>
            <a:ext uri="{FF2B5EF4-FFF2-40B4-BE49-F238E27FC236}">
              <a16:creationId xmlns:a16="http://schemas.microsoft.com/office/drawing/2014/main" id="{EF0D18A1-8220-41BB-B58E-3ADD6DF22E00}"/>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337" name="Text Box 405">
          <a:extLst>
            <a:ext uri="{FF2B5EF4-FFF2-40B4-BE49-F238E27FC236}">
              <a16:creationId xmlns:a16="http://schemas.microsoft.com/office/drawing/2014/main" id="{2DA1AF23-C99C-4FC5-905A-C90D19A515B4}"/>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338" name="Text Box 406">
          <a:extLst>
            <a:ext uri="{FF2B5EF4-FFF2-40B4-BE49-F238E27FC236}">
              <a16:creationId xmlns:a16="http://schemas.microsoft.com/office/drawing/2014/main" id="{6081114C-5991-4356-97D4-F166326DEF3D}"/>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339" name="Text Box 407">
          <a:extLst>
            <a:ext uri="{FF2B5EF4-FFF2-40B4-BE49-F238E27FC236}">
              <a16:creationId xmlns:a16="http://schemas.microsoft.com/office/drawing/2014/main" id="{48C237F0-ED69-41CB-89B0-5D8AC8ED6615}"/>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340" name="Text Box 408">
          <a:extLst>
            <a:ext uri="{FF2B5EF4-FFF2-40B4-BE49-F238E27FC236}">
              <a16:creationId xmlns:a16="http://schemas.microsoft.com/office/drawing/2014/main" id="{BB9D9FD4-310E-4FAA-AF9F-66242F69A530}"/>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41" name="Text Box 409">
          <a:extLst>
            <a:ext uri="{FF2B5EF4-FFF2-40B4-BE49-F238E27FC236}">
              <a16:creationId xmlns:a16="http://schemas.microsoft.com/office/drawing/2014/main" id="{628026C0-227A-40FD-A533-E287D2570064}"/>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42" name="Text Box 410">
          <a:extLst>
            <a:ext uri="{FF2B5EF4-FFF2-40B4-BE49-F238E27FC236}">
              <a16:creationId xmlns:a16="http://schemas.microsoft.com/office/drawing/2014/main" id="{6448ED85-7689-46DD-9BB5-A9027030997F}"/>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43" name="Text Box 411">
          <a:extLst>
            <a:ext uri="{FF2B5EF4-FFF2-40B4-BE49-F238E27FC236}">
              <a16:creationId xmlns:a16="http://schemas.microsoft.com/office/drawing/2014/main" id="{9BC620BB-B698-4911-AA2D-9AC541A06D31}"/>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44" name="Text Box 412">
          <a:extLst>
            <a:ext uri="{FF2B5EF4-FFF2-40B4-BE49-F238E27FC236}">
              <a16:creationId xmlns:a16="http://schemas.microsoft.com/office/drawing/2014/main" id="{F57258CE-C773-4967-A8F4-290A9D8302B4}"/>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45" name="Text Box 413">
          <a:extLst>
            <a:ext uri="{FF2B5EF4-FFF2-40B4-BE49-F238E27FC236}">
              <a16:creationId xmlns:a16="http://schemas.microsoft.com/office/drawing/2014/main" id="{4E365C83-9ACC-4E55-8666-6DEC9A9A6785}"/>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46" name="Text Box 414">
          <a:extLst>
            <a:ext uri="{FF2B5EF4-FFF2-40B4-BE49-F238E27FC236}">
              <a16:creationId xmlns:a16="http://schemas.microsoft.com/office/drawing/2014/main" id="{E0EC4EA8-F737-42CD-A3F4-628929DE3AE5}"/>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47" name="Text Box 415">
          <a:extLst>
            <a:ext uri="{FF2B5EF4-FFF2-40B4-BE49-F238E27FC236}">
              <a16:creationId xmlns:a16="http://schemas.microsoft.com/office/drawing/2014/main" id="{62C5414C-4824-4903-8811-230AA0384254}"/>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48" name="Text Box 416">
          <a:extLst>
            <a:ext uri="{FF2B5EF4-FFF2-40B4-BE49-F238E27FC236}">
              <a16:creationId xmlns:a16="http://schemas.microsoft.com/office/drawing/2014/main" id="{8E487C3A-DBB3-4A6F-A820-D5B62E980E38}"/>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49" name="Text Box 417">
          <a:extLst>
            <a:ext uri="{FF2B5EF4-FFF2-40B4-BE49-F238E27FC236}">
              <a16:creationId xmlns:a16="http://schemas.microsoft.com/office/drawing/2014/main" id="{AF188E12-2E30-4B11-99A0-DA53BBC0397F}"/>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50" name="Text Box 418">
          <a:extLst>
            <a:ext uri="{FF2B5EF4-FFF2-40B4-BE49-F238E27FC236}">
              <a16:creationId xmlns:a16="http://schemas.microsoft.com/office/drawing/2014/main" id="{535349F7-7F38-46B6-9069-EFE2DD720705}"/>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51" name="Text Box 419">
          <a:extLst>
            <a:ext uri="{FF2B5EF4-FFF2-40B4-BE49-F238E27FC236}">
              <a16:creationId xmlns:a16="http://schemas.microsoft.com/office/drawing/2014/main" id="{9C242594-8A61-4DF5-8E0A-68752A9F8B03}"/>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52" name="Text Box 420">
          <a:extLst>
            <a:ext uri="{FF2B5EF4-FFF2-40B4-BE49-F238E27FC236}">
              <a16:creationId xmlns:a16="http://schemas.microsoft.com/office/drawing/2014/main" id="{7E5940C2-818E-4568-AE36-1F17EE3AC5F6}"/>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53" name="Text Box 421">
          <a:extLst>
            <a:ext uri="{FF2B5EF4-FFF2-40B4-BE49-F238E27FC236}">
              <a16:creationId xmlns:a16="http://schemas.microsoft.com/office/drawing/2014/main" id="{100E39BB-74F7-415F-9A37-66DBFFFA3EC9}"/>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54" name="Text Box 422">
          <a:extLst>
            <a:ext uri="{FF2B5EF4-FFF2-40B4-BE49-F238E27FC236}">
              <a16:creationId xmlns:a16="http://schemas.microsoft.com/office/drawing/2014/main" id="{D5491F87-C8C0-4465-A132-17C1376A15D2}"/>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55" name="Text Box 423">
          <a:extLst>
            <a:ext uri="{FF2B5EF4-FFF2-40B4-BE49-F238E27FC236}">
              <a16:creationId xmlns:a16="http://schemas.microsoft.com/office/drawing/2014/main" id="{64E18F39-9E8C-41F2-A7FC-060A890A6AC6}"/>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56" name="Text Box 424">
          <a:extLst>
            <a:ext uri="{FF2B5EF4-FFF2-40B4-BE49-F238E27FC236}">
              <a16:creationId xmlns:a16="http://schemas.microsoft.com/office/drawing/2014/main" id="{1689F24F-9F49-4162-8A29-D4BB1FE11DCE}"/>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57" name="Text Box 425">
          <a:extLst>
            <a:ext uri="{FF2B5EF4-FFF2-40B4-BE49-F238E27FC236}">
              <a16:creationId xmlns:a16="http://schemas.microsoft.com/office/drawing/2014/main" id="{BCF6163A-87A8-4D1E-84B0-AE4B757B3A76}"/>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58" name="Text Box 426">
          <a:extLst>
            <a:ext uri="{FF2B5EF4-FFF2-40B4-BE49-F238E27FC236}">
              <a16:creationId xmlns:a16="http://schemas.microsoft.com/office/drawing/2014/main" id="{8A5DD42E-E31B-46BD-804B-99A31074F97F}"/>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59" name="Text Box 427">
          <a:extLst>
            <a:ext uri="{FF2B5EF4-FFF2-40B4-BE49-F238E27FC236}">
              <a16:creationId xmlns:a16="http://schemas.microsoft.com/office/drawing/2014/main" id="{279A5D50-3021-45FD-A43B-50AB091F79B7}"/>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60" name="Text Box 428">
          <a:extLst>
            <a:ext uri="{FF2B5EF4-FFF2-40B4-BE49-F238E27FC236}">
              <a16:creationId xmlns:a16="http://schemas.microsoft.com/office/drawing/2014/main" id="{87D65B4D-86D1-49AA-908A-C4C4126AC54A}"/>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61" name="Text Box 429">
          <a:extLst>
            <a:ext uri="{FF2B5EF4-FFF2-40B4-BE49-F238E27FC236}">
              <a16:creationId xmlns:a16="http://schemas.microsoft.com/office/drawing/2014/main" id="{40934882-5931-4E89-8B9A-7EAB0187AF3C}"/>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62" name="Text Box 430">
          <a:extLst>
            <a:ext uri="{FF2B5EF4-FFF2-40B4-BE49-F238E27FC236}">
              <a16:creationId xmlns:a16="http://schemas.microsoft.com/office/drawing/2014/main" id="{4727C0B8-B82E-4444-BF81-7A316F71C42E}"/>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63" name="Text Box 431">
          <a:extLst>
            <a:ext uri="{FF2B5EF4-FFF2-40B4-BE49-F238E27FC236}">
              <a16:creationId xmlns:a16="http://schemas.microsoft.com/office/drawing/2014/main" id="{492BBA01-0C80-4B1E-A247-24E416974DAC}"/>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64" name="Text Box 432">
          <a:extLst>
            <a:ext uri="{FF2B5EF4-FFF2-40B4-BE49-F238E27FC236}">
              <a16:creationId xmlns:a16="http://schemas.microsoft.com/office/drawing/2014/main" id="{EC698B91-61CC-4409-A9FB-6AF192625F96}"/>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65" name="Text Box 433">
          <a:extLst>
            <a:ext uri="{FF2B5EF4-FFF2-40B4-BE49-F238E27FC236}">
              <a16:creationId xmlns:a16="http://schemas.microsoft.com/office/drawing/2014/main" id="{AC0FA4D1-C122-40C4-A2AD-EB2E172E5173}"/>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66" name="Text Box 434">
          <a:extLst>
            <a:ext uri="{FF2B5EF4-FFF2-40B4-BE49-F238E27FC236}">
              <a16:creationId xmlns:a16="http://schemas.microsoft.com/office/drawing/2014/main" id="{A9CB95E6-5206-41EA-B9DB-3B53D0ED10E4}"/>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67" name="Text Box 435">
          <a:extLst>
            <a:ext uri="{FF2B5EF4-FFF2-40B4-BE49-F238E27FC236}">
              <a16:creationId xmlns:a16="http://schemas.microsoft.com/office/drawing/2014/main" id="{109935F5-6CDC-42C4-B19A-E330BB2562F0}"/>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68" name="Text Box 436">
          <a:extLst>
            <a:ext uri="{FF2B5EF4-FFF2-40B4-BE49-F238E27FC236}">
              <a16:creationId xmlns:a16="http://schemas.microsoft.com/office/drawing/2014/main" id="{99AF7EDA-3FA5-412F-B6DF-E4E026E64B4D}"/>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69" name="Text Box 437">
          <a:extLst>
            <a:ext uri="{FF2B5EF4-FFF2-40B4-BE49-F238E27FC236}">
              <a16:creationId xmlns:a16="http://schemas.microsoft.com/office/drawing/2014/main" id="{EBED8A75-8262-4DD5-9396-FBB5C9889C46}"/>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70" name="Text Box 438">
          <a:extLst>
            <a:ext uri="{FF2B5EF4-FFF2-40B4-BE49-F238E27FC236}">
              <a16:creationId xmlns:a16="http://schemas.microsoft.com/office/drawing/2014/main" id="{B15DB5A5-09D7-493C-B00A-0F55F961B2FC}"/>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71" name="Text Box 439">
          <a:extLst>
            <a:ext uri="{FF2B5EF4-FFF2-40B4-BE49-F238E27FC236}">
              <a16:creationId xmlns:a16="http://schemas.microsoft.com/office/drawing/2014/main" id="{F78BB7BB-5264-4D83-8852-6A36055402C5}"/>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72" name="Text Box 440">
          <a:extLst>
            <a:ext uri="{FF2B5EF4-FFF2-40B4-BE49-F238E27FC236}">
              <a16:creationId xmlns:a16="http://schemas.microsoft.com/office/drawing/2014/main" id="{47293C08-9F7E-47DE-A75C-43DD8C9AC843}"/>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73" name="Text Box 441">
          <a:extLst>
            <a:ext uri="{FF2B5EF4-FFF2-40B4-BE49-F238E27FC236}">
              <a16:creationId xmlns:a16="http://schemas.microsoft.com/office/drawing/2014/main" id="{E89179E1-C19F-4AEA-B418-212EEEE5BB23}"/>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74" name="Text Box 442">
          <a:extLst>
            <a:ext uri="{FF2B5EF4-FFF2-40B4-BE49-F238E27FC236}">
              <a16:creationId xmlns:a16="http://schemas.microsoft.com/office/drawing/2014/main" id="{1F54C1FB-E34F-4AC9-A308-B9F69ABCB87F}"/>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75" name="Text Box 443">
          <a:extLst>
            <a:ext uri="{FF2B5EF4-FFF2-40B4-BE49-F238E27FC236}">
              <a16:creationId xmlns:a16="http://schemas.microsoft.com/office/drawing/2014/main" id="{E1358E01-F78A-4931-8EB5-4B7D575ADB50}"/>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76" name="Text Box 444">
          <a:extLst>
            <a:ext uri="{FF2B5EF4-FFF2-40B4-BE49-F238E27FC236}">
              <a16:creationId xmlns:a16="http://schemas.microsoft.com/office/drawing/2014/main" id="{B7371C1B-3880-48EC-8D8A-219B93170738}"/>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77" name="Text Box 445">
          <a:extLst>
            <a:ext uri="{FF2B5EF4-FFF2-40B4-BE49-F238E27FC236}">
              <a16:creationId xmlns:a16="http://schemas.microsoft.com/office/drawing/2014/main" id="{BB19D209-4D19-4BA8-BE30-BC40F2EE4384}"/>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78" name="Text Box 446">
          <a:extLst>
            <a:ext uri="{FF2B5EF4-FFF2-40B4-BE49-F238E27FC236}">
              <a16:creationId xmlns:a16="http://schemas.microsoft.com/office/drawing/2014/main" id="{CF467D97-4FF7-46D7-933C-A4043A1C35F9}"/>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79" name="Text Box 447">
          <a:extLst>
            <a:ext uri="{FF2B5EF4-FFF2-40B4-BE49-F238E27FC236}">
              <a16:creationId xmlns:a16="http://schemas.microsoft.com/office/drawing/2014/main" id="{1BC07EB7-FECC-45D5-A0EE-354269193169}"/>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80" name="Text Box 448">
          <a:extLst>
            <a:ext uri="{FF2B5EF4-FFF2-40B4-BE49-F238E27FC236}">
              <a16:creationId xmlns:a16="http://schemas.microsoft.com/office/drawing/2014/main" id="{8A257E7D-F008-49D5-AC2B-9C4962396BCA}"/>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81" name="Text Box 449">
          <a:extLst>
            <a:ext uri="{FF2B5EF4-FFF2-40B4-BE49-F238E27FC236}">
              <a16:creationId xmlns:a16="http://schemas.microsoft.com/office/drawing/2014/main" id="{0CF2EE09-8EC5-4C8F-943B-759E10908B7E}"/>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382" name="Text Box 450">
          <a:extLst>
            <a:ext uri="{FF2B5EF4-FFF2-40B4-BE49-F238E27FC236}">
              <a16:creationId xmlns:a16="http://schemas.microsoft.com/office/drawing/2014/main" id="{074F6BE0-35C5-4D23-92FE-4B1F8C2DCE50}"/>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383" name="Text Box 451">
          <a:extLst>
            <a:ext uri="{FF2B5EF4-FFF2-40B4-BE49-F238E27FC236}">
              <a16:creationId xmlns:a16="http://schemas.microsoft.com/office/drawing/2014/main" id="{DE1F7235-2567-4C3B-B573-C02852CE54A0}"/>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384" name="Text Box 452">
          <a:extLst>
            <a:ext uri="{FF2B5EF4-FFF2-40B4-BE49-F238E27FC236}">
              <a16:creationId xmlns:a16="http://schemas.microsoft.com/office/drawing/2014/main" id="{A288888A-1657-477F-9D88-54A3A9156F39}"/>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385" name="Text Box 453">
          <a:extLst>
            <a:ext uri="{FF2B5EF4-FFF2-40B4-BE49-F238E27FC236}">
              <a16:creationId xmlns:a16="http://schemas.microsoft.com/office/drawing/2014/main" id="{FCE2D46C-6D6F-4D08-95C8-FDD259EE6BDC}"/>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386" name="Text Box 454">
          <a:extLst>
            <a:ext uri="{FF2B5EF4-FFF2-40B4-BE49-F238E27FC236}">
              <a16:creationId xmlns:a16="http://schemas.microsoft.com/office/drawing/2014/main" id="{22879F26-BFC3-458A-A327-A209CA4633E7}"/>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387" name="Text Box 455">
          <a:extLst>
            <a:ext uri="{FF2B5EF4-FFF2-40B4-BE49-F238E27FC236}">
              <a16:creationId xmlns:a16="http://schemas.microsoft.com/office/drawing/2014/main" id="{4EC4ABF6-B05B-4E13-8C88-B71659CA58EB}"/>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388" name="Text Box 456">
          <a:extLst>
            <a:ext uri="{FF2B5EF4-FFF2-40B4-BE49-F238E27FC236}">
              <a16:creationId xmlns:a16="http://schemas.microsoft.com/office/drawing/2014/main" id="{8F943E2F-B2AF-4751-9DEB-290F8D183B6F}"/>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389" name="Text Box 457">
          <a:extLst>
            <a:ext uri="{FF2B5EF4-FFF2-40B4-BE49-F238E27FC236}">
              <a16:creationId xmlns:a16="http://schemas.microsoft.com/office/drawing/2014/main" id="{4B6930C3-37C9-4E29-9E0F-B78DE2E0D820}"/>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390" name="Text Box 458">
          <a:extLst>
            <a:ext uri="{FF2B5EF4-FFF2-40B4-BE49-F238E27FC236}">
              <a16:creationId xmlns:a16="http://schemas.microsoft.com/office/drawing/2014/main" id="{FC5BE29D-B5AF-4BAD-96CF-1140A9DFDF19}"/>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391" name="Text Box 459">
          <a:extLst>
            <a:ext uri="{FF2B5EF4-FFF2-40B4-BE49-F238E27FC236}">
              <a16:creationId xmlns:a16="http://schemas.microsoft.com/office/drawing/2014/main" id="{BEF17CDC-E1A2-4848-87BF-BA8E372B800E}"/>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392" name="Text Box 460">
          <a:extLst>
            <a:ext uri="{FF2B5EF4-FFF2-40B4-BE49-F238E27FC236}">
              <a16:creationId xmlns:a16="http://schemas.microsoft.com/office/drawing/2014/main" id="{F91D46F9-5B91-4B9B-A85E-6394935943F2}"/>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393" name="Text Box 461">
          <a:extLst>
            <a:ext uri="{FF2B5EF4-FFF2-40B4-BE49-F238E27FC236}">
              <a16:creationId xmlns:a16="http://schemas.microsoft.com/office/drawing/2014/main" id="{2CF1E8A5-5DEE-4050-B1F9-1E638F20576A}"/>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394" name="Text Box 462">
          <a:extLst>
            <a:ext uri="{FF2B5EF4-FFF2-40B4-BE49-F238E27FC236}">
              <a16:creationId xmlns:a16="http://schemas.microsoft.com/office/drawing/2014/main" id="{8E0833D2-9B53-466A-AE74-882A85AA7ACB}"/>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395" name="Text Box 463">
          <a:extLst>
            <a:ext uri="{FF2B5EF4-FFF2-40B4-BE49-F238E27FC236}">
              <a16:creationId xmlns:a16="http://schemas.microsoft.com/office/drawing/2014/main" id="{EBB90BA5-7A86-4D7C-B6C9-E7C6AB6B4FED}"/>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396" name="Text Box 464">
          <a:extLst>
            <a:ext uri="{FF2B5EF4-FFF2-40B4-BE49-F238E27FC236}">
              <a16:creationId xmlns:a16="http://schemas.microsoft.com/office/drawing/2014/main" id="{78F4863C-A728-467E-85B1-1968157BF653}"/>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397" name="Text Box 465">
          <a:extLst>
            <a:ext uri="{FF2B5EF4-FFF2-40B4-BE49-F238E27FC236}">
              <a16:creationId xmlns:a16="http://schemas.microsoft.com/office/drawing/2014/main" id="{303C106A-6A1C-47DB-A88C-6E52B17FBB93}"/>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398" name="Text Box 466">
          <a:extLst>
            <a:ext uri="{FF2B5EF4-FFF2-40B4-BE49-F238E27FC236}">
              <a16:creationId xmlns:a16="http://schemas.microsoft.com/office/drawing/2014/main" id="{48A09F91-C961-403F-9B86-A54DE47F1404}"/>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399" name="Text Box 467">
          <a:extLst>
            <a:ext uri="{FF2B5EF4-FFF2-40B4-BE49-F238E27FC236}">
              <a16:creationId xmlns:a16="http://schemas.microsoft.com/office/drawing/2014/main" id="{BEACCD9A-F97C-4A7E-BB0B-089F1FF6885C}"/>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400" name="Text Box 468">
          <a:extLst>
            <a:ext uri="{FF2B5EF4-FFF2-40B4-BE49-F238E27FC236}">
              <a16:creationId xmlns:a16="http://schemas.microsoft.com/office/drawing/2014/main" id="{2EB58374-3C1F-4372-BA7B-AAD0E94ACDE0}"/>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401" name="Text Box 469">
          <a:extLst>
            <a:ext uri="{FF2B5EF4-FFF2-40B4-BE49-F238E27FC236}">
              <a16:creationId xmlns:a16="http://schemas.microsoft.com/office/drawing/2014/main" id="{F53250C7-580B-4211-B06D-390A4B17839A}"/>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402" name="Text Box 470">
          <a:extLst>
            <a:ext uri="{FF2B5EF4-FFF2-40B4-BE49-F238E27FC236}">
              <a16:creationId xmlns:a16="http://schemas.microsoft.com/office/drawing/2014/main" id="{E503770F-A750-4354-B20E-179460ADC9AA}"/>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403" name="Text Box 471">
          <a:extLst>
            <a:ext uri="{FF2B5EF4-FFF2-40B4-BE49-F238E27FC236}">
              <a16:creationId xmlns:a16="http://schemas.microsoft.com/office/drawing/2014/main" id="{EA3022A9-16CF-43F1-BE92-75D13B3F5113}"/>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04" name="Text Box 472">
          <a:extLst>
            <a:ext uri="{FF2B5EF4-FFF2-40B4-BE49-F238E27FC236}">
              <a16:creationId xmlns:a16="http://schemas.microsoft.com/office/drawing/2014/main" id="{39B1855D-C182-4935-8BC0-B7E3592DB63F}"/>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05" name="Text Box 473">
          <a:extLst>
            <a:ext uri="{FF2B5EF4-FFF2-40B4-BE49-F238E27FC236}">
              <a16:creationId xmlns:a16="http://schemas.microsoft.com/office/drawing/2014/main" id="{47FA6302-DA6E-4D62-94EF-001C0F6D46F5}"/>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06" name="Text Box 474">
          <a:extLst>
            <a:ext uri="{FF2B5EF4-FFF2-40B4-BE49-F238E27FC236}">
              <a16:creationId xmlns:a16="http://schemas.microsoft.com/office/drawing/2014/main" id="{548D3177-9D07-4E9A-A2A7-47689FC14635}"/>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07" name="Text Box 475">
          <a:extLst>
            <a:ext uri="{FF2B5EF4-FFF2-40B4-BE49-F238E27FC236}">
              <a16:creationId xmlns:a16="http://schemas.microsoft.com/office/drawing/2014/main" id="{DF82A0AC-56B1-42D1-BD3E-94945163ED60}"/>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08" name="Text Box 476">
          <a:extLst>
            <a:ext uri="{FF2B5EF4-FFF2-40B4-BE49-F238E27FC236}">
              <a16:creationId xmlns:a16="http://schemas.microsoft.com/office/drawing/2014/main" id="{E09BB042-67C2-48F6-A6CE-1BF300BC2FB5}"/>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09" name="Text Box 477">
          <a:extLst>
            <a:ext uri="{FF2B5EF4-FFF2-40B4-BE49-F238E27FC236}">
              <a16:creationId xmlns:a16="http://schemas.microsoft.com/office/drawing/2014/main" id="{41748716-CAAD-4808-8F6B-BC24F24C0E4B}"/>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10" name="Text Box 478">
          <a:extLst>
            <a:ext uri="{FF2B5EF4-FFF2-40B4-BE49-F238E27FC236}">
              <a16:creationId xmlns:a16="http://schemas.microsoft.com/office/drawing/2014/main" id="{DCFCFFF2-5665-46C6-9E69-7A154ACC0A00}"/>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11" name="Text Box 479">
          <a:extLst>
            <a:ext uri="{FF2B5EF4-FFF2-40B4-BE49-F238E27FC236}">
              <a16:creationId xmlns:a16="http://schemas.microsoft.com/office/drawing/2014/main" id="{9D3D2E60-7986-4A53-9F7B-785EA96CC012}"/>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12" name="Text Box 480">
          <a:extLst>
            <a:ext uri="{FF2B5EF4-FFF2-40B4-BE49-F238E27FC236}">
              <a16:creationId xmlns:a16="http://schemas.microsoft.com/office/drawing/2014/main" id="{E77F4436-E4D5-4E63-A950-67F91971432C}"/>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13" name="Text Box 481">
          <a:extLst>
            <a:ext uri="{FF2B5EF4-FFF2-40B4-BE49-F238E27FC236}">
              <a16:creationId xmlns:a16="http://schemas.microsoft.com/office/drawing/2014/main" id="{383F3722-29CB-48F6-B71E-EDB8147E2EB2}"/>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14" name="Text Box 482">
          <a:extLst>
            <a:ext uri="{FF2B5EF4-FFF2-40B4-BE49-F238E27FC236}">
              <a16:creationId xmlns:a16="http://schemas.microsoft.com/office/drawing/2014/main" id="{E9A15C54-DB66-4C4A-A196-F39250B77C3E}"/>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15" name="Text Box 483">
          <a:extLst>
            <a:ext uri="{FF2B5EF4-FFF2-40B4-BE49-F238E27FC236}">
              <a16:creationId xmlns:a16="http://schemas.microsoft.com/office/drawing/2014/main" id="{06738609-08E4-4E15-BE6E-C50F91EDEC8D}"/>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16" name="Text Box 484">
          <a:extLst>
            <a:ext uri="{FF2B5EF4-FFF2-40B4-BE49-F238E27FC236}">
              <a16:creationId xmlns:a16="http://schemas.microsoft.com/office/drawing/2014/main" id="{970BF7C2-1AF0-4247-BDD9-30FE6F095CF8}"/>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17" name="Text Box 485">
          <a:extLst>
            <a:ext uri="{FF2B5EF4-FFF2-40B4-BE49-F238E27FC236}">
              <a16:creationId xmlns:a16="http://schemas.microsoft.com/office/drawing/2014/main" id="{21FA6669-EE60-4DC8-9FC1-75CCD7B0C99F}"/>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18" name="Text Box 486">
          <a:extLst>
            <a:ext uri="{FF2B5EF4-FFF2-40B4-BE49-F238E27FC236}">
              <a16:creationId xmlns:a16="http://schemas.microsoft.com/office/drawing/2014/main" id="{6C34692C-F8AA-4C63-9B36-687BB003223D}"/>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19" name="Text Box 487">
          <a:extLst>
            <a:ext uri="{FF2B5EF4-FFF2-40B4-BE49-F238E27FC236}">
              <a16:creationId xmlns:a16="http://schemas.microsoft.com/office/drawing/2014/main" id="{ED14AA1C-5B87-4858-B476-6573A4B94636}"/>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20" name="Text Box 488">
          <a:extLst>
            <a:ext uri="{FF2B5EF4-FFF2-40B4-BE49-F238E27FC236}">
              <a16:creationId xmlns:a16="http://schemas.microsoft.com/office/drawing/2014/main" id="{7046AC48-30D4-4D1D-872E-EB41B33000F5}"/>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21" name="Text Box 489">
          <a:extLst>
            <a:ext uri="{FF2B5EF4-FFF2-40B4-BE49-F238E27FC236}">
              <a16:creationId xmlns:a16="http://schemas.microsoft.com/office/drawing/2014/main" id="{9B794654-52C4-4335-93F1-06C1D376F6F0}"/>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22" name="Text Box 490">
          <a:extLst>
            <a:ext uri="{FF2B5EF4-FFF2-40B4-BE49-F238E27FC236}">
              <a16:creationId xmlns:a16="http://schemas.microsoft.com/office/drawing/2014/main" id="{7E760D93-00BE-44D6-AA50-EF03A2877F39}"/>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23" name="Text Box 491">
          <a:extLst>
            <a:ext uri="{FF2B5EF4-FFF2-40B4-BE49-F238E27FC236}">
              <a16:creationId xmlns:a16="http://schemas.microsoft.com/office/drawing/2014/main" id="{87B553B1-3BAA-434F-9A6C-E0BBE0D14759}"/>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24" name="Text Box 492">
          <a:extLst>
            <a:ext uri="{FF2B5EF4-FFF2-40B4-BE49-F238E27FC236}">
              <a16:creationId xmlns:a16="http://schemas.microsoft.com/office/drawing/2014/main" id="{C74F1C42-94FD-4379-927C-AD148C124702}"/>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25" name="Text Box 493">
          <a:extLst>
            <a:ext uri="{FF2B5EF4-FFF2-40B4-BE49-F238E27FC236}">
              <a16:creationId xmlns:a16="http://schemas.microsoft.com/office/drawing/2014/main" id="{58FC9AA9-D7F5-4FBB-8B7E-FD151C21B390}"/>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26" name="Text Box 494">
          <a:extLst>
            <a:ext uri="{FF2B5EF4-FFF2-40B4-BE49-F238E27FC236}">
              <a16:creationId xmlns:a16="http://schemas.microsoft.com/office/drawing/2014/main" id="{A373D5B1-6ECD-4B9B-B711-551A07A7A6F2}"/>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27" name="Text Box 495">
          <a:extLst>
            <a:ext uri="{FF2B5EF4-FFF2-40B4-BE49-F238E27FC236}">
              <a16:creationId xmlns:a16="http://schemas.microsoft.com/office/drawing/2014/main" id="{361E55B0-881B-4C2C-8AE2-7B07F9B9D01D}"/>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28" name="Text Box 496">
          <a:extLst>
            <a:ext uri="{FF2B5EF4-FFF2-40B4-BE49-F238E27FC236}">
              <a16:creationId xmlns:a16="http://schemas.microsoft.com/office/drawing/2014/main" id="{2DBC9DC5-6F17-4FCA-A833-E47025BFF0B9}"/>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29" name="Text Box 497">
          <a:extLst>
            <a:ext uri="{FF2B5EF4-FFF2-40B4-BE49-F238E27FC236}">
              <a16:creationId xmlns:a16="http://schemas.microsoft.com/office/drawing/2014/main" id="{1518CBEC-E015-4E36-9DE2-A28FC057FF98}"/>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30" name="Text Box 498">
          <a:extLst>
            <a:ext uri="{FF2B5EF4-FFF2-40B4-BE49-F238E27FC236}">
              <a16:creationId xmlns:a16="http://schemas.microsoft.com/office/drawing/2014/main" id="{C5EAF55A-6D86-4587-9571-34C877C394E6}"/>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31" name="Text Box 499">
          <a:extLst>
            <a:ext uri="{FF2B5EF4-FFF2-40B4-BE49-F238E27FC236}">
              <a16:creationId xmlns:a16="http://schemas.microsoft.com/office/drawing/2014/main" id="{AF003500-0CD7-4487-A960-07BDE13D20B8}"/>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32" name="Text Box 500">
          <a:extLst>
            <a:ext uri="{FF2B5EF4-FFF2-40B4-BE49-F238E27FC236}">
              <a16:creationId xmlns:a16="http://schemas.microsoft.com/office/drawing/2014/main" id="{FE14F458-88B3-4BF1-82E7-569E6ED83619}"/>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33" name="Text Box 501">
          <a:extLst>
            <a:ext uri="{FF2B5EF4-FFF2-40B4-BE49-F238E27FC236}">
              <a16:creationId xmlns:a16="http://schemas.microsoft.com/office/drawing/2014/main" id="{FECDDBA2-1528-4105-AB1D-BC094656D5C1}"/>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34" name="Text Box 502">
          <a:extLst>
            <a:ext uri="{FF2B5EF4-FFF2-40B4-BE49-F238E27FC236}">
              <a16:creationId xmlns:a16="http://schemas.microsoft.com/office/drawing/2014/main" id="{9E0B0D21-36C5-4A79-A1A8-E385E52CDC27}"/>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35" name="Text Box 503">
          <a:extLst>
            <a:ext uri="{FF2B5EF4-FFF2-40B4-BE49-F238E27FC236}">
              <a16:creationId xmlns:a16="http://schemas.microsoft.com/office/drawing/2014/main" id="{4BA2D9B3-B288-470F-837D-79F0D3A3A81E}"/>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36" name="Text Box 504">
          <a:extLst>
            <a:ext uri="{FF2B5EF4-FFF2-40B4-BE49-F238E27FC236}">
              <a16:creationId xmlns:a16="http://schemas.microsoft.com/office/drawing/2014/main" id="{BF277A08-072E-4E66-85B5-4570B988CA2B}"/>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37" name="Text Box 505">
          <a:extLst>
            <a:ext uri="{FF2B5EF4-FFF2-40B4-BE49-F238E27FC236}">
              <a16:creationId xmlns:a16="http://schemas.microsoft.com/office/drawing/2014/main" id="{8503E844-78D3-45B2-8097-D81196D3FA38}"/>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38" name="Text Box 506">
          <a:extLst>
            <a:ext uri="{FF2B5EF4-FFF2-40B4-BE49-F238E27FC236}">
              <a16:creationId xmlns:a16="http://schemas.microsoft.com/office/drawing/2014/main" id="{3581430C-B334-4376-A407-6D95728A8CE5}"/>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39" name="Text Box 507">
          <a:extLst>
            <a:ext uri="{FF2B5EF4-FFF2-40B4-BE49-F238E27FC236}">
              <a16:creationId xmlns:a16="http://schemas.microsoft.com/office/drawing/2014/main" id="{709F3157-2884-4628-B584-EF95EC9F4B1F}"/>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40" name="Text Box 508">
          <a:extLst>
            <a:ext uri="{FF2B5EF4-FFF2-40B4-BE49-F238E27FC236}">
              <a16:creationId xmlns:a16="http://schemas.microsoft.com/office/drawing/2014/main" id="{642AA635-33C4-473A-A455-4AC0B2FBC8C7}"/>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41" name="Text Box 509">
          <a:extLst>
            <a:ext uri="{FF2B5EF4-FFF2-40B4-BE49-F238E27FC236}">
              <a16:creationId xmlns:a16="http://schemas.microsoft.com/office/drawing/2014/main" id="{815400C4-0CE5-40A4-9C79-196FCC314CD6}"/>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42" name="Text Box 510">
          <a:extLst>
            <a:ext uri="{FF2B5EF4-FFF2-40B4-BE49-F238E27FC236}">
              <a16:creationId xmlns:a16="http://schemas.microsoft.com/office/drawing/2014/main" id="{A77566AB-D707-4051-A17D-4C426C4F8BF9}"/>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43" name="Text Box 511">
          <a:extLst>
            <a:ext uri="{FF2B5EF4-FFF2-40B4-BE49-F238E27FC236}">
              <a16:creationId xmlns:a16="http://schemas.microsoft.com/office/drawing/2014/main" id="{4DF00689-AFC5-4F94-9162-2CAD52BE8DFD}"/>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44" name="Text Box 512">
          <a:extLst>
            <a:ext uri="{FF2B5EF4-FFF2-40B4-BE49-F238E27FC236}">
              <a16:creationId xmlns:a16="http://schemas.microsoft.com/office/drawing/2014/main" id="{AB32BC9D-504B-4A96-B73B-F7AE7A07DF40}"/>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45" name="Text Box 513">
          <a:extLst>
            <a:ext uri="{FF2B5EF4-FFF2-40B4-BE49-F238E27FC236}">
              <a16:creationId xmlns:a16="http://schemas.microsoft.com/office/drawing/2014/main" id="{ED5BEF5B-D2B1-4933-AC94-326948713FF8}"/>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446" name="Text Box 514">
          <a:extLst>
            <a:ext uri="{FF2B5EF4-FFF2-40B4-BE49-F238E27FC236}">
              <a16:creationId xmlns:a16="http://schemas.microsoft.com/office/drawing/2014/main" id="{D93F9488-06C6-4579-8422-18924777AEFC}"/>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447" name="Text Box 515">
          <a:extLst>
            <a:ext uri="{FF2B5EF4-FFF2-40B4-BE49-F238E27FC236}">
              <a16:creationId xmlns:a16="http://schemas.microsoft.com/office/drawing/2014/main" id="{BF29DE24-D26D-4826-9035-DB21D8FDDDC5}"/>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448" name="Text Box 516">
          <a:extLst>
            <a:ext uri="{FF2B5EF4-FFF2-40B4-BE49-F238E27FC236}">
              <a16:creationId xmlns:a16="http://schemas.microsoft.com/office/drawing/2014/main" id="{32347D25-BD6A-4595-A2AB-6EBEBEA65FB3}"/>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449" name="Text Box 517">
          <a:extLst>
            <a:ext uri="{FF2B5EF4-FFF2-40B4-BE49-F238E27FC236}">
              <a16:creationId xmlns:a16="http://schemas.microsoft.com/office/drawing/2014/main" id="{9CB991FB-B65A-4B9B-9EDD-7BCC42BC4E87}"/>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450" name="Text Box 518">
          <a:extLst>
            <a:ext uri="{FF2B5EF4-FFF2-40B4-BE49-F238E27FC236}">
              <a16:creationId xmlns:a16="http://schemas.microsoft.com/office/drawing/2014/main" id="{E9778B61-4D96-4F78-8B2D-3729857014B3}"/>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451" name="Text Box 519">
          <a:extLst>
            <a:ext uri="{FF2B5EF4-FFF2-40B4-BE49-F238E27FC236}">
              <a16:creationId xmlns:a16="http://schemas.microsoft.com/office/drawing/2014/main" id="{D8736708-D6B0-4B79-8A30-B44D5BAC6F89}"/>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452" name="Text Box 520">
          <a:extLst>
            <a:ext uri="{FF2B5EF4-FFF2-40B4-BE49-F238E27FC236}">
              <a16:creationId xmlns:a16="http://schemas.microsoft.com/office/drawing/2014/main" id="{D32F8E55-0246-4CBA-981C-5854F2C3F502}"/>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453" name="Text Box 521">
          <a:extLst>
            <a:ext uri="{FF2B5EF4-FFF2-40B4-BE49-F238E27FC236}">
              <a16:creationId xmlns:a16="http://schemas.microsoft.com/office/drawing/2014/main" id="{F76581C5-B2ED-42D7-994C-2EEC9F28522C}"/>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454" name="Text Box 522">
          <a:extLst>
            <a:ext uri="{FF2B5EF4-FFF2-40B4-BE49-F238E27FC236}">
              <a16:creationId xmlns:a16="http://schemas.microsoft.com/office/drawing/2014/main" id="{48B1B6B1-8662-4F1D-87B0-056C81F45854}"/>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455" name="Text Box 523">
          <a:extLst>
            <a:ext uri="{FF2B5EF4-FFF2-40B4-BE49-F238E27FC236}">
              <a16:creationId xmlns:a16="http://schemas.microsoft.com/office/drawing/2014/main" id="{B8F7A35B-02D3-425F-A712-3A64E403F940}"/>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456" name="Text Box 524">
          <a:extLst>
            <a:ext uri="{FF2B5EF4-FFF2-40B4-BE49-F238E27FC236}">
              <a16:creationId xmlns:a16="http://schemas.microsoft.com/office/drawing/2014/main" id="{3A2312FE-1DDF-44A7-8ABF-6ECC9FA1F614}"/>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457" name="Text Box 525">
          <a:extLst>
            <a:ext uri="{FF2B5EF4-FFF2-40B4-BE49-F238E27FC236}">
              <a16:creationId xmlns:a16="http://schemas.microsoft.com/office/drawing/2014/main" id="{96981B05-2E03-4CF6-95B7-17590E087766}"/>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458" name="Text Box 526">
          <a:extLst>
            <a:ext uri="{FF2B5EF4-FFF2-40B4-BE49-F238E27FC236}">
              <a16:creationId xmlns:a16="http://schemas.microsoft.com/office/drawing/2014/main" id="{6F4167C0-0F6A-483B-9935-0516B9AD7346}"/>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459" name="Text Box 527">
          <a:extLst>
            <a:ext uri="{FF2B5EF4-FFF2-40B4-BE49-F238E27FC236}">
              <a16:creationId xmlns:a16="http://schemas.microsoft.com/office/drawing/2014/main" id="{71C79E13-1D0B-45B8-8D7B-58D8A3D16FA0}"/>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460" name="Text Box 528">
          <a:extLst>
            <a:ext uri="{FF2B5EF4-FFF2-40B4-BE49-F238E27FC236}">
              <a16:creationId xmlns:a16="http://schemas.microsoft.com/office/drawing/2014/main" id="{804EF3AC-01C6-4EC5-99B5-9918D5E07B17}"/>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461" name="Text Box 529">
          <a:extLst>
            <a:ext uri="{FF2B5EF4-FFF2-40B4-BE49-F238E27FC236}">
              <a16:creationId xmlns:a16="http://schemas.microsoft.com/office/drawing/2014/main" id="{471E7283-CA54-4A10-8B62-94FC7319968E}"/>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462" name="Text Box 530">
          <a:extLst>
            <a:ext uri="{FF2B5EF4-FFF2-40B4-BE49-F238E27FC236}">
              <a16:creationId xmlns:a16="http://schemas.microsoft.com/office/drawing/2014/main" id="{AA75444B-8F2E-40A7-8263-D2D71C42C269}"/>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463" name="Text Box 531">
          <a:extLst>
            <a:ext uri="{FF2B5EF4-FFF2-40B4-BE49-F238E27FC236}">
              <a16:creationId xmlns:a16="http://schemas.microsoft.com/office/drawing/2014/main" id="{B923EF71-6E61-4887-BF22-A7377A7AC970}"/>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464" name="Text Box 532">
          <a:extLst>
            <a:ext uri="{FF2B5EF4-FFF2-40B4-BE49-F238E27FC236}">
              <a16:creationId xmlns:a16="http://schemas.microsoft.com/office/drawing/2014/main" id="{23A737B7-1627-4F17-99E1-A5BF82D0F4F9}"/>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465" name="Text Box 533">
          <a:extLst>
            <a:ext uri="{FF2B5EF4-FFF2-40B4-BE49-F238E27FC236}">
              <a16:creationId xmlns:a16="http://schemas.microsoft.com/office/drawing/2014/main" id="{D9B61E08-1B8E-484B-B982-F55BB07CDEAD}"/>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466" name="Text Box 534">
          <a:extLst>
            <a:ext uri="{FF2B5EF4-FFF2-40B4-BE49-F238E27FC236}">
              <a16:creationId xmlns:a16="http://schemas.microsoft.com/office/drawing/2014/main" id="{75A8202E-BD95-46D2-A505-F2E505E6236A}"/>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67" name="Text Box 535">
          <a:extLst>
            <a:ext uri="{FF2B5EF4-FFF2-40B4-BE49-F238E27FC236}">
              <a16:creationId xmlns:a16="http://schemas.microsoft.com/office/drawing/2014/main" id="{A9F0F849-CD03-4D48-99FF-52990C99CCBE}"/>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68" name="Text Box 536">
          <a:extLst>
            <a:ext uri="{FF2B5EF4-FFF2-40B4-BE49-F238E27FC236}">
              <a16:creationId xmlns:a16="http://schemas.microsoft.com/office/drawing/2014/main" id="{DD813FB2-DE42-428C-AA73-E8A6F1E01244}"/>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69" name="Text Box 537">
          <a:extLst>
            <a:ext uri="{FF2B5EF4-FFF2-40B4-BE49-F238E27FC236}">
              <a16:creationId xmlns:a16="http://schemas.microsoft.com/office/drawing/2014/main" id="{85678BE1-B44F-49A4-BC0A-3A8A1CC38A82}"/>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70" name="Text Box 538">
          <a:extLst>
            <a:ext uri="{FF2B5EF4-FFF2-40B4-BE49-F238E27FC236}">
              <a16:creationId xmlns:a16="http://schemas.microsoft.com/office/drawing/2014/main" id="{3F224D03-CBB9-4924-8DBC-94A3C1755A80}"/>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71" name="Text Box 539">
          <a:extLst>
            <a:ext uri="{FF2B5EF4-FFF2-40B4-BE49-F238E27FC236}">
              <a16:creationId xmlns:a16="http://schemas.microsoft.com/office/drawing/2014/main" id="{F18EE0EC-0911-4436-B843-8DD6A98FD0FE}"/>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72" name="Text Box 540">
          <a:extLst>
            <a:ext uri="{FF2B5EF4-FFF2-40B4-BE49-F238E27FC236}">
              <a16:creationId xmlns:a16="http://schemas.microsoft.com/office/drawing/2014/main" id="{FFF85BD0-D32E-435A-8790-898EF6057FDC}"/>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73" name="Text Box 541">
          <a:extLst>
            <a:ext uri="{FF2B5EF4-FFF2-40B4-BE49-F238E27FC236}">
              <a16:creationId xmlns:a16="http://schemas.microsoft.com/office/drawing/2014/main" id="{87624829-4951-49AA-839A-807190169AE8}"/>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74" name="Text Box 542">
          <a:extLst>
            <a:ext uri="{FF2B5EF4-FFF2-40B4-BE49-F238E27FC236}">
              <a16:creationId xmlns:a16="http://schemas.microsoft.com/office/drawing/2014/main" id="{5BA7F095-4682-46F7-A169-5244B93BE65A}"/>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75" name="Text Box 543">
          <a:extLst>
            <a:ext uri="{FF2B5EF4-FFF2-40B4-BE49-F238E27FC236}">
              <a16:creationId xmlns:a16="http://schemas.microsoft.com/office/drawing/2014/main" id="{6C13FCC7-E804-4F3D-8FAF-9C447EC53CA9}"/>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76" name="Text Box 544">
          <a:extLst>
            <a:ext uri="{FF2B5EF4-FFF2-40B4-BE49-F238E27FC236}">
              <a16:creationId xmlns:a16="http://schemas.microsoft.com/office/drawing/2014/main" id="{5D840332-5EA9-43E7-85C8-784F7771489B}"/>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77" name="Text Box 545">
          <a:extLst>
            <a:ext uri="{FF2B5EF4-FFF2-40B4-BE49-F238E27FC236}">
              <a16:creationId xmlns:a16="http://schemas.microsoft.com/office/drawing/2014/main" id="{A275355C-057B-4A14-9647-B59A89E42100}"/>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78" name="Text Box 546">
          <a:extLst>
            <a:ext uri="{FF2B5EF4-FFF2-40B4-BE49-F238E27FC236}">
              <a16:creationId xmlns:a16="http://schemas.microsoft.com/office/drawing/2014/main" id="{669FD0C6-0DB0-41A1-9464-BDF31BD44F48}"/>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79" name="Text Box 547">
          <a:extLst>
            <a:ext uri="{FF2B5EF4-FFF2-40B4-BE49-F238E27FC236}">
              <a16:creationId xmlns:a16="http://schemas.microsoft.com/office/drawing/2014/main" id="{7364197F-1EB5-432C-8AD9-0C27064AC576}"/>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80" name="Text Box 548">
          <a:extLst>
            <a:ext uri="{FF2B5EF4-FFF2-40B4-BE49-F238E27FC236}">
              <a16:creationId xmlns:a16="http://schemas.microsoft.com/office/drawing/2014/main" id="{29CAF8B1-F13F-492F-9681-E4DE712BDB12}"/>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81" name="Text Box 549">
          <a:extLst>
            <a:ext uri="{FF2B5EF4-FFF2-40B4-BE49-F238E27FC236}">
              <a16:creationId xmlns:a16="http://schemas.microsoft.com/office/drawing/2014/main" id="{79F8508D-4F64-4634-829C-1A4D034B63A2}"/>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82" name="Text Box 550">
          <a:extLst>
            <a:ext uri="{FF2B5EF4-FFF2-40B4-BE49-F238E27FC236}">
              <a16:creationId xmlns:a16="http://schemas.microsoft.com/office/drawing/2014/main" id="{7B272FFB-666A-4B1B-88B0-70CE65BEC85A}"/>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83" name="Text Box 551">
          <a:extLst>
            <a:ext uri="{FF2B5EF4-FFF2-40B4-BE49-F238E27FC236}">
              <a16:creationId xmlns:a16="http://schemas.microsoft.com/office/drawing/2014/main" id="{5C8B7803-0EF4-4B51-BF38-EAC3797810B8}"/>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84" name="Text Box 552">
          <a:extLst>
            <a:ext uri="{FF2B5EF4-FFF2-40B4-BE49-F238E27FC236}">
              <a16:creationId xmlns:a16="http://schemas.microsoft.com/office/drawing/2014/main" id="{D068233C-81E2-4A6A-A9D3-6B413C6304B0}"/>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85" name="Text Box 553">
          <a:extLst>
            <a:ext uri="{FF2B5EF4-FFF2-40B4-BE49-F238E27FC236}">
              <a16:creationId xmlns:a16="http://schemas.microsoft.com/office/drawing/2014/main" id="{7D41FFE5-9C72-4D1D-A7EB-264CE399C4CC}"/>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86" name="Text Box 554">
          <a:extLst>
            <a:ext uri="{FF2B5EF4-FFF2-40B4-BE49-F238E27FC236}">
              <a16:creationId xmlns:a16="http://schemas.microsoft.com/office/drawing/2014/main" id="{1015E4EC-A26B-4527-AC93-A1CCD61EA3C5}"/>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87" name="Text Box 555">
          <a:extLst>
            <a:ext uri="{FF2B5EF4-FFF2-40B4-BE49-F238E27FC236}">
              <a16:creationId xmlns:a16="http://schemas.microsoft.com/office/drawing/2014/main" id="{7E542607-F59E-4ED4-8644-2716E4F615C6}"/>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88" name="Text Box 556">
          <a:extLst>
            <a:ext uri="{FF2B5EF4-FFF2-40B4-BE49-F238E27FC236}">
              <a16:creationId xmlns:a16="http://schemas.microsoft.com/office/drawing/2014/main" id="{DBDA75A7-4BFB-4841-A176-8CCE982EC734}"/>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89" name="Text Box 557">
          <a:extLst>
            <a:ext uri="{FF2B5EF4-FFF2-40B4-BE49-F238E27FC236}">
              <a16:creationId xmlns:a16="http://schemas.microsoft.com/office/drawing/2014/main" id="{CD577771-2DD0-4923-AE7C-D03FD779325D}"/>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90" name="Text Box 558">
          <a:extLst>
            <a:ext uri="{FF2B5EF4-FFF2-40B4-BE49-F238E27FC236}">
              <a16:creationId xmlns:a16="http://schemas.microsoft.com/office/drawing/2014/main" id="{073F1A56-5365-4E7D-BA4D-39FDECE6FBE3}"/>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91" name="Text Box 559">
          <a:extLst>
            <a:ext uri="{FF2B5EF4-FFF2-40B4-BE49-F238E27FC236}">
              <a16:creationId xmlns:a16="http://schemas.microsoft.com/office/drawing/2014/main" id="{44E5A7D4-039A-472D-B782-779BB00E3085}"/>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92" name="Text Box 560">
          <a:extLst>
            <a:ext uri="{FF2B5EF4-FFF2-40B4-BE49-F238E27FC236}">
              <a16:creationId xmlns:a16="http://schemas.microsoft.com/office/drawing/2014/main" id="{663E9306-67F8-4D5B-9DE2-5B85C20EBBB6}"/>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93" name="Text Box 561">
          <a:extLst>
            <a:ext uri="{FF2B5EF4-FFF2-40B4-BE49-F238E27FC236}">
              <a16:creationId xmlns:a16="http://schemas.microsoft.com/office/drawing/2014/main" id="{70FB1127-7231-4D1F-BC4D-0232808ABF68}"/>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94" name="Text Box 562">
          <a:extLst>
            <a:ext uri="{FF2B5EF4-FFF2-40B4-BE49-F238E27FC236}">
              <a16:creationId xmlns:a16="http://schemas.microsoft.com/office/drawing/2014/main" id="{58F4CB89-9BE0-4D1A-A67B-E553F4AFE79A}"/>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95" name="Text Box 563">
          <a:extLst>
            <a:ext uri="{FF2B5EF4-FFF2-40B4-BE49-F238E27FC236}">
              <a16:creationId xmlns:a16="http://schemas.microsoft.com/office/drawing/2014/main" id="{7CD9087B-266B-4CB1-90F1-52A65BCC604F}"/>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96" name="Text Box 564">
          <a:extLst>
            <a:ext uri="{FF2B5EF4-FFF2-40B4-BE49-F238E27FC236}">
              <a16:creationId xmlns:a16="http://schemas.microsoft.com/office/drawing/2014/main" id="{E70ED235-A114-41CE-BAB4-4711D680BF92}"/>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97" name="Text Box 565">
          <a:extLst>
            <a:ext uri="{FF2B5EF4-FFF2-40B4-BE49-F238E27FC236}">
              <a16:creationId xmlns:a16="http://schemas.microsoft.com/office/drawing/2014/main" id="{97921511-0B2A-48C3-BCCE-4AB8A188FB37}"/>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98" name="Text Box 566">
          <a:extLst>
            <a:ext uri="{FF2B5EF4-FFF2-40B4-BE49-F238E27FC236}">
              <a16:creationId xmlns:a16="http://schemas.microsoft.com/office/drawing/2014/main" id="{A8F09F6B-E771-415B-AB55-B3451871731B}"/>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499" name="Text Box 567">
          <a:extLst>
            <a:ext uri="{FF2B5EF4-FFF2-40B4-BE49-F238E27FC236}">
              <a16:creationId xmlns:a16="http://schemas.microsoft.com/office/drawing/2014/main" id="{5437920B-EE04-49C0-A9BE-F1DEDC49BBA3}"/>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500" name="Text Box 568">
          <a:extLst>
            <a:ext uri="{FF2B5EF4-FFF2-40B4-BE49-F238E27FC236}">
              <a16:creationId xmlns:a16="http://schemas.microsoft.com/office/drawing/2014/main" id="{E5321D26-0515-4518-B51F-A9F8C957E3A2}"/>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501" name="Text Box 569">
          <a:extLst>
            <a:ext uri="{FF2B5EF4-FFF2-40B4-BE49-F238E27FC236}">
              <a16:creationId xmlns:a16="http://schemas.microsoft.com/office/drawing/2014/main" id="{C5425407-270A-4D15-AD2E-ABA9FDB21275}"/>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502" name="Text Box 570">
          <a:extLst>
            <a:ext uri="{FF2B5EF4-FFF2-40B4-BE49-F238E27FC236}">
              <a16:creationId xmlns:a16="http://schemas.microsoft.com/office/drawing/2014/main" id="{6913D891-626D-4B3D-997C-2DD546FE9083}"/>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503" name="Text Box 571">
          <a:extLst>
            <a:ext uri="{FF2B5EF4-FFF2-40B4-BE49-F238E27FC236}">
              <a16:creationId xmlns:a16="http://schemas.microsoft.com/office/drawing/2014/main" id="{5293E8CC-3AB9-4BF4-9B7D-1F21D52C21A4}"/>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504" name="Text Box 572">
          <a:extLst>
            <a:ext uri="{FF2B5EF4-FFF2-40B4-BE49-F238E27FC236}">
              <a16:creationId xmlns:a16="http://schemas.microsoft.com/office/drawing/2014/main" id="{1B525658-2611-499A-9D48-F19BED3B7B3A}"/>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505" name="Text Box 573">
          <a:extLst>
            <a:ext uri="{FF2B5EF4-FFF2-40B4-BE49-F238E27FC236}">
              <a16:creationId xmlns:a16="http://schemas.microsoft.com/office/drawing/2014/main" id="{762185F8-B652-4ABB-999C-BF2ACDF46E32}"/>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506" name="Text Box 574">
          <a:extLst>
            <a:ext uri="{FF2B5EF4-FFF2-40B4-BE49-F238E27FC236}">
              <a16:creationId xmlns:a16="http://schemas.microsoft.com/office/drawing/2014/main" id="{5BB343DE-CBD8-422C-A804-37AB3A8D5B6B}"/>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507" name="Text Box 575">
          <a:extLst>
            <a:ext uri="{FF2B5EF4-FFF2-40B4-BE49-F238E27FC236}">
              <a16:creationId xmlns:a16="http://schemas.microsoft.com/office/drawing/2014/main" id="{9D1C57F7-5EC2-4AF4-A52F-E032099F4D1E}"/>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508" name="Text Box 576">
          <a:extLst>
            <a:ext uri="{FF2B5EF4-FFF2-40B4-BE49-F238E27FC236}">
              <a16:creationId xmlns:a16="http://schemas.microsoft.com/office/drawing/2014/main" id="{8D808398-8F9D-4B0C-9441-881CCA474802}"/>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09" name="Text Box 598">
          <a:extLst>
            <a:ext uri="{FF2B5EF4-FFF2-40B4-BE49-F238E27FC236}">
              <a16:creationId xmlns:a16="http://schemas.microsoft.com/office/drawing/2014/main" id="{479018D0-7B5F-4EBD-9D7E-32BCC3A5D4D4}"/>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10" name="Text Box 599">
          <a:extLst>
            <a:ext uri="{FF2B5EF4-FFF2-40B4-BE49-F238E27FC236}">
              <a16:creationId xmlns:a16="http://schemas.microsoft.com/office/drawing/2014/main" id="{3D48A1BE-DF5E-4479-8849-C63FC81C40EC}"/>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11" name="Text Box 600">
          <a:extLst>
            <a:ext uri="{FF2B5EF4-FFF2-40B4-BE49-F238E27FC236}">
              <a16:creationId xmlns:a16="http://schemas.microsoft.com/office/drawing/2014/main" id="{898212DF-DBB4-4EC2-BC92-7733D013D9DA}"/>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12" name="Text Box 601">
          <a:extLst>
            <a:ext uri="{FF2B5EF4-FFF2-40B4-BE49-F238E27FC236}">
              <a16:creationId xmlns:a16="http://schemas.microsoft.com/office/drawing/2014/main" id="{0872B223-523B-4E7E-8C9B-1D479E4E3814}"/>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13" name="Text Box 602">
          <a:extLst>
            <a:ext uri="{FF2B5EF4-FFF2-40B4-BE49-F238E27FC236}">
              <a16:creationId xmlns:a16="http://schemas.microsoft.com/office/drawing/2014/main" id="{EBF54010-BB03-4C14-B944-96CC54FF6F16}"/>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14" name="Text Box 603">
          <a:extLst>
            <a:ext uri="{FF2B5EF4-FFF2-40B4-BE49-F238E27FC236}">
              <a16:creationId xmlns:a16="http://schemas.microsoft.com/office/drawing/2014/main" id="{D181393D-0498-46C2-B5C2-230703CFD882}"/>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15" name="Text Box 604">
          <a:extLst>
            <a:ext uri="{FF2B5EF4-FFF2-40B4-BE49-F238E27FC236}">
              <a16:creationId xmlns:a16="http://schemas.microsoft.com/office/drawing/2014/main" id="{7F4DEB3C-ECA9-4FC0-BCBB-EAABE53FFC86}"/>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16" name="Text Box 605">
          <a:extLst>
            <a:ext uri="{FF2B5EF4-FFF2-40B4-BE49-F238E27FC236}">
              <a16:creationId xmlns:a16="http://schemas.microsoft.com/office/drawing/2014/main" id="{A15F0405-83D3-41B1-8B49-4B33CF04F5D6}"/>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17" name="Text Box 606">
          <a:extLst>
            <a:ext uri="{FF2B5EF4-FFF2-40B4-BE49-F238E27FC236}">
              <a16:creationId xmlns:a16="http://schemas.microsoft.com/office/drawing/2014/main" id="{B980879F-9F4E-48FA-8433-DA101353B52D}"/>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18" name="Text Box 607">
          <a:extLst>
            <a:ext uri="{FF2B5EF4-FFF2-40B4-BE49-F238E27FC236}">
              <a16:creationId xmlns:a16="http://schemas.microsoft.com/office/drawing/2014/main" id="{0402FCCF-83C8-4B88-86F0-BD60E9504893}"/>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19" name="Text Box 608">
          <a:extLst>
            <a:ext uri="{FF2B5EF4-FFF2-40B4-BE49-F238E27FC236}">
              <a16:creationId xmlns:a16="http://schemas.microsoft.com/office/drawing/2014/main" id="{3810F777-C123-4705-92FE-3AA961BE7FED}"/>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20" name="Text Box 609">
          <a:extLst>
            <a:ext uri="{FF2B5EF4-FFF2-40B4-BE49-F238E27FC236}">
              <a16:creationId xmlns:a16="http://schemas.microsoft.com/office/drawing/2014/main" id="{5718E9EC-CD7F-4BE5-B7CA-C8E2E9DF32BF}"/>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21" name="Text Box 610">
          <a:extLst>
            <a:ext uri="{FF2B5EF4-FFF2-40B4-BE49-F238E27FC236}">
              <a16:creationId xmlns:a16="http://schemas.microsoft.com/office/drawing/2014/main" id="{DA30571B-5EAF-4528-B5D8-C0D2918C90FD}"/>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22" name="Text Box 611">
          <a:extLst>
            <a:ext uri="{FF2B5EF4-FFF2-40B4-BE49-F238E27FC236}">
              <a16:creationId xmlns:a16="http://schemas.microsoft.com/office/drawing/2014/main" id="{8DAD0F0B-2D42-4351-B743-6A4E4D279082}"/>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23" name="Text Box 612">
          <a:extLst>
            <a:ext uri="{FF2B5EF4-FFF2-40B4-BE49-F238E27FC236}">
              <a16:creationId xmlns:a16="http://schemas.microsoft.com/office/drawing/2014/main" id="{264A869D-BBE5-4FC8-BF32-01ABCEC6FB08}"/>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24" name="Text Box 613">
          <a:extLst>
            <a:ext uri="{FF2B5EF4-FFF2-40B4-BE49-F238E27FC236}">
              <a16:creationId xmlns:a16="http://schemas.microsoft.com/office/drawing/2014/main" id="{D6C0686B-5C29-43BA-8B51-8AA6CB5E8080}"/>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25" name="Text Box 614">
          <a:extLst>
            <a:ext uri="{FF2B5EF4-FFF2-40B4-BE49-F238E27FC236}">
              <a16:creationId xmlns:a16="http://schemas.microsoft.com/office/drawing/2014/main" id="{6BAD6228-2CB3-4DDB-91A5-160DDC7A29A4}"/>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26" name="Text Box 615">
          <a:extLst>
            <a:ext uri="{FF2B5EF4-FFF2-40B4-BE49-F238E27FC236}">
              <a16:creationId xmlns:a16="http://schemas.microsoft.com/office/drawing/2014/main" id="{DB59044F-D699-4D7D-9EE9-EA22C06AECFD}"/>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27" name="Text Box 616">
          <a:extLst>
            <a:ext uri="{FF2B5EF4-FFF2-40B4-BE49-F238E27FC236}">
              <a16:creationId xmlns:a16="http://schemas.microsoft.com/office/drawing/2014/main" id="{F15CA7CA-3A58-4EA4-95DE-C36730DA81E9}"/>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28" name="Text Box 617">
          <a:extLst>
            <a:ext uri="{FF2B5EF4-FFF2-40B4-BE49-F238E27FC236}">
              <a16:creationId xmlns:a16="http://schemas.microsoft.com/office/drawing/2014/main" id="{913B413C-1550-4587-BA76-81AEB0597D1F}"/>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29" name="Text Box 618">
          <a:extLst>
            <a:ext uri="{FF2B5EF4-FFF2-40B4-BE49-F238E27FC236}">
              <a16:creationId xmlns:a16="http://schemas.microsoft.com/office/drawing/2014/main" id="{E6C7761A-99B2-4230-BA54-00C86D9D47D1}"/>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30" name="Text Box 619">
          <a:extLst>
            <a:ext uri="{FF2B5EF4-FFF2-40B4-BE49-F238E27FC236}">
              <a16:creationId xmlns:a16="http://schemas.microsoft.com/office/drawing/2014/main" id="{9611D630-02B5-404A-ADE0-FFDCDCDA2B73}"/>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31" name="Text Box 620">
          <a:extLst>
            <a:ext uri="{FF2B5EF4-FFF2-40B4-BE49-F238E27FC236}">
              <a16:creationId xmlns:a16="http://schemas.microsoft.com/office/drawing/2014/main" id="{547CE5D4-555C-4F6B-BEF7-F09D9E4FA6F4}"/>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32" name="Text Box 621">
          <a:extLst>
            <a:ext uri="{FF2B5EF4-FFF2-40B4-BE49-F238E27FC236}">
              <a16:creationId xmlns:a16="http://schemas.microsoft.com/office/drawing/2014/main" id="{BCC98D52-AA59-456F-B3EB-A00AD54FA238}"/>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33" name="Text Box 622">
          <a:extLst>
            <a:ext uri="{FF2B5EF4-FFF2-40B4-BE49-F238E27FC236}">
              <a16:creationId xmlns:a16="http://schemas.microsoft.com/office/drawing/2014/main" id="{68BAF2D2-DB8C-4D01-8706-A8457CA7B431}"/>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34" name="Text Box 623">
          <a:extLst>
            <a:ext uri="{FF2B5EF4-FFF2-40B4-BE49-F238E27FC236}">
              <a16:creationId xmlns:a16="http://schemas.microsoft.com/office/drawing/2014/main" id="{338EE0E4-5DB6-448A-A322-83F6C6E966C2}"/>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35" name="Text Box 624">
          <a:extLst>
            <a:ext uri="{FF2B5EF4-FFF2-40B4-BE49-F238E27FC236}">
              <a16:creationId xmlns:a16="http://schemas.microsoft.com/office/drawing/2014/main" id="{6EC2EDC0-3DBD-4DF2-8C6B-6A3F553C9EF4}"/>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36" name="Text Box 625">
          <a:extLst>
            <a:ext uri="{FF2B5EF4-FFF2-40B4-BE49-F238E27FC236}">
              <a16:creationId xmlns:a16="http://schemas.microsoft.com/office/drawing/2014/main" id="{17457146-AD2A-4AA8-8546-76B68B63A783}"/>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37" name="Text Box 626">
          <a:extLst>
            <a:ext uri="{FF2B5EF4-FFF2-40B4-BE49-F238E27FC236}">
              <a16:creationId xmlns:a16="http://schemas.microsoft.com/office/drawing/2014/main" id="{53BA1A6C-6131-4A59-BB4F-DD8C35530F0E}"/>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38" name="Text Box 627">
          <a:extLst>
            <a:ext uri="{FF2B5EF4-FFF2-40B4-BE49-F238E27FC236}">
              <a16:creationId xmlns:a16="http://schemas.microsoft.com/office/drawing/2014/main" id="{B5C0F8EE-69C1-411A-B241-5317C1DCD8FF}"/>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39" name="Text Box 628">
          <a:extLst>
            <a:ext uri="{FF2B5EF4-FFF2-40B4-BE49-F238E27FC236}">
              <a16:creationId xmlns:a16="http://schemas.microsoft.com/office/drawing/2014/main" id="{32FDA20C-5EF4-4D06-8FA7-A7A401B877C0}"/>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40" name="Text Box 629">
          <a:extLst>
            <a:ext uri="{FF2B5EF4-FFF2-40B4-BE49-F238E27FC236}">
              <a16:creationId xmlns:a16="http://schemas.microsoft.com/office/drawing/2014/main" id="{CD336E5D-834F-4652-BE36-5AFF2D723763}"/>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41" name="Text Box 630">
          <a:extLst>
            <a:ext uri="{FF2B5EF4-FFF2-40B4-BE49-F238E27FC236}">
              <a16:creationId xmlns:a16="http://schemas.microsoft.com/office/drawing/2014/main" id="{C37489DF-5C6D-421F-96D9-966937783903}"/>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42" name="Text Box 631">
          <a:extLst>
            <a:ext uri="{FF2B5EF4-FFF2-40B4-BE49-F238E27FC236}">
              <a16:creationId xmlns:a16="http://schemas.microsoft.com/office/drawing/2014/main" id="{492658DE-22F2-4300-B35C-BB6B1287E926}"/>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43" name="Text Box 632">
          <a:extLst>
            <a:ext uri="{FF2B5EF4-FFF2-40B4-BE49-F238E27FC236}">
              <a16:creationId xmlns:a16="http://schemas.microsoft.com/office/drawing/2014/main" id="{945D4020-1DA7-4093-86D9-3680118D1205}"/>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44" name="Text Box 633">
          <a:extLst>
            <a:ext uri="{FF2B5EF4-FFF2-40B4-BE49-F238E27FC236}">
              <a16:creationId xmlns:a16="http://schemas.microsoft.com/office/drawing/2014/main" id="{A5E0DD88-8793-427D-9423-CD572323442A}"/>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45" name="Text Box 634">
          <a:extLst>
            <a:ext uri="{FF2B5EF4-FFF2-40B4-BE49-F238E27FC236}">
              <a16:creationId xmlns:a16="http://schemas.microsoft.com/office/drawing/2014/main" id="{934D12C6-696E-418F-8868-25455089885E}"/>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46" name="Text Box 635">
          <a:extLst>
            <a:ext uri="{FF2B5EF4-FFF2-40B4-BE49-F238E27FC236}">
              <a16:creationId xmlns:a16="http://schemas.microsoft.com/office/drawing/2014/main" id="{3AA18191-0277-4B60-89AE-613AF12F78CE}"/>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47" name="Text Box 636">
          <a:extLst>
            <a:ext uri="{FF2B5EF4-FFF2-40B4-BE49-F238E27FC236}">
              <a16:creationId xmlns:a16="http://schemas.microsoft.com/office/drawing/2014/main" id="{7DE0AA2C-FF39-4F9F-8B45-A7F06AF9C4B9}"/>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48" name="Text Box 637">
          <a:extLst>
            <a:ext uri="{FF2B5EF4-FFF2-40B4-BE49-F238E27FC236}">
              <a16:creationId xmlns:a16="http://schemas.microsoft.com/office/drawing/2014/main" id="{92CF2158-AE35-47DF-822F-3C6B361D7CA4}"/>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49" name="Text Box 638">
          <a:extLst>
            <a:ext uri="{FF2B5EF4-FFF2-40B4-BE49-F238E27FC236}">
              <a16:creationId xmlns:a16="http://schemas.microsoft.com/office/drawing/2014/main" id="{4562B5CA-E5A8-4DDF-8AC0-09FBDADA745F}"/>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50" name="Text Box 639">
          <a:extLst>
            <a:ext uri="{FF2B5EF4-FFF2-40B4-BE49-F238E27FC236}">
              <a16:creationId xmlns:a16="http://schemas.microsoft.com/office/drawing/2014/main" id="{DE68D682-4EE8-459B-B2B1-1B9C8537C738}"/>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51" name="Text Box 661">
          <a:extLst>
            <a:ext uri="{FF2B5EF4-FFF2-40B4-BE49-F238E27FC236}">
              <a16:creationId xmlns:a16="http://schemas.microsoft.com/office/drawing/2014/main" id="{28ABE59F-4D3D-4BB8-AAEC-85494B6DB75F}"/>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52" name="Text Box 662">
          <a:extLst>
            <a:ext uri="{FF2B5EF4-FFF2-40B4-BE49-F238E27FC236}">
              <a16:creationId xmlns:a16="http://schemas.microsoft.com/office/drawing/2014/main" id="{147DD1D0-E2E7-4C4B-BB71-2D0BA7F5C437}"/>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53" name="Text Box 663">
          <a:extLst>
            <a:ext uri="{FF2B5EF4-FFF2-40B4-BE49-F238E27FC236}">
              <a16:creationId xmlns:a16="http://schemas.microsoft.com/office/drawing/2014/main" id="{0C6293B9-B6D8-4D2F-B4C5-F05730D8D2C8}"/>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54" name="Text Box 664">
          <a:extLst>
            <a:ext uri="{FF2B5EF4-FFF2-40B4-BE49-F238E27FC236}">
              <a16:creationId xmlns:a16="http://schemas.microsoft.com/office/drawing/2014/main" id="{336FB72D-15F7-4852-811F-A007BE744BC3}"/>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55" name="Text Box 665">
          <a:extLst>
            <a:ext uri="{FF2B5EF4-FFF2-40B4-BE49-F238E27FC236}">
              <a16:creationId xmlns:a16="http://schemas.microsoft.com/office/drawing/2014/main" id="{883CF1E8-2547-444F-ABF4-8166C16075FD}"/>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56" name="Text Box 666">
          <a:extLst>
            <a:ext uri="{FF2B5EF4-FFF2-40B4-BE49-F238E27FC236}">
              <a16:creationId xmlns:a16="http://schemas.microsoft.com/office/drawing/2014/main" id="{AC15A78B-E12C-4154-8DF0-01905E89A6ED}"/>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57" name="Text Box 667">
          <a:extLst>
            <a:ext uri="{FF2B5EF4-FFF2-40B4-BE49-F238E27FC236}">
              <a16:creationId xmlns:a16="http://schemas.microsoft.com/office/drawing/2014/main" id="{4DE25B70-11BD-41E5-ABF2-49DFD3C93B20}"/>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58" name="Text Box 668">
          <a:extLst>
            <a:ext uri="{FF2B5EF4-FFF2-40B4-BE49-F238E27FC236}">
              <a16:creationId xmlns:a16="http://schemas.microsoft.com/office/drawing/2014/main" id="{63439009-5C71-4501-B5C5-6A48164CBE3B}"/>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59" name="Text Box 669">
          <a:extLst>
            <a:ext uri="{FF2B5EF4-FFF2-40B4-BE49-F238E27FC236}">
              <a16:creationId xmlns:a16="http://schemas.microsoft.com/office/drawing/2014/main" id="{7C2D8C18-625E-43AE-BBCE-C59A7E5F8C7F}"/>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60" name="Text Box 670">
          <a:extLst>
            <a:ext uri="{FF2B5EF4-FFF2-40B4-BE49-F238E27FC236}">
              <a16:creationId xmlns:a16="http://schemas.microsoft.com/office/drawing/2014/main" id="{0E784C10-BDB1-47E8-B2EC-E103B9E23475}"/>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61" name="Text Box 671">
          <a:extLst>
            <a:ext uri="{FF2B5EF4-FFF2-40B4-BE49-F238E27FC236}">
              <a16:creationId xmlns:a16="http://schemas.microsoft.com/office/drawing/2014/main" id="{E9EE4F06-9AAF-477C-9EA4-26A33B6E6E5F}"/>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62" name="Text Box 672">
          <a:extLst>
            <a:ext uri="{FF2B5EF4-FFF2-40B4-BE49-F238E27FC236}">
              <a16:creationId xmlns:a16="http://schemas.microsoft.com/office/drawing/2014/main" id="{CB0C5F00-B879-4E7C-A5F4-10FA0D64795E}"/>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63" name="Text Box 673">
          <a:extLst>
            <a:ext uri="{FF2B5EF4-FFF2-40B4-BE49-F238E27FC236}">
              <a16:creationId xmlns:a16="http://schemas.microsoft.com/office/drawing/2014/main" id="{52AEAADF-BEB4-431E-A24B-CAB251C8DB9B}"/>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64" name="Text Box 674">
          <a:extLst>
            <a:ext uri="{FF2B5EF4-FFF2-40B4-BE49-F238E27FC236}">
              <a16:creationId xmlns:a16="http://schemas.microsoft.com/office/drawing/2014/main" id="{59ACF01C-FEDD-484A-A521-C9A31A3C882F}"/>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65" name="Text Box 675">
          <a:extLst>
            <a:ext uri="{FF2B5EF4-FFF2-40B4-BE49-F238E27FC236}">
              <a16:creationId xmlns:a16="http://schemas.microsoft.com/office/drawing/2014/main" id="{2BB3A117-C07A-4EB7-8526-A3B1081D19A8}"/>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66" name="Text Box 676">
          <a:extLst>
            <a:ext uri="{FF2B5EF4-FFF2-40B4-BE49-F238E27FC236}">
              <a16:creationId xmlns:a16="http://schemas.microsoft.com/office/drawing/2014/main" id="{46FEB724-0F41-4BC0-A3B8-E600BEDEB077}"/>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67" name="Text Box 677">
          <a:extLst>
            <a:ext uri="{FF2B5EF4-FFF2-40B4-BE49-F238E27FC236}">
              <a16:creationId xmlns:a16="http://schemas.microsoft.com/office/drawing/2014/main" id="{981575A0-FF76-41BC-BCCA-BABD6BC9DB43}"/>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68" name="Text Box 678">
          <a:extLst>
            <a:ext uri="{FF2B5EF4-FFF2-40B4-BE49-F238E27FC236}">
              <a16:creationId xmlns:a16="http://schemas.microsoft.com/office/drawing/2014/main" id="{B6EED2C6-082F-43D6-8355-5CA8F0B7B288}"/>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69" name="Text Box 679">
          <a:extLst>
            <a:ext uri="{FF2B5EF4-FFF2-40B4-BE49-F238E27FC236}">
              <a16:creationId xmlns:a16="http://schemas.microsoft.com/office/drawing/2014/main" id="{9B87E5E8-0D56-4870-97E0-CB598117FC8E}"/>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70" name="Text Box 680">
          <a:extLst>
            <a:ext uri="{FF2B5EF4-FFF2-40B4-BE49-F238E27FC236}">
              <a16:creationId xmlns:a16="http://schemas.microsoft.com/office/drawing/2014/main" id="{2EDE8665-F400-42A5-9533-2D707C40FFC3}"/>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71" name="Text Box 681">
          <a:extLst>
            <a:ext uri="{FF2B5EF4-FFF2-40B4-BE49-F238E27FC236}">
              <a16:creationId xmlns:a16="http://schemas.microsoft.com/office/drawing/2014/main" id="{4E2F35D4-0164-4BFD-868C-5D569B11980A}"/>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72" name="Text Box 682">
          <a:extLst>
            <a:ext uri="{FF2B5EF4-FFF2-40B4-BE49-F238E27FC236}">
              <a16:creationId xmlns:a16="http://schemas.microsoft.com/office/drawing/2014/main" id="{E457E8A0-3E8E-4EBC-879C-3B0F1A5B5B92}"/>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73" name="Text Box 683">
          <a:extLst>
            <a:ext uri="{FF2B5EF4-FFF2-40B4-BE49-F238E27FC236}">
              <a16:creationId xmlns:a16="http://schemas.microsoft.com/office/drawing/2014/main" id="{8E4315FA-E871-40F7-8F28-AE4992C831F5}"/>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74" name="Text Box 684">
          <a:extLst>
            <a:ext uri="{FF2B5EF4-FFF2-40B4-BE49-F238E27FC236}">
              <a16:creationId xmlns:a16="http://schemas.microsoft.com/office/drawing/2014/main" id="{E65EC7DF-C5B0-40E4-AB87-235FB196A0E5}"/>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75" name="Text Box 685">
          <a:extLst>
            <a:ext uri="{FF2B5EF4-FFF2-40B4-BE49-F238E27FC236}">
              <a16:creationId xmlns:a16="http://schemas.microsoft.com/office/drawing/2014/main" id="{B865E29A-8070-4D6D-8E44-CABA0B606E54}"/>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76" name="Text Box 686">
          <a:extLst>
            <a:ext uri="{FF2B5EF4-FFF2-40B4-BE49-F238E27FC236}">
              <a16:creationId xmlns:a16="http://schemas.microsoft.com/office/drawing/2014/main" id="{321C5390-11E0-4C8C-85D3-F6C8A2876FA0}"/>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77" name="Text Box 687">
          <a:extLst>
            <a:ext uri="{FF2B5EF4-FFF2-40B4-BE49-F238E27FC236}">
              <a16:creationId xmlns:a16="http://schemas.microsoft.com/office/drawing/2014/main" id="{6F376918-CC5C-4090-B8D7-258B0E5C6842}"/>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78" name="Text Box 688">
          <a:extLst>
            <a:ext uri="{FF2B5EF4-FFF2-40B4-BE49-F238E27FC236}">
              <a16:creationId xmlns:a16="http://schemas.microsoft.com/office/drawing/2014/main" id="{6E1829CB-951D-4E71-BD6D-191ACA9D8671}"/>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79" name="Text Box 689">
          <a:extLst>
            <a:ext uri="{FF2B5EF4-FFF2-40B4-BE49-F238E27FC236}">
              <a16:creationId xmlns:a16="http://schemas.microsoft.com/office/drawing/2014/main" id="{EC4AF57E-836A-40F6-AC8B-290249D71749}"/>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80" name="Text Box 690">
          <a:extLst>
            <a:ext uri="{FF2B5EF4-FFF2-40B4-BE49-F238E27FC236}">
              <a16:creationId xmlns:a16="http://schemas.microsoft.com/office/drawing/2014/main" id="{4B0ED846-3265-4EA6-896B-DE688DAC5E57}"/>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81" name="Text Box 691">
          <a:extLst>
            <a:ext uri="{FF2B5EF4-FFF2-40B4-BE49-F238E27FC236}">
              <a16:creationId xmlns:a16="http://schemas.microsoft.com/office/drawing/2014/main" id="{59BDC04B-885A-4023-B6FE-AC328041BBF0}"/>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82" name="Text Box 692">
          <a:extLst>
            <a:ext uri="{FF2B5EF4-FFF2-40B4-BE49-F238E27FC236}">
              <a16:creationId xmlns:a16="http://schemas.microsoft.com/office/drawing/2014/main" id="{B994F7E9-5336-4E0D-809F-A8B1B173A26A}"/>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83" name="Text Box 693">
          <a:extLst>
            <a:ext uri="{FF2B5EF4-FFF2-40B4-BE49-F238E27FC236}">
              <a16:creationId xmlns:a16="http://schemas.microsoft.com/office/drawing/2014/main" id="{CC5C59A4-4418-4F23-A2D7-3FADE7CCFA53}"/>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84" name="Text Box 694">
          <a:extLst>
            <a:ext uri="{FF2B5EF4-FFF2-40B4-BE49-F238E27FC236}">
              <a16:creationId xmlns:a16="http://schemas.microsoft.com/office/drawing/2014/main" id="{D145447F-C0A5-4893-9BFA-3B9A9CB0ACD1}"/>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85" name="Text Box 695">
          <a:extLst>
            <a:ext uri="{FF2B5EF4-FFF2-40B4-BE49-F238E27FC236}">
              <a16:creationId xmlns:a16="http://schemas.microsoft.com/office/drawing/2014/main" id="{F6D1C6F8-0C05-4CB2-A4A9-89D9404217C2}"/>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86" name="Text Box 696">
          <a:extLst>
            <a:ext uri="{FF2B5EF4-FFF2-40B4-BE49-F238E27FC236}">
              <a16:creationId xmlns:a16="http://schemas.microsoft.com/office/drawing/2014/main" id="{DBA0ED2D-C662-4B32-A3F3-75A616E3B0CE}"/>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87" name="Text Box 697">
          <a:extLst>
            <a:ext uri="{FF2B5EF4-FFF2-40B4-BE49-F238E27FC236}">
              <a16:creationId xmlns:a16="http://schemas.microsoft.com/office/drawing/2014/main" id="{68532553-3519-445E-972A-FC92EF3924B4}"/>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88" name="Text Box 698">
          <a:extLst>
            <a:ext uri="{FF2B5EF4-FFF2-40B4-BE49-F238E27FC236}">
              <a16:creationId xmlns:a16="http://schemas.microsoft.com/office/drawing/2014/main" id="{904EA8C9-2BD2-4ED8-8FF4-3F722CC86C54}"/>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89" name="Text Box 699">
          <a:extLst>
            <a:ext uri="{FF2B5EF4-FFF2-40B4-BE49-F238E27FC236}">
              <a16:creationId xmlns:a16="http://schemas.microsoft.com/office/drawing/2014/main" id="{25A4ED89-FEFC-4437-BAE0-9B7E8BE44023}"/>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90" name="Text Box 700">
          <a:extLst>
            <a:ext uri="{FF2B5EF4-FFF2-40B4-BE49-F238E27FC236}">
              <a16:creationId xmlns:a16="http://schemas.microsoft.com/office/drawing/2014/main" id="{82B2F55B-ECC5-400B-A365-1A656C50CE39}"/>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91" name="Text Box 701">
          <a:extLst>
            <a:ext uri="{FF2B5EF4-FFF2-40B4-BE49-F238E27FC236}">
              <a16:creationId xmlns:a16="http://schemas.microsoft.com/office/drawing/2014/main" id="{15B353FF-AB99-4635-A1BF-0C9277F24EF8}"/>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92" name="Text Box 702">
          <a:extLst>
            <a:ext uri="{FF2B5EF4-FFF2-40B4-BE49-F238E27FC236}">
              <a16:creationId xmlns:a16="http://schemas.microsoft.com/office/drawing/2014/main" id="{E8A186B5-6AC5-4727-9D38-866874B2F204}"/>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93" name="Text Box 724">
          <a:extLst>
            <a:ext uri="{FF2B5EF4-FFF2-40B4-BE49-F238E27FC236}">
              <a16:creationId xmlns:a16="http://schemas.microsoft.com/office/drawing/2014/main" id="{9EFCC074-47C5-49ED-9D8C-38D02FA411B3}"/>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94" name="Text Box 725">
          <a:extLst>
            <a:ext uri="{FF2B5EF4-FFF2-40B4-BE49-F238E27FC236}">
              <a16:creationId xmlns:a16="http://schemas.microsoft.com/office/drawing/2014/main" id="{22DC633B-E3D6-4A3F-A8D7-BD83CE30CEA5}"/>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8</xdr:col>
      <xdr:colOff>0</xdr:colOff>
      <xdr:row>69</xdr:row>
      <xdr:rowOff>0</xdr:rowOff>
    </xdr:from>
    <xdr:to>
      <xdr:col>8</xdr:col>
      <xdr:colOff>97155</xdr:colOff>
      <xdr:row>70</xdr:row>
      <xdr:rowOff>19738</xdr:rowOff>
    </xdr:to>
    <xdr:sp macro="" textlink="">
      <xdr:nvSpPr>
        <xdr:cNvPr id="595" name="Text Box 726">
          <a:extLst>
            <a:ext uri="{FF2B5EF4-FFF2-40B4-BE49-F238E27FC236}">
              <a16:creationId xmlns:a16="http://schemas.microsoft.com/office/drawing/2014/main" id="{52FD0E03-A652-4FAC-B429-F96C5BD72291}"/>
            </a:ext>
          </a:extLst>
        </xdr:cNvPr>
        <xdr:cNvSpPr txBox="1">
          <a:spLocks noChangeArrowheads="1"/>
        </xdr:cNvSpPr>
      </xdr:nvSpPr>
      <xdr:spPr bwMode="auto">
        <a:xfrm>
          <a:off x="99631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96" name="Text Box 745">
          <a:extLst>
            <a:ext uri="{FF2B5EF4-FFF2-40B4-BE49-F238E27FC236}">
              <a16:creationId xmlns:a16="http://schemas.microsoft.com/office/drawing/2014/main" id="{76EFF5B5-9968-42E7-88A3-B94C4B0B4A94}"/>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97" name="Text Box 746">
          <a:extLst>
            <a:ext uri="{FF2B5EF4-FFF2-40B4-BE49-F238E27FC236}">
              <a16:creationId xmlns:a16="http://schemas.microsoft.com/office/drawing/2014/main" id="{593DCF5A-6684-4E80-9FB0-C7895D17A28E}"/>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98" name="Text Box 747">
          <a:extLst>
            <a:ext uri="{FF2B5EF4-FFF2-40B4-BE49-F238E27FC236}">
              <a16:creationId xmlns:a16="http://schemas.microsoft.com/office/drawing/2014/main" id="{1D5BB961-CAA8-4A5C-A147-9645BB94E2F9}"/>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599" name="Text Box 748">
          <a:extLst>
            <a:ext uri="{FF2B5EF4-FFF2-40B4-BE49-F238E27FC236}">
              <a16:creationId xmlns:a16="http://schemas.microsoft.com/office/drawing/2014/main" id="{679D64D7-4A50-44C8-A291-75D55E57B56E}"/>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600" name="Text Box 749">
          <a:extLst>
            <a:ext uri="{FF2B5EF4-FFF2-40B4-BE49-F238E27FC236}">
              <a16:creationId xmlns:a16="http://schemas.microsoft.com/office/drawing/2014/main" id="{4331DA00-EFB7-45FF-BD38-94E892252CA0}"/>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601" name="Text Box 750">
          <a:extLst>
            <a:ext uri="{FF2B5EF4-FFF2-40B4-BE49-F238E27FC236}">
              <a16:creationId xmlns:a16="http://schemas.microsoft.com/office/drawing/2014/main" id="{CDA28275-CD41-48E8-BE32-15C0727AA8DC}"/>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602" name="Text Box 751">
          <a:extLst>
            <a:ext uri="{FF2B5EF4-FFF2-40B4-BE49-F238E27FC236}">
              <a16:creationId xmlns:a16="http://schemas.microsoft.com/office/drawing/2014/main" id="{D12F314E-BD48-4451-8FB2-5DA114236476}"/>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603" name="Text Box 752">
          <a:extLst>
            <a:ext uri="{FF2B5EF4-FFF2-40B4-BE49-F238E27FC236}">
              <a16:creationId xmlns:a16="http://schemas.microsoft.com/office/drawing/2014/main" id="{F0B71524-6A32-4C0B-BCE6-84CBC0CE0FE1}"/>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604" name="Text Box 753">
          <a:extLst>
            <a:ext uri="{FF2B5EF4-FFF2-40B4-BE49-F238E27FC236}">
              <a16:creationId xmlns:a16="http://schemas.microsoft.com/office/drawing/2014/main" id="{07E18639-D255-4FD0-A7F4-219240A7B362}"/>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605" name="Text Box 754">
          <a:extLst>
            <a:ext uri="{FF2B5EF4-FFF2-40B4-BE49-F238E27FC236}">
              <a16:creationId xmlns:a16="http://schemas.microsoft.com/office/drawing/2014/main" id="{3F6E81C4-E6F1-4426-A72D-D818EA7E26F2}"/>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606" name="Text Box 755">
          <a:extLst>
            <a:ext uri="{FF2B5EF4-FFF2-40B4-BE49-F238E27FC236}">
              <a16:creationId xmlns:a16="http://schemas.microsoft.com/office/drawing/2014/main" id="{BD421D61-C989-4487-948F-14A6E8525876}"/>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607" name="Text Box 756">
          <a:extLst>
            <a:ext uri="{FF2B5EF4-FFF2-40B4-BE49-F238E27FC236}">
              <a16:creationId xmlns:a16="http://schemas.microsoft.com/office/drawing/2014/main" id="{7F73DF1D-F0A4-4FD9-85F5-F14774E024E4}"/>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608" name="Text Box 757">
          <a:extLst>
            <a:ext uri="{FF2B5EF4-FFF2-40B4-BE49-F238E27FC236}">
              <a16:creationId xmlns:a16="http://schemas.microsoft.com/office/drawing/2014/main" id="{AD320362-D8C3-4F4E-8EDE-1E3A587BDDCD}"/>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609" name="Text Box 758">
          <a:extLst>
            <a:ext uri="{FF2B5EF4-FFF2-40B4-BE49-F238E27FC236}">
              <a16:creationId xmlns:a16="http://schemas.microsoft.com/office/drawing/2014/main" id="{ECA73459-6FE3-493A-A989-5893D5A13F73}"/>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610" name="Text Box 759">
          <a:extLst>
            <a:ext uri="{FF2B5EF4-FFF2-40B4-BE49-F238E27FC236}">
              <a16:creationId xmlns:a16="http://schemas.microsoft.com/office/drawing/2014/main" id="{B7E8FD0B-BB64-482C-80BE-A72A9648173C}"/>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611" name="Text Box 760">
          <a:extLst>
            <a:ext uri="{FF2B5EF4-FFF2-40B4-BE49-F238E27FC236}">
              <a16:creationId xmlns:a16="http://schemas.microsoft.com/office/drawing/2014/main" id="{7E2CED1C-8C40-448B-BD48-156450D3C102}"/>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612" name="Text Box 761">
          <a:extLst>
            <a:ext uri="{FF2B5EF4-FFF2-40B4-BE49-F238E27FC236}">
              <a16:creationId xmlns:a16="http://schemas.microsoft.com/office/drawing/2014/main" id="{A2FB9D54-8040-483B-8A1F-0A973F7D33C9}"/>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613" name="Text Box 762">
          <a:extLst>
            <a:ext uri="{FF2B5EF4-FFF2-40B4-BE49-F238E27FC236}">
              <a16:creationId xmlns:a16="http://schemas.microsoft.com/office/drawing/2014/main" id="{1C781E75-7D81-4693-BCE6-CBAE6AB8CF2C}"/>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614" name="Text Box 763">
          <a:extLst>
            <a:ext uri="{FF2B5EF4-FFF2-40B4-BE49-F238E27FC236}">
              <a16:creationId xmlns:a16="http://schemas.microsoft.com/office/drawing/2014/main" id="{822171A4-FE93-470C-BBC1-67AA064F67E2}"/>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615" name="Text Box 764">
          <a:extLst>
            <a:ext uri="{FF2B5EF4-FFF2-40B4-BE49-F238E27FC236}">
              <a16:creationId xmlns:a16="http://schemas.microsoft.com/office/drawing/2014/main" id="{04EA776D-DC31-4CFC-B6D0-C59849A4AFDA}"/>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5</xdr:col>
      <xdr:colOff>0</xdr:colOff>
      <xdr:row>69</xdr:row>
      <xdr:rowOff>0</xdr:rowOff>
    </xdr:from>
    <xdr:to>
      <xdr:col>5</xdr:col>
      <xdr:colOff>97155</xdr:colOff>
      <xdr:row>70</xdr:row>
      <xdr:rowOff>19738</xdr:rowOff>
    </xdr:to>
    <xdr:sp macro="" textlink="">
      <xdr:nvSpPr>
        <xdr:cNvPr id="616" name="Text Box 765">
          <a:extLst>
            <a:ext uri="{FF2B5EF4-FFF2-40B4-BE49-F238E27FC236}">
              <a16:creationId xmlns:a16="http://schemas.microsoft.com/office/drawing/2014/main" id="{B34EAAA6-1FB9-444F-B641-D464FBD604C1}"/>
            </a:ext>
          </a:extLst>
        </xdr:cNvPr>
        <xdr:cNvSpPr txBox="1">
          <a:spLocks noChangeArrowheads="1"/>
        </xdr:cNvSpPr>
      </xdr:nvSpPr>
      <xdr:spPr bwMode="auto">
        <a:xfrm>
          <a:off x="508635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17" name="Text Box 766">
          <a:extLst>
            <a:ext uri="{FF2B5EF4-FFF2-40B4-BE49-F238E27FC236}">
              <a16:creationId xmlns:a16="http://schemas.microsoft.com/office/drawing/2014/main" id="{64072D7A-ED30-43CB-8B9F-5D77191EF855}"/>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18" name="Text Box 767">
          <a:extLst>
            <a:ext uri="{FF2B5EF4-FFF2-40B4-BE49-F238E27FC236}">
              <a16:creationId xmlns:a16="http://schemas.microsoft.com/office/drawing/2014/main" id="{F9F08532-77E5-4182-9CB0-8626929FC2DB}"/>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19" name="Text Box 768">
          <a:extLst>
            <a:ext uri="{FF2B5EF4-FFF2-40B4-BE49-F238E27FC236}">
              <a16:creationId xmlns:a16="http://schemas.microsoft.com/office/drawing/2014/main" id="{A59AC88E-CB55-4807-BA6A-2D78C5C5FA64}"/>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20" name="Text Box 769">
          <a:extLst>
            <a:ext uri="{FF2B5EF4-FFF2-40B4-BE49-F238E27FC236}">
              <a16:creationId xmlns:a16="http://schemas.microsoft.com/office/drawing/2014/main" id="{8B485585-1712-4489-9188-1C96CA25E2A6}"/>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21" name="Text Box 770">
          <a:extLst>
            <a:ext uri="{FF2B5EF4-FFF2-40B4-BE49-F238E27FC236}">
              <a16:creationId xmlns:a16="http://schemas.microsoft.com/office/drawing/2014/main" id="{6BF4790E-88F1-42E1-8F14-149F54731CB6}"/>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22" name="Text Box 771">
          <a:extLst>
            <a:ext uri="{FF2B5EF4-FFF2-40B4-BE49-F238E27FC236}">
              <a16:creationId xmlns:a16="http://schemas.microsoft.com/office/drawing/2014/main" id="{B89E872F-039D-4016-B2C1-24BBF6DF5243}"/>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23" name="Text Box 772">
          <a:extLst>
            <a:ext uri="{FF2B5EF4-FFF2-40B4-BE49-F238E27FC236}">
              <a16:creationId xmlns:a16="http://schemas.microsoft.com/office/drawing/2014/main" id="{C1B25111-E75F-424E-9F41-700255131126}"/>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24" name="Text Box 773">
          <a:extLst>
            <a:ext uri="{FF2B5EF4-FFF2-40B4-BE49-F238E27FC236}">
              <a16:creationId xmlns:a16="http://schemas.microsoft.com/office/drawing/2014/main" id="{0983FC5A-66CB-403B-BD10-61872B488868}"/>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25" name="Text Box 774">
          <a:extLst>
            <a:ext uri="{FF2B5EF4-FFF2-40B4-BE49-F238E27FC236}">
              <a16:creationId xmlns:a16="http://schemas.microsoft.com/office/drawing/2014/main" id="{AA935B98-7D62-404A-9B0D-8D2A8AD55A6B}"/>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26" name="Text Box 775">
          <a:extLst>
            <a:ext uri="{FF2B5EF4-FFF2-40B4-BE49-F238E27FC236}">
              <a16:creationId xmlns:a16="http://schemas.microsoft.com/office/drawing/2014/main" id="{6D00F1FA-31B1-49E1-A650-6AE9018FAE94}"/>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27" name="Text Box 776">
          <a:extLst>
            <a:ext uri="{FF2B5EF4-FFF2-40B4-BE49-F238E27FC236}">
              <a16:creationId xmlns:a16="http://schemas.microsoft.com/office/drawing/2014/main" id="{6AC3A3B0-49FD-4217-BEAE-18C5F10D975F}"/>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28" name="Text Box 777">
          <a:extLst>
            <a:ext uri="{FF2B5EF4-FFF2-40B4-BE49-F238E27FC236}">
              <a16:creationId xmlns:a16="http://schemas.microsoft.com/office/drawing/2014/main" id="{F96C68D0-ED5C-402E-94F4-1964F781C00F}"/>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29" name="Text Box 778">
          <a:extLst>
            <a:ext uri="{FF2B5EF4-FFF2-40B4-BE49-F238E27FC236}">
              <a16:creationId xmlns:a16="http://schemas.microsoft.com/office/drawing/2014/main" id="{F75C496D-2C58-4681-A1EB-46411717CA74}"/>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30" name="Text Box 779">
          <a:extLst>
            <a:ext uri="{FF2B5EF4-FFF2-40B4-BE49-F238E27FC236}">
              <a16:creationId xmlns:a16="http://schemas.microsoft.com/office/drawing/2014/main" id="{83DD49DE-1B3E-4AF1-9F18-CABEB2C7C63A}"/>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31" name="Text Box 780">
          <a:extLst>
            <a:ext uri="{FF2B5EF4-FFF2-40B4-BE49-F238E27FC236}">
              <a16:creationId xmlns:a16="http://schemas.microsoft.com/office/drawing/2014/main" id="{51100938-4404-427E-882E-B2FB26AD425E}"/>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32" name="Text Box 781">
          <a:extLst>
            <a:ext uri="{FF2B5EF4-FFF2-40B4-BE49-F238E27FC236}">
              <a16:creationId xmlns:a16="http://schemas.microsoft.com/office/drawing/2014/main" id="{B5EF97FD-2F84-4D87-8945-CB2BFC30CB39}"/>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33" name="Text Box 782">
          <a:extLst>
            <a:ext uri="{FF2B5EF4-FFF2-40B4-BE49-F238E27FC236}">
              <a16:creationId xmlns:a16="http://schemas.microsoft.com/office/drawing/2014/main" id="{518A7C4C-FA09-479E-BC8E-E3368F5839D8}"/>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34" name="Text Box 783">
          <a:extLst>
            <a:ext uri="{FF2B5EF4-FFF2-40B4-BE49-F238E27FC236}">
              <a16:creationId xmlns:a16="http://schemas.microsoft.com/office/drawing/2014/main" id="{4C262327-1F4E-4FC9-BA17-5C1DEDA3A106}"/>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35" name="Text Box 784">
          <a:extLst>
            <a:ext uri="{FF2B5EF4-FFF2-40B4-BE49-F238E27FC236}">
              <a16:creationId xmlns:a16="http://schemas.microsoft.com/office/drawing/2014/main" id="{F116A378-7B9A-4372-98C1-EBABB7E3D66A}"/>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36" name="Text Box 785">
          <a:extLst>
            <a:ext uri="{FF2B5EF4-FFF2-40B4-BE49-F238E27FC236}">
              <a16:creationId xmlns:a16="http://schemas.microsoft.com/office/drawing/2014/main" id="{75985A0F-9623-456A-A953-4569AF527622}"/>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37" name="Text Box 786">
          <a:extLst>
            <a:ext uri="{FF2B5EF4-FFF2-40B4-BE49-F238E27FC236}">
              <a16:creationId xmlns:a16="http://schemas.microsoft.com/office/drawing/2014/main" id="{78E7976E-F524-40D7-877B-D13CF2B6FF1A}"/>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38" name="Text Box 787">
          <a:extLst>
            <a:ext uri="{FF2B5EF4-FFF2-40B4-BE49-F238E27FC236}">
              <a16:creationId xmlns:a16="http://schemas.microsoft.com/office/drawing/2014/main" id="{5DFCD223-D314-4442-9431-B33768C00093}"/>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39" name="Text Box 788">
          <a:extLst>
            <a:ext uri="{FF2B5EF4-FFF2-40B4-BE49-F238E27FC236}">
              <a16:creationId xmlns:a16="http://schemas.microsoft.com/office/drawing/2014/main" id="{41A39C3D-DFD6-4A0A-817B-91CD59407854}"/>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40" name="Text Box 789">
          <a:extLst>
            <a:ext uri="{FF2B5EF4-FFF2-40B4-BE49-F238E27FC236}">
              <a16:creationId xmlns:a16="http://schemas.microsoft.com/office/drawing/2014/main" id="{95843A7B-F332-48F6-A691-75B240E940CC}"/>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41" name="Text Box 790">
          <a:extLst>
            <a:ext uri="{FF2B5EF4-FFF2-40B4-BE49-F238E27FC236}">
              <a16:creationId xmlns:a16="http://schemas.microsoft.com/office/drawing/2014/main" id="{837569CE-1250-4F73-9CC5-DCCC2E5827A0}"/>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42" name="Text Box 791">
          <a:extLst>
            <a:ext uri="{FF2B5EF4-FFF2-40B4-BE49-F238E27FC236}">
              <a16:creationId xmlns:a16="http://schemas.microsoft.com/office/drawing/2014/main" id="{BB0D4E64-7D1D-4297-9E6D-F0E4074D9AA0}"/>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43" name="Text Box 792">
          <a:extLst>
            <a:ext uri="{FF2B5EF4-FFF2-40B4-BE49-F238E27FC236}">
              <a16:creationId xmlns:a16="http://schemas.microsoft.com/office/drawing/2014/main" id="{34E263ED-4854-49C0-9D2D-6D0FAD106923}"/>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44" name="Text Box 793">
          <a:extLst>
            <a:ext uri="{FF2B5EF4-FFF2-40B4-BE49-F238E27FC236}">
              <a16:creationId xmlns:a16="http://schemas.microsoft.com/office/drawing/2014/main" id="{34D7E95F-F51C-49CD-B44E-6CC89588AB8E}"/>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45" name="Text Box 794">
          <a:extLst>
            <a:ext uri="{FF2B5EF4-FFF2-40B4-BE49-F238E27FC236}">
              <a16:creationId xmlns:a16="http://schemas.microsoft.com/office/drawing/2014/main" id="{418C40FE-7574-4DAE-A418-9864A6A79797}"/>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46" name="Text Box 795">
          <a:extLst>
            <a:ext uri="{FF2B5EF4-FFF2-40B4-BE49-F238E27FC236}">
              <a16:creationId xmlns:a16="http://schemas.microsoft.com/office/drawing/2014/main" id="{5D2AE437-B030-4D8B-AEE2-7B315D09449E}"/>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47" name="Text Box 796">
          <a:extLst>
            <a:ext uri="{FF2B5EF4-FFF2-40B4-BE49-F238E27FC236}">
              <a16:creationId xmlns:a16="http://schemas.microsoft.com/office/drawing/2014/main" id="{39F09D60-8CE4-497B-997C-5E3A0101633E}"/>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48" name="Text Box 797">
          <a:extLst>
            <a:ext uri="{FF2B5EF4-FFF2-40B4-BE49-F238E27FC236}">
              <a16:creationId xmlns:a16="http://schemas.microsoft.com/office/drawing/2014/main" id="{1DD56EF6-0435-4A14-BDBD-4218D50F7633}"/>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49" name="Text Box 798">
          <a:extLst>
            <a:ext uri="{FF2B5EF4-FFF2-40B4-BE49-F238E27FC236}">
              <a16:creationId xmlns:a16="http://schemas.microsoft.com/office/drawing/2014/main" id="{2B87B9E9-1996-499E-8DF3-E25BE4F10043}"/>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50" name="Text Box 799">
          <a:extLst>
            <a:ext uri="{FF2B5EF4-FFF2-40B4-BE49-F238E27FC236}">
              <a16:creationId xmlns:a16="http://schemas.microsoft.com/office/drawing/2014/main" id="{65C5B302-9EA8-434C-8E7B-03543A295E25}"/>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51" name="Text Box 800">
          <a:extLst>
            <a:ext uri="{FF2B5EF4-FFF2-40B4-BE49-F238E27FC236}">
              <a16:creationId xmlns:a16="http://schemas.microsoft.com/office/drawing/2014/main" id="{A6FAE7EB-7A6F-4E14-AAA5-A34F773EE945}"/>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52" name="Text Box 801">
          <a:extLst>
            <a:ext uri="{FF2B5EF4-FFF2-40B4-BE49-F238E27FC236}">
              <a16:creationId xmlns:a16="http://schemas.microsoft.com/office/drawing/2014/main" id="{EC281361-CD9B-4D02-A7B5-D9E9E5DF8C13}"/>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53" name="Text Box 802">
          <a:extLst>
            <a:ext uri="{FF2B5EF4-FFF2-40B4-BE49-F238E27FC236}">
              <a16:creationId xmlns:a16="http://schemas.microsoft.com/office/drawing/2014/main" id="{B83E3AA6-1C7A-4E0C-A38F-1CDF5642D20F}"/>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54" name="Text Box 803">
          <a:extLst>
            <a:ext uri="{FF2B5EF4-FFF2-40B4-BE49-F238E27FC236}">
              <a16:creationId xmlns:a16="http://schemas.microsoft.com/office/drawing/2014/main" id="{28D1CE71-C347-4577-8658-6D2ECA0C37BF}"/>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55" name="Text Box 804">
          <a:extLst>
            <a:ext uri="{FF2B5EF4-FFF2-40B4-BE49-F238E27FC236}">
              <a16:creationId xmlns:a16="http://schemas.microsoft.com/office/drawing/2014/main" id="{3411B000-CC2A-4B50-9D00-946ED925DD54}"/>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56" name="Text Box 805">
          <a:extLst>
            <a:ext uri="{FF2B5EF4-FFF2-40B4-BE49-F238E27FC236}">
              <a16:creationId xmlns:a16="http://schemas.microsoft.com/office/drawing/2014/main" id="{B9C4A401-FAB4-428B-9D5F-1831E2A4C9CD}"/>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57" name="Text Box 806">
          <a:extLst>
            <a:ext uri="{FF2B5EF4-FFF2-40B4-BE49-F238E27FC236}">
              <a16:creationId xmlns:a16="http://schemas.microsoft.com/office/drawing/2014/main" id="{499771B9-C1C5-4A2C-99A1-9F3D7A0154C3}"/>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58" name="Text Box 807">
          <a:extLst>
            <a:ext uri="{FF2B5EF4-FFF2-40B4-BE49-F238E27FC236}">
              <a16:creationId xmlns:a16="http://schemas.microsoft.com/office/drawing/2014/main" id="{00E09F8E-2E75-4E80-A7C3-94EB3A90503F}"/>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59" name="Text Box 808">
          <a:extLst>
            <a:ext uri="{FF2B5EF4-FFF2-40B4-BE49-F238E27FC236}">
              <a16:creationId xmlns:a16="http://schemas.microsoft.com/office/drawing/2014/main" id="{24123FAB-AA7B-45FB-9D66-8C4811372FEC}"/>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60" name="Text Box 809">
          <a:extLst>
            <a:ext uri="{FF2B5EF4-FFF2-40B4-BE49-F238E27FC236}">
              <a16:creationId xmlns:a16="http://schemas.microsoft.com/office/drawing/2014/main" id="{B6AF1041-813D-4AF0-BC08-B3823ED93E5F}"/>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61" name="Text Box 810">
          <a:extLst>
            <a:ext uri="{FF2B5EF4-FFF2-40B4-BE49-F238E27FC236}">
              <a16:creationId xmlns:a16="http://schemas.microsoft.com/office/drawing/2014/main" id="{467E346B-5BB0-4F56-B9DB-BD0FDA4EADC8}"/>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62" name="Text Box 811">
          <a:extLst>
            <a:ext uri="{FF2B5EF4-FFF2-40B4-BE49-F238E27FC236}">
              <a16:creationId xmlns:a16="http://schemas.microsoft.com/office/drawing/2014/main" id="{47118943-9078-4769-AD0B-2C17540F0D98}"/>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63" name="Text Box 812">
          <a:extLst>
            <a:ext uri="{FF2B5EF4-FFF2-40B4-BE49-F238E27FC236}">
              <a16:creationId xmlns:a16="http://schemas.microsoft.com/office/drawing/2014/main" id="{BA27D071-338D-4C91-AED7-3FD21B665D95}"/>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64" name="Text Box 813">
          <a:extLst>
            <a:ext uri="{FF2B5EF4-FFF2-40B4-BE49-F238E27FC236}">
              <a16:creationId xmlns:a16="http://schemas.microsoft.com/office/drawing/2014/main" id="{C15540C1-D422-4646-B279-4914D1CE6507}"/>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65" name="Text Box 814">
          <a:extLst>
            <a:ext uri="{FF2B5EF4-FFF2-40B4-BE49-F238E27FC236}">
              <a16:creationId xmlns:a16="http://schemas.microsoft.com/office/drawing/2014/main" id="{D67ED793-0312-474F-ACD4-4ED7D02F0321}"/>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66" name="Text Box 815">
          <a:extLst>
            <a:ext uri="{FF2B5EF4-FFF2-40B4-BE49-F238E27FC236}">
              <a16:creationId xmlns:a16="http://schemas.microsoft.com/office/drawing/2014/main" id="{68741D24-832F-4564-ADF7-071BB418140C}"/>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twoCellAnchor editAs="oneCell">
    <xdr:from>
      <xdr:col>9</xdr:col>
      <xdr:colOff>0</xdr:colOff>
      <xdr:row>69</xdr:row>
      <xdr:rowOff>0</xdr:rowOff>
    </xdr:from>
    <xdr:to>
      <xdr:col>9</xdr:col>
      <xdr:colOff>97155</xdr:colOff>
      <xdr:row>70</xdr:row>
      <xdr:rowOff>19738</xdr:rowOff>
    </xdr:to>
    <xdr:sp macro="" textlink="">
      <xdr:nvSpPr>
        <xdr:cNvPr id="667" name="Text Box 816">
          <a:extLst>
            <a:ext uri="{FF2B5EF4-FFF2-40B4-BE49-F238E27FC236}">
              <a16:creationId xmlns:a16="http://schemas.microsoft.com/office/drawing/2014/main" id="{CEB1D8A7-D2C4-48F0-9013-A26CB171EF79}"/>
            </a:ext>
          </a:extLst>
        </xdr:cNvPr>
        <xdr:cNvSpPr txBox="1">
          <a:spLocks noChangeArrowheads="1"/>
        </xdr:cNvSpPr>
      </xdr:nvSpPr>
      <xdr:spPr bwMode="auto">
        <a:xfrm>
          <a:off x="11544300" y="12639675"/>
          <a:ext cx="93345" cy="177853"/>
        </a:xfrm>
        <a:prstGeom prst="rect">
          <a:avLst/>
        </a:prstGeom>
        <a:noFill/>
        <a:ln w="9525">
          <a:noFill/>
          <a:miter lim="800000"/>
          <a:headEnd/>
          <a:tailEnd/>
        </a:ln>
      </xdr:spPr>
    </xdr:sp>
    <xdr:clientData/>
  </xdr:twoCellAnchor>
  <xdr:oneCellAnchor>
    <xdr:from>
      <xdr:col>5</xdr:col>
      <xdr:colOff>0</xdr:colOff>
      <xdr:row>69</xdr:row>
      <xdr:rowOff>0</xdr:rowOff>
    </xdr:from>
    <xdr:ext cx="104775" cy="163286"/>
    <xdr:sp macro="" textlink="">
      <xdr:nvSpPr>
        <xdr:cNvPr id="668" name="Text Box 10">
          <a:extLst>
            <a:ext uri="{FF2B5EF4-FFF2-40B4-BE49-F238E27FC236}">
              <a16:creationId xmlns:a16="http://schemas.microsoft.com/office/drawing/2014/main" id="{F87ACF73-11EA-424E-875B-8363C2E00D16}"/>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669" name="Text Box 11">
          <a:extLst>
            <a:ext uri="{FF2B5EF4-FFF2-40B4-BE49-F238E27FC236}">
              <a16:creationId xmlns:a16="http://schemas.microsoft.com/office/drawing/2014/main" id="{272E7DE8-55DF-41AB-9EC2-75827FC22450}"/>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670" name="Text Box 12">
          <a:extLst>
            <a:ext uri="{FF2B5EF4-FFF2-40B4-BE49-F238E27FC236}">
              <a16:creationId xmlns:a16="http://schemas.microsoft.com/office/drawing/2014/main" id="{1CE645C9-312D-4130-9199-9824727FF42E}"/>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671" name="Text Box 13">
          <a:extLst>
            <a:ext uri="{FF2B5EF4-FFF2-40B4-BE49-F238E27FC236}">
              <a16:creationId xmlns:a16="http://schemas.microsoft.com/office/drawing/2014/main" id="{12357D52-9F15-4462-8E31-0E78624A1239}"/>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672" name="Text Box 14">
          <a:extLst>
            <a:ext uri="{FF2B5EF4-FFF2-40B4-BE49-F238E27FC236}">
              <a16:creationId xmlns:a16="http://schemas.microsoft.com/office/drawing/2014/main" id="{AD6A5873-1DFA-46F6-94B4-570AB53604B6}"/>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673" name="Text Box 15">
          <a:extLst>
            <a:ext uri="{FF2B5EF4-FFF2-40B4-BE49-F238E27FC236}">
              <a16:creationId xmlns:a16="http://schemas.microsoft.com/office/drawing/2014/main" id="{DFCFA394-08E9-4DD2-9B73-DE1D75A9B89D}"/>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674" name="Text Box 16">
          <a:extLst>
            <a:ext uri="{FF2B5EF4-FFF2-40B4-BE49-F238E27FC236}">
              <a16:creationId xmlns:a16="http://schemas.microsoft.com/office/drawing/2014/main" id="{CE034C5A-C4D7-4DBA-9A85-991E3115D244}"/>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675" name="Text Box 17">
          <a:extLst>
            <a:ext uri="{FF2B5EF4-FFF2-40B4-BE49-F238E27FC236}">
              <a16:creationId xmlns:a16="http://schemas.microsoft.com/office/drawing/2014/main" id="{28009312-F74A-43DD-85F3-2E93185D1DD9}"/>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676" name="Text Box 18">
          <a:extLst>
            <a:ext uri="{FF2B5EF4-FFF2-40B4-BE49-F238E27FC236}">
              <a16:creationId xmlns:a16="http://schemas.microsoft.com/office/drawing/2014/main" id="{C1000844-60CD-4125-8DD5-BE339AAF1E1C}"/>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677" name="Text Box 19">
          <a:extLst>
            <a:ext uri="{FF2B5EF4-FFF2-40B4-BE49-F238E27FC236}">
              <a16:creationId xmlns:a16="http://schemas.microsoft.com/office/drawing/2014/main" id="{BB616D70-015A-4826-AEE2-34B550945721}"/>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678" name="Text Box 20">
          <a:extLst>
            <a:ext uri="{FF2B5EF4-FFF2-40B4-BE49-F238E27FC236}">
              <a16:creationId xmlns:a16="http://schemas.microsoft.com/office/drawing/2014/main" id="{26AE10E5-3C9D-44BC-8836-5082B3554E39}"/>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679" name="Text Box 21">
          <a:extLst>
            <a:ext uri="{FF2B5EF4-FFF2-40B4-BE49-F238E27FC236}">
              <a16:creationId xmlns:a16="http://schemas.microsoft.com/office/drawing/2014/main" id="{66A0122E-92F3-402E-B12A-6B25DD323C96}"/>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680" name="Text Box 22">
          <a:extLst>
            <a:ext uri="{FF2B5EF4-FFF2-40B4-BE49-F238E27FC236}">
              <a16:creationId xmlns:a16="http://schemas.microsoft.com/office/drawing/2014/main" id="{2F417976-DA39-45EB-905E-C198070F8099}"/>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681" name="Text Box 23">
          <a:extLst>
            <a:ext uri="{FF2B5EF4-FFF2-40B4-BE49-F238E27FC236}">
              <a16:creationId xmlns:a16="http://schemas.microsoft.com/office/drawing/2014/main" id="{C9D080ED-7225-43D2-B72A-32C7ED3BC6A9}"/>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682" name="Text Box 24">
          <a:extLst>
            <a:ext uri="{FF2B5EF4-FFF2-40B4-BE49-F238E27FC236}">
              <a16:creationId xmlns:a16="http://schemas.microsoft.com/office/drawing/2014/main" id="{365A5814-C997-4AA2-B6AB-2ECAA93DA61D}"/>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683" name="Text Box 25">
          <a:extLst>
            <a:ext uri="{FF2B5EF4-FFF2-40B4-BE49-F238E27FC236}">
              <a16:creationId xmlns:a16="http://schemas.microsoft.com/office/drawing/2014/main" id="{558B883E-12A7-4064-9D4F-9AC707461CD8}"/>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684" name="Text Box 26">
          <a:extLst>
            <a:ext uri="{FF2B5EF4-FFF2-40B4-BE49-F238E27FC236}">
              <a16:creationId xmlns:a16="http://schemas.microsoft.com/office/drawing/2014/main" id="{54B84C19-C194-4AB5-8967-6CC82FE07150}"/>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685" name="Text Box 27">
          <a:extLst>
            <a:ext uri="{FF2B5EF4-FFF2-40B4-BE49-F238E27FC236}">
              <a16:creationId xmlns:a16="http://schemas.microsoft.com/office/drawing/2014/main" id="{621D40D0-2B2D-4E5A-894B-03DDD2792751}"/>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686" name="Text Box 28">
          <a:extLst>
            <a:ext uri="{FF2B5EF4-FFF2-40B4-BE49-F238E27FC236}">
              <a16:creationId xmlns:a16="http://schemas.microsoft.com/office/drawing/2014/main" id="{BE623D1F-78E8-4BB4-A811-041191586149}"/>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687" name="Text Box 29">
          <a:extLst>
            <a:ext uri="{FF2B5EF4-FFF2-40B4-BE49-F238E27FC236}">
              <a16:creationId xmlns:a16="http://schemas.microsoft.com/office/drawing/2014/main" id="{69F82991-FDFF-49AF-8ACB-538DCE15CE3B}"/>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688" name="Text Box 30">
          <a:extLst>
            <a:ext uri="{FF2B5EF4-FFF2-40B4-BE49-F238E27FC236}">
              <a16:creationId xmlns:a16="http://schemas.microsoft.com/office/drawing/2014/main" id="{1EAC37CC-E6EB-4570-BFAB-E1A961885049}"/>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689" name="Text Box 73">
          <a:extLst>
            <a:ext uri="{FF2B5EF4-FFF2-40B4-BE49-F238E27FC236}">
              <a16:creationId xmlns:a16="http://schemas.microsoft.com/office/drawing/2014/main" id="{28163203-628D-4608-BD63-3DCE49278ABC}"/>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690" name="Text Box 74">
          <a:extLst>
            <a:ext uri="{FF2B5EF4-FFF2-40B4-BE49-F238E27FC236}">
              <a16:creationId xmlns:a16="http://schemas.microsoft.com/office/drawing/2014/main" id="{2B4126FC-A8EC-4753-BE96-DC472091DB61}"/>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691" name="Text Box 75">
          <a:extLst>
            <a:ext uri="{FF2B5EF4-FFF2-40B4-BE49-F238E27FC236}">
              <a16:creationId xmlns:a16="http://schemas.microsoft.com/office/drawing/2014/main" id="{267D2384-D032-450F-9FF1-00C5B934A2E4}"/>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692" name="Text Box 76">
          <a:extLst>
            <a:ext uri="{FF2B5EF4-FFF2-40B4-BE49-F238E27FC236}">
              <a16:creationId xmlns:a16="http://schemas.microsoft.com/office/drawing/2014/main" id="{F854DF00-AD80-47D6-8080-681BBCE25199}"/>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693" name="Text Box 77">
          <a:extLst>
            <a:ext uri="{FF2B5EF4-FFF2-40B4-BE49-F238E27FC236}">
              <a16:creationId xmlns:a16="http://schemas.microsoft.com/office/drawing/2014/main" id="{725F6930-5F3F-41F3-9CFE-FFCD8540D59F}"/>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694" name="Text Box 78">
          <a:extLst>
            <a:ext uri="{FF2B5EF4-FFF2-40B4-BE49-F238E27FC236}">
              <a16:creationId xmlns:a16="http://schemas.microsoft.com/office/drawing/2014/main" id="{535ACAB2-A249-4B7F-8273-4BF6EEA16780}"/>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695" name="Text Box 79">
          <a:extLst>
            <a:ext uri="{FF2B5EF4-FFF2-40B4-BE49-F238E27FC236}">
              <a16:creationId xmlns:a16="http://schemas.microsoft.com/office/drawing/2014/main" id="{5C3EAA6B-56F5-4C13-8FE6-AF1232654CE0}"/>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696" name="Text Box 80">
          <a:extLst>
            <a:ext uri="{FF2B5EF4-FFF2-40B4-BE49-F238E27FC236}">
              <a16:creationId xmlns:a16="http://schemas.microsoft.com/office/drawing/2014/main" id="{85BE3FD7-E22D-45EC-A76E-EEB8EBA19FA0}"/>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697" name="Text Box 81">
          <a:extLst>
            <a:ext uri="{FF2B5EF4-FFF2-40B4-BE49-F238E27FC236}">
              <a16:creationId xmlns:a16="http://schemas.microsoft.com/office/drawing/2014/main" id="{0BC8A78B-7A95-40D5-825F-5C84F0B9B435}"/>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698" name="Text Box 82">
          <a:extLst>
            <a:ext uri="{FF2B5EF4-FFF2-40B4-BE49-F238E27FC236}">
              <a16:creationId xmlns:a16="http://schemas.microsoft.com/office/drawing/2014/main" id="{9F891821-E3A6-4D1A-8CCF-93EDB9B9F27E}"/>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699" name="Text Box 83">
          <a:extLst>
            <a:ext uri="{FF2B5EF4-FFF2-40B4-BE49-F238E27FC236}">
              <a16:creationId xmlns:a16="http://schemas.microsoft.com/office/drawing/2014/main" id="{939CE7E7-35AE-4E9C-8000-26F66E11B825}"/>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00" name="Text Box 84">
          <a:extLst>
            <a:ext uri="{FF2B5EF4-FFF2-40B4-BE49-F238E27FC236}">
              <a16:creationId xmlns:a16="http://schemas.microsoft.com/office/drawing/2014/main" id="{3CCE2EF3-977F-40A0-9FEE-A12506A3F3D7}"/>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01" name="Text Box 85">
          <a:extLst>
            <a:ext uri="{FF2B5EF4-FFF2-40B4-BE49-F238E27FC236}">
              <a16:creationId xmlns:a16="http://schemas.microsoft.com/office/drawing/2014/main" id="{44877F7C-29A8-49F1-BED1-6920D0CCBFD4}"/>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02" name="Text Box 86">
          <a:extLst>
            <a:ext uri="{FF2B5EF4-FFF2-40B4-BE49-F238E27FC236}">
              <a16:creationId xmlns:a16="http://schemas.microsoft.com/office/drawing/2014/main" id="{2E4F26D4-C311-4B29-840C-113806D7C191}"/>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03" name="Text Box 87">
          <a:extLst>
            <a:ext uri="{FF2B5EF4-FFF2-40B4-BE49-F238E27FC236}">
              <a16:creationId xmlns:a16="http://schemas.microsoft.com/office/drawing/2014/main" id="{0EC1AF45-3D76-44E4-BAFA-2A0077FC552D}"/>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04" name="Text Box 88">
          <a:extLst>
            <a:ext uri="{FF2B5EF4-FFF2-40B4-BE49-F238E27FC236}">
              <a16:creationId xmlns:a16="http://schemas.microsoft.com/office/drawing/2014/main" id="{8EA1BA4D-7958-4C3D-AEE4-CD8701D753F4}"/>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05" name="Text Box 89">
          <a:extLst>
            <a:ext uri="{FF2B5EF4-FFF2-40B4-BE49-F238E27FC236}">
              <a16:creationId xmlns:a16="http://schemas.microsoft.com/office/drawing/2014/main" id="{16E18843-D87A-447C-921B-E890592D0858}"/>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06" name="Text Box 90">
          <a:extLst>
            <a:ext uri="{FF2B5EF4-FFF2-40B4-BE49-F238E27FC236}">
              <a16:creationId xmlns:a16="http://schemas.microsoft.com/office/drawing/2014/main" id="{DD1F6D0E-2455-4EC8-BA87-7057DD193073}"/>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07" name="Text Box 91">
          <a:extLst>
            <a:ext uri="{FF2B5EF4-FFF2-40B4-BE49-F238E27FC236}">
              <a16:creationId xmlns:a16="http://schemas.microsoft.com/office/drawing/2014/main" id="{CF239330-A815-4606-A4F2-DBE3E501D833}"/>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08" name="Text Box 92">
          <a:extLst>
            <a:ext uri="{FF2B5EF4-FFF2-40B4-BE49-F238E27FC236}">
              <a16:creationId xmlns:a16="http://schemas.microsoft.com/office/drawing/2014/main" id="{7420C63A-1393-4834-BADA-C81D76611D1B}"/>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09" name="Text Box 93">
          <a:extLst>
            <a:ext uri="{FF2B5EF4-FFF2-40B4-BE49-F238E27FC236}">
              <a16:creationId xmlns:a16="http://schemas.microsoft.com/office/drawing/2014/main" id="{CFF92C28-401A-40C9-8528-8108027BF448}"/>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10" name="Text Box 136">
          <a:extLst>
            <a:ext uri="{FF2B5EF4-FFF2-40B4-BE49-F238E27FC236}">
              <a16:creationId xmlns:a16="http://schemas.microsoft.com/office/drawing/2014/main" id="{298D502D-8892-4988-A8B6-ECF32C2A192B}"/>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11" name="Text Box 137">
          <a:extLst>
            <a:ext uri="{FF2B5EF4-FFF2-40B4-BE49-F238E27FC236}">
              <a16:creationId xmlns:a16="http://schemas.microsoft.com/office/drawing/2014/main" id="{F565058B-8104-4343-B5DB-E9C7AD80F967}"/>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12" name="Text Box 138">
          <a:extLst>
            <a:ext uri="{FF2B5EF4-FFF2-40B4-BE49-F238E27FC236}">
              <a16:creationId xmlns:a16="http://schemas.microsoft.com/office/drawing/2014/main" id="{CE4329B7-EB7C-490A-AA83-C6B858C2B79E}"/>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13" name="Text Box 139">
          <a:extLst>
            <a:ext uri="{FF2B5EF4-FFF2-40B4-BE49-F238E27FC236}">
              <a16:creationId xmlns:a16="http://schemas.microsoft.com/office/drawing/2014/main" id="{44E8E353-2E75-4AB4-AFDC-8556466908DD}"/>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14" name="Text Box 140">
          <a:extLst>
            <a:ext uri="{FF2B5EF4-FFF2-40B4-BE49-F238E27FC236}">
              <a16:creationId xmlns:a16="http://schemas.microsoft.com/office/drawing/2014/main" id="{27C3F99C-77F1-4DDF-AEA2-464AA38E9C15}"/>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15" name="Text Box 141">
          <a:extLst>
            <a:ext uri="{FF2B5EF4-FFF2-40B4-BE49-F238E27FC236}">
              <a16:creationId xmlns:a16="http://schemas.microsoft.com/office/drawing/2014/main" id="{8C1BFE5D-BC76-437B-A1D7-B41B6BEC850F}"/>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16" name="Text Box 142">
          <a:extLst>
            <a:ext uri="{FF2B5EF4-FFF2-40B4-BE49-F238E27FC236}">
              <a16:creationId xmlns:a16="http://schemas.microsoft.com/office/drawing/2014/main" id="{7D40D77D-E89B-4C18-8BBA-C6BD6493A9D6}"/>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17" name="Text Box 143">
          <a:extLst>
            <a:ext uri="{FF2B5EF4-FFF2-40B4-BE49-F238E27FC236}">
              <a16:creationId xmlns:a16="http://schemas.microsoft.com/office/drawing/2014/main" id="{18FF6A4E-5336-4731-A969-EB1C7D470E51}"/>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18" name="Text Box 144">
          <a:extLst>
            <a:ext uri="{FF2B5EF4-FFF2-40B4-BE49-F238E27FC236}">
              <a16:creationId xmlns:a16="http://schemas.microsoft.com/office/drawing/2014/main" id="{F99A15B0-7D78-4C4D-86D8-84CCEBF061C6}"/>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19" name="Text Box 145">
          <a:extLst>
            <a:ext uri="{FF2B5EF4-FFF2-40B4-BE49-F238E27FC236}">
              <a16:creationId xmlns:a16="http://schemas.microsoft.com/office/drawing/2014/main" id="{ACEAE2DC-DF68-4C7C-80E6-96FD8D1A5057}"/>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20" name="Text Box 146">
          <a:extLst>
            <a:ext uri="{FF2B5EF4-FFF2-40B4-BE49-F238E27FC236}">
              <a16:creationId xmlns:a16="http://schemas.microsoft.com/office/drawing/2014/main" id="{62132159-3733-42C4-831B-28C1B110112C}"/>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21" name="Text Box 147">
          <a:extLst>
            <a:ext uri="{FF2B5EF4-FFF2-40B4-BE49-F238E27FC236}">
              <a16:creationId xmlns:a16="http://schemas.microsoft.com/office/drawing/2014/main" id="{C3DACE62-4592-43C4-86A7-12E44EC6FDEB}"/>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22" name="Text Box 148">
          <a:extLst>
            <a:ext uri="{FF2B5EF4-FFF2-40B4-BE49-F238E27FC236}">
              <a16:creationId xmlns:a16="http://schemas.microsoft.com/office/drawing/2014/main" id="{1FE84C11-1394-4835-86A1-9D01860C6235}"/>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23" name="Text Box 149">
          <a:extLst>
            <a:ext uri="{FF2B5EF4-FFF2-40B4-BE49-F238E27FC236}">
              <a16:creationId xmlns:a16="http://schemas.microsoft.com/office/drawing/2014/main" id="{D1D61CC1-55C7-41AE-B451-7370F1400C58}"/>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24" name="Text Box 150">
          <a:extLst>
            <a:ext uri="{FF2B5EF4-FFF2-40B4-BE49-F238E27FC236}">
              <a16:creationId xmlns:a16="http://schemas.microsoft.com/office/drawing/2014/main" id="{404819D6-F204-475D-B5F9-11CA41B995C4}"/>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25" name="Text Box 151">
          <a:extLst>
            <a:ext uri="{FF2B5EF4-FFF2-40B4-BE49-F238E27FC236}">
              <a16:creationId xmlns:a16="http://schemas.microsoft.com/office/drawing/2014/main" id="{2FBA9437-384A-4CB0-8C84-71083BB656F0}"/>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26" name="Text Box 152">
          <a:extLst>
            <a:ext uri="{FF2B5EF4-FFF2-40B4-BE49-F238E27FC236}">
              <a16:creationId xmlns:a16="http://schemas.microsoft.com/office/drawing/2014/main" id="{0888F52D-B0BA-4450-9A1B-0BACA30CF532}"/>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27" name="Text Box 153">
          <a:extLst>
            <a:ext uri="{FF2B5EF4-FFF2-40B4-BE49-F238E27FC236}">
              <a16:creationId xmlns:a16="http://schemas.microsoft.com/office/drawing/2014/main" id="{9B45AEF5-786F-4492-B2A9-C535C35C0089}"/>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28" name="Text Box 154">
          <a:extLst>
            <a:ext uri="{FF2B5EF4-FFF2-40B4-BE49-F238E27FC236}">
              <a16:creationId xmlns:a16="http://schemas.microsoft.com/office/drawing/2014/main" id="{3FE3A4C6-E61C-4D4E-BF5F-580F238643DF}"/>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29" name="Text Box 155">
          <a:extLst>
            <a:ext uri="{FF2B5EF4-FFF2-40B4-BE49-F238E27FC236}">
              <a16:creationId xmlns:a16="http://schemas.microsoft.com/office/drawing/2014/main" id="{E956A36B-0B8D-4617-BDC6-05C55521C2A4}"/>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30" name="Text Box 156">
          <a:extLst>
            <a:ext uri="{FF2B5EF4-FFF2-40B4-BE49-F238E27FC236}">
              <a16:creationId xmlns:a16="http://schemas.microsoft.com/office/drawing/2014/main" id="{4FF7B619-0409-4093-BDE5-7C69B1718134}"/>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31" name="Text Box 220">
          <a:extLst>
            <a:ext uri="{FF2B5EF4-FFF2-40B4-BE49-F238E27FC236}">
              <a16:creationId xmlns:a16="http://schemas.microsoft.com/office/drawing/2014/main" id="{75CFD7DA-9B4E-45A3-B99B-3B8E7DA6A20E}"/>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32" name="Text Box 221">
          <a:extLst>
            <a:ext uri="{FF2B5EF4-FFF2-40B4-BE49-F238E27FC236}">
              <a16:creationId xmlns:a16="http://schemas.microsoft.com/office/drawing/2014/main" id="{840DADF2-B1CE-426C-AF58-DAF0E293640E}"/>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33" name="Text Box 222">
          <a:extLst>
            <a:ext uri="{FF2B5EF4-FFF2-40B4-BE49-F238E27FC236}">
              <a16:creationId xmlns:a16="http://schemas.microsoft.com/office/drawing/2014/main" id="{44D6C617-3698-4DB4-B270-078B832A7A78}"/>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34" name="Text Box 223">
          <a:extLst>
            <a:ext uri="{FF2B5EF4-FFF2-40B4-BE49-F238E27FC236}">
              <a16:creationId xmlns:a16="http://schemas.microsoft.com/office/drawing/2014/main" id="{277C88AB-E9EB-48D4-9704-6C0249836696}"/>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35" name="Text Box 224">
          <a:extLst>
            <a:ext uri="{FF2B5EF4-FFF2-40B4-BE49-F238E27FC236}">
              <a16:creationId xmlns:a16="http://schemas.microsoft.com/office/drawing/2014/main" id="{6E47332A-77A7-4FF3-97D5-6B3F199581F3}"/>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36" name="Text Box 225">
          <a:extLst>
            <a:ext uri="{FF2B5EF4-FFF2-40B4-BE49-F238E27FC236}">
              <a16:creationId xmlns:a16="http://schemas.microsoft.com/office/drawing/2014/main" id="{F4578D9C-AC15-4122-ACE2-4D7C7C3FDB69}"/>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37" name="Text Box 226">
          <a:extLst>
            <a:ext uri="{FF2B5EF4-FFF2-40B4-BE49-F238E27FC236}">
              <a16:creationId xmlns:a16="http://schemas.microsoft.com/office/drawing/2014/main" id="{2BB47F80-EBD0-4E18-A8E6-8B9D00B7AB4F}"/>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38" name="Text Box 227">
          <a:extLst>
            <a:ext uri="{FF2B5EF4-FFF2-40B4-BE49-F238E27FC236}">
              <a16:creationId xmlns:a16="http://schemas.microsoft.com/office/drawing/2014/main" id="{96A775ED-324E-40A1-91FD-C08795B2A924}"/>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39" name="Text Box 228">
          <a:extLst>
            <a:ext uri="{FF2B5EF4-FFF2-40B4-BE49-F238E27FC236}">
              <a16:creationId xmlns:a16="http://schemas.microsoft.com/office/drawing/2014/main" id="{B8175EFE-7EDA-4C59-B49F-23AFEBAE479E}"/>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40" name="Text Box 229">
          <a:extLst>
            <a:ext uri="{FF2B5EF4-FFF2-40B4-BE49-F238E27FC236}">
              <a16:creationId xmlns:a16="http://schemas.microsoft.com/office/drawing/2014/main" id="{987FFBE6-154F-4F1D-9B5D-A542D4E35B48}"/>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41" name="Text Box 230">
          <a:extLst>
            <a:ext uri="{FF2B5EF4-FFF2-40B4-BE49-F238E27FC236}">
              <a16:creationId xmlns:a16="http://schemas.microsoft.com/office/drawing/2014/main" id="{D579B409-3ACD-4C02-918B-A57FDE811666}"/>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42" name="Text Box 231">
          <a:extLst>
            <a:ext uri="{FF2B5EF4-FFF2-40B4-BE49-F238E27FC236}">
              <a16:creationId xmlns:a16="http://schemas.microsoft.com/office/drawing/2014/main" id="{4EBF755A-512E-4424-822E-B44F320EEE65}"/>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43" name="Text Box 232">
          <a:extLst>
            <a:ext uri="{FF2B5EF4-FFF2-40B4-BE49-F238E27FC236}">
              <a16:creationId xmlns:a16="http://schemas.microsoft.com/office/drawing/2014/main" id="{730E48CC-F654-463A-A332-4084C2F1D304}"/>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44" name="Text Box 233">
          <a:extLst>
            <a:ext uri="{FF2B5EF4-FFF2-40B4-BE49-F238E27FC236}">
              <a16:creationId xmlns:a16="http://schemas.microsoft.com/office/drawing/2014/main" id="{6372EB41-2925-40E7-8F2C-A7951D7516E2}"/>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45" name="Text Box 234">
          <a:extLst>
            <a:ext uri="{FF2B5EF4-FFF2-40B4-BE49-F238E27FC236}">
              <a16:creationId xmlns:a16="http://schemas.microsoft.com/office/drawing/2014/main" id="{9E1C0364-5424-4F91-8383-E71CBD03A418}"/>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46" name="Text Box 235">
          <a:extLst>
            <a:ext uri="{FF2B5EF4-FFF2-40B4-BE49-F238E27FC236}">
              <a16:creationId xmlns:a16="http://schemas.microsoft.com/office/drawing/2014/main" id="{37E8D627-D2DC-479A-9BE8-78F79D502645}"/>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47" name="Text Box 236">
          <a:extLst>
            <a:ext uri="{FF2B5EF4-FFF2-40B4-BE49-F238E27FC236}">
              <a16:creationId xmlns:a16="http://schemas.microsoft.com/office/drawing/2014/main" id="{E198081B-D46C-455F-9772-3998805BB953}"/>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48" name="Text Box 237">
          <a:extLst>
            <a:ext uri="{FF2B5EF4-FFF2-40B4-BE49-F238E27FC236}">
              <a16:creationId xmlns:a16="http://schemas.microsoft.com/office/drawing/2014/main" id="{B0FE0C0C-18A4-4A65-9427-C9B3E3219348}"/>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49" name="Text Box 238">
          <a:extLst>
            <a:ext uri="{FF2B5EF4-FFF2-40B4-BE49-F238E27FC236}">
              <a16:creationId xmlns:a16="http://schemas.microsoft.com/office/drawing/2014/main" id="{41524398-E606-40A8-ABCE-CCC6BF0B4114}"/>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50" name="Text Box 239">
          <a:extLst>
            <a:ext uri="{FF2B5EF4-FFF2-40B4-BE49-F238E27FC236}">
              <a16:creationId xmlns:a16="http://schemas.microsoft.com/office/drawing/2014/main" id="{90CF0CE8-9285-4FF9-8576-E47BC69934B3}"/>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51" name="Text Box 240">
          <a:extLst>
            <a:ext uri="{FF2B5EF4-FFF2-40B4-BE49-F238E27FC236}">
              <a16:creationId xmlns:a16="http://schemas.microsoft.com/office/drawing/2014/main" id="{BB8E3DDA-08CD-4A78-84FF-AD46C6784B7D}"/>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52" name="Text Box 283">
          <a:extLst>
            <a:ext uri="{FF2B5EF4-FFF2-40B4-BE49-F238E27FC236}">
              <a16:creationId xmlns:a16="http://schemas.microsoft.com/office/drawing/2014/main" id="{FAF45ED8-2EBA-46AB-80A0-B776E65686CE}"/>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53" name="Text Box 284">
          <a:extLst>
            <a:ext uri="{FF2B5EF4-FFF2-40B4-BE49-F238E27FC236}">
              <a16:creationId xmlns:a16="http://schemas.microsoft.com/office/drawing/2014/main" id="{985DAC67-3B66-4353-A5D0-5301C8C7231E}"/>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54" name="Text Box 285">
          <a:extLst>
            <a:ext uri="{FF2B5EF4-FFF2-40B4-BE49-F238E27FC236}">
              <a16:creationId xmlns:a16="http://schemas.microsoft.com/office/drawing/2014/main" id="{E5B8B91A-7955-41C5-8BBE-C6D2641F4850}"/>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55" name="Text Box 286">
          <a:extLst>
            <a:ext uri="{FF2B5EF4-FFF2-40B4-BE49-F238E27FC236}">
              <a16:creationId xmlns:a16="http://schemas.microsoft.com/office/drawing/2014/main" id="{894D3B6A-DD0D-49F7-BA82-96CC0850633A}"/>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56" name="Text Box 287">
          <a:extLst>
            <a:ext uri="{FF2B5EF4-FFF2-40B4-BE49-F238E27FC236}">
              <a16:creationId xmlns:a16="http://schemas.microsoft.com/office/drawing/2014/main" id="{ED3B404F-F446-4E25-A4C5-19C09D78960B}"/>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57" name="Text Box 288">
          <a:extLst>
            <a:ext uri="{FF2B5EF4-FFF2-40B4-BE49-F238E27FC236}">
              <a16:creationId xmlns:a16="http://schemas.microsoft.com/office/drawing/2014/main" id="{C3D7758B-2A09-403E-A3BB-71662122B16D}"/>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58" name="Text Box 289">
          <a:extLst>
            <a:ext uri="{FF2B5EF4-FFF2-40B4-BE49-F238E27FC236}">
              <a16:creationId xmlns:a16="http://schemas.microsoft.com/office/drawing/2014/main" id="{734018A2-A658-4D6D-A8EF-E94B444BF9B7}"/>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59" name="Text Box 290">
          <a:extLst>
            <a:ext uri="{FF2B5EF4-FFF2-40B4-BE49-F238E27FC236}">
              <a16:creationId xmlns:a16="http://schemas.microsoft.com/office/drawing/2014/main" id="{FA318274-EAB1-4B03-B310-5AEDB8D22067}"/>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60" name="Text Box 291">
          <a:extLst>
            <a:ext uri="{FF2B5EF4-FFF2-40B4-BE49-F238E27FC236}">
              <a16:creationId xmlns:a16="http://schemas.microsoft.com/office/drawing/2014/main" id="{9B6A2684-4017-4FBE-B17B-F86177CA507E}"/>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61" name="Text Box 292">
          <a:extLst>
            <a:ext uri="{FF2B5EF4-FFF2-40B4-BE49-F238E27FC236}">
              <a16:creationId xmlns:a16="http://schemas.microsoft.com/office/drawing/2014/main" id="{A81D1738-E62F-4744-A912-4081A4C858A0}"/>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62" name="Text Box 293">
          <a:extLst>
            <a:ext uri="{FF2B5EF4-FFF2-40B4-BE49-F238E27FC236}">
              <a16:creationId xmlns:a16="http://schemas.microsoft.com/office/drawing/2014/main" id="{1E9A2FBE-A0E1-40AF-94BA-F67FBDD58623}"/>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63" name="Text Box 294">
          <a:extLst>
            <a:ext uri="{FF2B5EF4-FFF2-40B4-BE49-F238E27FC236}">
              <a16:creationId xmlns:a16="http://schemas.microsoft.com/office/drawing/2014/main" id="{DE9CC579-7C7F-4324-A84C-B56FD86924DC}"/>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64" name="Text Box 295">
          <a:extLst>
            <a:ext uri="{FF2B5EF4-FFF2-40B4-BE49-F238E27FC236}">
              <a16:creationId xmlns:a16="http://schemas.microsoft.com/office/drawing/2014/main" id="{28B215EF-6389-4B48-9B78-373FBDEBC045}"/>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65" name="Text Box 296">
          <a:extLst>
            <a:ext uri="{FF2B5EF4-FFF2-40B4-BE49-F238E27FC236}">
              <a16:creationId xmlns:a16="http://schemas.microsoft.com/office/drawing/2014/main" id="{FF6E81B2-6BAE-4B97-9BBC-37EB6E9FA70F}"/>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66" name="Text Box 297">
          <a:extLst>
            <a:ext uri="{FF2B5EF4-FFF2-40B4-BE49-F238E27FC236}">
              <a16:creationId xmlns:a16="http://schemas.microsoft.com/office/drawing/2014/main" id="{73DA6381-5347-4413-AD59-1D7BD648763F}"/>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67" name="Text Box 298">
          <a:extLst>
            <a:ext uri="{FF2B5EF4-FFF2-40B4-BE49-F238E27FC236}">
              <a16:creationId xmlns:a16="http://schemas.microsoft.com/office/drawing/2014/main" id="{E17A8270-3D33-4EF3-B5BF-AD37F747ED11}"/>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68" name="Text Box 299">
          <a:extLst>
            <a:ext uri="{FF2B5EF4-FFF2-40B4-BE49-F238E27FC236}">
              <a16:creationId xmlns:a16="http://schemas.microsoft.com/office/drawing/2014/main" id="{B0D64FA6-5959-4F75-82E8-ABDEF81665B5}"/>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69" name="Text Box 300">
          <a:extLst>
            <a:ext uri="{FF2B5EF4-FFF2-40B4-BE49-F238E27FC236}">
              <a16:creationId xmlns:a16="http://schemas.microsoft.com/office/drawing/2014/main" id="{9B431889-441A-4F66-A4D7-A2E4BC138366}"/>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70" name="Text Box 301">
          <a:extLst>
            <a:ext uri="{FF2B5EF4-FFF2-40B4-BE49-F238E27FC236}">
              <a16:creationId xmlns:a16="http://schemas.microsoft.com/office/drawing/2014/main" id="{7FD8BE4B-FA8F-463C-90D2-ED1ED3B5D408}"/>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71" name="Text Box 302">
          <a:extLst>
            <a:ext uri="{FF2B5EF4-FFF2-40B4-BE49-F238E27FC236}">
              <a16:creationId xmlns:a16="http://schemas.microsoft.com/office/drawing/2014/main" id="{5E6D8F30-8D34-4C27-8E96-381C55A159D6}"/>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72" name="Text Box 303">
          <a:extLst>
            <a:ext uri="{FF2B5EF4-FFF2-40B4-BE49-F238E27FC236}">
              <a16:creationId xmlns:a16="http://schemas.microsoft.com/office/drawing/2014/main" id="{BE953559-7629-42DF-9689-121BDCF37F92}"/>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73" name="Text Box 346">
          <a:extLst>
            <a:ext uri="{FF2B5EF4-FFF2-40B4-BE49-F238E27FC236}">
              <a16:creationId xmlns:a16="http://schemas.microsoft.com/office/drawing/2014/main" id="{B154F4AE-C9A4-4D01-9A6D-F68F70F3CCAE}"/>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74" name="Text Box 347">
          <a:extLst>
            <a:ext uri="{FF2B5EF4-FFF2-40B4-BE49-F238E27FC236}">
              <a16:creationId xmlns:a16="http://schemas.microsoft.com/office/drawing/2014/main" id="{AFBBD2D2-0E4C-4D7F-A39E-408B3C401461}"/>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75" name="Text Box 348">
          <a:extLst>
            <a:ext uri="{FF2B5EF4-FFF2-40B4-BE49-F238E27FC236}">
              <a16:creationId xmlns:a16="http://schemas.microsoft.com/office/drawing/2014/main" id="{66C86624-2CF9-443C-B6F3-2D74F33B41B1}"/>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76" name="Text Box 349">
          <a:extLst>
            <a:ext uri="{FF2B5EF4-FFF2-40B4-BE49-F238E27FC236}">
              <a16:creationId xmlns:a16="http://schemas.microsoft.com/office/drawing/2014/main" id="{F57A2B59-93AD-4C8E-828B-7567D3E60A73}"/>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77" name="Text Box 350">
          <a:extLst>
            <a:ext uri="{FF2B5EF4-FFF2-40B4-BE49-F238E27FC236}">
              <a16:creationId xmlns:a16="http://schemas.microsoft.com/office/drawing/2014/main" id="{B50E2FB7-F45E-4935-BA40-7A837CF78780}"/>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78" name="Text Box 351">
          <a:extLst>
            <a:ext uri="{FF2B5EF4-FFF2-40B4-BE49-F238E27FC236}">
              <a16:creationId xmlns:a16="http://schemas.microsoft.com/office/drawing/2014/main" id="{02926247-A404-472F-8A27-41278666D435}"/>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79" name="Text Box 352">
          <a:extLst>
            <a:ext uri="{FF2B5EF4-FFF2-40B4-BE49-F238E27FC236}">
              <a16:creationId xmlns:a16="http://schemas.microsoft.com/office/drawing/2014/main" id="{F789449A-91AE-4E93-888F-5A747A437F36}"/>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80" name="Text Box 353">
          <a:extLst>
            <a:ext uri="{FF2B5EF4-FFF2-40B4-BE49-F238E27FC236}">
              <a16:creationId xmlns:a16="http://schemas.microsoft.com/office/drawing/2014/main" id="{ECD55BCC-A9F9-4E63-88D9-DB5D7774BAF5}"/>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81" name="Text Box 354">
          <a:extLst>
            <a:ext uri="{FF2B5EF4-FFF2-40B4-BE49-F238E27FC236}">
              <a16:creationId xmlns:a16="http://schemas.microsoft.com/office/drawing/2014/main" id="{051EA568-0D0D-44B6-AAAF-6573A668AF00}"/>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82" name="Text Box 355">
          <a:extLst>
            <a:ext uri="{FF2B5EF4-FFF2-40B4-BE49-F238E27FC236}">
              <a16:creationId xmlns:a16="http://schemas.microsoft.com/office/drawing/2014/main" id="{975AE68F-5399-4D5B-880F-948BCA885104}"/>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83" name="Text Box 356">
          <a:extLst>
            <a:ext uri="{FF2B5EF4-FFF2-40B4-BE49-F238E27FC236}">
              <a16:creationId xmlns:a16="http://schemas.microsoft.com/office/drawing/2014/main" id="{33AE1849-7A22-45F1-B635-B218680E6EB1}"/>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84" name="Text Box 357">
          <a:extLst>
            <a:ext uri="{FF2B5EF4-FFF2-40B4-BE49-F238E27FC236}">
              <a16:creationId xmlns:a16="http://schemas.microsoft.com/office/drawing/2014/main" id="{A5D086C9-A73B-4545-A9DD-667B1C46479C}"/>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85" name="Text Box 358">
          <a:extLst>
            <a:ext uri="{FF2B5EF4-FFF2-40B4-BE49-F238E27FC236}">
              <a16:creationId xmlns:a16="http://schemas.microsoft.com/office/drawing/2014/main" id="{7FFD05F8-2F94-4B58-9DC4-4B6C4449B680}"/>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86" name="Text Box 359">
          <a:extLst>
            <a:ext uri="{FF2B5EF4-FFF2-40B4-BE49-F238E27FC236}">
              <a16:creationId xmlns:a16="http://schemas.microsoft.com/office/drawing/2014/main" id="{49DF4968-838C-4C0A-BE0B-ED2DDFB3A6D4}"/>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87" name="Text Box 360">
          <a:extLst>
            <a:ext uri="{FF2B5EF4-FFF2-40B4-BE49-F238E27FC236}">
              <a16:creationId xmlns:a16="http://schemas.microsoft.com/office/drawing/2014/main" id="{CC037AA0-184C-47E6-AFF6-45A980B305CC}"/>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88" name="Text Box 361">
          <a:extLst>
            <a:ext uri="{FF2B5EF4-FFF2-40B4-BE49-F238E27FC236}">
              <a16:creationId xmlns:a16="http://schemas.microsoft.com/office/drawing/2014/main" id="{80813F21-927E-4B50-A053-92256418D7E1}"/>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89" name="Text Box 362">
          <a:extLst>
            <a:ext uri="{FF2B5EF4-FFF2-40B4-BE49-F238E27FC236}">
              <a16:creationId xmlns:a16="http://schemas.microsoft.com/office/drawing/2014/main" id="{B47F7CDF-426F-4EC4-AC09-EB3051415958}"/>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90" name="Text Box 363">
          <a:extLst>
            <a:ext uri="{FF2B5EF4-FFF2-40B4-BE49-F238E27FC236}">
              <a16:creationId xmlns:a16="http://schemas.microsoft.com/office/drawing/2014/main" id="{530492C7-1198-4BAE-82CF-94280E4FBEA5}"/>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91" name="Text Box 364">
          <a:extLst>
            <a:ext uri="{FF2B5EF4-FFF2-40B4-BE49-F238E27FC236}">
              <a16:creationId xmlns:a16="http://schemas.microsoft.com/office/drawing/2014/main" id="{094A9DA6-8456-458A-82A6-8B9688831FB6}"/>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92" name="Text Box 365">
          <a:extLst>
            <a:ext uri="{FF2B5EF4-FFF2-40B4-BE49-F238E27FC236}">
              <a16:creationId xmlns:a16="http://schemas.microsoft.com/office/drawing/2014/main" id="{09BCE85E-9212-4697-975E-8E4338B6ED02}"/>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93" name="Text Box 366">
          <a:extLst>
            <a:ext uri="{FF2B5EF4-FFF2-40B4-BE49-F238E27FC236}">
              <a16:creationId xmlns:a16="http://schemas.microsoft.com/office/drawing/2014/main" id="{57276C39-43E2-48BA-8FFB-30787514C0C9}"/>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94" name="Text Box 388">
          <a:extLst>
            <a:ext uri="{FF2B5EF4-FFF2-40B4-BE49-F238E27FC236}">
              <a16:creationId xmlns:a16="http://schemas.microsoft.com/office/drawing/2014/main" id="{9A69CE2F-326F-4F44-AAB2-E493BA2A3BE5}"/>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95" name="Text Box 389">
          <a:extLst>
            <a:ext uri="{FF2B5EF4-FFF2-40B4-BE49-F238E27FC236}">
              <a16:creationId xmlns:a16="http://schemas.microsoft.com/office/drawing/2014/main" id="{50F23D3A-3F83-488E-9914-6201A5392EC1}"/>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96" name="Text Box 390">
          <a:extLst>
            <a:ext uri="{FF2B5EF4-FFF2-40B4-BE49-F238E27FC236}">
              <a16:creationId xmlns:a16="http://schemas.microsoft.com/office/drawing/2014/main" id="{B84FED3C-1C9E-4644-88C8-E486251EC3BD}"/>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97" name="Text Box 391">
          <a:extLst>
            <a:ext uri="{FF2B5EF4-FFF2-40B4-BE49-F238E27FC236}">
              <a16:creationId xmlns:a16="http://schemas.microsoft.com/office/drawing/2014/main" id="{E295ED92-FE70-4859-84BE-1474236F91C1}"/>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98" name="Text Box 392">
          <a:extLst>
            <a:ext uri="{FF2B5EF4-FFF2-40B4-BE49-F238E27FC236}">
              <a16:creationId xmlns:a16="http://schemas.microsoft.com/office/drawing/2014/main" id="{6E7A5990-66B2-4660-8E7D-9A25E0EAB811}"/>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799" name="Text Box 393">
          <a:extLst>
            <a:ext uri="{FF2B5EF4-FFF2-40B4-BE49-F238E27FC236}">
              <a16:creationId xmlns:a16="http://schemas.microsoft.com/office/drawing/2014/main" id="{808A810E-0D99-46F1-9881-B5167702E5DE}"/>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00" name="Text Box 394">
          <a:extLst>
            <a:ext uri="{FF2B5EF4-FFF2-40B4-BE49-F238E27FC236}">
              <a16:creationId xmlns:a16="http://schemas.microsoft.com/office/drawing/2014/main" id="{37AADE79-664A-4819-A441-B3930EDEBCFB}"/>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01" name="Text Box 395">
          <a:extLst>
            <a:ext uri="{FF2B5EF4-FFF2-40B4-BE49-F238E27FC236}">
              <a16:creationId xmlns:a16="http://schemas.microsoft.com/office/drawing/2014/main" id="{6C3C083E-63C0-40AB-A1B3-36EB7275056E}"/>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02" name="Text Box 396">
          <a:extLst>
            <a:ext uri="{FF2B5EF4-FFF2-40B4-BE49-F238E27FC236}">
              <a16:creationId xmlns:a16="http://schemas.microsoft.com/office/drawing/2014/main" id="{66296B75-E2A0-4E35-94B0-B71C726E3183}"/>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03" name="Text Box 397">
          <a:extLst>
            <a:ext uri="{FF2B5EF4-FFF2-40B4-BE49-F238E27FC236}">
              <a16:creationId xmlns:a16="http://schemas.microsoft.com/office/drawing/2014/main" id="{2A791E9A-08FB-4449-892C-3D0A018C904B}"/>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04" name="Text Box 398">
          <a:extLst>
            <a:ext uri="{FF2B5EF4-FFF2-40B4-BE49-F238E27FC236}">
              <a16:creationId xmlns:a16="http://schemas.microsoft.com/office/drawing/2014/main" id="{CA6E48E2-BC72-4DC1-94BA-C6B9489A691F}"/>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05" name="Text Box 399">
          <a:extLst>
            <a:ext uri="{FF2B5EF4-FFF2-40B4-BE49-F238E27FC236}">
              <a16:creationId xmlns:a16="http://schemas.microsoft.com/office/drawing/2014/main" id="{4FE0D639-E05A-4EAC-A006-D1B93F8C8414}"/>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06" name="Text Box 400">
          <a:extLst>
            <a:ext uri="{FF2B5EF4-FFF2-40B4-BE49-F238E27FC236}">
              <a16:creationId xmlns:a16="http://schemas.microsoft.com/office/drawing/2014/main" id="{FEC49197-4BF7-4CE0-9968-D55EDB0A552E}"/>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07" name="Text Box 401">
          <a:extLst>
            <a:ext uri="{FF2B5EF4-FFF2-40B4-BE49-F238E27FC236}">
              <a16:creationId xmlns:a16="http://schemas.microsoft.com/office/drawing/2014/main" id="{0A6F87ED-ADE4-4BF4-9D07-AE07FAC396FB}"/>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08" name="Text Box 402">
          <a:extLst>
            <a:ext uri="{FF2B5EF4-FFF2-40B4-BE49-F238E27FC236}">
              <a16:creationId xmlns:a16="http://schemas.microsoft.com/office/drawing/2014/main" id="{04F4DC06-9EF8-4D90-8977-93F8618F2638}"/>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09" name="Text Box 403">
          <a:extLst>
            <a:ext uri="{FF2B5EF4-FFF2-40B4-BE49-F238E27FC236}">
              <a16:creationId xmlns:a16="http://schemas.microsoft.com/office/drawing/2014/main" id="{CFC0E259-D551-4A36-AE71-A8213F9021F2}"/>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10" name="Text Box 404">
          <a:extLst>
            <a:ext uri="{FF2B5EF4-FFF2-40B4-BE49-F238E27FC236}">
              <a16:creationId xmlns:a16="http://schemas.microsoft.com/office/drawing/2014/main" id="{B693B81A-BE38-4D61-B84D-6C0A8D329E7B}"/>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11" name="Text Box 405">
          <a:extLst>
            <a:ext uri="{FF2B5EF4-FFF2-40B4-BE49-F238E27FC236}">
              <a16:creationId xmlns:a16="http://schemas.microsoft.com/office/drawing/2014/main" id="{6E40437A-6CAB-420E-9F00-EDAAA29ED070}"/>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12" name="Text Box 406">
          <a:extLst>
            <a:ext uri="{FF2B5EF4-FFF2-40B4-BE49-F238E27FC236}">
              <a16:creationId xmlns:a16="http://schemas.microsoft.com/office/drawing/2014/main" id="{A275A177-C096-4D14-9832-77DC3EA4B297}"/>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13" name="Text Box 407">
          <a:extLst>
            <a:ext uri="{FF2B5EF4-FFF2-40B4-BE49-F238E27FC236}">
              <a16:creationId xmlns:a16="http://schemas.microsoft.com/office/drawing/2014/main" id="{C34AA178-B677-4331-B48E-E280FE534144}"/>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14" name="Text Box 408">
          <a:extLst>
            <a:ext uri="{FF2B5EF4-FFF2-40B4-BE49-F238E27FC236}">
              <a16:creationId xmlns:a16="http://schemas.microsoft.com/office/drawing/2014/main" id="{01B0AEB3-D00A-4655-AA81-04A56ED901E6}"/>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15" name="Text Box 451">
          <a:extLst>
            <a:ext uri="{FF2B5EF4-FFF2-40B4-BE49-F238E27FC236}">
              <a16:creationId xmlns:a16="http://schemas.microsoft.com/office/drawing/2014/main" id="{126EDF6D-837B-4A60-B007-28B7EBFCC234}"/>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16" name="Text Box 452">
          <a:extLst>
            <a:ext uri="{FF2B5EF4-FFF2-40B4-BE49-F238E27FC236}">
              <a16:creationId xmlns:a16="http://schemas.microsoft.com/office/drawing/2014/main" id="{C606D010-24F1-4727-81CB-8CC0398245BE}"/>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17" name="Text Box 453">
          <a:extLst>
            <a:ext uri="{FF2B5EF4-FFF2-40B4-BE49-F238E27FC236}">
              <a16:creationId xmlns:a16="http://schemas.microsoft.com/office/drawing/2014/main" id="{AD8DD055-DC2B-4F76-B4DE-C46C48D5DF0C}"/>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18" name="Text Box 454">
          <a:extLst>
            <a:ext uri="{FF2B5EF4-FFF2-40B4-BE49-F238E27FC236}">
              <a16:creationId xmlns:a16="http://schemas.microsoft.com/office/drawing/2014/main" id="{490E911E-A0D5-4E70-B6D3-5ADB22EB7519}"/>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19" name="Text Box 455">
          <a:extLst>
            <a:ext uri="{FF2B5EF4-FFF2-40B4-BE49-F238E27FC236}">
              <a16:creationId xmlns:a16="http://schemas.microsoft.com/office/drawing/2014/main" id="{B3BD5CB1-2C5A-4980-A07B-481601CD7DD0}"/>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20" name="Text Box 456">
          <a:extLst>
            <a:ext uri="{FF2B5EF4-FFF2-40B4-BE49-F238E27FC236}">
              <a16:creationId xmlns:a16="http://schemas.microsoft.com/office/drawing/2014/main" id="{10286098-21AD-4631-967F-D63FD4EBF383}"/>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21" name="Text Box 457">
          <a:extLst>
            <a:ext uri="{FF2B5EF4-FFF2-40B4-BE49-F238E27FC236}">
              <a16:creationId xmlns:a16="http://schemas.microsoft.com/office/drawing/2014/main" id="{ABAF6E2D-F06A-49EB-8F55-DF302882D3C8}"/>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22" name="Text Box 458">
          <a:extLst>
            <a:ext uri="{FF2B5EF4-FFF2-40B4-BE49-F238E27FC236}">
              <a16:creationId xmlns:a16="http://schemas.microsoft.com/office/drawing/2014/main" id="{772445BA-78CD-49B6-BE36-9578BA9356DB}"/>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23" name="Text Box 459">
          <a:extLst>
            <a:ext uri="{FF2B5EF4-FFF2-40B4-BE49-F238E27FC236}">
              <a16:creationId xmlns:a16="http://schemas.microsoft.com/office/drawing/2014/main" id="{06BBAEDD-80B7-4166-86D5-634A52781B67}"/>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24" name="Text Box 460">
          <a:extLst>
            <a:ext uri="{FF2B5EF4-FFF2-40B4-BE49-F238E27FC236}">
              <a16:creationId xmlns:a16="http://schemas.microsoft.com/office/drawing/2014/main" id="{AFE9A605-6788-42A0-82AB-73968A13437A}"/>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25" name="Text Box 461">
          <a:extLst>
            <a:ext uri="{FF2B5EF4-FFF2-40B4-BE49-F238E27FC236}">
              <a16:creationId xmlns:a16="http://schemas.microsoft.com/office/drawing/2014/main" id="{025E6045-834C-40A4-9C3A-D1553FAE913F}"/>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26" name="Text Box 462">
          <a:extLst>
            <a:ext uri="{FF2B5EF4-FFF2-40B4-BE49-F238E27FC236}">
              <a16:creationId xmlns:a16="http://schemas.microsoft.com/office/drawing/2014/main" id="{E0716ED5-527C-4EC0-8D59-1DAC1D812815}"/>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27" name="Text Box 463">
          <a:extLst>
            <a:ext uri="{FF2B5EF4-FFF2-40B4-BE49-F238E27FC236}">
              <a16:creationId xmlns:a16="http://schemas.microsoft.com/office/drawing/2014/main" id="{8C7E8169-ED69-40C5-AAA2-8A415A4F68EE}"/>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28" name="Text Box 464">
          <a:extLst>
            <a:ext uri="{FF2B5EF4-FFF2-40B4-BE49-F238E27FC236}">
              <a16:creationId xmlns:a16="http://schemas.microsoft.com/office/drawing/2014/main" id="{7920EC40-F481-499D-A1D8-C9CA5E7F2754}"/>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29" name="Text Box 465">
          <a:extLst>
            <a:ext uri="{FF2B5EF4-FFF2-40B4-BE49-F238E27FC236}">
              <a16:creationId xmlns:a16="http://schemas.microsoft.com/office/drawing/2014/main" id="{443DE261-C730-4F99-B67A-AADCC3244E38}"/>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30" name="Text Box 466">
          <a:extLst>
            <a:ext uri="{FF2B5EF4-FFF2-40B4-BE49-F238E27FC236}">
              <a16:creationId xmlns:a16="http://schemas.microsoft.com/office/drawing/2014/main" id="{5BF528B4-BB69-4C98-9662-7A4E3B6F1D10}"/>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31" name="Text Box 467">
          <a:extLst>
            <a:ext uri="{FF2B5EF4-FFF2-40B4-BE49-F238E27FC236}">
              <a16:creationId xmlns:a16="http://schemas.microsoft.com/office/drawing/2014/main" id="{DB07F35E-1156-4933-B704-02EE945CFA6D}"/>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32" name="Text Box 468">
          <a:extLst>
            <a:ext uri="{FF2B5EF4-FFF2-40B4-BE49-F238E27FC236}">
              <a16:creationId xmlns:a16="http://schemas.microsoft.com/office/drawing/2014/main" id="{6296DFF4-7556-4F1C-A0A1-A1089D352BEC}"/>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33" name="Text Box 469">
          <a:extLst>
            <a:ext uri="{FF2B5EF4-FFF2-40B4-BE49-F238E27FC236}">
              <a16:creationId xmlns:a16="http://schemas.microsoft.com/office/drawing/2014/main" id="{A0A45889-EC8E-4E58-A35F-C994298662D7}"/>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34" name="Text Box 470">
          <a:extLst>
            <a:ext uri="{FF2B5EF4-FFF2-40B4-BE49-F238E27FC236}">
              <a16:creationId xmlns:a16="http://schemas.microsoft.com/office/drawing/2014/main" id="{8AFB7E37-CD09-4177-9AAD-D837D741EDB7}"/>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35" name="Text Box 471">
          <a:extLst>
            <a:ext uri="{FF2B5EF4-FFF2-40B4-BE49-F238E27FC236}">
              <a16:creationId xmlns:a16="http://schemas.microsoft.com/office/drawing/2014/main" id="{0B6C17BC-2FE4-4DF4-9AF8-54DD5AAC781E}"/>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36" name="Text Box 514">
          <a:extLst>
            <a:ext uri="{FF2B5EF4-FFF2-40B4-BE49-F238E27FC236}">
              <a16:creationId xmlns:a16="http://schemas.microsoft.com/office/drawing/2014/main" id="{2E80C96E-0741-4BF2-B20E-CF4006A4A45C}"/>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37" name="Text Box 515">
          <a:extLst>
            <a:ext uri="{FF2B5EF4-FFF2-40B4-BE49-F238E27FC236}">
              <a16:creationId xmlns:a16="http://schemas.microsoft.com/office/drawing/2014/main" id="{5E7A3235-B89E-4088-BBEF-663489C75F0D}"/>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38" name="Text Box 516">
          <a:extLst>
            <a:ext uri="{FF2B5EF4-FFF2-40B4-BE49-F238E27FC236}">
              <a16:creationId xmlns:a16="http://schemas.microsoft.com/office/drawing/2014/main" id="{933FD5D3-017E-4AED-9BB2-8CB83EBCB9E4}"/>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39" name="Text Box 517">
          <a:extLst>
            <a:ext uri="{FF2B5EF4-FFF2-40B4-BE49-F238E27FC236}">
              <a16:creationId xmlns:a16="http://schemas.microsoft.com/office/drawing/2014/main" id="{429BE64A-0800-438F-A49F-0AF06E665D7E}"/>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40" name="Text Box 518">
          <a:extLst>
            <a:ext uri="{FF2B5EF4-FFF2-40B4-BE49-F238E27FC236}">
              <a16:creationId xmlns:a16="http://schemas.microsoft.com/office/drawing/2014/main" id="{B7263894-731E-475B-8071-C68F340B2377}"/>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41" name="Text Box 519">
          <a:extLst>
            <a:ext uri="{FF2B5EF4-FFF2-40B4-BE49-F238E27FC236}">
              <a16:creationId xmlns:a16="http://schemas.microsoft.com/office/drawing/2014/main" id="{EBB8EFCF-D485-4F3E-A5BB-99BD739D1FEB}"/>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42" name="Text Box 520">
          <a:extLst>
            <a:ext uri="{FF2B5EF4-FFF2-40B4-BE49-F238E27FC236}">
              <a16:creationId xmlns:a16="http://schemas.microsoft.com/office/drawing/2014/main" id="{406AE6AA-3FA6-4F7B-B731-8A7A5A8F2CE4}"/>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43" name="Text Box 521">
          <a:extLst>
            <a:ext uri="{FF2B5EF4-FFF2-40B4-BE49-F238E27FC236}">
              <a16:creationId xmlns:a16="http://schemas.microsoft.com/office/drawing/2014/main" id="{C8BDBAC8-256D-4372-9872-598A1767725A}"/>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44" name="Text Box 522">
          <a:extLst>
            <a:ext uri="{FF2B5EF4-FFF2-40B4-BE49-F238E27FC236}">
              <a16:creationId xmlns:a16="http://schemas.microsoft.com/office/drawing/2014/main" id="{2BF1E805-95A5-4DF4-919E-BBC4ECCC2C09}"/>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45" name="Text Box 523">
          <a:extLst>
            <a:ext uri="{FF2B5EF4-FFF2-40B4-BE49-F238E27FC236}">
              <a16:creationId xmlns:a16="http://schemas.microsoft.com/office/drawing/2014/main" id="{A759F107-99A4-48BF-9C19-C672323E2340}"/>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46" name="Text Box 524">
          <a:extLst>
            <a:ext uri="{FF2B5EF4-FFF2-40B4-BE49-F238E27FC236}">
              <a16:creationId xmlns:a16="http://schemas.microsoft.com/office/drawing/2014/main" id="{73C2F9C7-2172-46D5-9BAC-90F40C0E8A95}"/>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47" name="Text Box 525">
          <a:extLst>
            <a:ext uri="{FF2B5EF4-FFF2-40B4-BE49-F238E27FC236}">
              <a16:creationId xmlns:a16="http://schemas.microsoft.com/office/drawing/2014/main" id="{D8D7B083-D180-414D-8E87-E792D7B923C7}"/>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48" name="Text Box 526">
          <a:extLst>
            <a:ext uri="{FF2B5EF4-FFF2-40B4-BE49-F238E27FC236}">
              <a16:creationId xmlns:a16="http://schemas.microsoft.com/office/drawing/2014/main" id="{8E91CBF2-1992-417E-893D-7C17FFCFABE9}"/>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49" name="Text Box 527">
          <a:extLst>
            <a:ext uri="{FF2B5EF4-FFF2-40B4-BE49-F238E27FC236}">
              <a16:creationId xmlns:a16="http://schemas.microsoft.com/office/drawing/2014/main" id="{170CD6EA-B9D5-49EA-8491-8038907B07C1}"/>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50" name="Text Box 528">
          <a:extLst>
            <a:ext uri="{FF2B5EF4-FFF2-40B4-BE49-F238E27FC236}">
              <a16:creationId xmlns:a16="http://schemas.microsoft.com/office/drawing/2014/main" id="{380F6AAB-C57D-4B43-A5E4-0458784BA4AB}"/>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51" name="Text Box 529">
          <a:extLst>
            <a:ext uri="{FF2B5EF4-FFF2-40B4-BE49-F238E27FC236}">
              <a16:creationId xmlns:a16="http://schemas.microsoft.com/office/drawing/2014/main" id="{1387B331-81B5-468D-B4A5-A6A3BE521093}"/>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52" name="Text Box 530">
          <a:extLst>
            <a:ext uri="{FF2B5EF4-FFF2-40B4-BE49-F238E27FC236}">
              <a16:creationId xmlns:a16="http://schemas.microsoft.com/office/drawing/2014/main" id="{27BB07EA-7AAA-4EC6-B905-DFDE489FEB32}"/>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53" name="Text Box 531">
          <a:extLst>
            <a:ext uri="{FF2B5EF4-FFF2-40B4-BE49-F238E27FC236}">
              <a16:creationId xmlns:a16="http://schemas.microsoft.com/office/drawing/2014/main" id="{AC363C5D-7516-4566-8E6B-2ECAF3F2AB05}"/>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54" name="Text Box 532">
          <a:extLst>
            <a:ext uri="{FF2B5EF4-FFF2-40B4-BE49-F238E27FC236}">
              <a16:creationId xmlns:a16="http://schemas.microsoft.com/office/drawing/2014/main" id="{7DD698B5-4031-454D-A802-BA61E70F6659}"/>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55" name="Text Box 533">
          <a:extLst>
            <a:ext uri="{FF2B5EF4-FFF2-40B4-BE49-F238E27FC236}">
              <a16:creationId xmlns:a16="http://schemas.microsoft.com/office/drawing/2014/main" id="{BE208943-6975-4C03-A06A-B0C7C13DF300}"/>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56" name="Text Box 534">
          <a:extLst>
            <a:ext uri="{FF2B5EF4-FFF2-40B4-BE49-F238E27FC236}">
              <a16:creationId xmlns:a16="http://schemas.microsoft.com/office/drawing/2014/main" id="{3ADA0C14-4CAE-4C2E-AFA8-0EDB89A34A64}"/>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57" name="Text Box 598">
          <a:extLst>
            <a:ext uri="{FF2B5EF4-FFF2-40B4-BE49-F238E27FC236}">
              <a16:creationId xmlns:a16="http://schemas.microsoft.com/office/drawing/2014/main" id="{882B43EF-E341-4266-9C7E-6503F8989CD4}"/>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58" name="Text Box 599">
          <a:extLst>
            <a:ext uri="{FF2B5EF4-FFF2-40B4-BE49-F238E27FC236}">
              <a16:creationId xmlns:a16="http://schemas.microsoft.com/office/drawing/2014/main" id="{347751F8-974F-4EC3-90D8-00ECCEB20C9E}"/>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59" name="Text Box 600">
          <a:extLst>
            <a:ext uri="{FF2B5EF4-FFF2-40B4-BE49-F238E27FC236}">
              <a16:creationId xmlns:a16="http://schemas.microsoft.com/office/drawing/2014/main" id="{BC32AEB4-9190-4F92-8F5C-62C75FA424CC}"/>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60" name="Text Box 601">
          <a:extLst>
            <a:ext uri="{FF2B5EF4-FFF2-40B4-BE49-F238E27FC236}">
              <a16:creationId xmlns:a16="http://schemas.microsoft.com/office/drawing/2014/main" id="{D1942006-3360-42AB-A8FD-26DFEEF6ABF2}"/>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61" name="Text Box 602">
          <a:extLst>
            <a:ext uri="{FF2B5EF4-FFF2-40B4-BE49-F238E27FC236}">
              <a16:creationId xmlns:a16="http://schemas.microsoft.com/office/drawing/2014/main" id="{61134618-1EFA-4AA4-8F21-EDEEFB5C4ACC}"/>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62" name="Text Box 603">
          <a:extLst>
            <a:ext uri="{FF2B5EF4-FFF2-40B4-BE49-F238E27FC236}">
              <a16:creationId xmlns:a16="http://schemas.microsoft.com/office/drawing/2014/main" id="{8702799F-F9C4-410F-8C46-FF8515EB666E}"/>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63" name="Text Box 604">
          <a:extLst>
            <a:ext uri="{FF2B5EF4-FFF2-40B4-BE49-F238E27FC236}">
              <a16:creationId xmlns:a16="http://schemas.microsoft.com/office/drawing/2014/main" id="{2C493AF1-6AAF-4CD5-94DC-CCE2E5ADD19B}"/>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64" name="Text Box 605">
          <a:extLst>
            <a:ext uri="{FF2B5EF4-FFF2-40B4-BE49-F238E27FC236}">
              <a16:creationId xmlns:a16="http://schemas.microsoft.com/office/drawing/2014/main" id="{39DB21B6-DB26-4BFE-823C-E2EAD10A5B71}"/>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65" name="Text Box 606">
          <a:extLst>
            <a:ext uri="{FF2B5EF4-FFF2-40B4-BE49-F238E27FC236}">
              <a16:creationId xmlns:a16="http://schemas.microsoft.com/office/drawing/2014/main" id="{9D3EEE6A-5205-409C-AA62-7A9148E5AFC4}"/>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66" name="Text Box 607">
          <a:extLst>
            <a:ext uri="{FF2B5EF4-FFF2-40B4-BE49-F238E27FC236}">
              <a16:creationId xmlns:a16="http://schemas.microsoft.com/office/drawing/2014/main" id="{E8DBEB95-FDE1-4AE4-85A8-E7A9437D435B}"/>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67" name="Text Box 608">
          <a:extLst>
            <a:ext uri="{FF2B5EF4-FFF2-40B4-BE49-F238E27FC236}">
              <a16:creationId xmlns:a16="http://schemas.microsoft.com/office/drawing/2014/main" id="{C025E226-A57A-4B98-B14C-B320068EB9CE}"/>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68" name="Text Box 609">
          <a:extLst>
            <a:ext uri="{FF2B5EF4-FFF2-40B4-BE49-F238E27FC236}">
              <a16:creationId xmlns:a16="http://schemas.microsoft.com/office/drawing/2014/main" id="{D91A96FF-426D-4DCD-9D22-5AADCC5A2077}"/>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69" name="Text Box 610">
          <a:extLst>
            <a:ext uri="{FF2B5EF4-FFF2-40B4-BE49-F238E27FC236}">
              <a16:creationId xmlns:a16="http://schemas.microsoft.com/office/drawing/2014/main" id="{27C42F50-5C73-4D35-9141-6B37BB15048A}"/>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70" name="Text Box 611">
          <a:extLst>
            <a:ext uri="{FF2B5EF4-FFF2-40B4-BE49-F238E27FC236}">
              <a16:creationId xmlns:a16="http://schemas.microsoft.com/office/drawing/2014/main" id="{C2996684-386F-408F-ACF2-BDECB132BCC3}"/>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71" name="Text Box 612">
          <a:extLst>
            <a:ext uri="{FF2B5EF4-FFF2-40B4-BE49-F238E27FC236}">
              <a16:creationId xmlns:a16="http://schemas.microsoft.com/office/drawing/2014/main" id="{BB04F8F9-49DA-49A1-8071-AACCA0288F69}"/>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72" name="Text Box 613">
          <a:extLst>
            <a:ext uri="{FF2B5EF4-FFF2-40B4-BE49-F238E27FC236}">
              <a16:creationId xmlns:a16="http://schemas.microsoft.com/office/drawing/2014/main" id="{C402493B-E483-43CB-BDCD-1DD7CDED035C}"/>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73" name="Text Box 614">
          <a:extLst>
            <a:ext uri="{FF2B5EF4-FFF2-40B4-BE49-F238E27FC236}">
              <a16:creationId xmlns:a16="http://schemas.microsoft.com/office/drawing/2014/main" id="{0BB86085-E318-4DA3-9A8E-4585221F0F99}"/>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74" name="Text Box 615">
          <a:extLst>
            <a:ext uri="{FF2B5EF4-FFF2-40B4-BE49-F238E27FC236}">
              <a16:creationId xmlns:a16="http://schemas.microsoft.com/office/drawing/2014/main" id="{EDAC5364-562E-4865-B60B-EFE269FF4DCC}"/>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75" name="Text Box 616">
          <a:extLst>
            <a:ext uri="{FF2B5EF4-FFF2-40B4-BE49-F238E27FC236}">
              <a16:creationId xmlns:a16="http://schemas.microsoft.com/office/drawing/2014/main" id="{6A5D83AB-2696-4EBD-9178-11A11F650BB7}"/>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76" name="Text Box 617">
          <a:extLst>
            <a:ext uri="{FF2B5EF4-FFF2-40B4-BE49-F238E27FC236}">
              <a16:creationId xmlns:a16="http://schemas.microsoft.com/office/drawing/2014/main" id="{4E9DD373-19B1-4234-BB8A-16E278CB8051}"/>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77" name="Text Box 618">
          <a:extLst>
            <a:ext uri="{FF2B5EF4-FFF2-40B4-BE49-F238E27FC236}">
              <a16:creationId xmlns:a16="http://schemas.microsoft.com/office/drawing/2014/main" id="{DE124DFA-9CD0-4293-BB79-2483D02FDB46}"/>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78" name="Text Box 661">
          <a:extLst>
            <a:ext uri="{FF2B5EF4-FFF2-40B4-BE49-F238E27FC236}">
              <a16:creationId xmlns:a16="http://schemas.microsoft.com/office/drawing/2014/main" id="{5111FF0A-FAA1-476B-8E53-3565784EE2B4}"/>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79" name="Text Box 662">
          <a:extLst>
            <a:ext uri="{FF2B5EF4-FFF2-40B4-BE49-F238E27FC236}">
              <a16:creationId xmlns:a16="http://schemas.microsoft.com/office/drawing/2014/main" id="{0C225F39-3F66-4240-87A3-D1A3660D6EE8}"/>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80" name="Text Box 663">
          <a:extLst>
            <a:ext uri="{FF2B5EF4-FFF2-40B4-BE49-F238E27FC236}">
              <a16:creationId xmlns:a16="http://schemas.microsoft.com/office/drawing/2014/main" id="{89337D98-8603-4D7E-AC5F-9863EA49626C}"/>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81" name="Text Box 664">
          <a:extLst>
            <a:ext uri="{FF2B5EF4-FFF2-40B4-BE49-F238E27FC236}">
              <a16:creationId xmlns:a16="http://schemas.microsoft.com/office/drawing/2014/main" id="{372AAFFF-65CE-4BDA-8AE2-B034F8F8B3B0}"/>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82" name="Text Box 665">
          <a:extLst>
            <a:ext uri="{FF2B5EF4-FFF2-40B4-BE49-F238E27FC236}">
              <a16:creationId xmlns:a16="http://schemas.microsoft.com/office/drawing/2014/main" id="{A0FAB946-4321-47F4-9327-9DC8E90594FA}"/>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83" name="Text Box 666">
          <a:extLst>
            <a:ext uri="{FF2B5EF4-FFF2-40B4-BE49-F238E27FC236}">
              <a16:creationId xmlns:a16="http://schemas.microsoft.com/office/drawing/2014/main" id="{11822258-9CEA-4ED1-A870-A8816FE9A6D1}"/>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84" name="Text Box 667">
          <a:extLst>
            <a:ext uri="{FF2B5EF4-FFF2-40B4-BE49-F238E27FC236}">
              <a16:creationId xmlns:a16="http://schemas.microsoft.com/office/drawing/2014/main" id="{6A46FB53-3A02-434E-BF39-7D7278A691C1}"/>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85" name="Text Box 668">
          <a:extLst>
            <a:ext uri="{FF2B5EF4-FFF2-40B4-BE49-F238E27FC236}">
              <a16:creationId xmlns:a16="http://schemas.microsoft.com/office/drawing/2014/main" id="{13B5E92B-F977-432F-9775-2BC20C828067}"/>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86" name="Text Box 669">
          <a:extLst>
            <a:ext uri="{FF2B5EF4-FFF2-40B4-BE49-F238E27FC236}">
              <a16:creationId xmlns:a16="http://schemas.microsoft.com/office/drawing/2014/main" id="{96E3F608-1063-46FC-9792-81EA867DED98}"/>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87" name="Text Box 670">
          <a:extLst>
            <a:ext uri="{FF2B5EF4-FFF2-40B4-BE49-F238E27FC236}">
              <a16:creationId xmlns:a16="http://schemas.microsoft.com/office/drawing/2014/main" id="{85C5C636-979C-4303-9ED1-8856AAF67D0F}"/>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88" name="Text Box 671">
          <a:extLst>
            <a:ext uri="{FF2B5EF4-FFF2-40B4-BE49-F238E27FC236}">
              <a16:creationId xmlns:a16="http://schemas.microsoft.com/office/drawing/2014/main" id="{9ACDC27D-063A-4BD0-82F3-0BAACFF01590}"/>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89" name="Text Box 672">
          <a:extLst>
            <a:ext uri="{FF2B5EF4-FFF2-40B4-BE49-F238E27FC236}">
              <a16:creationId xmlns:a16="http://schemas.microsoft.com/office/drawing/2014/main" id="{667EB138-3217-442A-9054-041B3D678C52}"/>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90" name="Text Box 673">
          <a:extLst>
            <a:ext uri="{FF2B5EF4-FFF2-40B4-BE49-F238E27FC236}">
              <a16:creationId xmlns:a16="http://schemas.microsoft.com/office/drawing/2014/main" id="{43AC5545-2F64-41EE-A288-2BD5616774CA}"/>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91" name="Text Box 674">
          <a:extLst>
            <a:ext uri="{FF2B5EF4-FFF2-40B4-BE49-F238E27FC236}">
              <a16:creationId xmlns:a16="http://schemas.microsoft.com/office/drawing/2014/main" id="{1642FBC7-7598-4A95-B7E4-20E4081FD5D1}"/>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92" name="Text Box 675">
          <a:extLst>
            <a:ext uri="{FF2B5EF4-FFF2-40B4-BE49-F238E27FC236}">
              <a16:creationId xmlns:a16="http://schemas.microsoft.com/office/drawing/2014/main" id="{29EAADC2-A04D-4C54-8BA6-C03AF60D558D}"/>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93" name="Text Box 676">
          <a:extLst>
            <a:ext uri="{FF2B5EF4-FFF2-40B4-BE49-F238E27FC236}">
              <a16:creationId xmlns:a16="http://schemas.microsoft.com/office/drawing/2014/main" id="{B9E66941-C14C-4518-A763-639742915D27}"/>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94" name="Text Box 677">
          <a:extLst>
            <a:ext uri="{FF2B5EF4-FFF2-40B4-BE49-F238E27FC236}">
              <a16:creationId xmlns:a16="http://schemas.microsoft.com/office/drawing/2014/main" id="{A277294A-E3B6-4CCC-B213-5CBBDB855011}"/>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95" name="Text Box 678">
          <a:extLst>
            <a:ext uri="{FF2B5EF4-FFF2-40B4-BE49-F238E27FC236}">
              <a16:creationId xmlns:a16="http://schemas.microsoft.com/office/drawing/2014/main" id="{358F114D-F224-4FD1-9161-A3D310D67309}"/>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96" name="Text Box 679">
          <a:extLst>
            <a:ext uri="{FF2B5EF4-FFF2-40B4-BE49-F238E27FC236}">
              <a16:creationId xmlns:a16="http://schemas.microsoft.com/office/drawing/2014/main" id="{F31B504E-3AC3-4237-B3B8-79AA582644C6}"/>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97" name="Text Box 680">
          <a:extLst>
            <a:ext uri="{FF2B5EF4-FFF2-40B4-BE49-F238E27FC236}">
              <a16:creationId xmlns:a16="http://schemas.microsoft.com/office/drawing/2014/main" id="{58D6ED48-C791-4390-A3CD-B37F132243C1}"/>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98" name="Text Box 681">
          <a:extLst>
            <a:ext uri="{FF2B5EF4-FFF2-40B4-BE49-F238E27FC236}">
              <a16:creationId xmlns:a16="http://schemas.microsoft.com/office/drawing/2014/main" id="{8715144D-53B2-426F-88B7-E10D01319950}"/>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899" name="Text Box 724">
          <a:extLst>
            <a:ext uri="{FF2B5EF4-FFF2-40B4-BE49-F238E27FC236}">
              <a16:creationId xmlns:a16="http://schemas.microsoft.com/office/drawing/2014/main" id="{70E1B6B3-8E3B-471C-979E-905FEED04DDE}"/>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900" name="Text Box 725">
          <a:extLst>
            <a:ext uri="{FF2B5EF4-FFF2-40B4-BE49-F238E27FC236}">
              <a16:creationId xmlns:a16="http://schemas.microsoft.com/office/drawing/2014/main" id="{25A2BF16-85FE-45F4-AA33-800513947C94}"/>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5</xdr:col>
      <xdr:colOff>0</xdr:colOff>
      <xdr:row>69</xdr:row>
      <xdr:rowOff>0</xdr:rowOff>
    </xdr:from>
    <xdr:ext cx="104775" cy="163286"/>
    <xdr:sp macro="" textlink="">
      <xdr:nvSpPr>
        <xdr:cNvPr id="901" name="Text Box 726">
          <a:extLst>
            <a:ext uri="{FF2B5EF4-FFF2-40B4-BE49-F238E27FC236}">
              <a16:creationId xmlns:a16="http://schemas.microsoft.com/office/drawing/2014/main" id="{17696480-916A-4378-BB4D-B1ECA7118B5F}"/>
            </a:ext>
          </a:extLst>
        </xdr:cNvPr>
        <xdr:cNvSpPr txBox="1">
          <a:spLocks noChangeArrowheads="1"/>
        </xdr:cNvSpPr>
      </xdr:nvSpPr>
      <xdr:spPr bwMode="auto">
        <a:xfrm>
          <a:off x="50863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02" name="Text Box 241">
          <a:extLst>
            <a:ext uri="{FF2B5EF4-FFF2-40B4-BE49-F238E27FC236}">
              <a16:creationId xmlns:a16="http://schemas.microsoft.com/office/drawing/2014/main" id="{98B31E2F-8B5D-4DD5-9006-238E5E722A4D}"/>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03" name="Text Box 242">
          <a:extLst>
            <a:ext uri="{FF2B5EF4-FFF2-40B4-BE49-F238E27FC236}">
              <a16:creationId xmlns:a16="http://schemas.microsoft.com/office/drawing/2014/main" id="{6378FB8D-D8E8-48FA-AAAD-E651FD786A4C}"/>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04" name="Text Box 243">
          <a:extLst>
            <a:ext uri="{FF2B5EF4-FFF2-40B4-BE49-F238E27FC236}">
              <a16:creationId xmlns:a16="http://schemas.microsoft.com/office/drawing/2014/main" id="{4D701845-5F1A-4AFB-9E53-8FD5255ED4F7}"/>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05" name="Text Box 244">
          <a:extLst>
            <a:ext uri="{FF2B5EF4-FFF2-40B4-BE49-F238E27FC236}">
              <a16:creationId xmlns:a16="http://schemas.microsoft.com/office/drawing/2014/main" id="{FE2A839E-D264-48D9-90CC-2CB5B367F7B1}"/>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06" name="Text Box 245">
          <a:extLst>
            <a:ext uri="{FF2B5EF4-FFF2-40B4-BE49-F238E27FC236}">
              <a16:creationId xmlns:a16="http://schemas.microsoft.com/office/drawing/2014/main" id="{5256F4CC-2F67-47A7-B633-D636A219A4C2}"/>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07" name="Text Box 246">
          <a:extLst>
            <a:ext uri="{FF2B5EF4-FFF2-40B4-BE49-F238E27FC236}">
              <a16:creationId xmlns:a16="http://schemas.microsoft.com/office/drawing/2014/main" id="{0E55938C-FFA1-48D5-9026-A3D2004FDCB9}"/>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08" name="Text Box 247">
          <a:extLst>
            <a:ext uri="{FF2B5EF4-FFF2-40B4-BE49-F238E27FC236}">
              <a16:creationId xmlns:a16="http://schemas.microsoft.com/office/drawing/2014/main" id="{DCDAEB31-D37F-40C5-A79D-8E7F5FF6DB38}"/>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09" name="Text Box 248">
          <a:extLst>
            <a:ext uri="{FF2B5EF4-FFF2-40B4-BE49-F238E27FC236}">
              <a16:creationId xmlns:a16="http://schemas.microsoft.com/office/drawing/2014/main" id="{C0BC683E-9D2D-43C9-8FC2-54DF6B994CC3}"/>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10" name="Text Box 249">
          <a:extLst>
            <a:ext uri="{FF2B5EF4-FFF2-40B4-BE49-F238E27FC236}">
              <a16:creationId xmlns:a16="http://schemas.microsoft.com/office/drawing/2014/main" id="{C100B8E1-1778-4690-A576-84D508376D06}"/>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11" name="Text Box 250">
          <a:extLst>
            <a:ext uri="{FF2B5EF4-FFF2-40B4-BE49-F238E27FC236}">
              <a16:creationId xmlns:a16="http://schemas.microsoft.com/office/drawing/2014/main" id="{299AE0E4-6B3C-48C1-93C7-9498BDAA3125}"/>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12" name="Text Box 251">
          <a:extLst>
            <a:ext uri="{FF2B5EF4-FFF2-40B4-BE49-F238E27FC236}">
              <a16:creationId xmlns:a16="http://schemas.microsoft.com/office/drawing/2014/main" id="{401696B5-7DCA-41E6-AB3B-B48BA313EE9E}"/>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13" name="Text Box 252">
          <a:extLst>
            <a:ext uri="{FF2B5EF4-FFF2-40B4-BE49-F238E27FC236}">
              <a16:creationId xmlns:a16="http://schemas.microsoft.com/office/drawing/2014/main" id="{C71C115A-7757-497F-A46F-50A00367D2F9}"/>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14" name="Text Box 253">
          <a:extLst>
            <a:ext uri="{FF2B5EF4-FFF2-40B4-BE49-F238E27FC236}">
              <a16:creationId xmlns:a16="http://schemas.microsoft.com/office/drawing/2014/main" id="{82D6CD2A-FA51-4C54-A114-4D1237B4BE09}"/>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15" name="Text Box 254">
          <a:extLst>
            <a:ext uri="{FF2B5EF4-FFF2-40B4-BE49-F238E27FC236}">
              <a16:creationId xmlns:a16="http://schemas.microsoft.com/office/drawing/2014/main" id="{91AAAA02-8471-4264-A868-F7873A8316B2}"/>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16" name="Text Box 255">
          <a:extLst>
            <a:ext uri="{FF2B5EF4-FFF2-40B4-BE49-F238E27FC236}">
              <a16:creationId xmlns:a16="http://schemas.microsoft.com/office/drawing/2014/main" id="{52376D74-945D-4896-A4FF-A13A1BCD69B6}"/>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17" name="Text Box 256">
          <a:extLst>
            <a:ext uri="{FF2B5EF4-FFF2-40B4-BE49-F238E27FC236}">
              <a16:creationId xmlns:a16="http://schemas.microsoft.com/office/drawing/2014/main" id="{86FD16C8-1F0B-408D-905F-971BB1FC938A}"/>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18" name="Text Box 257">
          <a:extLst>
            <a:ext uri="{FF2B5EF4-FFF2-40B4-BE49-F238E27FC236}">
              <a16:creationId xmlns:a16="http://schemas.microsoft.com/office/drawing/2014/main" id="{DA155E41-2F1C-4453-A6BA-DE02C5D5F727}"/>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19" name="Text Box 258">
          <a:extLst>
            <a:ext uri="{FF2B5EF4-FFF2-40B4-BE49-F238E27FC236}">
              <a16:creationId xmlns:a16="http://schemas.microsoft.com/office/drawing/2014/main" id="{8627929B-02FA-4D5C-AA0B-4A3BC3702D4E}"/>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20" name="Text Box 259">
          <a:extLst>
            <a:ext uri="{FF2B5EF4-FFF2-40B4-BE49-F238E27FC236}">
              <a16:creationId xmlns:a16="http://schemas.microsoft.com/office/drawing/2014/main" id="{1B1C0833-464A-41E2-AF45-A2C2F8237BAC}"/>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21" name="Text Box 260">
          <a:extLst>
            <a:ext uri="{FF2B5EF4-FFF2-40B4-BE49-F238E27FC236}">
              <a16:creationId xmlns:a16="http://schemas.microsoft.com/office/drawing/2014/main" id="{3BFBDBF9-84EE-4778-BD9F-5872192CBA72}"/>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22" name="Text Box 261">
          <a:extLst>
            <a:ext uri="{FF2B5EF4-FFF2-40B4-BE49-F238E27FC236}">
              <a16:creationId xmlns:a16="http://schemas.microsoft.com/office/drawing/2014/main" id="{10880FAD-522C-4B71-B650-E9220A8A1A5C}"/>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23" name="Text Box 304">
          <a:extLst>
            <a:ext uri="{FF2B5EF4-FFF2-40B4-BE49-F238E27FC236}">
              <a16:creationId xmlns:a16="http://schemas.microsoft.com/office/drawing/2014/main" id="{13283BCD-F0CB-4749-AB85-F0877F4FADF9}"/>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24" name="Text Box 305">
          <a:extLst>
            <a:ext uri="{FF2B5EF4-FFF2-40B4-BE49-F238E27FC236}">
              <a16:creationId xmlns:a16="http://schemas.microsoft.com/office/drawing/2014/main" id="{B678912C-2E04-49A1-BA7F-37D2729B0A51}"/>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25" name="Text Box 306">
          <a:extLst>
            <a:ext uri="{FF2B5EF4-FFF2-40B4-BE49-F238E27FC236}">
              <a16:creationId xmlns:a16="http://schemas.microsoft.com/office/drawing/2014/main" id="{2FDA2304-82A6-4531-9E6F-03622367FE7D}"/>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26" name="Text Box 307">
          <a:extLst>
            <a:ext uri="{FF2B5EF4-FFF2-40B4-BE49-F238E27FC236}">
              <a16:creationId xmlns:a16="http://schemas.microsoft.com/office/drawing/2014/main" id="{E06EDA62-F552-4943-9BCC-2AA3E9A23695}"/>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27" name="Text Box 308">
          <a:extLst>
            <a:ext uri="{FF2B5EF4-FFF2-40B4-BE49-F238E27FC236}">
              <a16:creationId xmlns:a16="http://schemas.microsoft.com/office/drawing/2014/main" id="{B4A1C163-CAB2-40E2-BF35-3D23DE8D3AED}"/>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28" name="Text Box 309">
          <a:extLst>
            <a:ext uri="{FF2B5EF4-FFF2-40B4-BE49-F238E27FC236}">
              <a16:creationId xmlns:a16="http://schemas.microsoft.com/office/drawing/2014/main" id="{94F56623-A249-4FD4-B12B-9EA294DC83AE}"/>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29" name="Text Box 310">
          <a:extLst>
            <a:ext uri="{FF2B5EF4-FFF2-40B4-BE49-F238E27FC236}">
              <a16:creationId xmlns:a16="http://schemas.microsoft.com/office/drawing/2014/main" id="{A8733E30-5A63-46AA-9232-31A927EFCA91}"/>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30" name="Text Box 311">
          <a:extLst>
            <a:ext uri="{FF2B5EF4-FFF2-40B4-BE49-F238E27FC236}">
              <a16:creationId xmlns:a16="http://schemas.microsoft.com/office/drawing/2014/main" id="{A82F2ACE-C3E1-43D8-B03C-B23D13EC3F83}"/>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31" name="Text Box 312">
          <a:extLst>
            <a:ext uri="{FF2B5EF4-FFF2-40B4-BE49-F238E27FC236}">
              <a16:creationId xmlns:a16="http://schemas.microsoft.com/office/drawing/2014/main" id="{73AE4635-2789-438E-9757-DE96A05225C1}"/>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32" name="Text Box 313">
          <a:extLst>
            <a:ext uri="{FF2B5EF4-FFF2-40B4-BE49-F238E27FC236}">
              <a16:creationId xmlns:a16="http://schemas.microsoft.com/office/drawing/2014/main" id="{4165A55D-70A4-478A-8A7E-D6D430B1A26F}"/>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33" name="Text Box 314">
          <a:extLst>
            <a:ext uri="{FF2B5EF4-FFF2-40B4-BE49-F238E27FC236}">
              <a16:creationId xmlns:a16="http://schemas.microsoft.com/office/drawing/2014/main" id="{DEFF2E88-4495-4705-B6FE-C435A72E2CF3}"/>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34" name="Text Box 315">
          <a:extLst>
            <a:ext uri="{FF2B5EF4-FFF2-40B4-BE49-F238E27FC236}">
              <a16:creationId xmlns:a16="http://schemas.microsoft.com/office/drawing/2014/main" id="{2599BD91-4692-4EDB-8DE8-2825C1AC96C5}"/>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35" name="Text Box 316">
          <a:extLst>
            <a:ext uri="{FF2B5EF4-FFF2-40B4-BE49-F238E27FC236}">
              <a16:creationId xmlns:a16="http://schemas.microsoft.com/office/drawing/2014/main" id="{3A14801E-3A83-4273-9AC5-38B27811060E}"/>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36" name="Text Box 317">
          <a:extLst>
            <a:ext uri="{FF2B5EF4-FFF2-40B4-BE49-F238E27FC236}">
              <a16:creationId xmlns:a16="http://schemas.microsoft.com/office/drawing/2014/main" id="{6F3BF93D-8489-4FAA-A6AE-D3074C27651A}"/>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37" name="Text Box 318">
          <a:extLst>
            <a:ext uri="{FF2B5EF4-FFF2-40B4-BE49-F238E27FC236}">
              <a16:creationId xmlns:a16="http://schemas.microsoft.com/office/drawing/2014/main" id="{27B59A24-A13D-4389-963E-EB27AEA4AE67}"/>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38" name="Text Box 319">
          <a:extLst>
            <a:ext uri="{FF2B5EF4-FFF2-40B4-BE49-F238E27FC236}">
              <a16:creationId xmlns:a16="http://schemas.microsoft.com/office/drawing/2014/main" id="{F6B14266-CA9F-4641-9A2D-C110365DCD6C}"/>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39" name="Text Box 320">
          <a:extLst>
            <a:ext uri="{FF2B5EF4-FFF2-40B4-BE49-F238E27FC236}">
              <a16:creationId xmlns:a16="http://schemas.microsoft.com/office/drawing/2014/main" id="{5AF3427C-6631-436C-92A8-67704C9DAD73}"/>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40" name="Text Box 321">
          <a:extLst>
            <a:ext uri="{FF2B5EF4-FFF2-40B4-BE49-F238E27FC236}">
              <a16:creationId xmlns:a16="http://schemas.microsoft.com/office/drawing/2014/main" id="{2CFD5ADC-C52C-470C-9346-87A8D7347120}"/>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41" name="Text Box 322">
          <a:extLst>
            <a:ext uri="{FF2B5EF4-FFF2-40B4-BE49-F238E27FC236}">
              <a16:creationId xmlns:a16="http://schemas.microsoft.com/office/drawing/2014/main" id="{530CB1EF-834C-4352-B9FC-D9BB024A3035}"/>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42" name="Text Box 323">
          <a:extLst>
            <a:ext uri="{FF2B5EF4-FFF2-40B4-BE49-F238E27FC236}">
              <a16:creationId xmlns:a16="http://schemas.microsoft.com/office/drawing/2014/main" id="{2D4560AF-6159-4767-A283-D471FB6947C8}"/>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43" name="Text Box 324">
          <a:extLst>
            <a:ext uri="{FF2B5EF4-FFF2-40B4-BE49-F238E27FC236}">
              <a16:creationId xmlns:a16="http://schemas.microsoft.com/office/drawing/2014/main" id="{2A454D93-8ED4-409F-ADE4-F90477C0E376}"/>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44" name="Text Box 367">
          <a:extLst>
            <a:ext uri="{FF2B5EF4-FFF2-40B4-BE49-F238E27FC236}">
              <a16:creationId xmlns:a16="http://schemas.microsoft.com/office/drawing/2014/main" id="{240EC97E-0DA8-466A-9AE2-C56D68BD4989}"/>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45" name="Text Box 368">
          <a:extLst>
            <a:ext uri="{FF2B5EF4-FFF2-40B4-BE49-F238E27FC236}">
              <a16:creationId xmlns:a16="http://schemas.microsoft.com/office/drawing/2014/main" id="{92990A6B-8A03-45D8-8282-759B24059854}"/>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46" name="Text Box 369">
          <a:extLst>
            <a:ext uri="{FF2B5EF4-FFF2-40B4-BE49-F238E27FC236}">
              <a16:creationId xmlns:a16="http://schemas.microsoft.com/office/drawing/2014/main" id="{41D67605-BC1B-4ADF-BB67-2D5F4AAC30FE}"/>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47" name="Text Box 370">
          <a:extLst>
            <a:ext uri="{FF2B5EF4-FFF2-40B4-BE49-F238E27FC236}">
              <a16:creationId xmlns:a16="http://schemas.microsoft.com/office/drawing/2014/main" id="{099F09B5-E86D-430A-B5F1-FB660B28AB5C}"/>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48" name="Text Box 371">
          <a:extLst>
            <a:ext uri="{FF2B5EF4-FFF2-40B4-BE49-F238E27FC236}">
              <a16:creationId xmlns:a16="http://schemas.microsoft.com/office/drawing/2014/main" id="{67DA25B4-4558-4C0D-9CA4-1AE2D4AD3702}"/>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49" name="Text Box 372">
          <a:extLst>
            <a:ext uri="{FF2B5EF4-FFF2-40B4-BE49-F238E27FC236}">
              <a16:creationId xmlns:a16="http://schemas.microsoft.com/office/drawing/2014/main" id="{8A832A4C-EEE9-48C9-937B-C06635728BF3}"/>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50" name="Text Box 373">
          <a:extLst>
            <a:ext uri="{FF2B5EF4-FFF2-40B4-BE49-F238E27FC236}">
              <a16:creationId xmlns:a16="http://schemas.microsoft.com/office/drawing/2014/main" id="{8CD5392A-D4E9-419B-B835-90BAE47C461D}"/>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51" name="Text Box 374">
          <a:extLst>
            <a:ext uri="{FF2B5EF4-FFF2-40B4-BE49-F238E27FC236}">
              <a16:creationId xmlns:a16="http://schemas.microsoft.com/office/drawing/2014/main" id="{57B2E5E2-AF26-4B19-8ECA-2C8D62D1D620}"/>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52" name="Text Box 375">
          <a:extLst>
            <a:ext uri="{FF2B5EF4-FFF2-40B4-BE49-F238E27FC236}">
              <a16:creationId xmlns:a16="http://schemas.microsoft.com/office/drawing/2014/main" id="{275D6CB2-8CF7-4627-A12B-77768F3662B7}"/>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53" name="Text Box 376">
          <a:extLst>
            <a:ext uri="{FF2B5EF4-FFF2-40B4-BE49-F238E27FC236}">
              <a16:creationId xmlns:a16="http://schemas.microsoft.com/office/drawing/2014/main" id="{205CDFEE-8B26-40A2-A2F8-F5FEBF6EAF44}"/>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54" name="Text Box 377">
          <a:extLst>
            <a:ext uri="{FF2B5EF4-FFF2-40B4-BE49-F238E27FC236}">
              <a16:creationId xmlns:a16="http://schemas.microsoft.com/office/drawing/2014/main" id="{EAAA8A3F-E1E5-41D8-8E34-A5E495748C97}"/>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55" name="Text Box 378">
          <a:extLst>
            <a:ext uri="{FF2B5EF4-FFF2-40B4-BE49-F238E27FC236}">
              <a16:creationId xmlns:a16="http://schemas.microsoft.com/office/drawing/2014/main" id="{ABB388A4-0E06-4381-B86E-83A1E1E35B38}"/>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56" name="Text Box 379">
          <a:extLst>
            <a:ext uri="{FF2B5EF4-FFF2-40B4-BE49-F238E27FC236}">
              <a16:creationId xmlns:a16="http://schemas.microsoft.com/office/drawing/2014/main" id="{4E8E8D51-0C9D-4E7D-845A-4F735C4BA656}"/>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57" name="Text Box 380">
          <a:extLst>
            <a:ext uri="{FF2B5EF4-FFF2-40B4-BE49-F238E27FC236}">
              <a16:creationId xmlns:a16="http://schemas.microsoft.com/office/drawing/2014/main" id="{F2E6C9FD-64BA-4780-9D0F-962E4A4EA92C}"/>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58" name="Text Box 381">
          <a:extLst>
            <a:ext uri="{FF2B5EF4-FFF2-40B4-BE49-F238E27FC236}">
              <a16:creationId xmlns:a16="http://schemas.microsoft.com/office/drawing/2014/main" id="{A40756E4-4A43-4B80-B4AD-32C53328A0F8}"/>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59" name="Text Box 382">
          <a:extLst>
            <a:ext uri="{FF2B5EF4-FFF2-40B4-BE49-F238E27FC236}">
              <a16:creationId xmlns:a16="http://schemas.microsoft.com/office/drawing/2014/main" id="{F9640875-B80A-4739-A784-C286519718C1}"/>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60" name="Text Box 383">
          <a:extLst>
            <a:ext uri="{FF2B5EF4-FFF2-40B4-BE49-F238E27FC236}">
              <a16:creationId xmlns:a16="http://schemas.microsoft.com/office/drawing/2014/main" id="{CBBEC785-DA3E-458A-A7E2-BD996A7E0603}"/>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61" name="Text Box 384">
          <a:extLst>
            <a:ext uri="{FF2B5EF4-FFF2-40B4-BE49-F238E27FC236}">
              <a16:creationId xmlns:a16="http://schemas.microsoft.com/office/drawing/2014/main" id="{64B9F869-8A56-4D57-A46E-F71C721A6633}"/>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62" name="Text Box 385">
          <a:extLst>
            <a:ext uri="{FF2B5EF4-FFF2-40B4-BE49-F238E27FC236}">
              <a16:creationId xmlns:a16="http://schemas.microsoft.com/office/drawing/2014/main" id="{19CB96BD-E53A-40B2-B9F7-F3D901D1F820}"/>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63" name="Text Box 386">
          <a:extLst>
            <a:ext uri="{FF2B5EF4-FFF2-40B4-BE49-F238E27FC236}">
              <a16:creationId xmlns:a16="http://schemas.microsoft.com/office/drawing/2014/main" id="{81E1FC2B-7695-42B3-9CE8-C3B061FCF9B8}"/>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64" name="Text Box 387">
          <a:extLst>
            <a:ext uri="{FF2B5EF4-FFF2-40B4-BE49-F238E27FC236}">
              <a16:creationId xmlns:a16="http://schemas.microsoft.com/office/drawing/2014/main" id="{249FC38D-0431-4DAC-887D-EEB7AD5B2787}"/>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65" name="Text Box 619">
          <a:extLst>
            <a:ext uri="{FF2B5EF4-FFF2-40B4-BE49-F238E27FC236}">
              <a16:creationId xmlns:a16="http://schemas.microsoft.com/office/drawing/2014/main" id="{0810F46C-4588-47B6-97AA-ED2A364167E1}"/>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66" name="Text Box 620">
          <a:extLst>
            <a:ext uri="{FF2B5EF4-FFF2-40B4-BE49-F238E27FC236}">
              <a16:creationId xmlns:a16="http://schemas.microsoft.com/office/drawing/2014/main" id="{917EBB59-6B5F-4BCA-9946-82F28E878CDB}"/>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67" name="Text Box 621">
          <a:extLst>
            <a:ext uri="{FF2B5EF4-FFF2-40B4-BE49-F238E27FC236}">
              <a16:creationId xmlns:a16="http://schemas.microsoft.com/office/drawing/2014/main" id="{D8412D2E-81CF-4906-9C56-0A0A759AFCB2}"/>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68" name="Text Box 622">
          <a:extLst>
            <a:ext uri="{FF2B5EF4-FFF2-40B4-BE49-F238E27FC236}">
              <a16:creationId xmlns:a16="http://schemas.microsoft.com/office/drawing/2014/main" id="{73B67510-3AC5-4577-B28E-471665C3A0FD}"/>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69" name="Text Box 623">
          <a:extLst>
            <a:ext uri="{FF2B5EF4-FFF2-40B4-BE49-F238E27FC236}">
              <a16:creationId xmlns:a16="http://schemas.microsoft.com/office/drawing/2014/main" id="{9CE226E0-41FD-4C3D-8528-4E1D31A4D399}"/>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70" name="Text Box 624">
          <a:extLst>
            <a:ext uri="{FF2B5EF4-FFF2-40B4-BE49-F238E27FC236}">
              <a16:creationId xmlns:a16="http://schemas.microsoft.com/office/drawing/2014/main" id="{17087832-2E49-49CF-ACFF-BC45BEF2E087}"/>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71" name="Text Box 625">
          <a:extLst>
            <a:ext uri="{FF2B5EF4-FFF2-40B4-BE49-F238E27FC236}">
              <a16:creationId xmlns:a16="http://schemas.microsoft.com/office/drawing/2014/main" id="{FDC98B5A-F81C-4E2C-9E98-F48184857EDD}"/>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72" name="Text Box 626">
          <a:extLst>
            <a:ext uri="{FF2B5EF4-FFF2-40B4-BE49-F238E27FC236}">
              <a16:creationId xmlns:a16="http://schemas.microsoft.com/office/drawing/2014/main" id="{917AE39D-1B8A-4CEE-950A-80BBBFB81BF5}"/>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73" name="Text Box 627">
          <a:extLst>
            <a:ext uri="{FF2B5EF4-FFF2-40B4-BE49-F238E27FC236}">
              <a16:creationId xmlns:a16="http://schemas.microsoft.com/office/drawing/2014/main" id="{6019FE57-FF8C-4FC8-947C-6BFEDFA406D6}"/>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74" name="Text Box 628">
          <a:extLst>
            <a:ext uri="{FF2B5EF4-FFF2-40B4-BE49-F238E27FC236}">
              <a16:creationId xmlns:a16="http://schemas.microsoft.com/office/drawing/2014/main" id="{739C3ECA-0AA5-4E4B-81D4-43E3FAB28120}"/>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75" name="Text Box 629">
          <a:extLst>
            <a:ext uri="{FF2B5EF4-FFF2-40B4-BE49-F238E27FC236}">
              <a16:creationId xmlns:a16="http://schemas.microsoft.com/office/drawing/2014/main" id="{7202C0A9-34C3-4664-BE9C-71EB44899F3B}"/>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76" name="Text Box 630">
          <a:extLst>
            <a:ext uri="{FF2B5EF4-FFF2-40B4-BE49-F238E27FC236}">
              <a16:creationId xmlns:a16="http://schemas.microsoft.com/office/drawing/2014/main" id="{ACC57FF3-4AB3-4D28-9EE7-FFDD289A965C}"/>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77" name="Text Box 631">
          <a:extLst>
            <a:ext uri="{FF2B5EF4-FFF2-40B4-BE49-F238E27FC236}">
              <a16:creationId xmlns:a16="http://schemas.microsoft.com/office/drawing/2014/main" id="{F3E6A600-0770-4BFD-A0C9-220262B026F7}"/>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78" name="Text Box 632">
          <a:extLst>
            <a:ext uri="{FF2B5EF4-FFF2-40B4-BE49-F238E27FC236}">
              <a16:creationId xmlns:a16="http://schemas.microsoft.com/office/drawing/2014/main" id="{A6C3ED2F-0214-4B74-9278-0147D529BA9A}"/>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79" name="Text Box 633">
          <a:extLst>
            <a:ext uri="{FF2B5EF4-FFF2-40B4-BE49-F238E27FC236}">
              <a16:creationId xmlns:a16="http://schemas.microsoft.com/office/drawing/2014/main" id="{941230AA-BB51-49D0-AB1C-95F2DBB5502D}"/>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80" name="Text Box 634">
          <a:extLst>
            <a:ext uri="{FF2B5EF4-FFF2-40B4-BE49-F238E27FC236}">
              <a16:creationId xmlns:a16="http://schemas.microsoft.com/office/drawing/2014/main" id="{C92941F5-21A1-4707-BB16-F11176C5C820}"/>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81" name="Text Box 635">
          <a:extLst>
            <a:ext uri="{FF2B5EF4-FFF2-40B4-BE49-F238E27FC236}">
              <a16:creationId xmlns:a16="http://schemas.microsoft.com/office/drawing/2014/main" id="{5748F707-3800-42AF-A8B5-394853DC48CA}"/>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82" name="Text Box 636">
          <a:extLst>
            <a:ext uri="{FF2B5EF4-FFF2-40B4-BE49-F238E27FC236}">
              <a16:creationId xmlns:a16="http://schemas.microsoft.com/office/drawing/2014/main" id="{A55CB499-BABB-47EC-BB82-6A59411EA44C}"/>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83" name="Text Box 637">
          <a:extLst>
            <a:ext uri="{FF2B5EF4-FFF2-40B4-BE49-F238E27FC236}">
              <a16:creationId xmlns:a16="http://schemas.microsoft.com/office/drawing/2014/main" id="{0F2909F9-8984-40EC-8C1E-50FE15701820}"/>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84" name="Text Box 638">
          <a:extLst>
            <a:ext uri="{FF2B5EF4-FFF2-40B4-BE49-F238E27FC236}">
              <a16:creationId xmlns:a16="http://schemas.microsoft.com/office/drawing/2014/main" id="{CC589378-1435-4FAD-916B-07D72DD7E765}"/>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85" name="Text Box 639">
          <a:extLst>
            <a:ext uri="{FF2B5EF4-FFF2-40B4-BE49-F238E27FC236}">
              <a16:creationId xmlns:a16="http://schemas.microsoft.com/office/drawing/2014/main" id="{91B85DC8-7960-43DE-8652-D838994B6BC7}"/>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86" name="Text Box 682">
          <a:extLst>
            <a:ext uri="{FF2B5EF4-FFF2-40B4-BE49-F238E27FC236}">
              <a16:creationId xmlns:a16="http://schemas.microsoft.com/office/drawing/2014/main" id="{F58FDDF0-B237-45E8-8A87-E9D3F2B20BF6}"/>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87" name="Text Box 683">
          <a:extLst>
            <a:ext uri="{FF2B5EF4-FFF2-40B4-BE49-F238E27FC236}">
              <a16:creationId xmlns:a16="http://schemas.microsoft.com/office/drawing/2014/main" id="{B9B09570-4D05-490D-AD82-6D0E32F6F506}"/>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88" name="Text Box 684">
          <a:extLst>
            <a:ext uri="{FF2B5EF4-FFF2-40B4-BE49-F238E27FC236}">
              <a16:creationId xmlns:a16="http://schemas.microsoft.com/office/drawing/2014/main" id="{DB49141B-B3AC-472D-A3FE-DE0076A72299}"/>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89" name="Text Box 685">
          <a:extLst>
            <a:ext uri="{FF2B5EF4-FFF2-40B4-BE49-F238E27FC236}">
              <a16:creationId xmlns:a16="http://schemas.microsoft.com/office/drawing/2014/main" id="{D443FD3E-18E9-42E7-9DD7-8BD262AB5D89}"/>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90" name="Text Box 686">
          <a:extLst>
            <a:ext uri="{FF2B5EF4-FFF2-40B4-BE49-F238E27FC236}">
              <a16:creationId xmlns:a16="http://schemas.microsoft.com/office/drawing/2014/main" id="{89B54A0C-D72F-458E-8B1F-85FEDBC0A14F}"/>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91" name="Text Box 687">
          <a:extLst>
            <a:ext uri="{FF2B5EF4-FFF2-40B4-BE49-F238E27FC236}">
              <a16:creationId xmlns:a16="http://schemas.microsoft.com/office/drawing/2014/main" id="{0FDF05A8-BE07-46FB-84D1-20CAEEE1596B}"/>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92" name="Text Box 688">
          <a:extLst>
            <a:ext uri="{FF2B5EF4-FFF2-40B4-BE49-F238E27FC236}">
              <a16:creationId xmlns:a16="http://schemas.microsoft.com/office/drawing/2014/main" id="{523DCA9F-B87B-47B1-8161-A6E829D2D3B3}"/>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93" name="Text Box 689">
          <a:extLst>
            <a:ext uri="{FF2B5EF4-FFF2-40B4-BE49-F238E27FC236}">
              <a16:creationId xmlns:a16="http://schemas.microsoft.com/office/drawing/2014/main" id="{7FE8CCCB-12FA-4D23-B4F2-C9952F4EB975}"/>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94" name="Text Box 690">
          <a:extLst>
            <a:ext uri="{FF2B5EF4-FFF2-40B4-BE49-F238E27FC236}">
              <a16:creationId xmlns:a16="http://schemas.microsoft.com/office/drawing/2014/main" id="{1B24C53D-E14A-49F6-9FA9-E39730428747}"/>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95" name="Text Box 691">
          <a:extLst>
            <a:ext uri="{FF2B5EF4-FFF2-40B4-BE49-F238E27FC236}">
              <a16:creationId xmlns:a16="http://schemas.microsoft.com/office/drawing/2014/main" id="{5DCF2984-1FDF-4132-878C-5922BE713F1B}"/>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96" name="Text Box 692">
          <a:extLst>
            <a:ext uri="{FF2B5EF4-FFF2-40B4-BE49-F238E27FC236}">
              <a16:creationId xmlns:a16="http://schemas.microsoft.com/office/drawing/2014/main" id="{5B19EA3A-4A9D-4109-A76C-52F227ECC22B}"/>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97" name="Text Box 693">
          <a:extLst>
            <a:ext uri="{FF2B5EF4-FFF2-40B4-BE49-F238E27FC236}">
              <a16:creationId xmlns:a16="http://schemas.microsoft.com/office/drawing/2014/main" id="{98332A3F-5E60-40D4-8D44-1F2532C010CB}"/>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98" name="Text Box 694">
          <a:extLst>
            <a:ext uri="{FF2B5EF4-FFF2-40B4-BE49-F238E27FC236}">
              <a16:creationId xmlns:a16="http://schemas.microsoft.com/office/drawing/2014/main" id="{1B296F93-0EDB-49EC-AE34-C81D7627724A}"/>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999" name="Text Box 695">
          <a:extLst>
            <a:ext uri="{FF2B5EF4-FFF2-40B4-BE49-F238E27FC236}">
              <a16:creationId xmlns:a16="http://schemas.microsoft.com/office/drawing/2014/main" id="{1DA52655-1DD2-44EF-9F66-028230917D8A}"/>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00" name="Text Box 696">
          <a:extLst>
            <a:ext uri="{FF2B5EF4-FFF2-40B4-BE49-F238E27FC236}">
              <a16:creationId xmlns:a16="http://schemas.microsoft.com/office/drawing/2014/main" id="{071BDF8F-E470-4BD4-A347-A28B7F0F6533}"/>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01" name="Text Box 697">
          <a:extLst>
            <a:ext uri="{FF2B5EF4-FFF2-40B4-BE49-F238E27FC236}">
              <a16:creationId xmlns:a16="http://schemas.microsoft.com/office/drawing/2014/main" id="{7EE6EED0-F02E-4C6C-A163-104C26AE45BF}"/>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02" name="Text Box 698">
          <a:extLst>
            <a:ext uri="{FF2B5EF4-FFF2-40B4-BE49-F238E27FC236}">
              <a16:creationId xmlns:a16="http://schemas.microsoft.com/office/drawing/2014/main" id="{198D2AA6-3F9C-43DA-82A4-CDCFAFBD541C}"/>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03" name="Text Box 699">
          <a:extLst>
            <a:ext uri="{FF2B5EF4-FFF2-40B4-BE49-F238E27FC236}">
              <a16:creationId xmlns:a16="http://schemas.microsoft.com/office/drawing/2014/main" id="{C5742DA7-5A74-415B-8F1A-870076D4071D}"/>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04" name="Text Box 700">
          <a:extLst>
            <a:ext uri="{FF2B5EF4-FFF2-40B4-BE49-F238E27FC236}">
              <a16:creationId xmlns:a16="http://schemas.microsoft.com/office/drawing/2014/main" id="{35F51330-D59C-48B9-8828-6B1CD2F3946C}"/>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05" name="Text Box 701">
          <a:extLst>
            <a:ext uri="{FF2B5EF4-FFF2-40B4-BE49-F238E27FC236}">
              <a16:creationId xmlns:a16="http://schemas.microsoft.com/office/drawing/2014/main" id="{3895B263-3780-41A7-ABA6-1A013828FD72}"/>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06" name="Text Box 702">
          <a:extLst>
            <a:ext uri="{FF2B5EF4-FFF2-40B4-BE49-F238E27FC236}">
              <a16:creationId xmlns:a16="http://schemas.microsoft.com/office/drawing/2014/main" id="{9445A592-1E03-4C27-B64C-E5DFF33E8DAE}"/>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07" name="Text Box 745">
          <a:extLst>
            <a:ext uri="{FF2B5EF4-FFF2-40B4-BE49-F238E27FC236}">
              <a16:creationId xmlns:a16="http://schemas.microsoft.com/office/drawing/2014/main" id="{A97CBF10-92BB-47C5-82AE-618BC737655A}"/>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08" name="Text Box 746">
          <a:extLst>
            <a:ext uri="{FF2B5EF4-FFF2-40B4-BE49-F238E27FC236}">
              <a16:creationId xmlns:a16="http://schemas.microsoft.com/office/drawing/2014/main" id="{6C2562E2-FDA6-4793-8A6E-C6D3379C4052}"/>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09" name="Text Box 747">
          <a:extLst>
            <a:ext uri="{FF2B5EF4-FFF2-40B4-BE49-F238E27FC236}">
              <a16:creationId xmlns:a16="http://schemas.microsoft.com/office/drawing/2014/main" id="{9CDDCC12-EA78-4EA2-BE35-E8DB4402CF5F}"/>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10" name="Text Box 748">
          <a:extLst>
            <a:ext uri="{FF2B5EF4-FFF2-40B4-BE49-F238E27FC236}">
              <a16:creationId xmlns:a16="http://schemas.microsoft.com/office/drawing/2014/main" id="{7DEBAC91-53E1-4435-A638-CBB915054746}"/>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11" name="Text Box 749">
          <a:extLst>
            <a:ext uri="{FF2B5EF4-FFF2-40B4-BE49-F238E27FC236}">
              <a16:creationId xmlns:a16="http://schemas.microsoft.com/office/drawing/2014/main" id="{0F78B72E-7BB1-461E-A44E-AD923C17E9C3}"/>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12" name="Text Box 750">
          <a:extLst>
            <a:ext uri="{FF2B5EF4-FFF2-40B4-BE49-F238E27FC236}">
              <a16:creationId xmlns:a16="http://schemas.microsoft.com/office/drawing/2014/main" id="{739E072C-4923-4D07-BF82-EBB917C4A01C}"/>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13" name="Text Box 751">
          <a:extLst>
            <a:ext uri="{FF2B5EF4-FFF2-40B4-BE49-F238E27FC236}">
              <a16:creationId xmlns:a16="http://schemas.microsoft.com/office/drawing/2014/main" id="{DAFF4EC4-FBD4-4874-80C9-8182CEBDF468}"/>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14" name="Text Box 752">
          <a:extLst>
            <a:ext uri="{FF2B5EF4-FFF2-40B4-BE49-F238E27FC236}">
              <a16:creationId xmlns:a16="http://schemas.microsoft.com/office/drawing/2014/main" id="{7B7005CC-60EC-4924-AE3B-B7E1578061E9}"/>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15" name="Text Box 753">
          <a:extLst>
            <a:ext uri="{FF2B5EF4-FFF2-40B4-BE49-F238E27FC236}">
              <a16:creationId xmlns:a16="http://schemas.microsoft.com/office/drawing/2014/main" id="{94AB5F2B-2A1B-4C65-BC01-F9E6BF924518}"/>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16" name="Text Box 754">
          <a:extLst>
            <a:ext uri="{FF2B5EF4-FFF2-40B4-BE49-F238E27FC236}">
              <a16:creationId xmlns:a16="http://schemas.microsoft.com/office/drawing/2014/main" id="{EF3D3D34-F5DC-41D4-A96A-885C16BD8BB3}"/>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17" name="Text Box 755">
          <a:extLst>
            <a:ext uri="{FF2B5EF4-FFF2-40B4-BE49-F238E27FC236}">
              <a16:creationId xmlns:a16="http://schemas.microsoft.com/office/drawing/2014/main" id="{AEF85F86-64CB-415C-AF22-E34141C3E49C}"/>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18" name="Text Box 756">
          <a:extLst>
            <a:ext uri="{FF2B5EF4-FFF2-40B4-BE49-F238E27FC236}">
              <a16:creationId xmlns:a16="http://schemas.microsoft.com/office/drawing/2014/main" id="{5C41F929-4381-44D8-8172-A4FDFA0EC21B}"/>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19" name="Text Box 757">
          <a:extLst>
            <a:ext uri="{FF2B5EF4-FFF2-40B4-BE49-F238E27FC236}">
              <a16:creationId xmlns:a16="http://schemas.microsoft.com/office/drawing/2014/main" id="{CDCCF4DA-1324-4C31-B1FC-8932486F5E09}"/>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20" name="Text Box 758">
          <a:extLst>
            <a:ext uri="{FF2B5EF4-FFF2-40B4-BE49-F238E27FC236}">
              <a16:creationId xmlns:a16="http://schemas.microsoft.com/office/drawing/2014/main" id="{EE13F8AD-51EB-49BC-BE3F-959603DBB1A9}"/>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21" name="Text Box 759">
          <a:extLst>
            <a:ext uri="{FF2B5EF4-FFF2-40B4-BE49-F238E27FC236}">
              <a16:creationId xmlns:a16="http://schemas.microsoft.com/office/drawing/2014/main" id="{A89E5DDB-3E79-42F6-B294-85C2D64ADB65}"/>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22" name="Text Box 760">
          <a:extLst>
            <a:ext uri="{FF2B5EF4-FFF2-40B4-BE49-F238E27FC236}">
              <a16:creationId xmlns:a16="http://schemas.microsoft.com/office/drawing/2014/main" id="{C3F4FD23-56EA-4EEB-931E-C56AFEFA4899}"/>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23" name="Text Box 761">
          <a:extLst>
            <a:ext uri="{FF2B5EF4-FFF2-40B4-BE49-F238E27FC236}">
              <a16:creationId xmlns:a16="http://schemas.microsoft.com/office/drawing/2014/main" id="{23E9858C-C91A-4B06-957E-06EC38D5428A}"/>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24" name="Text Box 762">
          <a:extLst>
            <a:ext uri="{FF2B5EF4-FFF2-40B4-BE49-F238E27FC236}">
              <a16:creationId xmlns:a16="http://schemas.microsoft.com/office/drawing/2014/main" id="{D3BB634B-0679-4594-8234-694C8B9B92A2}"/>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25" name="Text Box 763">
          <a:extLst>
            <a:ext uri="{FF2B5EF4-FFF2-40B4-BE49-F238E27FC236}">
              <a16:creationId xmlns:a16="http://schemas.microsoft.com/office/drawing/2014/main" id="{3EBC1F6A-202E-41A0-927C-5FF2FC234DF3}"/>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26" name="Text Box 764">
          <a:extLst>
            <a:ext uri="{FF2B5EF4-FFF2-40B4-BE49-F238E27FC236}">
              <a16:creationId xmlns:a16="http://schemas.microsoft.com/office/drawing/2014/main" id="{5D705A9B-305F-401C-9912-E55E02413FA1}"/>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27" name="Text Box 765">
          <a:extLst>
            <a:ext uri="{FF2B5EF4-FFF2-40B4-BE49-F238E27FC236}">
              <a16:creationId xmlns:a16="http://schemas.microsoft.com/office/drawing/2014/main" id="{B98FAF64-3BA2-42AD-9836-EAF4C21D7AF3}"/>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28" name="Text Box 10">
          <a:extLst>
            <a:ext uri="{FF2B5EF4-FFF2-40B4-BE49-F238E27FC236}">
              <a16:creationId xmlns:a16="http://schemas.microsoft.com/office/drawing/2014/main" id="{55E38AD7-ECA4-41EF-8BDE-6C9052122506}"/>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29" name="Text Box 11">
          <a:extLst>
            <a:ext uri="{FF2B5EF4-FFF2-40B4-BE49-F238E27FC236}">
              <a16:creationId xmlns:a16="http://schemas.microsoft.com/office/drawing/2014/main" id="{5A10986B-1B56-48A5-A79E-3FA527DF0596}"/>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30" name="Text Box 12">
          <a:extLst>
            <a:ext uri="{FF2B5EF4-FFF2-40B4-BE49-F238E27FC236}">
              <a16:creationId xmlns:a16="http://schemas.microsoft.com/office/drawing/2014/main" id="{A257DB2B-AEB5-44A9-800E-5383FAEC7A34}"/>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31" name="Text Box 13">
          <a:extLst>
            <a:ext uri="{FF2B5EF4-FFF2-40B4-BE49-F238E27FC236}">
              <a16:creationId xmlns:a16="http://schemas.microsoft.com/office/drawing/2014/main" id="{349CA1E6-41A2-4473-A53E-8FD934A64501}"/>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32" name="Text Box 14">
          <a:extLst>
            <a:ext uri="{FF2B5EF4-FFF2-40B4-BE49-F238E27FC236}">
              <a16:creationId xmlns:a16="http://schemas.microsoft.com/office/drawing/2014/main" id="{B41DF057-95B9-4CE2-8395-58E288C226CD}"/>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33" name="Text Box 15">
          <a:extLst>
            <a:ext uri="{FF2B5EF4-FFF2-40B4-BE49-F238E27FC236}">
              <a16:creationId xmlns:a16="http://schemas.microsoft.com/office/drawing/2014/main" id="{E2180301-1A53-4B99-8C2D-A15F96ECAF92}"/>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34" name="Text Box 16">
          <a:extLst>
            <a:ext uri="{FF2B5EF4-FFF2-40B4-BE49-F238E27FC236}">
              <a16:creationId xmlns:a16="http://schemas.microsoft.com/office/drawing/2014/main" id="{4AFE1FC9-61E8-40FE-AF56-52E4AC805D6F}"/>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35" name="Text Box 17">
          <a:extLst>
            <a:ext uri="{FF2B5EF4-FFF2-40B4-BE49-F238E27FC236}">
              <a16:creationId xmlns:a16="http://schemas.microsoft.com/office/drawing/2014/main" id="{87DA52FE-0F04-4BCE-A864-E3C49E33CBA9}"/>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36" name="Text Box 18">
          <a:extLst>
            <a:ext uri="{FF2B5EF4-FFF2-40B4-BE49-F238E27FC236}">
              <a16:creationId xmlns:a16="http://schemas.microsoft.com/office/drawing/2014/main" id="{844913C4-BD46-4937-B236-B32F3F76F839}"/>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37" name="Text Box 19">
          <a:extLst>
            <a:ext uri="{FF2B5EF4-FFF2-40B4-BE49-F238E27FC236}">
              <a16:creationId xmlns:a16="http://schemas.microsoft.com/office/drawing/2014/main" id="{35CCA33D-8D15-4DFC-BBB5-3819CCC1AD50}"/>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38" name="Text Box 20">
          <a:extLst>
            <a:ext uri="{FF2B5EF4-FFF2-40B4-BE49-F238E27FC236}">
              <a16:creationId xmlns:a16="http://schemas.microsoft.com/office/drawing/2014/main" id="{423C1025-F9A0-466F-A86B-7B286461DF32}"/>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39" name="Text Box 21">
          <a:extLst>
            <a:ext uri="{FF2B5EF4-FFF2-40B4-BE49-F238E27FC236}">
              <a16:creationId xmlns:a16="http://schemas.microsoft.com/office/drawing/2014/main" id="{6DE36961-6633-40B3-B420-284A053FCFAE}"/>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40" name="Text Box 22">
          <a:extLst>
            <a:ext uri="{FF2B5EF4-FFF2-40B4-BE49-F238E27FC236}">
              <a16:creationId xmlns:a16="http://schemas.microsoft.com/office/drawing/2014/main" id="{F2D81391-AAD7-4F07-AE63-8DD2EC887DF0}"/>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41" name="Text Box 23">
          <a:extLst>
            <a:ext uri="{FF2B5EF4-FFF2-40B4-BE49-F238E27FC236}">
              <a16:creationId xmlns:a16="http://schemas.microsoft.com/office/drawing/2014/main" id="{84A43A90-F434-4015-ABCB-4DC38056FF01}"/>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42" name="Text Box 24">
          <a:extLst>
            <a:ext uri="{FF2B5EF4-FFF2-40B4-BE49-F238E27FC236}">
              <a16:creationId xmlns:a16="http://schemas.microsoft.com/office/drawing/2014/main" id="{3ADF3199-1290-4445-A9A7-9C00C63E00F9}"/>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43" name="Text Box 25">
          <a:extLst>
            <a:ext uri="{FF2B5EF4-FFF2-40B4-BE49-F238E27FC236}">
              <a16:creationId xmlns:a16="http://schemas.microsoft.com/office/drawing/2014/main" id="{CFD6583C-5BD0-4C8F-87EF-F9F9EEA743B9}"/>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44" name="Text Box 26">
          <a:extLst>
            <a:ext uri="{FF2B5EF4-FFF2-40B4-BE49-F238E27FC236}">
              <a16:creationId xmlns:a16="http://schemas.microsoft.com/office/drawing/2014/main" id="{F7C1E18A-EC1F-4733-8E67-86DA5CB69BAD}"/>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45" name="Text Box 27">
          <a:extLst>
            <a:ext uri="{FF2B5EF4-FFF2-40B4-BE49-F238E27FC236}">
              <a16:creationId xmlns:a16="http://schemas.microsoft.com/office/drawing/2014/main" id="{65B1D7E1-BC1D-4B7B-9C4B-F0EDA34F89F1}"/>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46" name="Text Box 28">
          <a:extLst>
            <a:ext uri="{FF2B5EF4-FFF2-40B4-BE49-F238E27FC236}">
              <a16:creationId xmlns:a16="http://schemas.microsoft.com/office/drawing/2014/main" id="{D7ECE2D1-AAB8-4746-BF08-03F3F6311066}"/>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47" name="Text Box 29">
          <a:extLst>
            <a:ext uri="{FF2B5EF4-FFF2-40B4-BE49-F238E27FC236}">
              <a16:creationId xmlns:a16="http://schemas.microsoft.com/office/drawing/2014/main" id="{85293638-250B-42AA-9FD2-597603BA4C1D}"/>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48" name="Text Box 30">
          <a:extLst>
            <a:ext uri="{FF2B5EF4-FFF2-40B4-BE49-F238E27FC236}">
              <a16:creationId xmlns:a16="http://schemas.microsoft.com/office/drawing/2014/main" id="{AD3C54F0-8BB4-4316-9A6B-31AD3574B01E}"/>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49" name="Text Box 73">
          <a:extLst>
            <a:ext uri="{FF2B5EF4-FFF2-40B4-BE49-F238E27FC236}">
              <a16:creationId xmlns:a16="http://schemas.microsoft.com/office/drawing/2014/main" id="{D673FF21-CA58-45F6-8E87-9BE1CEAC19F2}"/>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50" name="Text Box 74">
          <a:extLst>
            <a:ext uri="{FF2B5EF4-FFF2-40B4-BE49-F238E27FC236}">
              <a16:creationId xmlns:a16="http://schemas.microsoft.com/office/drawing/2014/main" id="{93EB58C5-B316-4DC6-8CCE-4D40C47B0AB4}"/>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51" name="Text Box 75">
          <a:extLst>
            <a:ext uri="{FF2B5EF4-FFF2-40B4-BE49-F238E27FC236}">
              <a16:creationId xmlns:a16="http://schemas.microsoft.com/office/drawing/2014/main" id="{0F8539FB-33C2-4A05-BDCF-B1FFDFBD56F6}"/>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52" name="Text Box 76">
          <a:extLst>
            <a:ext uri="{FF2B5EF4-FFF2-40B4-BE49-F238E27FC236}">
              <a16:creationId xmlns:a16="http://schemas.microsoft.com/office/drawing/2014/main" id="{15FC9FE5-A2AA-4DDC-97B6-CD19647DB548}"/>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53" name="Text Box 77">
          <a:extLst>
            <a:ext uri="{FF2B5EF4-FFF2-40B4-BE49-F238E27FC236}">
              <a16:creationId xmlns:a16="http://schemas.microsoft.com/office/drawing/2014/main" id="{899DCD73-63F2-49C0-A0EB-1BC2E18CBF58}"/>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54" name="Text Box 78">
          <a:extLst>
            <a:ext uri="{FF2B5EF4-FFF2-40B4-BE49-F238E27FC236}">
              <a16:creationId xmlns:a16="http://schemas.microsoft.com/office/drawing/2014/main" id="{EC2D8B2F-D710-4DFD-AB4F-E87373155F1E}"/>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55" name="Text Box 79">
          <a:extLst>
            <a:ext uri="{FF2B5EF4-FFF2-40B4-BE49-F238E27FC236}">
              <a16:creationId xmlns:a16="http://schemas.microsoft.com/office/drawing/2014/main" id="{B8CBA100-FF37-410C-9E12-B138199AAFD9}"/>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56" name="Text Box 80">
          <a:extLst>
            <a:ext uri="{FF2B5EF4-FFF2-40B4-BE49-F238E27FC236}">
              <a16:creationId xmlns:a16="http://schemas.microsoft.com/office/drawing/2014/main" id="{AF80BFA3-C263-446C-AEEA-8CAA38179E77}"/>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57" name="Text Box 81">
          <a:extLst>
            <a:ext uri="{FF2B5EF4-FFF2-40B4-BE49-F238E27FC236}">
              <a16:creationId xmlns:a16="http://schemas.microsoft.com/office/drawing/2014/main" id="{2D481369-1536-43BE-AEC2-D1476EF8D706}"/>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58" name="Text Box 82">
          <a:extLst>
            <a:ext uri="{FF2B5EF4-FFF2-40B4-BE49-F238E27FC236}">
              <a16:creationId xmlns:a16="http://schemas.microsoft.com/office/drawing/2014/main" id="{EB04818A-74C7-4ED1-80EA-CFA36B70634E}"/>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59" name="Text Box 83">
          <a:extLst>
            <a:ext uri="{FF2B5EF4-FFF2-40B4-BE49-F238E27FC236}">
              <a16:creationId xmlns:a16="http://schemas.microsoft.com/office/drawing/2014/main" id="{55FCCD9B-3D41-40BD-9FAD-0B511E841AC8}"/>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60" name="Text Box 84">
          <a:extLst>
            <a:ext uri="{FF2B5EF4-FFF2-40B4-BE49-F238E27FC236}">
              <a16:creationId xmlns:a16="http://schemas.microsoft.com/office/drawing/2014/main" id="{F20CC6C9-EB32-4E96-9D38-B8C1FEBD4FDD}"/>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61" name="Text Box 85">
          <a:extLst>
            <a:ext uri="{FF2B5EF4-FFF2-40B4-BE49-F238E27FC236}">
              <a16:creationId xmlns:a16="http://schemas.microsoft.com/office/drawing/2014/main" id="{91D8EE12-D4C2-4E08-A57E-07EFE16F98EE}"/>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62" name="Text Box 86">
          <a:extLst>
            <a:ext uri="{FF2B5EF4-FFF2-40B4-BE49-F238E27FC236}">
              <a16:creationId xmlns:a16="http://schemas.microsoft.com/office/drawing/2014/main" id="{484AAACA-235B-469E-82BF-B9E56524588A}"/>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63" name="Text Box 87">
          <a:extLst>
            <a:ext uri="{FF2B5EF4-FFF2-40B4-BE49-F238E27FC236}">
              <a16:creationId xmlns:a16="http://schemas.microsoft.com/office/drawing/2014/main" id="{25C855DE-C902-4BE4-A682-34CBB852AEBC}"/>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64" name="Text Box 88">
          <a:extLst>
            <a:ext uri="{FF2B5EF4-FFF2-40B4-BE49-F238E27FC236}">
              <a16:creationId xmlns:a16="http://schemas.microsoft.com/office/drawing/2014/main" id="{3545F764-1B1B-40BD-AE16-E737271D96ED}"/>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65" name="Text Box 89">
          <a:extLst>
            <a:ext uri="{FF2B5EF4-FFF2-40B4-BE49-F238E27FC236}">
              <a16:creationId xmlns:a16="http://schemas.microsoft.com/office/drawing/2014/main" id="{9F787278-8EE9-49E4-A666-07C45CE0BE92}"/>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66" name="Text Box 90">
          <a:extLst>
            <a:ext uri="{FF2B5EF4-FFF2-40B4-BE49-F238E27FC236}">
              <a16:creationId xmlns:a16="http://schemas.microsoft.com/office/drawing/2014/main" id="{B484547F-D4BB-4FF1-A178-10DA298F81E3}"/>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67" name="Text Box 91">
          <a:extLst>
            <a:ext uri="{FF2B5EF4-FFF2-40B4-BE49-F238E27FC236}">
              <a16:creationId xmlns:a16="http://schemas.microsoft.com/office/drawing/2014/main" id="{D1F9D75D-7C8D-4005-A348-4D6094CF4271}"/>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68" name="Text Box 92">
          <a:extLst>
            <a:ext uri="{FF2B5EF4-FFF2-40B4-BE49-F238E27FC236}">
              <a16:creationId xmlns:a16="http://schemas.microsoft.com/office/drawing/2014/main" id="{E75ED0E0-BBD5-4A82-B458-76068EA6188A}"/>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69" name="Text Box 93">
          <a:extLst>
            <a:ext uri="{FF2B5EF4-FFF2-40B4-BE49-F238E27FC236}">
              <a16:creationId xmlns:a16="http://schemas.microsoft.com/office/drawing/2014/main" id="{B9B8C360-EE05-4A46-9466-A064D8009A61}"/>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70" name="Text Box 136">
          <a:extLst>
            <a:ext uri="{FF2B5EF4-FFF2-40B4-BE49-F238E27FC236}">
              <a16:creationId xmlns:a16="http://schemas.microsoft.com/office/drawing/2014/main" id="{990F68D4-EFAC-4081-A672-9407FAEBE357}"/>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71" name="Text Box 137">
          <a:extLst>
            <a:ext uri="{FF2B5EF4-FFF2-40B4-BE49-F238E27FC236}">
              <a16:creationId xmlns:a16="http://schemas.microsoft.com/office/drawing/2014/main" id="{AF248FB6-C1F1-436E-A3C3-9CA5BB7E5D22}"/>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72" name="Text Box 138">
          <a:extLst>
            <a:ext uri="{FF2B5EF4-FFF2-40B4-BE49-F238E27FC236}">
              <a16:creationId xmlns:a16="http://schemas.microsoft.com/office/drawing/2014/main" id="{1638E599-DBD0-4233-9524-D2A927A5BAA6}"/>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73" name="Text Box 139">
          <a:extLst>
            <a:ext uri="{FF2B5EF4-FFF2-40B4-BE49-F238E27FC236}">
              <a16:creationId xmlns:a16="http://schemas.microsoft.com/office/drawing/2014/main" id="{FB6432D3-8FD5-4DE7-8002-C6D214E9DBA7}"/>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74" name="Text Box 140">
          <a:extLst>
            <a:ext uri="{FF2B5EF4-FFF2-40B4-BE49-F238E27FC236}">
              <a16:creationId xmlns:a16="http://schemas.microsoft.com/office/drawing/2014/main" id="{468C7744-1E11-470E-90BB-1DD3FAFA2B0B}"/>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75" name="Text Box 141">
          <a:extLst>
            <a:ext uri="{FF2B5EF4-FFF2-40B4-BE49-F238E27FC236}">
              <a16:creationId xmlns:a16="http://schemas.microsoft.com/office/drawing/2014/main" id="{5519DE1A-C59B-41AA-8209-DB8821930656}"/>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76" name="Text Box 142">
          <a:extLst>
            <a:ext uri="{FF2B5EF4-FFF2-40B4-BE49-F238E27FC236}">
              <a16:creationId xmlns:a16="http://schemas.microsoft.com/office/drawing/2014/main" id="{E3024F8A-4BA1-4FCC-9F28-22A8DECBB81C}"/>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77" name="Text Box 143">
          <a:extLst>
            <a:ext uri="{FF2B5EF4-FFF2-40B4-BE49-F238E27FC236}">
              <a16:creationId xmlns:a16="http://schemas.microsoft.com/office/drawing/2014/main" id="{70975A2F-1F8F-4239-8AF3-9244288F395A}"/>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78" name="Text Box 144">
          <a:extLst>
            <a:ext uri="{FF2B5EF4-FFF2-40B4-BE49-F238E27FC236}">
              <a16:creationId xmlns:a16="http://schemas.microsoft.com/office/drawing/2014/main" id="{0CA2D861-940A-4E26-B195-DFB105C77FB7}"/>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79" name="Text Box 145">
          <a:extLst>
            <a:ext uri="{FF2B5EF4-FFF2-40B4-BE49-F238E27FC236}">
              <a16:creationId xmlns:a16="http://schemas.microsoft.com/office/drawing/2014/main" id="{FED0B556-BFD6-4719-8C05-8ECD2479F8FB}"/>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80" name="Text Box 146">
          <a:extLst>
            <a:ext uri="{FF2B5EF4-FFF2-40B4-BE49-F238E27FC236}">
              <a16:creationId xmlns:a16="http://schemas.microsoft.com/office/drawing/2014/main" id="{DA6A6AFB-7B50-40A0-831B-CC6191764833}"/>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81" name="Text Box 147">
          <a:extLst>
            <a:ext uri="{FF2B5EF4-FFF2-40B4-BE49-F238E27FC236}">
              <a16:creationId xmlns:a16="http://schemas.microsoft.com/office/drawing/2014/main" id="{F09F48ED-94C0-46C8-82F0-03BE71555733}"/>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82" name="Text Box 148">
          <a:extLst>
            <a:ext uri="{FF2B5EF4-FFF2-40B4-BE49-F238E27FC236}">
              <a16:creationId xmlns:a16="http://schemas.microsoft.com/office/drawing/2014/main" id="{4A842C44-0AD0-48C9-AEC9-6BDAF10B04AE}"/>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83" name="Text Box 149">
          <a:extLst>
            <a:ext uri="{FF2B5EF4-FFF2-40B4-BE49-F238E27FC236}">
              <a16:creationId xmlns:a16="http://schemas.microsoft.com/office/drawing/2014/main" id="{3888EEC6-4274-454B-923D-8D47733105F7}"/>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84" name="Text Box 150">
          <a:extLst>
            <a:ext uri="{FF2B5EF4-FFF2-40B4-BE49-F238E27FC236}">
              <a16:creationId xmlns:a16="http://schemas.microsoft.com/office/drawing/2014/main" id="{C639985B-1BB2-493E-916C-C31E6DD728B5}"/>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85" name="Text Box 151">
          <a:extLst>
            <a:ext uri="{FF2B5EF4-FFF2-40B4-BE49-F238E27FC236}">
              <a16:creationId xmlns:a16="http://schemas.microsoft.com/office/drawing/2014/main" id="{6ADC88AA-F8DE-45F0-B8C5-1551A7A426D7}"/>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86" name="Text Box 152">
          <a:extLst>
            <a:ext uri="{FF2B5EF4-FFF2-40B4-BE49-F238E27FC236}">
              <a16:creationId xmlns:a16="http://schemas.microsoft.com/office/drawing/2014/main" id="{15318931-A84F-4A14-9388-C755801C0B98}"/>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87" name="Text Box 153">
          <a:extLst>
            <a:ext uri="{FF2B5EF4-FFF2-40B4-BE49-F238E27FC236}">
              <a16:creationId xmlns:a16="http://schemas.microsoft.com/office/drawing/2014/main" id="{9292D82A-CEA3-4FC3-879A-ED09713059DE}"/>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88" name="Text Box 154">
          <a:extLst>
            <a:ext uri="{FF2B5EF4-FFF2-40B4-BE49-F238E27FC236}">
              <a16:creationId xmlns:a16="http://schemas.microsoft.com/office/drawing/2014/main" id="{2B116253-3FFD-4AD1-856B-5DD97A997FF0}"/>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89" name="Text Box 155">
          <a:extLst>
            <a:ext uri="{FF2B5EF4-FFF2-40B4-BE49-F238E27FC236}">
              <a16:creationId xmlns:a16="http://schemas.microsoft.com/office/drawing/2014/main" id="{5F12199F-DD43-4FE8-9353-37C46DFACCCF}"/>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90" name="Text Box 156">
          <a:extLst>
            <a:ext uri="{FF2B5EF4-FFF2-40B4-BE49-F238E27FC236}">
              <a16:creationId xmlns:a16="http://schemas.microsoft.com/office/drawing/2014/main" id="{1E6236F9-57E6-42D2-A14C-29C1213DA0EF}"/>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91" name="Text Box 220">
          <a:extLst>
            <a:ext uri="{FF2B5EF4-FFF2-40B4-BE49-F238E27FC236}">
              <a16:creationId xmlns:a16="http://schemas.microsoft.com/office/drawing/2014/main" id="{6EDC4853-6C14-4D41-86DC-51BF2078DA7B}"/>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92" name="Text Box 221">
          <a:extLst>
            <a:ext uri="{FF2B5EF4-FFF2-40B4-BE49-F238E27FC236}">
              <a16:creationId xmlns:a16="http://schemas.microsoft.com/office/drawing/2014/main" id="{0242B7DB-5AF7-462F-8A7C-1F0A817ECF4D}"/>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93" name="Text Box 222">
          <a:extLst>
            <a:ext uri="{FF2B5EF4-FFF2-40B4-BE49-F238E27FC236}">
              <a16:creationId xmlns:a16="http://schemas.microsoft.com/office/drawing/2014/main" id="{9AD3BB90-1EB6-4EE6-998F-BE4F28C1309E}"/>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94" name="Text Box 223">
          <a:extLst>
            <a:ext uri="{FF2B5EF4-FFF2-40B4-BE49-F238E27FC236}">
              <a16:creationId xmlns:a16="http://schemas.microsoft.com/office/drawing/2014/main" id="{08A25849-A7D2-493C-9ED6-849AB19B1242}"/>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95" name="Text Box 224">
          <a:extLst>
            <a:ext uri="{FF2B5EF4-FFF2-40B4-BE49-F238E27FC236}">
              <a16:creationId xmlns:a16="http://schemas.microsoft.com/office/drawing/2014/main" id="{99BE7DFD-787E-4ACD-A06A-988DEC961282}"/>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96" name="Text Box 225">
          <a:extLst>
            <a:ext uri="{FF2B5EF4-FFF2-40B4-BE49-F238E27FC236}">
              <a16:creationId xmlns:a16="http://schemas.microsoft.com/office/drawing/2014/main" id="{1F6A5095-C07D-4336-9D09-B0DC997C53BE}"/>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97" name="Text Box 226">
          <a:extLst>
            <a:ext uri="{FF2B5EF4-FFF2-40B4-BE49-F238E27FC236}">
              <a16:creationId xmlns:a16="http://schemas.microsoft.com/office/drawing/2014/main" id="{AE950254-A5CA-459F-BBD4-D0F4ADCFC910}"/>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98" name="Text Box 227">
          <a:extLst>
            <a:ext uri="{FF2B5EF4-FFF2-40B4-BE49-F238E27FC236}">
              <a16:creationId xmlns:a16="http://schemas.microsoft.com/office/drawing/2014/main" id="{DDD193D0-64AE-45DA-8D05-5E0CE315F8E0}"/>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099" name="Text Box 228">
          <a:extLst>
            <a:ext uri="{FF2B5EF4-FFF2-40B4-BE49-F238E27FC236}">
              <a16:creationId xmlns:a16="http://schemas.microsoft.com/office/drawing/2014/main" id="{C141D425-D35B-477C-9316-BBB36EE5362C}"/>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00" name="Text Box 229">
          <a:extLst>
            <a:ext uri="{FF2B5EF4-FFF2-40B4-BE49-F238E27FC236}">
              <a16:creationId xmlns:a16="http://schemas.microsoft.com/office/drawing/2014/main" id="{791D26BB-73E7-401E-96CB-50EDC7DD4BB9}"/>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01" name="Text Box 230">
          <a:extLst>
            <a:ext uri="{FF2B5EF4-FFF2-40B4-BE49-F238E27FC236}">
              <a16:creationId xmlns:a16="http://schemas.microsoft.com/office/drawing/2014/main" id="{73B7E53E-BF44-4AD5-AFC2-D6063BF21A18}"/>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02" name="Text Box 231">
          <a:extLst>
            <a:ext uri="{FF2B5EF4-FFF2-40B4-BE49-F238E27FC236}">
              <a16:creationId xmlns:a16="http://schemas.microsoft.com/office/drawing/2014/main" id="{E3AAA447-FD11-4CC4-A2EE-EC582071286F}"/>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03" name="Text Box 232">
          <a:extLst>
            <a:ext uri="{FF2B5EF4-FFF2-40B4-BE49-F238E27FC236}">
              <a16:creationId xmlns:a16="http://schemas.microsoft.com/office/drawing/2014/main" id="{73B6AC4C-A36F-4F33-8E82-A9808CE25284}"/>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04" name="Text Box 233">
          <a:extLst>
            <a:ext uri="{FF2B5EF4-FFF2-40B4-BE49-F238E27FC236}">
              <a16:creationId xmlns:a16="http://schemas.microsoft.com/office/drawing/2014/main" id="{04F3A2E8-D737-4E7A-BE4C-023C3977F977}"/>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05" name="Text Box 234">
          <a:extLst>
            <a:ext uri="{FF2B5EF4-FFF2-40B4-BE49-F238E27FC236}">
              <a16:creationId xmlns:a16="http://schemas.microsoft.com/office/drawing/2014/main" id="{973EE387-72FD-49BC-A1CE-07AD56EDDCE5}"/>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06" name="Text Box 235">
          <a:extLst>
            <a:ext uri="{FF2B5EF4-FFF2-40B4-BE49-F238E27FC236}">
              <a16:creationId xmlns:a16="http://schemas.microsoft.com/office/drawing/2014/main" id="{34179625-A087-4091-BD0C-4FB3A2FD9314}"/>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07" name="Text Box 236">
          <a:extLst>
            <a:ext uri="{FF2B5EF4-FFF2-40B4-BE49-F238E27FC236}">
              <a16:creationId xmlns:a16="http://schemas.microsoft.com/office/drawing/2014/main" id="{1273F995-8F89-4E9A-A615-40537DDD28D0}"/>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08" name="Text Box 237">
          <a:extLst>
            <a:ext uri="{FF2B5EF4-FFF2-40B4-BE49-F238E27FC236}">
              <a16:creationId xmlns:a16="http://schemas.microsoft.com/office/drawing/2014/main" id="{C6CF7D4F-B3B1-4A79-BDDF-32B6647309DE}"/>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09" name="Text Box 238">
          <a:extLst>
            <a:ext uri="{FF2B5EF4-FFF2-40B4-BE49-F238E27FC236}">
              <a16:creationId xmlns:a16="http://schemas.microsoft.com/office/drawing/2014/main" id="{1F9F7365-8048-4CEC-B311-87DCEB32171F}"/>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10" name="Text Box 239">
          <a:extLst>
            <a:ext uri="{FF2B5EF4-FFF2-40B4-BE49-F238E27FC236}">
              <a16:creationId xmlns:a16="http://schemas.microsoft.com/office/drawing/2014/main" id="{5AF0681D-0D49-43E3-8404-AB9D41D252A2}"/>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11" name="Text Box 240">
          <a:extLst>
            <a:ext uri="{FF2B5EF4-FFF2-40B4-BE49-F238E27FC236}">
              <a16:creationId xmlns:a16="http://schemas.microsoft.com/office/drawing/2014/main" id="{07426D3E-AF45-4F77-886B-E0E4D8049E90}"/>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12" name="Text Box 283">
          <a:extLst>
            <a:ext uri="{FF2B5EF4-FFF2-40B4-BE49-F238E27FC236}">
              <a16:creationId xmlns:a16="http://schemas.microsoft.com/office/drawing/2014/main" id="{0E793ED7-68B7-46A5-A682-5C2AADF5D7DF}"/>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13" name="Text Box 284">
          <a:extLst>
            <a:ext uri="{FF2B5EF4-FFF2-40B4-BE49-F238E27FC236}">
              <a16:creationId xmlns:a16="http://schemas.microsoft.com/office/drawing/2014/main" id="{D7639F0D-EA0D-4EAB-A2DA-F46E94DCB87A}"/>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14" name="Text Box 285">
          <a:extLst>
            <a:ext uri="{FF2B5EF4-FFF2-40B4-BE49-F238E27FC236}">
              <a16:creationId xmlns:a16="http://schemas.microsoft.com/office/drawing/2014/main" id="{0A80A6B4-616F-4A12-9638-F199C9D5B522}"/>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15" name="Text Box 286">
          <a:extLst>
            <a:ext uri="{FF2B5EF4-FFF2-40B4-BE49-F238E27FC236}">
              <a16:creationId xmlns:a16="http://schemas.microsoft.com/office/drawing/2014/main" id="{903E5D5E-2325-4C26-B9F0-4F454D28E2E7}"/>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16" name="Text Box 287">
          <a:extLst>
            <a:ext uri="{FF2B5EF4-FFF2-40B4-BE49-F238E27FC236}">
              <a16:creationId xmlns:a16="http://schemas.microsoft.com/office/drawing/2014/main" id="{BE4758B6-42C3-457D-8D0A-63F434CFB914}"/>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17" name="Text Box 288">
          <a:extLst>
            <a:ext uri="{FF2B5EF4-FFF2-40B4-BE49-F238E27FC236}">
              <a16:creationId xmlns:a16="http://schemas.microsoft.com/office/drawing/2014/main" id="{2B3799E3-AAE5-439D-8D13-5E37D81EAC0B}"/>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18" name="Text Box 289">
          <a:extLst>
            <a:ext uri="{FF2B5EF4-FFF2-40B4-BE49-F238E27FC236}">
              <a16:creationId xmlns:a16="http://schemas.microsoft.com/office/drawing/2014/main" id="{8CBFD61A-B53A-429F-BE16-A552188AEAC1}"/>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19" name="Text Box 290">
          <a:extLst>
            <a:ext uri="{FF2B5EF4-FFF2-40B4-BE49-F238E27FC236}">
              <a16:creationId xmlns:a16="http://schemas.microsoft.com/office/drawing/2014/main" id="{598B96FE-224A-4023-B6D1-89A54B3C0846}"/>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20" name="Text Box 291">
          <a:extLst>
            <a:ext uri="{FF2B5EF4-FFF2-40B4-BE49-F238E27FC236}">
              <a16:creationId xmlns:a16="http://schemas.microsoft.com/office/drawing/2014/main" id="{EA7630DB-D82B-47AE-84D5-F90B201EA6E3}"/>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21" name="Text Box 292">
          <a:extLst>
            <a:ext uri="{FF2B5EF4-FFF2-40B4-BE49-F238E27FC236}">
              <a16:creationId xmlns:a16="http://schemas.microsoft.com/office/drawing/2014/main" id="{70E7747E-DEE5-4C4D-B37B-E0E945974EF7}"/>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22" name="Text Box 293">
          <a:extLst>
            <a:ext uri="{FF2B5EF4-FFF2-40B4-BE49-F238E27FC236}">
              <a16:creationId xmlns:a16="http://schemas.microsoft.com/office/drawing/2014/main" id="{B31C0221-DCF0-4D8F-AB2D-BBE18CBE7711}"/>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23" name="Text Box 294">
          <a:extLst>
            <a:ext uri="{FF2B5EF4-FFF2-40B4-BE49-F238E27FC236}">
              <a16:creationId xmlns:a16="http://schemas.microsoft.com/office/drawing/2014/main" id="{F68F6C19-ED36-4CC9-8A46-3FF74A3921C1}"/>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24" name="Text Box 295">
          <a:extLst>
            <a:ext uri="{FF2B5EF4-FFF2-40B4-BE49-F238E27FC236}">
              <a16:creationId xmlns:a16="http://schemas.microsoft.com/office/drawing/2014/main" id="{2626B113-7DB1-411D-BC25-C4F817487D7A}"/>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25" name="Text Box 296">
          <a:extLst>
            <a:ext uri="{FF2B5EF4-FFF2-40B4-BE49-F238E27FC236}">
              <a16:creationId xmlns:a16="http://schemas.microsoft.com/office/drawing/2014/main" id="{E7906497-DCF0-460C-A2F8-6CF2082214C4}"/>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26" name="Text Box 297">
          <a:extLst>
            <a:ext uri="{FF2B5EF4-FFF2-40B4-BE49-F238E27FC236}">
              <a16:creationId xmlns:a16="http://schemas.microsoft.com/office/drawing/2014/main" id="{3AC680B7-C8EA-4A7E-AEC8-0222FED63CB8}"/>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27" name="Text Box 298">
          <a:extLst>
            <a:ext uri="{FF2B5EF4-FFF2-40B4-BE49-F238E27FC236}">
              <a16:creationId xmlns:a16="http://schemas.microsoft.com/office/drawing/2014/main" id="{93B509D1-4F9F-4620-BE27-5F068FB9A034}"/>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28" name="Text Box 299">
          <a:extLst>
            <a:ext uri="{FF2B5EF4-FFF2-40B4-BE49-F238E27FC236}">
              <a16:creationId xmlns:a16="http://schemas.microsoft.com/office/drawing/2014/main" id="{4095762C-6B8F-4020-9108-1FA2D4C46B4A}"/>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29" name="Text Box 300">
          <a:extLst>
            <a:ext uri="{FF2B5EF4-FFF2-40B4-BE49-F238E27FC236}">
              <a16:creationId xmlns:a16="http://schemas.microsoft.com/office/drawing/2014/main" id="{B56ACBBE-8B3E-49E3-86E6-5F6B0853F180}"/>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30" name="Text Box 301">
          <a:extLst>
            <a:ext uri="{FF2B5EF4-FFF2-40B4-BE49-F238E27FC236}">
              <a16:creationId xmlns:a16="http://schemas.microsoft.com/office/drawing/2014/main" id="{14A2E275-F87E-4AC2-BA9F-1E401681CE03}"/>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31" name="Text Box 302">
          <a:extLst>
            <a:ext uri="{FF2B5EF4-FFF2-40B4-BE49-F238E27FC236}">
              <a16:creationId xmlns:a16="http://schemas.microsoft.com/office/drawing/2014/main" id="{07E8C76E-A17E-430A-AE29-8880692E6FDD}"/>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32" name="Text Box 303">
          <a:extLst>
            <a:ext uri="{FF2B5EF4-FFF2-40B4-BE49-F238E27FC236}">
              <a16:creationId xmlns:a16="http://schemas.microsoft.com/office/drawing/2014/main" id="{64BAC047-240B-424C-A8CF-9C2EC9495298}"/>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33" name="Text Box 346">
          <a:extLst>
            <a:ext uri="{FF2B5EF4-FFF2-40B4-BE49-F238E27FC236}">
              <a16:creationId xmlns:a16="http://schemas.microsoft.com/office/drawing/2014/main" id="{E426F4DB-9659-4AFF-BD94-9B5C70ED9B91}"/>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34" name="Text Box 347">
          <a:extLst>
            <a:ext uri="{FF2B5EF4-FFF2-40B4-BE49-F238E27FC236}">
              <a16:creationId xmlns:a16="http://schemas.microsoft.com/office/drawing/2014/main" id="{11D7C464-FF1E-423E-B1E2-159E732473BE}"/>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35" name="Text Box 348">
          <a:extLst>
            <a:ext uri="{FF2B5EF4-FFF2-40B4-BE49-F238E27FC236}">
              <a16:creationId xmlns:a16="http://schemas.microsoft.com/office/drawing/2014/main" id="{0218ACD5-8E5A-4194-A3A2-9B1736DDFF0E}"/>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36" name="Text Box 349">
          <a:extLst>
            <a:ext uri="{FF2B5EF4-FFF2-40B4-BE49-F238E27FC236}">
              <a16:creationId xmlns:a16="http://schemas.microsoft.com/office/drawing/2014/main" id="{259FE301-C6A1-4BB5-BC50-23BC12EC4D34}"/>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37" name="Text Box 350">
          <a:extLst>
            <a:ext uri="{FF2B5EF4-FFF2-40B4-BE49-F238E27FC236}">
              <a16:creationId xmlns:a16="http://schemas.microsoft.com/office/drawing/2014/main" id="{18BE4A72-38A8-463E-B481-E718A77A5AE8}"/>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38" name="Text Box 351">
          <a:extLst>
            <a:ext uri="{FF2B5EF4-FFF2-40B4-BE49-F238E27FC236}">
              <a16:creationId xmlns:a16="http://schemas.microsoft.com/office/drawing/2014/main" id="{3B19BB1C-9266-49D2-97FD-BC50B0E26A41}"/>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39" name="Text Box 352">
          <a:extLst>
            <a:ext uri="{FF2B5EF4-FFF2-40B4-BE49-F238E27FC236}">
              <a16:creationId xmlns:a16="http://schemas.microsoft.com/office/drawing/2014/main" id="{73312CF8-704A-476A-BDBF-CF090D03FCE4}"/>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40" name="Text Box 353">
          <a:extLst>
            <a:ext uri="{FF2B5EF4-FFF2-40B4-BE49-F238E27FC236}">
              <a16:creationId xmlns:a16="http://schemas.microsoft.com/office/drawing/2014/main" id="{A878E0F1-682D-462D-8F7C-CAD8714A815F}"/>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41" name="Text Box 354">
          <a:extLst>
            <a:ext uri="{FF2B5EF4-FFF2-40B4-BE49-F238E27FC236}">
              <a16:creationId xmlns:a16="http://schemas.microsoft.com/office/drawing/2014/main" id="{006940DC-5A4E-483A-9A1E-D969BF0BD4D1}"/>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42" name="Text Box 355">
          <a:extLst>
            <a:ext uri="{FF2B5EF4-FFF2-40B4-BE49-F238E27FC236}">
              <a16:creationId xmlns:a16="http://schemas.microsoft.com/office/drawing/2014/main" id="{2879E5B7-4485-49A0-9CA5-F70D4907378A}"/>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43" name="Text Box 356">
          <a:extLst>
            <a:ext uri="{FF2B5EF4-FFF2-40B4-BE49-F238E27FC236}">
              <a16:creationId xmlns:a16="http://schemas.microsoft.com/office/drawing/2014/main" id="{35635B47-5AE7-4575-BA65-412FFB055AAD}"/>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44" name="Text Box 357">
          <a:extLst>
            <a:ext uri="{FF2B5EF4-FFF2-40B4-BE49-F238E27FC236}">
              <a16:creationId xmlns:a16="http://schemas.microsoft.com/office/drawing/2014/main" id="{EFC42516-F08B-47E2-97E2-CBFCDE75051A}"/>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45" name="Text Box 358">
          <a:extLst>
            <a:ext uri="{FF2B5EF4-FFF2-40B4-BE49-F238E27FC236}">
              <a16:creationId xmlns:a16="http://schemas.microsoft.com/office/drawing/2014/main" id="{0836F628-8DF6-4AEC-BD70-8541D2BC1321}"/>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46" name="Text Box 359">
          <a:extLst>
            <a:ext uri="{FF2B5EF4-FFF2-40B4-BE49-F238E27FC236}">
              <a16:creationId xmlns:a16="http://schemas.microsoft.com/office/drawing/2014/main" id="{3A22D690-41A8-43EE-81ED-2E3E36DAD9CA}"/>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47" name="Text Box 360">
          <a:extLst>
            <a:ext uri="{FF2B5EF4-FFF2-40B4-BE49-F238E27FC236}">
              <a16:creationId xmlns:a16="http://schemas.microsoft.com/office/drawing/2014/main" id="{C1FD3A36-9546-4949-96CD-466C6893E3D0}"/>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48" name="Text Box 361">
          <a:extLst>
            <a:ext uri="{FF2B5EF4-FFF2-40B4-BE49-F238E27FC236}">
              <a16:creationId xmlns:a16="http://schemas.microsoft.com/office/drawing/2014/main" id="{A984354C-39CC-4857-9887-6E3A30A6D0EF}"/>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49" name="Text Box 362">
          <a:extLst>
            <a:ext uri="{FF2B5EF4-FFF2-40B4-BE49-F238E27FC236}">
              <a16:creationId xmlns:a16="http://schemas.microsoft.com/office/drawing/2014/main" id="{B8D3FAB0-6638-4C6F-BE58-09B9EDC93772}"/>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50" name="Text Box 363">
          <a:extLst>
            <a:ext uri="{FF2B5EF4-FFF2-40B4-BE49-F238E27FC236}">
              <a16:creationId xmlns:a16="http://schemas.microsoft.com/office/drawing/2014/main" id="{7D9E0155-AF24-47F6-A8D0-1BC157583DAA}"/>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51" name="Text Box 364">
          <a:extLst>
            <a:ext uri="{FF2B5EF4-FFF2-40B4-BE49-F238E27FC236}">
              <a16:creationId xmlns:a16="http://schemas.microsoft.com/office/drawing/2014/main" id="{7C9BCA02-FB2F-47FC-AECA-CAA0CCEE557A}"/>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52" name="Text Box 365">
          <a:extLst>
            <a:ext uri="{FF2B5EF4-FFF2-40B4-BE49-F238E27FC236}">
              <a16:creationId xmlns:a16="http://schemas.microsoft.com/office/drawing/2014/main" id="{D599FE40-0655-4E3E-9835-FAD0281112F0}"/>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53" name="Text Box 366">
          <a:extLst>
            <a:ext uri="{FF2B5EF4-FFF2-40B4-BE49-F238E27FC236}">
              <a16:creationId xmlns:a16="http://schemas.microsoft.com/office/drawing/2014/main" id="{7EB189F2-E969-4044-A8FD-A403A29D267E}"/>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54" name="Text Box 388">
          <a:extLst>
            <a:ext uri="{FF2B5EF4-FFF2-40B4-BE49-F238E27FC236}">
              <a16:creationId xmlns:a16="http://schemas.microsoft.com/office/drawing/2014/main" id="{F9FF4DD1-1236-402F-B8D5-C7CE5763B5DC}"/>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55" name="Text Box 389">
          <a:extLst>
            <a:ext uri="{FF2B5EF4-FFF2-40B4-BE49-F238E27FC236}">
              <a16:creationId xmlns:a16="http://schemas.microsoft.com/office/drawing/2014/main" id="{2339829B-E01A-4248-88A6-317C8C02659A}"/>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56" name="Text Box 390">
          <a:extLst>
            <a:ext uri="{FF2B5EF4-FFF2-40B4-BE49-F238E27FC236}">
              <a16:creationId xmlns:a16="http://schemas.microsoft.com/office/drawing/2014/main" id="{8B57FD5C-03A5-49EE-BFFD-85474AA9DE74}"/>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57" name="Text Box 391">
          <a:extLst>
            <a:ext uri="{FF2B5EF4-FFF2-40B4-BE49-F238E27FC236}">
              <a16:creationId xmlns:a16="http://schemas.microsoft.com/office/drawing/2014/main" id="{7D7499E8-60FB-48AB-AA54-1A8F17D3ADC1}"/>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58" name="Text Box 392">
          <a:extLst>
            <a:ext uri="{FF2B5EF4-FFF2-40B4-BE49-F238E27FC236}">
              <a16:creationId xmlns:a16="http://schemas.microsoft.com/office/drawing/2014/main" id="{3905ADBA-19C5-492A-9C3E-FD2AD58F59CC}"/>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59" name="Text Box 393">
          <a:extLst>
            <a:ext uri="{FF2B5EF4-FFF2-40B4-BE49-F238E27FC236}">
              <a16:creationId xmlns:a16="http://schemas.microsoft.com/office/drawing/2014/main" id="{82108207-503D-4333-B40A-ABEABE5A59BD}"/>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60" name="Text Box 394">
          <a:extLst>
            <a:ext uri="{FF2B5EF4-FFF2-40B4-BE49-F238E27FC236}">
              <a16:creationId xmlns:a16="http://schemas.microsoft.com/office/drawing/2014/main" id="{1490B000-1964-4925-BA83-0B37BA91AE6B}"/>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61" name="Text Box 395">
          <a:extLst>
            <a:ext uri="{FF2B5EF4-FFF2-40B4-BE49-F238E27FC236}">
              <a16:creationId xmlns:a16="http://schemas.microsoft.com/office/drawing/2014/main" id="{538EE790-1A52-4145-B4DC-47D6C4B7C94F}"/>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62" name="Text Box 396">
          <a:extLst>
            <a:ext uri="{FF2B5EF4-FFF2-40B4-BE49-F238E27FC236}">
              <a16:creationId xmlns:a16="http://schemas.microsoft.com/office/drawing/2014/main" id="{7847194C-44DA-49BA-9E9B-AA6C7E1296E3}"/>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63" name="Text Box 397">
          <a:extLst>
            <a:ext uri="{FF2B5EF4-FFF2-40B4-BE49-F238E27FC236}">
              <a16:creationId xmlns:a16="http://schemas.microsoft.com/office/drawing/2014/main" id="{FFE6A66A-F639-4794-8B0E-52B6CCF26CE5}"/>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64" name="Text Box 398">
          <a:extLst>
            <a:ext uri="{FF2B5EF4-FFF2-40B4-BE49-F238E27FC236}">
              <a16:creationId xmlns:a16="http://schemas.microsoft.com/office/drawing/2014/main" id="{C4AC9232-CBA2-4FDE-8E48-F1911F7AA5DF}"/>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65" name="Text Box 399">
          <a:extLst>
            <a:ext uri="{FF2B5EF4-FFF2-40B4-BE49-F238E27FC236}">
              <a16:creationId xmlns:a16="http://schemas.microsoft.com/office/drawing/2014/main" id="{4F288AB1-B138-4C70-AEA9-EDA5E7B65959}"/>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66" name="Text Box 400">
          <a:extLst>
            <a:ext uri="{FF2B5EF4-FFF2-40B4-BE49-F238E27FC236}">
              <a16:creationId xmlns:a16="http://schemas.microsoft.com/office/drawing/2014/main" id="{C5FC5752-003F-4BEF-A540-5974418873CB}"/>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67" name="Text Box 401">
          <a:extLst>
            <a:ext uri="{FF2B5EF4-FFF2-40B4-BE49-F238E27FC236}">
              <a16:creationId xmlns:a16="http://schemas.microsoft.com/office/drawing/2014/main" id="{158613AF-6A32-43D7-B316-8050F4449C90}"/>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68" name="Text Box 402">
          <a:extLst>
            <a:ext uri="{FF2B5EF4-FFF2-40B4-BE49-F238E27FC236}">
              <a16:creationId xmlns:a16="http://schemas.microsoft.com/office/drawing/2014/main" id="{5D4EDC94-1D20-493D-9E0B-1C39CF5F9665}"/>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69" name="Text Box 403">
          <a:extLst>
            <a:ext uri="{FF2B5EF4-FFF2-40B4-BE49-F238E27FC236}">
              <a16:creationId xmlns:a16="http://schemas.microsoft.com/office/drawing/2014/main" id="{AFD8640E-09AF-45E9-B229-821A6AA30464}"/>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70" name="Text Box 404">
          <a:extLst>
            <a:ext uri="{FF2B5EF4-FFF2-40B4-BE49-F238E27FC236}">
              <a16:creationId xmlns:a16="http://schemas.microsoft.com/office/drawing/2014/main" id="{E1DEF1FC-CD95-449D-B58D-AE8CEE44FE8C}"/>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71" name="Text Box 405">
          <a:extLst>
            <a:ext uri="{FF2B5EF4-FFF2-40B4-BE49-F238E27FC236}">
              <a16:creationId xmlns:a16="http://schemas.microsoft.com/office/drawing/2014/main" id="{5658901A-6A5A-43CA-AA4B-0DB4682DD8CF}"/>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72" name="Text Box 406">
          <a:extLst>
            <a:ext uri="{FF2B5EF4-FFF2-40B4-BE49-F238E27FC236}">
              <a16:creationId xmlns:a16="http://schemas.microsoft.com/office/drawing/2014/main" id="{558B02FA-8CBE-44F1-A813-7593601216E6}"/>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73" name="Text Box 407">
          <a:extLst>
            <a:ext uri="{FF2B5EF4-FFF2-40B4-BE49-F238E27FC236}">
              <a16:creationId xmlns:a16="http://schemas.microsoft.com/office/drawing/2014/main" id="{90A4CE96-5040-4E59-A7D3-D164ABE2FC31}"/>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74" name="Text Box 408">
          <a:extLst>
            <a:ext uri="{FF2B5EF4-FFF2-40B4-BE49-F238E27FC236}">
              <a16:creationId xmlns:a16="http://schemas.microsoft.com/office/drawing/2014/main" id="{F4B5B7D0-65D6-4201-88C2-93F8FD17F521}"/>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75" name="Text Box 451">
          <a:extLst>
            <a:ext uri="{FF2B5EF4-FFF2-40B4-BE49-F238E27FC236}">
              <a16:creationId xmlns:a16="http://schemas.microsoft.com/office/drawing/2014/main" id="{755DFCA9-54EF-45F3-9354-D2D9A4F262FC}"/>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76" name="Text Box 452">
          <a:extLst>
            <a:ext uri="{FF2B5EF4-FFF2-40B4-BE49-F238E27FC236}">
              <a16:creationId xmlns:a16="http://schemas.microsoft.com/office/drawing/2014/main" id="{6EB6EFCF-0B61-41FD-98D3-156B1D63FE60}"/>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77" name="Text Box 453">
          <a:extLst>
            <a:ext uri="{FF2B5EF4-FFF2-40B4-BE49-F238E27FC236}">
              <a16:creationId xmlns:a16="http://schemas.microsoft.com/office/drawing/2014/main" id="{706725ED-A58C-4445-9CCE-61862EE32B66}"/>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78" name="Text Box 454">
          <a:extLst>
            <a:ext uri="{FF2B5EF4-FFF2-40B4-BE49-F238E27FC236}">
              <a16:creationId xmlns:a16="http://schemas.microsoft.com/office/drawing/2014/main" id="{0D8A0687-6DEA-4105-9869-6B05A2F5622C}"/>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79" name="Text Box 455">
          <a:extLst>
            <a:ext uri="{FF2B5EF4-FFF2-40B4-BE49-F238E27FC236}">
              <a16:creationId xmlns:a16="http://schemas.microsoft.com/office/drawing/2014/main" id="{8F1431BF-D783-4EF4-A8F8-333C63CC9DB8}"/>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80" name="Text Box 456">
          <a:extLst>
            <a:ext uri="{FF2B5EF4-FFF2-40B4-BE49-F238E27FC236}">
              <a16:creationId xmlns:a16="http://schemas.microsoft.com/office/drawing/2014/main" id="{3861CA56-E5E2-4628-82B5-91E32E90326F}"/>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81" name="Text Box 457">
          <a:extLst>
            <a:ext uri="{FF2B5EF4-FFF2-40B4-BE49-F238E27FC236}">
              <a16:creationId xmlns:a16="http://schemas.microsoft.com/office/drawing/2014/main" id="{5884E29A-2412-4E50-A5A3-DB5133C8EA61}"/>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82" name="Text Box 458">
          <a:extLst>
            <a:ext uri="{FF2B5EF4-FFF2-40B4-BE49-F238E27FC236}">
              <a16:creationId xmlns:a16="http://schemas.microsoft.com/office/drawing/2014/main" id="{C2C8F654-E102-43AC-B5D6-7C5E72789B98}"/>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83" name="Text Box 459">
          <a:extLst>
            <a:ext uri="{FF2B5EF4-FFF2-40B4-BE49-F238E27FC236}">
              <a16:creationId xmlns:a16="http://schemas.microsoft.com/office/drawing/2014/main" id="{1D39909C-D155-4E40-A67E-E331D33D6E60}"/>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84" name="Text Box 460">
          <a:extLst>
            <a:ext uri="{FF2B5EF4-FFF2-40B4-BE49-F238E27FC236}">
              <a16:creationId xmlns:a16="http://schemas.microsoft.com/office/drawing/2014/main" id="{F17AC119-5F0E-4250-BA8F-3D927AE1A6B6}"/>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85" name="Text Box 461">
          <a:extLst>
            <a:ext uri="{FF2B5EF4-FFF2-40B4-BE49-F238E27FC236}">
              <a16:creationId xmlns:a16="http://schemas.microsoft.com/office/drawing/2014/main" id="{CFC6A524-1E09-4666-A3FA-073C23EA7BDE}"/>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86" name="Text Box 462">
          <a:extLst>
            <a:ext uri="{FF2B5EF4-FFF2-40B4-BE49-F238E27FC236}">
              <a16:creationId xmlns:a16="http://schemas.microsoft.com/office/drawing/2014/main" id="{E5AF58A7-EBBC-436B-B4DB-2341A96671A1}"/>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87" name="Text Box 463">
          <a:extLst>
            <a:ext uri="{FF2B5EF4-FFF2-40B4-BE49-F238E27FC236}">
              <a16:creationId xmlns:a16="http://schemas.microsoft.com/office/drawing/2014/main" id="{47C68F23-39CF-408D-A59D-E4D07EEE5FBE}"/>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88" name="Text Box 464">
          <a:extLst>
            <a:ext uri="{FF2B5EF4-FFF2-40B4-BE49-F238E27FC236}">
              <a16:creationId xmlns:a16="http://schemas.microsoft.com/office/drawing/2014/main" id="{FCCCB196-46FF-4DE7-82C9-F63C18D55140}"/>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89" name="Text Box 465">
          <a:extLst>
            <a:ext uri="{FF2B5EF4-FFF2-40B4-BE49-F238E27FC236}">
              <a16:creationId xmlns:a16="http://schemas.microsoft.com/office/drawing/2014/main" id="{79A31999-901C-4F49-86BF-248D1698433F}"/>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90" name="Text Box 466">
          <a:extLst>
            <a:ext uri="{FF2B5EF4-FFF2-40B4-BE49-F238E27FC236}">
              <a16:creationId xmlns:a16="http://schemas.microsoft.com/office/drawing/2014/main" id="{4643B236-B96F-4FCF-AB2D-C734746A9DF9}"/>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91" name="Text Box 467">
          <a:extLst>
            <a:ext uri="{FF2B5EF4-FFF2-40B4-BE49-F238E27FC236}">
              <a16:creationId xmlns:a16="http://schemas.microsoft.com/office/drawing/2014/main" id="{CF13DD2F-1970-455D-918B-B667CE1D425D}"/>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92" name="Text Box 468">
          <a:extLst>
            <a:ext uri="{FF2B5EF4-FFF2-40B4-BE49-F238E27FC236}">
              <a16:creationId xmlns:a16="http://schemas.microsoft.com/office/drawing/2014/main" id="{0EAEDB55-DF90-4EDA-8334-5E346BD380B6}"/>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93" name="Text Box 469">
          <a:extLst>
            <a:ext uri="{FF2B5EF4-FFF2-40B4-BE49-F238E27FC236}">
              <a16:creationId xmlns:a16="http://schemas.microsoft.com/office/drawing/2014/main" id="{4E841649-CB9D-4FC2-AEE0-2B4FCAF685A8}"/>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94" name="Text Box 470">
          <a:extLst>
            <a:ext uri="{FF2B5EF4-FFF2-40B4-BE49-F238E27FC236}">
              <a16:creationId xmlns:a16="http://schemas.microsoft.com/office/drawing/2014/main" id="{BD3544F9-5566-4A69-8A78-B99A0AC45941}"/>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95" name="Text Box 471">
          <a:extLst>
            <a:ext uri="{FF2B5EF4-FFF2-40B4-BE49-F238E27FC236}">
              <a16:creationId xmlns:a16="http://schemas.microsoft.com/office/drawing/2014/main" id="{E3D56FAA-E0FF-4C7F-B23C-2372756544B2}"/>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96" name="Text Box 514">
          <a:extLst>
            <a:ext uri="{FF2B5EF4-FFF2-40B4-BE49-F238E27FC236}">
              <a16:creationId xmlns:a16="http://schemas.microsoft.com/office/drawing/2014/main" id="{70C7D483-62D1-4A18-94DD-C8568FD44C9E}"/>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97" name="Text Box 515">
          <a:extLst>
            <a:ext uri="{FF2B5EF4-FFF2-40B4-BE49-F238E27FC236}">
              <a16:creationId xmlns:a16="http://schemas.microsoft.com/office/drawing/2014/main" id="{5C0E4056-158A-4FE3-B8E2-41EED7A913C1}"/>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98" name="Text Box 516">
          <a:extLst>
            <a:ext uri="{FF2B5EF4-FFF2-40B4-BE49-F238E27FC236}">
              <a16:creationId xmlns:a16="http://schemas.microsoft.com/office/drawing/2014/main" id="{32CDF28E-F526-42A2-80C3-652A8236FA42}"/>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199" name="Text Box 517">
          <a:extLst>
            <a:ext uri="{FF2B5EF4-FFF2-40B4-BE49-F238E27FC236}">
              <a16:creationId xmlns:a16="http://schemas.microsoft.com/office/drawing/2014/main" id="{62042C71-E1B0-40D6-8E14-05F9FB7BFC2A}"/>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00" name="Text Box 518">
          <a:extLst>
            <a:ext uri="{FF2B5EF4-FFF2-40B4-BE49-F238E27FC236}">
              <a16:creationId xmlns:a16="http://schemas.microsoft.com/office/drawing/2014/main" id="{44F263A0-1439-429B-9910-EB2B6C21C86F}"/>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01" name="Text Box 519">
          <a:extLst>
            <a:ext uri="{FF2B5EF4-FFF2-40B4-BE49-F238E27FC236}">
              <a16:creationId xmlns:a16="http://schemas.microsoft.com/office/drawing/2014/main" id="{9AFD5AB9-5413-4A2A-A985-AC8796CA47D2}"/>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02" name="Text Box 520">
          <a:extLst>
            <a:ext uri="{FF2B5EF4-FFF2-40B4-BE49-F238E27FC236}">
              <a16:creationId xmlns:a16="http://schemas.microsoft.com/office/drawing/2014/main" id="{DB35E797-397E-42FA-A794-4E871ADD9E2B}"/>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03" name="Text Box 521">
          <a:extLst>
            <a:ext uri="{FF2B5EF4-FFF2-40B4-BE49-F238E27FC236}">
              <a16:creationId xmlns:a16="http://schemas.microsoft.com/office/drawing/2014/main" id="{57816B82-02C1-4BCC-A38D-AEE16F954DFE}"/>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04" name="Text Box 522">
          <a:extLst>
            <a:ext uri="{FF2B5EF4-FFF2-40B4-BE49-F238E27FC236}">
              <a16:creationId xmlns:a16="http://schemas.microsoft.com/office/drawing/2014/main" id="{93F1B3B7-9CAE-46B8-8D7C-6B6188B4804B}"/>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05" name="Text Box 523">
          <a:extLst>
            <a:ext uri="{FF2B5EF4-FFF2-40B4-BE49-F238E27FC236}">
              <a16:creationId xmlns:a16="http://schemas.microsoft.com/office/drawing/2014/main" id="{60478D33-9948-4FCB-BEF1-CA07AA91D5DD}"/>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06" name="Text Box 524">
          <a:extLst>
            <a:ext uri="{FF2B5EF4-FFF2-40B4-BE49-F238E27FC236}">
              <a16:creationId xmlns:a16="http://schemas.microsoft.com/office/drawing/2014/main" id="{EB661719-3A1F-4BEA-82D9-FE2531751F35}"/>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07" name="Text Box 525">
          <a:extLst>
            <a:ext uri="{FF2B5EF4-FFF2-40B4-BE49-F238E27FC236}">
              <a16:creationId xmlns:a16="http://schemas.microsoft.com/office/drawing/2014/main" id="{9DBC6D85-3872-47C8-B9B2-9A07A6A28080}"/>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08" name="Text Box 526">
          <a:extLst>
            <a:ext uri="{FF2B5EF4-FFF2-40B4-BE49-F238E27FC236}">
              <a16:creationId xmlns:a16="http://schemas.microsoft.com/office/drawing/2014/main" id="{90DECCA8-C2EA-4DCF-97F5-75A414D34C04}"/>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09" name="Text Box 527">
          <a:extLst>
            <a:ext uri="{FF2B5EF4-FFF2-40B4-BE49-F238E27FC236}">
              <a16:creationId xmlns:a16="http://schemas.microsoft.com/office/drawing/2014/main" id="{874AC830-CC42-43A4-B447-E45F83B3C8B0}"/>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10" name="Text Box 528">
          <a:extLst>
            <a:ext uri="{FF2B5EF4-FFF2-40B4-BE49-F238E27FC236}">
              <a16:creationId xmlns:a16="http://schemas.microsoft.com/office/drawing/2014/main" id="{D8DF12F8-6FDC-4053-9C73-F44AAFCB0124}"/>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11" name="Text Box 529">
          <a:extLst>
            <a:ext uri="{FF2B5EF4-FFF2-40B4-BE49-F238E27FC236}">
              <a16:creationId xmlns:a16="http://schemas.microsoft.com/office/drawing/2014/main" id="{2C8D7996-7858-4323-B449-47AEC4260BD5}"/>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12" name="Text Box 530">
          <a:extLst>
            <a:ext uri="{FF2B5EF4-FFF2-40B4-BE49-F238E27FC236}">
              <a16:creationId xmlns:a16="http://schemas.microsoft.com/office/drawing/2014/main" id="{F65F3BEF-0B3B-44CF-AFF1-4592B8EC5F78}"/>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13" name="Text Box 531">
          <a:extLst>
            <a:ext uri="{FF2B5EF4-FFF2-40B4-BE49-F238E27FC236}">
              <a16:creationId xmlns:a16="http://schemas.microsoft.com/office/drawing/2014/main" id="{ACAA98AE-184D-44DF-B069-85364D91237F}"/>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14" name="Text Box 532">
          <a:extLst>
            <a:ext uri="{FF2B5EF4-FFF2-40B4-BE49-F238E27FC236}">
              <a16:creationId xmlns:a16="http://schemas.microsoft.com/office/drawing/2014/main" id="{F776CDC8-3797-4DBF-8DE7-D7990959EDB5}"/>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15" name="Text Box 533">
          <a:extLst>
            <a:ext uri="{FF2B5EF4-FFF2-40B4-BE49-F238E27FC236}">
              <a16:creationId xmlns:a16="http://schemas.microsoft.com/office/drawing/2014/main" id="{8A6235FD-A036-4915-BD90-B445564FEE07}"/>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16" name="Text Box 534">
          <a:extLst>
            <a:ext uri="{FF2B5EF4-FFF2-40B4-BE49-F238E27FC236}">
              <a16:creationId xmlns:a16="http://schemas.microsoft.com/office/drawing/2014/main" id="{4313E752-0E02-4664-9476-4CD4141FC727}"/>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17" name="Text Box 598">
          <a:extLst>
            <a:ext uri="{FF2B5EF4-FFF2-40B4-BE49-F238E27FC236}">
              <a16:creationId xmlns:a16="http://schemas.microsoft.com/office/drawing/2014/main" id="{E3837AB1-C230-4D02-9A5B-0F587A1095F1}"/>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18" name="Text Box 599">
          <a:extLst>
            <a:ext uri="{FF2B5EF4-FFF2-40B4-BE49-F238E27FC236}">
              <a16:creationId xmlns:a16="http://schemas.microsoft.com/office/drawing/2014/main" id="{EAC5FFE9-9B5C-4E80-9DEE-6EAC0B7703D8}"/>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19" name="Text Box 600">
          <a:extLst>
            <a:ext uri="{FF2B5EF4-FFF2-40B4-BE49-F238E27FC236}">
              <a16:creationId xmlns:a16="http://schemas.microsoft.com/office/drawing/2014/main" id="{42586669-C954-4E9F-8257-AB1C1F7C06D3}"/>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20" name="Text Box 601">
          <a:extLst>
            <a:ext uri="{FF2B5EF4-FFF2-40B4-BE49-F238E27FC236}">
              <a16:creationId xmlns:a16="http://schemas.microsoft.com/office/drawing/2014/main" id="{44E6B615-7D33-473A-BED9-A2F8D88FADA3}"/>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21" name="Text Box 602">
          <a:extLst>
            <a:ext uri="{FF2B5EF4-FFF2-40B4-BE49-F238E27FC236}">
              <a16:creationId xmlns:a16="http://schemas.microsoft.com/office/drawing/2014/main" id="{20AAF109-BCD7-4D60-8C9A-885F66976F75}"/>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22" name="Text Box 603">
          <a:extLst>
            <a:ext uri="{FF2B5EF4-FFF2-40B4-BE49-F238E27FC236}">
              <a16:creationId xmlns:a16="http://schemas.microsoft.com/office/drawing/2014/main" id="{81A11A9B-8A92-4DCA-8622-255AC777AEF2}"/>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23" name="Text Box 604">
          <a:extLst>
            <a:ext uri="{FF2B5EF4-FFF2-40B4-BE49-F238E27FC236}">
              <a16:creationId xmlns:a16="http://schemas.microsoft.com/office/drawing/2014/main" id="{6C4443AA-A176-49AC-9F70-66C871F4265F}"/>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24" name="Text Box 605">
          <a:extLst>
            <a:ext uri="{FF2B5EF4-FFF2-40B4-BE49-F238E27FC236}">
              <a16:creationId xmlns:a16="http://schemas.microsoft.com/office/drawing/2014/main" id="{174E741D-8C20-4CD9-AA0A-F36FBBE7C253}"/>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25" name="Text Box 606">
          <a:extLst>
            <a:ext uri="{FF2B5EF4-FFF2-40B4-BE49-F238E27FC236}">
              <a16:creationId xmlns:a16="http://schemas.microsoft.com/office/drawing/2014/main" id="{349F7D54-64E2-4C69-B2E4-805AD3A7CC7C}"/>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26" name="Text Box 607">
          <a:extLst>
            <a:ext uri="{FF2B5EF4-FFF2-40B4-BE49-F238E27FC236}">
              <a16:creationId xmlns:a16="http://schemas.microsoft.com/office/drawing/2014/main" id="{C3F0D3C0-FFFC-4815-90C9-2FE7C1E50F14}"/>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27" name="Text Box 608">
          <a:extLst>
            <a:ext uri="{FF2B5EF4-FFF2-40B4-BE49-F238E27FC236}">
              <a16:creationId xmlns:a16="http://schemas.microsoft.com/office/drawing/2014/main" id="{5715F371-7464-416E-82F9-7C71C2D7AC5C}"/>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28" name="Text Box 609">
          <a:extLst>
            <a:ext uri="{FF2B5EF4-FFF2-40B4-BE49-F238E27FC236}">
              <a16:creationId xmlns:a16="http://schemas.microsoft.com/office/drawing/2014/main" id="{1CD6E85C-4773-46D5-A53E-57B82F6BE533}"/>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29" name="Text Box 610">
          <a:extLst>
            <a:ext uri="{FF2B5EF4-FFF2-40B4-BE49-F238E27FC236}">
              <a16:creationId xmlns:a16="http://schemas.microsoft.com/office/drawing/2014/main" id="{7AE8DE77-BCB4-456F-BF68-8EBB83084BF4}"/>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30" name="Text Box 611">
          <a:extLst>
            <a:ext uri="{FF2B5EF4-FFF2-40B4-BE49-F238E27FC236}">
              <a16:creationId xmlns:a16="http://schemas.microsoft.com/office/drawing/2014/main" id="{5D2E4A90-15CF-4F79-B221-6903C9757421}"/>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31" name="Text Box 612">
          <a:extLst>
            <a:ext uri="{FF2B5EF4-FFF2-40B4-BE49-F238E27FC236}">
              <a16:creationId xmlns:a16="http://schemas.microsoft.com/office/drawing/2014/main" id="{24C8F619-0755-4FF3-BA0F-2599DD255EBD}"/>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32" name="Text Box 613">
          <a:extLst>
            <a:ext uri="{FF2B5EF4-FFF2-40B4-BE49-F238E27FC236}">
              <a16:creationId xmlns:a16="http://schemas.microsoft.com/office/drawing/2014/main" id="{40B74620-B2BC-4984-966C-720813A1E3DE}"/>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33" name="Text Box 614">
          <a:extLst>
            <a:ext uri="{FF2B5EF4-FFF2-40B4-BE49-F238E27FC236}">
              <a16:creationId xmlns:a16="http://schemas.microsoft.com/office/drawing/2014/main" id="{EBB26A1E-5C4E-472E-A981-1609785CE988}"/>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34" name="Text Box 615">
          <a:extLst>
            <a:ext uri="{FF2B5EF4-FFF2-40B4-BE49-F238E27FC236}">
              <a16:creationId xmlns:a16="http://schemas.microsoft.com/office/drawing/2014/main" id="{FF811C62-0752-433B-92B5-1DC0E7CCC9E4}"/>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35" name="Text Box 616">
          <a:extLst>
            <a:ext uri="{FF2B5EF4-FFF2-40B4-BE49-F238E27FC236}">
              <a16:creationId xmlns:a16="http://schemas.microsoft.com/office/drawing/2014/main" id="{157CA303-03D6-47F9-81E2-2256CF6D3B46}"/>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36" name="Text Box 617">
          <a:extLst>
            <a:ext uri="{FF2B5EF4-FFF2-40B4-BE49-F238E27FC236}">
              <a16:creationId xmlns:a16="http://schemas.microsoft.com/office/drawing/2014/main" id="{DAA67370-9466-4A35-A325-9755D16DB580}"/>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37" name="Text Box 618">
          <a:extLst>
            <a:ext uri="{FF2B5EF4-FFF2-40B4-BE49-F238E27FC236}">
              <a16:creationId xmlns:a16="http://schemas.microsoft.com/office/drawing/2014/main" id="{75817E81-BA25-43D8-887F-D4007213FAAB}"/>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38" name="Text Box 661">
          <a:extLst>
            <a:ext uri="{FF2B5EF4-FFF2-40B4-BE49-F238E27FC236}">
              <a16:creationId xmlns:a16="http://schemas.microsoft.com/office/drawing/2014/main" id="{B5016EAC-87B0-4D0C-A2BC-AD750639BBC8}"/>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39" name="Text Box 662">
          <a:extLst>
            <a:ext uri="{FF2B5EF4-FFF2-40B4-BE49-F238E27FC236}">
              <a16:creationId xmlns:a16="http://schemas.microsoft.com/office/drawing/2014/main" id="{3613D307-642C-48A8-BE8D-7FF263336C6C}"/>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40" name="Text Box 663">
          <a:extLst>
            <a:ext uri="{FF2B5EF4-FFF2-40B4-BE49-F238E27FC236}">
              <a16:creationId xmlns:a16="http://schemas.microsoft.com/office/drawing/2014/main" id="{BF66791A-D3B7-4BAD-9D52-798C354D53D2}"/>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41" name="Text Box 664">
          <a:extLst>
            <a:ext uri="{FF2B5EF4-FFF2-40B4-BE49-F238E27FC236}">
              <a16:creationId xmlns:a16="http://schemas.microsoft.com/office/drawing/2014/main" id="{66A40147-207A-4B59-B495-0C65F4A173BE}"/>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42" name="Text Box 665">
          <a:extLst>
            <a:ext uri="{FF2B5EF4-FFF2-40B4-BE49-F238E27FC236}">
              <a16:creationId xmlns:a16="http://schemas.microsoft.com/office/drawing/2014/main" id="{B5CBDD9F-CCE8-4E59-84EF-C6BAFAB59333}"/>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43" name="Text Box 666">
          <a:extLst>
            <a:ext uri="{FF2B5EF4-FFF2-40B4-BE49-F238E27FC236}">
              <a16:creationId xmlns:a16="http://schemas.microsoft.com/office/drawing/2014/main" id="{6AA86D40-CE35-4EFB-B438-184EA3F816FB}"/>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44" name="Text Box 667">
          <a:extLst>
            <a:ext uri="{FF2B5EF4-FFF2-40B4-BE49-F238E27FC236}">
              <a16:creationId xmlns:a16="http://schemas.microsoft.com/office/drawing/2014/main" id="{71BDD298-D370-43D8-8265-E2A7DE772EE4}"/>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45" name="Text Box 668">
          <a:extLst>
            <a:ext uri="{FF2B5EF4-FFF2-40B4-BE49-F238E27FC236}">
              <a16:creationId xmlns:a16="http://schemas.microsoft.com/office/drawing/2014/main" id="{F60A31C3-7F4D-4B49-9156-3D2430544426}"/>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46" name="Text Box 669">
          <a:extLst>
            <a:ext uri="{FF2B5EF4-FFF2-40B4-BE49-F238E27FC236}">
              <a16:creationId xmlns:a16="http://schemas.microsoft.com/office/drawing/2014/main" id="{6B61E94D-8C1A-4A0D-9BCF-1309ED3E2C63}"/>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47" name="Text Box 670">
          <a:extLst>
            <a:ext uri="{FF2B5EF4-FFF2-40B4-BE49-F238E27FC236}">
              <a16:creationId xmlns:a16="http://schemas.microsoft.com/office/drawing/2014/main" id="{3E679E33-C0FB-4257-A264-A0AD469923AE}"/>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48" name="Text Box 671">
          <a:extLst>
            <a:ext uri="{FF2B5EF4-FFF2-40B4-BE49-F238E27FC236}">
              <a16:creationId xmlns:a16="http://schemas.microsoft.com/office/drawing/2014/main" id="{2605ABE4-D13F-4064-A84F-C4C67F77B823}"/>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49" name="Text Box 672">
          <a:extLst>
            <a:ext uri="{FF2B5EF4-FFF2-40B4-BE49-F238E27FC236}">
              <a16:creationId xmlns:a16="http://schemas.microsoft.com/office/drawing/2014/main" id="{EC0200C7-AECE-45C5-A162-6F76B4D0BE7C}"/>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50" name="Text Box 673">
          <a:extLst>
            <a:ext uri="{FF2B5EF4-FFF2-40B4-BE49-F238E27FC236}">
              <a16:creationId xmlns:a16="http://schemas.microsoft.com/office/drawing/2014/main" id="{CDDD4DBC-0963-43AC-8746-B51B4DCF28C0}"/>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51" name="Text Box 674">
          <a:extLst>
            <a:ext uri="{FF2B5EF4-FFF2-40B4-BE49-F238E27FC236}">
              <a16:creationId xmlns:a16="http://schemas.microsoft.com/office/drawing/2014/main" id="{C2FCD758-0345-4AE6-A41D-39103E1C7AE2}"/>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52" name="Text Box 675">
          <a:extLst>
            <a:ext uri="{FF2B5EF4-FFF2-40B4-BE49-F238E27FC236}">
              <a16:creationId xmlns:a16="http://schemas.microsoft.com/office/drawing/2014/main" id="{B79E24CF-179E-4CD4-A910-CCE042630A9E}"/>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53" name="Text Box 676">
          <a:extLst>
            <a:ext uri="{FF2B5EF4-FFF2-40B4-BE49-F238E27FC236}">
              <a16:creationId xmlns:a16="http://schemas.microsoft.com/office/drawing/2014/main" id="{EB27B6AB-F76C-4A2A-9935-52DEE8F62442}"/>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54" name="Text Box 677">
          <a:extLst>
            <a:ext uri="{FF2B5EF4-FFF2-40B4-BE49-F238E27FC236}">
              <a16:creationId xmlns:a16="http://schemas.microsoft.com/office/drawing/2014/main" id="{3F0DC8DE-7BDE-4D23-8F67-6E8CF8D50E83}"/>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55" name="Text Box 678">
          <a:extLst>
            <a:ext uri="{FF2B5EF4-FFF2-40B4-BE49-F238E27FC236}">
              <a16:creationId xmlns:a16="http://schemas.microsoft.com/office/drawing/2014/main" id="{3F380E5E-B1F6-4305-9646-7FB8C71DFDB9}"/>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56" name="Text Box 679">
          <a:extLst>
            <a:ext uri="{FF2B5EF4-FFF2-40B4-BE49-F238E27FC236}">
              <a16:creationId xmlns:a16="http://schemas.microsoft.com/office/drawing/2014/main" id="{C5B8C46B-7407-4EA5-8A55-065E1F09D9DD}"/>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57" name="Text Box 680">
          <a:extLst>
            <a:ext uri="{FF2B5EF4-FFF2-40B4-BE49-F238E27FC236}">
              <a16:creationId xmlns:a16="http://schemas.microsoft.com/office/drawing/2014/main" id="{DEEC0121-27D3-49AA-B3BC-2BC6FAF4BDAD}"/>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58" name="Text Box 681">
          <a:extLst>
            <a:ext uri="{FF2B5EF4-FFF2-40B4-BE49-F238E27FC236}">
              <a16:creationId xmlns:a16="http://schemas.microsoft.com/office/drawing/2014/main" id="{5438D653-D069-4464-95F9-DFCA8034D88B}"/>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59" name="Text Box 724">
          <a:extLst>
            <a:ext uri="{FF2B5EF4-FFF2-40B4-BE49-F238E27FC236}">
              <a16:creationId xmlns:a16="http://schemas.microsoft.com/office/drawing/2014/main" id="{103B99EB-5A7B-4FBC-A7D7-5F8D0945344F}"/>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60" name="Text Box 725">
          <a:extLst>
            <a:ext uri="{FF2B5EF4-FFF2-40B4-BE49-F238E27FC236}">
              <a16:creationId xmlns:a16="http://schemas.microsoft.com/office/drawing/2014/main" id="{315B2271-D8ED-4F74-B532-D4FA7AA6EBF4}"/>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oneCellAnchor>
    <xdr:from>
      <xdr:col>8</xdr:col>
      <xdr:colOff>0</xdr:colOff>
      <xdr:row>69</xdr:row>
      <xdr:rowOff>0</xdr:rowOff>
    </xdr:from>
    <xdr:ext cx="104775" cy="163286"/>
    <xdr:sp macro="" textlink="">
      <xdr:nvSpPr>
        <xdr:cNvPr id="1261" name="Text Box 726">
          <a:extLst>
            <a:ext uri="{FF2B5EF4-FFF2-40B4-BE49-F238E27FC236}">
              <a16:creationId xmlns:a16="http://schemas.microsoft.com/office/drawing/2014/main" id="{51DA4993-7340-47FA-8185-873B64A29816}"/>
            </a:ext>
          </a:extLst>
        </xdr:cNvPr>
        <xdr:cNvSpPr txBox="1">
          <a:spLocks noChangeArrowheads="1"/>
        </xdr:cNvSpPr>
      </xdr:nvSpPr>
      <xdr:spPr bwMode="auto">
        <a:xfrm>
          <a:off x="9963150" y="12639675"/>
          <a:ext cx="104775" cy="163286"/>
        </a:xfrm>
        <a:prstGeom prst="rect">
          <a:avLst/>
        </a:prstGeom>
        <a:noFill/>
        <a:ln w="9525">
          <a:noFill/>
          <a:miter lim="800000"/>
          <a:headEnd/>
          <a:tailEnd/>
        </a:ln>
      </xdr:spPr>
    </xdr:sp>
    <xdr:clientData/>
  </xdr:oneCellAnchor>
  <xdr:twoCellAnchor editAs="oneCell">
    <xdr:from>
      <xdr:col>9</xdr:col>
      <xdr:colOff>353788</xdr:colOff>
      <xdr:row>0</xdr:row>
      <xdr:rowOff>99786</xdr:rowOff>
    </xdr:from>
    <xdr:to>
      <xdr:col>9</xdr:col>
      <xdr:colOff>1560288</xdr:colOff>
      <xdr:row>0</xdr:row>
      <xdr:rowOff>703308</xdr:rowOff>
    </xdr:to>
    <xdr:pic>
      <xdr:nvPicPr>
        <xdr:cNvPr id="1262" name="Imagen 11">
          <a:extLst>
            <a:ext uri="{FF2B5EF4-FFF2-40B4-BE49-F238E27FC236}">
              <a16:creationId xmlns:a16="http://schemas.microsoft.com/office/drawing/2014/main" id="{E05F20D0-209D-44A0-BB4A-0000BA2803F7}"/>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11898088" y="99786"/>
          <a:ext cx="1206500" cy="607332"/>
        </a:xfrm>
        <a:prstGeom prst="rect">
          <a:avLst/>
        </a:prstGeom>
        <a:ln>
          <a:noFill/>
        </a:ln>
      </xdr:spPr>
    </xdr:pic>
    <xdr:clientData/>
  </xdr:twoCellAnchor>
  <xdr:twoCellAnchor editAs="oneCell">
    <xdr:from>
      <xdr:col>8</xdr:col>
      <xdr:colOff>619125</xdr:colOff>
      <xdr:row>0</xdr:row>
      <xdr:rowOff>47625</xdr:rowOff>
    </xdr:from>
    <xdr:to>
      <xdr:col>8</xdr:col>
      <xdr:colOff>1274446</xdr:colOff>
      <xdr:row>0</xdr:row>
      <xdr:rowOff>705795</xdr:rowOff>
    </xdr:to>
    <xdr:pic>
      <xdr:nvPicPr>
        <xdr:cNvPr id="1263" name="Imagen 10" descr="Gus Marcos – Inversiones Inmobiliarias">
          <a:extLst>
            <a:ext uri="{FF2B5EF4-FFF2-40B4-BE49-F238E27FC236}">
              <a16:creationId xmlns:a16="http://schemas.microsoft.com/office/drawing/2014/main" id="{7D2FBF3D-14D3-4CEA-9CD2-DEDD2D7F1A31}"/>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10582275" y="47625"/>
          <a:ext cx="659131" cy="654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921597</xdr:colOff>
      <xdr:row>43</xdr:row>
      <xdr:rowOff>124703</xdr:rowOff>
    </xdr:from>
    <xdr:to>
      <xdr:col>2</xdr:col>
      <xdr:colOff>683674</xdr:colOff>
      <xdr:row>50</xdr:row>
      <xdr:rowOff>21330</xdr:rowOff>
    </xdr:to>
    <xdr:pic>
      <xdr:nvPicPr>
        <xdr:cNvPr id="1264" name="Imagen 1263">
          <a:extLst>
            <a:ext uri="{FF2B5EF4-FFF2-40B4-BE49-F238E27FC236}">
              <a16:creationId xmlns:a16="http://schemas.microsoft.com/office/drawing/2014/main" id="{0CC28CFF-7573-416B-B1A9-E0478002D6F8}"/>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1159722" y="8382878"/>
          <a:ext cx="1133677" cy="1026292"/>
        </a:xfrm>
        <a:prstGeom prst="rect">
          <a:avLst/>
        </a:prstGeom>
      </xdr:spPr>
    </xdr:pic>
    <xdr:clientData/>
  </xdr:twoCellAnchor>
  <xdr:twoCellAnchor editAs="oneCell">
    <xdr:from>
      <xdr:col>3</xdr:col>
      <xdr:colOff>202698</xdr:colOff>
      <xdr:row>42</xdr:row>
      <xdr:rowOff>153356</xdr:rowOff>
    </xdr:from>
    <xdr:to>
      <xdr:col>4</xdr:col>
      <xdr:colOff>3545</xdr:colOff>
      <xdr:row>49</xdr:row>
      <xdr:rowOff>135630</xdr:rowOff>
    </xdr:to>
    <xdr:pic>
      <xdr:nvPicPr>
        <xdr:cNvPr id="1265" name="Imagen 1264">
          <a:extLst>
            <a:ext uri="{FF2B5EF4-FFF2-40B4-BE49-F238E27FC236}">
              <a16:creationId xmlns:a16="http://schemas.microsoft.com/office/drawing/2014/main" id="{51EF910D-B5D3-4A95-A4EF-590136BF6245}"/>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2717298" y="8249606"/>
          <a:ext cx="1172447" cy="1111939"/>
        </a:xfrm>
        <a:prstGeom prst="rect">
          <a:avLst/>
        </a:prstGeom>
      </xdr:spPr>
    </xdr:pic>
    <xdr:clientData/>
  </xdr:twoCellAnchor>
  <xdr:twoCellAnchor editAs="oneCell">
    <xdr:from>
      <xdr:col>1</xdr:col>
      <xdr:colOff>642657</xdr:colOff>
      <xdr:row>42</xdr:row>
      <xdr:rowOff>77160</xdr:rowOff>
    </xdr:from>
    <xdr:to>
      <xdr:col>12</xdr:col>
      <xdr:colOff>370877</xdr:colOff>
      <xdr:row>53</xdr:row>
      <xdr:rowOff>6947</xdr:rowOff>
    </xdr:to>
    <xdr:pic>
      <xdr:nvPicPr>
        <xdr:cNvPr id="1267" name="Imagen 1266">
          <a:extLst>
            <a:ext uri="{FF2B5EF4-FFF2-40B4-BE49-F238E27FC236}">
              <a16:creationId xmlns:a16="http://schemas.microsoft.com/office/drawing/2014/main" id="{6D5A611A-A7CF-46D0-B954-68E472C936D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87586" y="8200624"/>
          <a:ext cx="16494125" cy="172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15</xdr:row>
      <xdr:rowOff>0</xdr:rowOff>
    </xdr:from>
    <xdr:to>
      <xdr:col>6</xdr:col>
      <xdr:colOff>0</xdr:colOff>
      <xdr:row>15</xdr:row>
      <xdr:rowOff>0</xdr:rowOff>
    </xdr:to>
    <xdr:sp macro="" textlink="">
      <xdr:nvSpPr>
        <xdr:cNvPr id="2" name="Line 1">
          <a:extLst>
            <a:ext uri="{FF2B5EF4-FFF2-40B4-BE49-F238E27FC236}">
              <a16:creationId xmlns:a16="http://schemas.microsoft.com/office/drawing/2014/main" id="{724056BC-CB8D-40EB-A967-559CEEA0C715}"/>
            </a:ext>
          </a:extLst>
        </xdr:cNvPr>
        <xdr:cNvSpPr>
          <a:spLocks noChangeShapeType="1"/>
        </xdr:cNvSpPr>
      </xdr:nvSpPr>
      <xdr:spPr bwMode="auto">
        <a:xfrm>
          <a:off x="7934325" y="3800475"/>
          <a:ext cx="0" cy="0"/>
        </a:xfrm>
        <a:prstGeom prst="line">
          <a:avLst/>
        </a:prstGeom>
        <a:noFill/>
        <a:ln w="9525">
          <a:solidFill>
            <a:srgbClr val="000000"/>
          </a:solidFill>
          <a:round/>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 name="Text Box 10">
          <a:extLst>
            <a:ext uri="{FF2B5EF4-FFF2-40B4-BE49-F238E27FC236}">
              <a16:creationId xmlns:a16="http://schemas.microsoft.com/office/drawing/2014/main" id="{5C471A8A-CF31-4607-8C3D-5B3B6C6053CD}"/>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4" name="Text Box 11">
          <a:extLst>
            <a:ext uri="{FF2B5EF4-FFF2-40B4-BE49-F238E27FC236}">
              <a16:creationId xmlns:a16="http://schemas.microsoft.com/office/drawing/2014/main" id="{81BEC75B-3910-40CD-9BBF-E3C5A9990251}"/>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 name="Text Box 12">
          <a:extLst>
            <a:ext uri="{FF2B5EF4-FFF2-40B4-BE49-F238E27FC236}">
              <a16:creationId xmlns:a16="http://schemas.microsoft.com/office/drawing/2014/main" id="{5F2D4B6E-3421-4FC5-B0F9-F3DCDE08F99D}"/>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6" name="Text Box 13">
          <a:extLst>
            <a:ext uri="{FF2B5EF4-FFF2-40B4-BE49-F238E27FC236}">
              <a16:creationId xmlns:a16="http://schemas.microsoft.com/office/drawing/2014/main" id="{FDAA71B2-0824-4E4D-A5E2-18F74D51F3A1}"/>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7" name="Text Box 14">
          <a:extLst>
            <a:ext uri="{FF2B5EF4-FFF2-40B4-BE49-F238E27FC236}">
              <a16:creationId xmlns:a16="http://schemas.microsoft.com/office/drawing/2014/main" id="{583F8B5E-A65A-4A9C-9421-EDC1E7BFA90F}"/>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8" name="Text Box 15">
          <a:extLst>
            <a:ext uri="{FF2B5EF4-FFF2-40B4-BE49-F238E27FC236}">
              <a16:creationId xmlns:a16="http://schemas.microsoft.com/office/drawing/2014/main" id="{DF68187B-6B70-458A-87A1-84FB7A435F29}"/>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9" name="Text Box 16">
          <a:extLst>
            <a:ext uri="{FF2B5EF4-FFF2-40B4-BE49-F238E27FC236}">
              <a16:creationId xmlns:a16="http://schemas.microsoft.com/office/drawing/2014/main" id="{A197C6D2-51C8-44F1-9C23-BE3A0AD0B471}"/>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0" name="Text Box 17">
          <a:extLst>
            <a:ext uri="{FF2B5EF4-FFF2-40B4-BE49-F238E27FC236}">
              <a16:creationId xmlns:a16="http://schemas.microsoft.com/office/drawing/2014/main" id="{9421B33A-89F2-4F8A-BE17-ED954AEE9C1D}"/>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1" name="Text Box 18">
          <a:extLst>
            <a:ext uri="{FF2B5EF4-FFF2-40B4-BE49-F238E27FC236}">
              <a16:creationId xmlns:a16="http://schemas.microsoft.com/office/drawing/2014/main" id="{A75A6D99-82F5-40DE-8173-A9A40F15FFC6}"/>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2" name="Text Box 19">
          <a:extLst>
            <a:ext uri="{FF2B5EF4-FFF2-40B4-BE49-F238E27FC236}">
              <a16:creationId xmlns:a16="http://schemas.microsoft.com/office/drawing/2014/main" id="{99F27F0C-070D-47D2-A31F-DAFFCE2A8117}"/>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3" name="Text Box 20">
          <a:extLst>
            <a:ext uri="{FF2B5EF4-FFF2-40B4-BE49-F238E27FC236}">
              <a16:creationId xmlns:a16="http://schemas.microsoft.com/office/drawing/2014/main" id="{371375BD-E03F-4799-8E4C-F99A09E15B89}"/>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4" name="Text Box 21">
          <a:extLst>
            <a:ext uri="{FF2B5EF4-FFF2-40B4-BE49-F238E27FC236}">
              <a16:creationId xmlns:a16="http://schemas.microsoft.com/office/drawing/2014/main" id="{9EC23D0F-28BD-4544-8BB7-50A060D75925}"/>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5" name="Text Box 22">
          <a:extLst>
            <a:ext uri="{FF2B5EF4-FFF2-40B4-BE49-F238E27FC236}">
              <a16:creationId xmlns:a16="http://schemas.microsoft.com/office/drawing/2014/main" id="{42326709-3E22-4ABA-96ED-62D747D439E6}"/>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6" name="Text Box 23">
          <a:extLst>
            <a:ext uri="{FF2B5EF4-FFF2-40B4-BE49-F238E27FC236}">
              <a16:creationId xmlns:a16="http://schemas.microsoft.com/office/drawing/2014/main" id="{6319B075-CA00-4C5B-85F5-6F05ABF15B49}"/>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7" name="Text Box 24">
          <a:extLst>
            <a:ext uri="{FF2B5EF4-FFF2-40B4-BE49-F238E27FC236}">
              <a16:creationId xmlns:a16="http://schemas.microsoft.com/office/drawing/2014/main" id="{C39F1BC3-57DC-4C3C-B12D-6CBDA95749E9}"/>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8" name="Text Box 25">
          <a:extLst>
            <a:ext uri="{FF2B5EF4-FFF2-40B4-BE49-F238E27FC236}">
              <a16:creationId xmlns:a16="http://schemas.microsoft.com/office/drawing/2014/main" id="{FDFC5CEE-759E-49B1-BFE5-E7979B86B5E6}"/>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9" name="Text Box 26">
          <a:extLst>
            <a:ext uri="{FF2B5EF4-FFF2-40B4-BE49-F238E27FC236}">
              <a16:creationId xmlns:a16="http://schemas.microsoft.com/office/drawing/2014/main" id="{8A214D1A-D8F5-4D4B-AF52-B22C03683F3F}"/>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0" name="Text Box 27">
          <a:extLst>
            <a:ext uri="{FF2B5EF4-FFF2-40B4-BE49-F238E27FC236}">
              <a16:creationId xmlns:a16="http://schemas.microsoft.com/office/drawing/2014/main" id="{DD98B517-7D4F-4C1C-9FB9-B580264DF338}"/>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1" name="Text Box 28">
          <a:extLst>
            <a:ext uri="{FF2B5EF4-FFF2-40B4-BE49-F238E27FC236}">
              <a16:creationId xmlns:a16="http://schemas.microsoft.com/office/drawing/2014/main" id="{9E34A061-ACAF-407B-ACD9-CA80476FC479}"/>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2" name="Text Box 29">
          <a:extLst>
            <a:ext uri="{FF2B5EF4-FFF2-40B4-BE49-F238E27FC236}">
              <a16:creationId xmlns:a16="http://schemas.microsoft.com/office/drawing/2014/main" id="{EFE8BA7C-F2AB-4166-B5DD-505E9856A7B5}"/>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3" name="Text Box 30">
          <a:extLst>
            <a:ext uri="{FF2B5EF4-FFF2-40B4-BE49-F238E27FC236}">
              <a16:creationId xmlns:a16="http://schemas.microsoft.com/office/drawing/2014/main" id="{3A998B79-6CC8-4AC9-B3CA-1D3ABD867108}"/>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24" name="Text Box 31">
          <a:extLst>
            <a:ext uri="{FF2B5EF4-FFF2-40B4-BE49-F238E27FC236}">
              <a16:creationId xmlns:a16="http://schemas.microsoft.com/office/drawing/2014/main" id="{DD487DCD-85F4-4273-8218-CB91D6C04BF7}"/>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25" name="Text Box 32">
          <a:extLst>
            <a:ext uri="{FF2B5EF4-FFF2-40B4-BE49-F238E27FC236}">
              <a16:creationId xmlns:a16="http://schemas.microsoft.com/office/drawing/2014/main" id="{9085BB70-03BC-45D1-BB3E-16E2BA14707B}"/>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26" name="Text Box 33">
          <a:extLst>
            <a:ext uri="{FF2B5EF4-FFF2-40B4-BE49-F238E27FC236}">
              <a16:creationId xmlns:a16="http://schemas.microsoft.com/office/drawing/2014/main" id="{51E59A11-02AC-4883-A868-3176B41EC197}"/>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27" name="Text Box 34">
          <a:extLst>
            <a:ext uri="{FF2B5EF4-FFF2-40B4-BE49-F238E27FC236}">
              <a16:creationId xmlns:a16="http://schemas.microsoft.com/office/drawing/2014/main" id="{B9DA91EF-B73B-48D6-80B7-7791F6BD6968}"/>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28" name="Text Box 35">
          <a:extLst>
            <a:ext uri="{FF2B5EF4-FFF2-40B4-BE49-F238E27FC236}">
              <a16:creationId xmlns:a16="http://schemas.microsoft.com/office/drawing/2014/main" id="{15140E1A-909D-438D-8496-9A40E52BE32E}"/>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29" name="Text Box 36">
          <a:extLst>
            <a:ext uri="{FF2B5EF4-FFF2-40B4-BE49-F238E27FC236}">
              <a16:creationId xmlns:a16="http://schemas.microsoft.com/office/drawing/2014/main" id="{DD05160C-3FEC-4E02-B30B-34371E808007}"/>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0" name="Text Box 37">
          <a:extLst>
            <a:ext uri="{FF2B5EF4-FFF2-40B4-BE49-F238E27FC236}">
              <a16:creationId xmlns:a16="http://schemas.microsoft.com/office/drawing/2014/main" id="{54AD1D56-7319-49D1-B780-60934892ECCE}"/>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1" name="Text Box 38">
          <a:extLst>
            <a:ext uri="{FF2B5EF4-FFF2-40B4-BE49-F238E27FC236}">
              <a16:creationId xmlns:a16="http://schemas.microsoft.com/office/drawing/2014/main" id="{51F3163E-F943-496D-8779-F409CB02050A}"/>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2" name="Text Box 39">
          <a:extLst>
            <a:ext uri="{FF2B5EF4-FFF2-40B4-BE49-F238E27FC236}">
              <a16:creationId xmlns:a16="http://schemas.microsoft.com/office/drawing/2014/main" id="{BF101741-494E-4817-BD50-3A7BAC59C06D}"/>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3" name="Text Box 40">
          <a:extLst>
            <a:ext uri="{FF2B5EF4-FFF2-40B4-BE49-F238E27FC236}">
              <a16:creationId xmlns:a16="http://schemas.microsoft.com/office/drawing/2014/main" id="{3DF9AF69-95ED-4D80-8480-E417279ADE9F}"/>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4" name="Text Box 41">
          <a:extLst>
            <a:ext uri="{FF2B5EF4-FFF2-40B4-BE49-F238E27FC236}">
              <a16:creationId xmlns:a16="http://schemas.microsoft.com/office/drawing/2014/main" id="{9DAD6D71-A872-45FF-8CDB-1299270C3C65}"/>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5" name="Text Box 42">
          <a:extLst>
            <a:ext uri="{FF2B5EF4-FFF2-40B4-BE49-F238E27FC236}">
              <a16:creationId xmlns:a16="http://schemas.microsoft.com/office/drawing/2014/main" id="{828DCE9A-5BED-418A-A6DD-4D294608F7C9}"/>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6" name="Text Box 43">
          <a:extLst>
            <a:ext uri="{FF2B5EF4-FFF2-40B4-BE49-F238E27FC236}">
              <a16:creationId xmlns:a16="http://schemas.microsoft.com/office/drawing/2014/main" id="{F7DDA278-CE65-4B09-AD9A-C3EF0714542A}"/>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7" name="Text Box 44">
          <a:extLst>
            <a:ext uri="{FF2B5EF4-FFF2-40B4-BE49-F238E27FC236}">
              <a16:creationId xmlns:a16="http://schemas.microsoft.com/office/drawing/2014/main" id="{C99FF235-6D4B-49C5-BBE9-C46A669FCB33}"/>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8" name="Text Box 45">
          <a:extLst>
            <a:ext uri="{FF2B5EF4-FFF2-40B4-BE49-F238E27FC236}">
              <a16:creationId xmlns:a16="http://schemas.microsoft.com/office/drawing/2014/main" id="{9BE39E18-6F1C-4D94-A596-1EE81C7102B0}"/>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9" name="Text Box 46">
          <a:extLst>
            <a:ext uri="{FF2B5EF4-FFF2-40B4-BE49-F238E27FC236}">
              <a16:creationId xmlns:a16="http://schemas.microsoft.com/office/drawing/2014/main" id="{1537FBC4-55EB-45C3-BC8A-42CD26E0E727}"/>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0" name="Text Box 47">
          <a:extLst>
            <a:ext uri="{FF2B5EF4-FFF2-40B4-BE49-F238E27FC236}">
              <a16:creationId xmlns:a16="http://schemas.microsoft.com/office/drawing/2014/main" id="{ECA8A111-DCEB-4F1F-82E9-DB8FC5054A5D}"/>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1" name="Text Box 48">
          <a:extLst>
            <a:ext uri="{FF2B5EF4-FFF2-40B4-BE49-F238E27FC236}">
              <a16:creationId xmlns:a16="http://schemas.microsoft.com/office/drawing/2014/main" id="{4F59C296-4CC9-443E-8846-AA00257B9C1F}"/>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2" name="Text Box 49">
          <a:extLst>
            <a:ext uri="{FF2B5EF4-FFF2-40B4-BE49-F238E27FC236}">
              <a16:creationId xmlns:a16="http://schemas.microsoft.com/office/drawing/2014/main" id="{D7E68452-3237-4C06-AED5-1A83391DC7E3}"/>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3" name="Text Box 50">
          <a:extLst>
            <a:ext uri="{FF2B5EF4-FFF2-40B4-BE49-F238E27FC236}">
              <a16:creationId xmlns:a16="http://schemas.microsoft.com/office/drawing/2014/main" id="{12AFE06E-6526-4E71-A607-6ACA5C6F7E59}"/>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4" name="Text Box 51">
          <a:extLst>
            <a:ext uri="{FF2B5EF4-FFF2-40B4-BE49-F238E27FC236}">
              <a16:creationId xmlns:a16="http://schemas.microsoft.com/office/drawing/2014/main" id="{49BC545C-DD1F-4866-89BD-73445E6F9C08}"/>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5" name="Text Box 52">
          <a:extLst>
            <a:ext uri="{FF2B5EF4-FFF2-40B4-BE49-F238E27FC236}">
              <a16:creationId xmlns:a16="http://schemas.microsoft.com/office/drawing/2014/main" id="{71D8E09E-0B6E-4859-A3A4-C13FFEDF199A}"/>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6" name="Text Box 53">
          <a:extLst>
            <a:ext uri="{FF2B5EF4-FFF2-40B4-BE49-F238E27FC236}">
              <a16:creationId xmlns:a16="http://schemas.microsoft.com/office/drawing/2014/main" id="{FF27F49C-37C9-4E2D-8E3F-C8EB3BA33A65}"/>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7" name="Text Box 54">
          <a:extLst>
            <a:ext uri="{FF2B5EF4-FFF2-40B4-BE49-F238E27FC236}">
              <a16:creationId xmlns:a16="http://schemas.microsoft.com/office/drawing/2014/main" id="{8C0666A8-B2C7-4D64-8A79-A64D7EB36C49}"/>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8" name="Text Box 55">
          <a:extLst>
            <a:ext uri="{FF2B5EF4-FFF2-40B4-BE49-F238E27FC236}">
              <a16:creationId xmlns:a16="http://schemas.microsoft.com/office/drawing/2014/main" id="{34841982-0A06-4F39-84F6-00639D4D1FEA}"/>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9" name="Text Box 56">
          <a:extLst>
            <a:ext uri="{FF2B5EF4-FFF2-40B4-BE49-F238E27FC236}">
              <a16:creationId xmlns:a16="http://schemas.microsoft.com/office/drawing/2014/main" id="{5BCCB1FA-C323-44A3-9C09-D620C74F29A9}"/>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50" name="Text Box 57">
          <a:extLst>
            <a:ext uri="{FF2B5EF4-FFF2-40B4-BE49-F238E27FC236}">
              <a16:creationId xmlns:a16="http://schemas.microsoft.com/office/drawing/2014/main" id="{CC18F3CB-1F27-4044-A4B8-59733E664E8C}"/>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51" name="Text Box 58">
          <a:extLst>
            <a:ext uri="{FF2B5EF4-FFF2-40B4-BE49-F238E27FC236}">
              <a16:creationId xmlns:a16="http://schemas.microsoft.com/office/drawing/2014/main" id="{1852B289-C324-4D55-AE63-8B0094ED9309}"/>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52" name="Text Box 59">
          <a:extLst>
            <a:ext uri="{FF2B5EF4-FFF2-40B4-BE49-F238E27FC236}">
              <a16:creationId xmlns:a16="http://schemas.microsoft.com/office/drawing/2014/main" id="{DB1AC96A-E832-4690-B059-96316F50A3D7}"/>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53" name="Text Box 60">
          <a:extLst>
            <a:ext uri="{FF2B5EF4-FFF2-40B4-BE49-F238E27FC236}">
              <a16:creationId xmlns:a16="http://schemas.microsoft.com/office/drawing/2014/main" id="{0DC1F82E-E6B6-4A92-9A8E-9C7A76C2EA46}"/>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54" name="Text Box 61">
          <a:extLst>
            <a:ext uri="{FF2B5EF4-FFF2-40B4-BE49-F238E27FC236}">
              <a16:creationId xmlns:a16="http://schemas.microsoft.com/office/drawing/2014/main" id="{DF47DC28-A469-4106-A0DE-6CD8DE903092}"/>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55" name="Text Box 62">
          <a:extLst>
            <a:ext uri="{FF2B5EF4-FFF2-40B4-BE49-F238E27FC236}">
              <a16:creationId xmlns:a16="http://schemas.microsoft.com/office/drawing/2014/main" id="{4120B98B-BA9E-4555-9369-8791D7C53437}"/>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56" name="Text Box 63">
          <a:extLst>
            <a:ext uri="{FF2B5EF4-FFF2-40B4-BE49-F238E27FC236}">
              <a16:creationId xmlns:a16="http://schemas.microsoft.com/office/drawing/2014/main" id="{2783A806-C41B-4E17-8271-611496225CA6}"/>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57" name="Text Box 64">
          <a:extLst>
            <a:ext uri="{FF2B5EF4-FFF2-40B4-BE49-F238E27FC236}">
              <a16:creationId xmlns:a16="http://schemas.microsoft.com/office/drawing/2014/main" id="{900503A7-6A7E-43E3-99CC-B34053E55CC9}"/>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58" name="Text Box 65">
          <a:extLst>
            <a:ext uri="{FF2B5EF4-FFF2-40B4-BE49-F238E27FC236}">
              <a16:creationId xmlns:a16="http://schemas.microsoft.com/office/drawing/2014/main" id="{C9F9B3D9-2A6A-43F9-98E1-B4B9B99322CC}"/>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59" name="Text Box 66">
          <a:extLst>
            <a:ext uri="{FF2B5EF4-FFF2-40B4-BE49-F238E27FC236}">
              <a16:creationId xmlns:a16="http://schemas.microsoft.com/office/drawing/2014/main" id="{3721CD4A-C8DE-4AC7-8804-59370067B783}"/>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0" name="Text Box 67">
          <a:extLst>
            <a:ext uri="{FF2B5EF4-FFF2-40B4-BE49-F238E27FC236}">
              <a16:creationId xmlns:a16="http://schemas.microsoft.com/office/drawing/2014/main" id="{A43E7EBE-15AE-4922-91FA-A682EC7756E2}"/>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1" name="Text Box 68">
          <a:extLst>
            <a:ext uri="{FF2B5EF4-FFF2-40B4-BE49-F238E27FC236}">
              <a16:creationId xmlns:a16="http://schemas.microsoft.com/office/drawing/2014/main" id="{A04A9707-63D0-40CF-A1A4-E1838A3DBA28}"/>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2" name="Text Box 69">
          <a:extLst>
            <a:ext uri="{FF2B5EF4-FFF2-40B4-BE49-F238E27FC236}">
              <a16:creationId xmlns:a16="http://schemas.microsoft.com/office/drawing/2014/main" id="{BFDAE931-C6D5-48A9-8BC6-1FF1970510FA}"/>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3" name="Text Box 70">
          <a:extLst>
            <a:ext uri="{FF2B5EF4-FFF2-40B4-BE49-F238E27FC236}">
              <a16:creationId xmlns:a16="http://schemas.microsoft.com/office/drawing/2014/main" id="{72188724-7ADD-4F80-85D5-60615F932826}"/>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4" name="Text Box 71">
          <a:extLst>
            <a:ext uri="{FF2B5EF4-FFF2-40B4-BE49-F238E27FC236}">
              <a16:creationId xmlns:a16="http://schemas.microsoft.com/office/drawing/2014/main" id="{48EC19E8-3EDB-46E2-973E-D29097054F0A}"/>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5" name="Text Box 72">
          <a:extLst>
            <a:ext uri="{FF2B5EF4-FFF2-40B4-BE49-F238E27FC236}">
              <a16:creationId xmlns:a16="http://schemas.microsoft.com/office/drawing/2014/main" id="{BFFFEB91-216D-4082-B375-AA48C19F12E7}"/>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66" name="Text Box 73">
          <a:extLst>
            <a:ext uri="{FF2B5EF4-FFF2-40B4-BE49-F238E27FC236}">
              <a16:creationId xmlns:a16="http://schemas.microsoft.com/office/drawing/2014/main" id="{26055938-358B-4F52-8BB5-7A7ECE55671F}"/>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67" name="Text Box 74">
          <a:extLst>
            <a:ext uri="{FF2B5EF4-FFF2-40B4-BE49-F238E27FC236}">
              <a16:creationId xmlns:a16="http://schemas.microsoft.com/office/drawing/2014/main" id="{7B0B4B84-E24F-48C4-A817-FEAAB8944EF8}"/>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68" name="Text Box 75">
          <a:extLst>
            <a:ext uri="{FF2B5EF4-FFF2-40B4-BE49-F238E27FC236}">
              <a16:creationId xmlns:a16="http://schemas.microsoft.com/office/drawing/2014/main" id="{24FCDC9C-6507-495E-B84E-B91308754A1D}"/>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69" name="Text Box 76">
          <a:extLst>
            <a:ext uri="{FF2B5EF4-FFF2-40B4-BE49-F238E27FC236}">
              <a16:creationId xmlns:a16="http://schemas.microsoft.com/office/drawing/2014/main" id="{E047FC2E-28A1-4585-B14F-6FA88792B19C}"/>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70" name="Text Box 77">
          <a:extLst>
            <a:ext uri="{FF2B5EF4-FFF2-40B4-BE49-F238E27FC236}">
              <a16:creationId xmlns:a16="http://schemas.microsoft.com/office/drawing/2014/main" id="{E7C7F51D-923E-4223-9FC5-ABB14BD8F5AF}"/>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71" name="Text Box 78">
          <a:extLst>
            <a:ext uri="{FF2B5EF4-FFF2-40B4-BE49-F238E27FC236}">
              <a16:creationId xmlns:a16="http://schemas.microsoft.com/office/drawing/2014/main" id="{75B00D94-9AC7-47A5-A845-C1EB00F06B12}"/>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72" name="Text Box 79">
          <a:extLst>
            <a:ext uri="{FF2B5EF4-FFF2-40B4-BE49-F238E27FC236}">
              <a16:creationId xmlns:a16="http://schemas.microsoft.com/office/drawing/2014/main" id="{4B187A9A-1BF3-4F87-845F-CBD35E7EDC96}"/>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73" name="Text Box 80">
          <a:extLst>
            <a:ext uri="{FF2B5EF4-FFF2-40B4-BE49-F238E27FC236}">
              <a16:creationId xmlns:a16="http://schemas.microsoft.com/office/drawing/2014/main" id="{21BFEDA6-6F0A-4336-87F9-35B16B5FBD6E}"/>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74" name="Text Box 81">
          <a:extLst>
            <a:ext uri="{FF2B5EF4-FFF2-40B4-BE49-F238E27FC236}">
              <a16:creationId xmlns:a16="http://schemas.microsoft.com/office/drawing/2014/main" id="{EB2EB56B-E90A-424F-9B91-EB766ED67EAD}"/>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75" name="Text Box 82">
          <a:extLst>
            <a:ext uri="{FF2B5EF4-FFF2-40B4-BE49-F238E27FC236}">
              <a16:creationId xmlns:a16="http://schemas.microsoft.com/office/drawing/2014/main" id="{DE295CDD-AB0A-4CE4-86E9-ED9D443FE899}"/>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76" name="Text Box 83">
          <a:extLst>
            <a:ext uri="{FF2B5EF4-FFF2-40B4-BE49-F238E27FC236}">
              <a16:creationId xmlns:a16="http://schemas.microsoft.com/office/drawing/2014/main" id="{B8F5DAE8-47E4-4B3B-9BFB-66F792B46B88}"/>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77" name="Text Box 84">
          <a:extLst>
            <a:ext uri="{FF2B5EF4-FFF2-40B4-BE49-F238E27FC236}">
              <a16:creationId xmlns:a16="http://schemas.microsoft.com/office/drawing/2014/main" id="{D568DC1C-7C1C-4E28-BBFB-373A3A0D04E3}"/>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78" name="Text Box 85">
          <a:extLst>
            <a:ext uri="{FF2B5EF4-FFF2-40B4-BE49-F238E27FC236}">
              <a16:creationId xmlns:a16="http://schemas.microsoft.com/office/drawing/2014/main" id="{79BBA93F-7EB5-45BC-AC2A-AB308EF9C6D9}"/>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79" name="Text Box 86">
          <a:extLst>
            <a:ext uri="{FF2B5EF4-FFF2-40B4-BE49-F238E27FC236}">
              <a16:creationId xmlns:a16="http://schemas.microsoft.com/office/drawing/2014/main" id="{7ADBD25E-77A4-479A-AC32-4D5B8F50807C}"/>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80" name="Text Box 87">
          <a:extLst>
            <a:ext uri="{FF2B5EF4-FFF2-40B4-BE49-F238E27FC236}">
              <a16:creationId xmlns:a16="http://schemas.microsoft.com/office/drawing/2014/main" id="{48399630-DE8C-478A-A8D2-7AD8DB0AD293}"/>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81" name="Text Box 88">
          <a:extLst>
            <a:ext uri="{FF2B5EF4-FFF2-40B4-BE49-F238E27FC236}">
              <a16:creationId xmlns:a16="http://schemas.microsoft.com/office/drawing/2014/main" id="{FA416E69-1151-4939-9BB0-9A70D179D73A}"/>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82" name="Text Box 89">
          <a:extLst>
            <a:ext uri="{FF2B5EF4-FFF2-40B4-BE49-F238E27FC236}">
              <a16:creationId xmlns:a16="http://schemas.microsoft.com/office/drawing/2014/main" id="{4323D807-41C4-41FF-9A78-5CE494BD66B2}"/>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83" name="Text Box 90">
          <a:extLst>
            <a:ext uri="{FF2B5EF4-FFF2-40B4-BE49-F238E27FC236}">
              <a16:creationId xmlns:a16="http://schemas.microsoft.com/office/drawing/2014/main" id="{B93A7E9A-4FC9-40E0-BE69-2BCF32E58982}"/>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84" name="Text Box 91">
          <a:extLst>
            <a:ext uri="{FF2B5EF4-FFF2-40B4-BE49-F238E27FC236}">
              <a16:creationId xmlns:a16="http://schemas.microsoft.com/office/drawing/2014/main" id="{4A66B02F-B35D-43C1-9581-5333CE3589D3}"/>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85" name="Text Box 92">
          <a:extLst>
            <a:ext uri="{FF2B5EF4-FFF2-40B4-BE49-F238E27FC236}">
              <a16:creationId xmlns:a16="http://schemas.microsoft.com/office/drawing/2014/main" id="{79C575E5-CE3B-4A61-9162-ADB1BB6223A1}"/>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86" name="Text Box 93">
          <a:extLst>
            <a:ext uri="{FF2B5EF4-FFF2-40B4-BE49-F238E27FC236}">
              <a16:creationId xmlns:a16="http://schemas.microsoft.com/office/drawing/2014/main" id="{504253D6-8B26-4608-B283-155A9B7F738D}"/>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87" name="Text Box 94">
          <a:extLst>
            <a:ext uri="{FF2B5EF4-FFF2-40B4-BE49-F238E27FC236}">
              <a16:creationId xmlns:a16="http://schemas.microsoft.com/office/drawing/2014/main" id="{BD65A856-C681-4D25-8EEE-391C2A8C1EC7}"/>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88" name="Text Box 95">
          <a:extLst>
            <a:ext uri="{FF2B5EF4-FFF2-40B4-BE49-F238E27FC236}">
              <a16:creationId xmlns:a16="http://schemas.microsoft.com/office/drawing/2014/main" id="{0377197E-2B81-4070-B53D-1352A771AC96}"/>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89" name="Text Box 96">
          <a:extLst>
            <a:ext uri="{FF2B5EF4-FFF2-40B4-BE49-F238E27FC236}">
              <a16:creationId xmlns:a16="http://schemas.microsoft.com/office/drawing/2014/main" id="{6F5C4C5E-1B2B-46AB-A175-1F3902A0BB29}"/>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90" name="Text Box 97">
          <a:extLst>
            <a:ext uri="{FF2B5EF4-FFF2-40B4-BE49-F238E27FC236}">
              <a16:creationId xmlns:a16="http://schemas.microsoft.com/office/drawing/2014/main" id="{A1167A1E-3E21-44F0-AD7D-73F274E36DE4}"/>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91" name="Text Box 98">
          <a:extLst>
            <a:ext uri="{FF2B5EF4-FFF2-40B4-BE49-F238E27FC236}">
              <a16:creationId xmlns:a16="http://schemas.microsoft.com/office/drawing/2014/main" id="{C95BD449-3D47-4DA5-AD96-4BE1C28362AE}"/>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92" name="Text Box 99">
          <a:extLst>
            <a:ext uri="{FF2B5EF4-FFF2-40B4-BE49-F238E27FC236}">
              <a16:creationId xmlns:a16="http://schemas.microsoft.com/office/drawing/2014/main" id="{FFE26760-9A01-49AF-A228-A82A804BCC88}"/>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93" name="Text Box 100">
          <a:extLst>
            <a:ext uri="{FF2B5EF4-FFF2-40B4-BE49-F238E27FC236}">
              <a16:creationId xmlns:a16="http://schemas.microsoft.com/office/drawing/2014/main" id="{8422E701-0E23-4E83-B513-9F8496D26D41}"/>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94" name="Text Box 101">
          <a:extLst>
            <a:ext uri="{FF2B5EF4-FFF2-40B4-BE49-F238E27FC236}">
              <a16:creationId xmlns:a16="http://schemas.microsoft.com/office/drawing/2014/main" id="{7F2FF7BE-A69F-464B-A2E7-E64A359466D8}"/>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95" name="Text Box 102">
          <a:extLst>
            <a:ext uri="{FF2B5EF4-FFF2-40B4-BE49-F238E27FC236}">
              <a16:creationId xmlns:a16="http://schemas.microsoft.com/office/drawing/2014/main" id="{C7486F3E-A3A1-4213-92F2-E4F45D5BB4C3}"/>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96" name="Text Box 103">
          <a:extLst>
            <a:ext uri="{FF2B5EF4-FFF2-40B4-BE49-F238E27FC236}">
              <a16:creationId xmlns:a16="http://schemas.microsoft.com/office/drawing/2014/main" id="{6AD3467E-ECF9-4D5D-B2AB-E0EBB5F2C23C}"/>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97" name="Text Box 104">
          <a:extLst>
            <a:ext uri="{FF2B5EF4-FFF2-40B4-BE49-F238E27FC236}">
              <a16:creationId xmlns:a16="http://schemas.microsoft.com/office/drawing/2014/main" id="{49814EAB-1C74-4315-96FE-4FE821AAE2A6}"/>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98" name="Text Box 105">
          <a:extLst>
            <a:ext uri="{FF2B5EF4-FFF2-40B4-BE49-F238E27FC236}">
              <a16:creationId xmlns:a16="http://schemas.microsoft.com/office/drawing/2014/main" id="{DE1DF602-AF55-4A56-A98B-FBFC037799D5}"/>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99" name="Text Box 106">
          <a:extLst>
            <a:ext uri="{FF2B5EF4-FFF2-40B4-BE49-F238E27FC236}">
              <a16:creationId xmlns:a16="http://schemas.microsoft.com/office/drawing/2014/main" id="{38E0F5E6-4D7D-417C-B979-5D3C5734E600}"/>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00" name="Text Box 107">
          <a:extLst>
            <a:ext uri="{FF2B5EF4-FFF2-40B4-BE49-F238E27FC236}">
              <a16:creationId xmlns:a16="http://schemas.microsoft.com/office/drawing/2014/main" id="{62E75103-7AFC-4E19-92C3-66533C22262F}"/>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01" name="Text Box 108">
          <a:extLst>
            <a:ext uri="{FF2B5EF4-FFF2-40B4-BE49-F238E27FC236}">
              <a16:creationId xmlns:a16="http://schemas.microsoft.com/office/drawing/2014/main" id="{0BF8D53F-640B-4C82-9848-A61695AFCA0E}"/>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02" name="Text Box 109">
          <a:extLst>
            <a:ext uri="{FF2B5EF4-FFF2-40B4-BE49-F238E27FC236}">
              <a16:creationId xmlns:a16="http://schemas.microsoft.com/office/drawing/2014/main" id="{F77A2FCD-431A-4523-8AAB-03FB0FD3424C}"/>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03" name="Text Box 110">
          <a:extLst>
            <a:ext uri="{FF2B5EF4-FFF2-40B4-BE49-F238E27FC236}">
              <a16:creationId xmlns:a16="http://schemas.microsoft.com/office/drawing/2014/main" id="{5CDC945D-0825-4C75-A1C5-99799615F054}"/>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04" name="Text Box 111">
          <a:extLst>
            <a:ext uri="{FF2B5EF4-FFF2-40B4-BE49-F238E27FC236}">
              <a16:creationId xmlns:a16="http://schemas.microsoft.com/office/drawing/2014/main" id="{03BD6F41-C3C4-4D8F-9F43-904B40BB2E68}"/>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05" name="Text Box 112">
          <a:extLst>
            <a:ext uri="{FF2B5EF4-FFF2-40B4-BE49-F238E27FC236}">
              <a16:creationId xmlns:a16="http://schemas.microsoft.com/office/drawing/2014/main" id="{D548C74F-E174-4F22-BAFA-3256A1DCC575}"/>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06" name="Text Box 113">
          <a:extLst>
            <a:ext uri="{FF2B5EF4-FFF2-40B4-BE49-F238E27FC236}">
              <a16:creationId xmlns:a16="http://schemas.microsoft.com/office/drawing/2014/main" id="{1F087F0D-BB80-41E6-8857-CCFD23AC2580}"/>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07" name="Text Box 114">
          <a:extLst>
            <a:ext uri="{FF2B5EF4-FFF2-40B4-BE49-F238E27FC236}">
              <a16:creationId xmlns:a16="http://schemas.microsoft.com/office/drawing/2014/main" id="{A291A7D5-2796-4ED8-AFCD-E81EF0788378}"/>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08" name="Text Box 115">
          <a:extLst>
            <a:ext uri="{FF2B5EF4-FFF2-40B4-BE49-F238E27FC236}">
              <a16:creationId xmlns:a16="http://schemas.microsoft.com/office/drawing/2014/main" id="{5A4E0A11-D3E2-4691-9B72-38BA376CBCE1}"/>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09" name="Text Box 116">
          <a:extLst>
            <a:ext uri="{FF2B5EF4-FFF2-40B4-BE49-F238E27FC236}">
              <a16:creationId xmlns:a16="http://schemas.microsoft.com/office/drawing/2014/main" id="{8B452DA7-5EAC-46F2-B4EC-F23B5F06CE72}"/>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10" name="Text Box 117">
          <a:extLst>
            <a:ext uri="{FF2B5EF4-FFF2-40B4-BE49-F238E27FC236}">
              <a16:creationId xmlns:a16="http://schemas.microsoft.com/office/drawing/2014/main" id="{66ED6D41-34D4-4D0B-8E8B-F9945B70D871}"/>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11" name="Text Box 118">
          <a:extLst>
            <a:ext uri="{FF2B5EF4-FFF2-40B4-BE49-F238E27FC236}">
              <a16:creationId xmlns:a16="http://schemas.microsoft.com/office/drawing/2014/main" id="{DDD4262B-8336-4E54-BC86-6134236D70C0}"/>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12" name="Text Box 119">
          <a:extLst>
            <a:ext uri="{FF2B5EF4-FFF2-40B4-BE49-F238E27FC236}">
              <a16:creationId xmlns:a16="http://schemas.microsoft.com/office/drawing/2014/main" id="{EB7675FD-AD6E-4402-B23D-8F07A81D975D}"/>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13" name="Text Box 120">
          <a:extLst>
            <a:ext uri="{FF2B5EF4-FFF2-40B4-BE49-F238E27FC236}">
              <a16:creationId xmlns:a16="http://schemas.microsoft.com/office/drawing/2014/main" id="{F78806F9-441F-41EB-B22E-D25BCA85C850}"/>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14" name="Text Box 121">
          <a:extLst>
            <a:ext uri="{FF2B5EF4-FFF2-40B4-BE49-F238E27FC236}">
              <a16:creationId xmlns:a16="http://schemas.microsoft.com/office/drawing/2014/main" id="{8C67A30B-D1A1-4EA9-9D8C-13741B1960F5}"/>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15" name="Text Box 122">
          <a:extLst>
            <a:ext uri="{FF2B5EF4-FFF2-40B4-BE49-F238E27FC236}">
              <a16:creationId xmlns:a16="http://schemas.microsoft.com/office/drawing/2014/main" id="{EDD05CEB-A767-43EB-AAB5-E5B8C4AF10DF}"/>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16" name="Text Box 123">
          <a:extLst>
            <a:ext uri="{FF2B5EF4-FFF2-40B4-BE49-F238E27FC236}">
              <a16:creationId xmlns:a16="http://schemas.microsoft.com/office/drawing/2014/main" id="{A067F2FC-228F-455E-819C-6AAA9F4AEF9F}"/>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17" name="Text Box 124">
          <a:extLst>
            <a:ext uri="{FF2B5EF4-FFF2-40B4-BE49-F238E27FC236}">
              <a16:creationId xmlns:a16="http://schemas.microsoft.com/office/drawing/2014/main" id="{0DD732BE-DEAA-400C-9B6F-DFDAE6BAE0AA}"/>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18" name="Text Box 125">
          <a:extLst>
            <a:ext uri="{FF2B5EF4-FFF2-40B4-BE49-F238E27FC236}">
              <a16:creationId xmlns:a16="http://schemas.microsoft.com/office/drawing/2014/main" id="{8928AE5B-5060-413B-921F-D513C940B83B}"/>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19" name="Text Box 126">
          <a:extLst>
            <a:ext uri="{FF2B5EF4-FFF2-40B4-BE49-F238E27FC236}">
              <a16:creationId xmlns:a16="http://schemas.microsoft.com/office/drawing/2014/main" id="{8EF585A8-CE71-401F-A96D-89362DA102A0}"/>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20" name="Text Box 127">
          <a:extLst>
            <a:ext uri="{FF2B5EF4-FFF2-40B4-BE49-F238E27FC236}">
              <a16:creationId xmlns:a16="http://schemas.microsoft.com/office/drawing/2014/main" id="{FEAE0743-D207-4F01-BB71-C32C7D65B6D6}"/>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21" name="Text Box 128">
          <a:extLst>
            <a:ext uri="{FF2B5EF4-FFF2-40B4-BE49-F238E27FC236}">
              <a16:creationId xmlns:a16="http://schemas.microsoft.com/office/drawing/2014/main" id="{DB9A4E12-2877-4485-8F0E-6FF84375B5C6}"/>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22" name="Text Box 129">
          <a:extLst>
            <a:ext uri="{FF2B5EF4-FFF2-40B4-BE49-F238E27FC236}">
              <a16:creationId xmlns:a16="http://schemas.microsoft.com/office/drawing/2014/main" id="{E1F795A4-0454-4EDB-B906-613B40165FF8}"/>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23" name="Text Box 130">
          <a:extLst>
            <a:ext uri="{FF2B5EF4-FFF2-40B4-BE49-F238E27FC236}">
              <a16:creationId xmlns:a16="http://schemas.microsoft.com/office/drawing/2014/main" id="{8D2A862D-C2B2-4014-B52A-7F35F919B70F}"/>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24" name="Text Box 131">
          <a:extLst>
            <a:ext uri="{FF2B5EF4-FFF2-40B4-BE49-F238E27FC236}">
              <a16:creationId xmlns:a16="http://schemas.microsoft.com/office/drawing/2014/main" id="{5F46673A-B8D0-4495-BCA9-8D3DBD890F8B}"/>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25" name="Text Box 132">
          <a:extLst>
            <a:ext uri="{FF2B5EF4-FFF2-40B4-BE49-F238E27FC236}">
              <a16:creationId xmlns:a16="http://schemas.microsoft.com/office/drawing/2014/main" id="{493A4407-B568-4F02-94B0-05E4B7CC03ED}"/>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26" name="Text Box 133">
          <a:extLst>
            <a:ext uri="{FF2B5EF4-FFF2-40B4-BE49-F238E27FC236}">
              <a16:creationId xmlns:a16="http://schemas.microsoft.com/office/drawing/2014/main" id="{A6421F0E-160B-4E5C-9456-280178BF389E}"/>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27" name="Text Box 134">
          <a:extLst>
            <a:ext uri="{FF2B5EF4-FFF2-40B4-BE49-F238E27FC236}">
              <a16:creationId xmlns:a16="http://schemas.microsoft.com/office/drawing/2014/main" id="{A1C5D45B-418B-4564-BFC9-C2BCD3609009}"/>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28" name="Text Box 135">
          <a:extLst>
            <a:ext uri="{FF2B5EF4-FFF2-40B4-BE49-F238E27FC236}">
              <a16:creationId xmlns:a16="http://schemas.microsoft.com/office/drawing/2014/main" id="{572C9C28-3679-4352-A0AE-15F3A9918D45}"/>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29" name="Text Box 136">
          <a:extLst>
            <a:ext uri="{FF2B5EF4-FFF2-40B4-BE49-F238E27FC236}">
              <a16:creationId xmlns:a16="http://schemas.microsoft.com/office/drawing/2014/main" id="{C6D36333-F54B-46C4-B505-47A48518C84E}"/>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30" name="Text Box 137">
          <a:extLst>
            <a:ext uri="{FF2B5EF4-FFF2-40B4-BE49-F238E27FC236}">
              <a16:creationId xmlns:a16="http://schemas.microsoft.com/office/drawing/2014/main" id="{7D4B1C8D-7619-4D86-95E7-422B1A03A0AE}"/>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31" name="Text Box 138">
          <a:extLst>
            <a:ext uri="{FF2B5EF4-FFF2-40B4-BE49-F238E27FC236}">
              <a16:creationId xmlns:a16="http://schemas.microsoft.com/office/drawing/2014/main" id="{48158579-209D-468C-A675-BCC537E06C13}"/>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32" name="Text Box 139">
          <a:extLst>
            <a:ext uri="{FF2B5EF4-FFF2-40B4-BE49-F238E27FC236}">
              <a16:creationId xmlns:a16="http://schemas.microsoft.com/office/drawing/2014/main" id="{5D9FBBE0-F2AA-424A-BA97-6B5E52D61D8D}"/>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33" name="Text Box 140">
          <a:extLst>
            <a:ext uri="{FF2B5EF4-FFF2-40B4-BE49-F238E27FC236}">
              <a16:creationId xmlns:a16="http://schemas.microsoft.com/office/drawing/2014/main" id="{F41651A4-FB26-4DFB-A42D-17984CFEDCDF}"/>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34" name="Text Box 141">
          <a:extLst>
            <a:ext uri="{FF2B5EF4-FFF2-40B4-BE49-F238E27FC236}">
              <a16:creationId xmlns:a16="http://schemas.microsoft.com/office/drawing/2014/main" id="{2C41A4EF-0641-4D70-A30F-55DFB2BCFCE6}"/>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35" name="Text Box 142">
          <a:extLst>
            <a:ext uri="{FF2B5EF4-FFF2-40B4-BE49-F238E27FC236}">
              <a16:creationId xmlns:a16="http://schemas.microsoft.com/office/drawing/2014/main" id="{80A77E1C-632D-4C6F-AE39-3353C31570BB}"/>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36" name="Text Box 143">
          <a:extLst>
            <a:ext uri="{FF2B5EF4-FFF2-40B4-BE49-F238E27FC236}">
              <a16:creationId xmlns:a16="http://schemas.microsoft.com/office/drawing/2014/main" id="{8A2B17B8-A4B5-46B9-9F8D-561442E51E4C}"/>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37" name="Text Box 144">
          <a:extLst>
            <a:ext uri="{FF2B5EF4-FFF2-40B4-BE49-F238E27FC236}">
              <a16:creationId xmlns:a16="http://schemas.microsoft.com/office/drawing/2014/main" id="{D3C9AD66-2E8E-4A63-AE0D-E43ECBCD932D}"/>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38" name="Text Box 145">
          <a:extLst>
            <a:ext uri="{FF2B5EF4-FFF2-40B4-BE49-F238E27FC236}">
              <a16:creationId xmlns:a16="http://schemas.microsoft.com/office/drawing/2014/main" id="{7C17F5FB-0B66-476A-A7BD-66BBE6BCAFDE}"/>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39" name="Text Box 146">
          <a:extLst>
            <a:ext uri="{FF2B5EF4-FFF2-40B4-BE49-F238E27FC236}">
              <a16:creationId xmlns:a16="http://schemas.microsoft.com/office/drawing/2014/main" id="{CE4CC5B6-272D-4BF3-A016-8791B1726DD6}"/>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40" name="Text Box 147">
          <a:extLst>
            <a:ext uri="{FF2B5EF4-FFF2-40B4-BE49-F238E27FC236}">
              <a16:creationId xmlns:a16="http://schemas.microsoft.com/office/drawing/2014/main" id="{A725AA49-389B-4EEB-8263-86DF2D16DAA0}"/>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41" name="Text Box 148">
          <a:extLst>
            <a:ext uri="{FF2B5EF4-FFF2-40B4-BE49-F238E27FC236}">
              <a16:creationId xmlns:a16="http://schemas.microsoft.com/office/drawing/2014/main" id="{937B31B7-0656-4669-8FFB-1B680E56E791}"/>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42" name="Text Box 149">
          <a:extLst>
            <a:ext uri="{FF2B5EF4-FFF2-40B4-BE49-F238E27FC236}">
              <a16:creationId xmlns:a16="http://schemas.microsoft.com/office/drawing/2014/main" id="{99C55FD5-88E5-4FAA-8144-2A7E932D630A}"/>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43" name="Text Box 150">
          <a:extLst>
            <a:ext uri="{FF2B5EF4-FFF2-40B4-BE49-F238E27FC236}">
              <a16:creationId xmlns:a16="http://schemas.microsoft.com/office/drawing/2014/main" id="{A013407F-D68C-4DA2-8976-7C745F563C2E}"/>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44" name="Text Box 151">
          <a:extLst>
            <a:ext uri="{FF2B5EF4-FFF2-40B4-BE49-F238E27FC236}">
              <a16:creationId xmlns:a16="http://schemas.microsoft.com/office/drawing/2014/main" id="{C7873ECE-1D09-4C96-B6FA-65E881CEE200}"/>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45" name="Text Box 152">
          <a:extLst>
            <a:ext uri="{FF2B5EF4-FFF2-40B4-BE49-F238E27FC236}">
              <a16:creationId xmlns:a16="http://schemas.microsoft.com/office/drawing/2014/main" id="{D2F3E633-478A-4E60-B51A-6754E510E984}"/>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46" name="Text Box 153">
          <a:extLst>
            <a:ext uri="{FF2B5EF4-FFF2-40B4-BE49-F238E27FC236}">
              <a16:creationId xmlns:a16="http://schemas.microsoft.com/office/drawing/2014/main" id="{413848A0-EADB-4861-8BFD-12F50E2ADE63}"/>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47" name="Text Box 154">
          <a:extLst>
            <a:ext uri="{FF2B5EF4-FFF2-40B4-BE49-F238E27FC236}">
              <a16:creationId xmlns:a16="http://schemas.microsoft.com/office/drawing/2014/main" id="{7BAEEB4A-40C1-401E-95E4-6E7BCD49E9C9}"/>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48" name="Text Box 155">
          <a:extLst>
            <a:ext uri="{FF2B5EF4-FFF2-40B4-BE49-F238E27FC236}">
              <a16:creationId xmlns:a16="http://schemas.microsoft.com/office/drawing/2014/main" id="{FC43608D-6AC2-4535-88E8-FED0DEFBDAD4}"/>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49" name="Text Box 156">
          <a:extLst>
            <a:ext uri="{FF2B5EF4-FFF2-40B4-BE49-F238E27FC236}">
              <a16:creationId xmlns:a16="http://schemas.microsoft.com/office/drawing/2014/main" id="{A5E7A3B9-CB6D-4912-B3AC-71B46D5DCB77}"/>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50" name="Text Box 157">
          <a:extLst>
            <a:ext uri="{FF2B5EF4-FFF2-40B4-BE49-F238E27FC236}">
              <a16:creationId xmlns:a16="http://schemas.microsoft.com/office/drawing/2014/main" id="{CFD6AED5-0889-412F-A520-532C87AD1F84}"/>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51" name="Text Box 158">
          <a:extLst>
            <a:ext uri="{FF2B5EF4-FFF2-40B4-BE49-F238E27FC236}">
              <a16:creationId xmlns:a16="http://schemas.microsoft.com/office/drawing/2014/main" id="{78161897-E221-4DFC-8FAF-763082E56E4F}"/>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52" name="Text Box 159">
          <a:extLst>
            <a:ext uri="{FF2B5EF4-FFF2-40B4-BE49-F238E27FC236}">
              <a16:creationId xmlns:a16="http://schemas.microsoft.com/office/drawing/2014/main" id="{68C8EED3-A009-4C2B-9EFE-D3608D9B808D}"/>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53" name="Text Box 160">
          <a:extLst>
            <a:ext uri="{FF2B5EF4-FFF2-40B4-BE49-F238E27FC236}">
              <a16:creationId xmlns:a16="http://schemas.microsoft.com/office/drawing/2014/main" id="{3266CDA9-E60B-4E94-A1A5-98E0B49CCFF6}"/>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54" name="Text Box 161">
          <a:extLst>
            <a:ext uri="{FF2B5EF4-FFF2-40B4-BE49-F238E27FC236}">
              <a16:creationId xmlns:a16="http://schemas.microsoft.com/office/drawing/2014/main" id="{3B674678-47AD-43F3-95C8-BCDD7CA91A6F}"/>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55" name="Text Box 162">
          <a:extLst>
            <a:ext uri="{FF2B5EF4-FFF2-40B4-BE49-F238E27FC236}">
              <a16:creationId xmlns:a16="http://schemas.microsoft.com/office/drawing/2014/main" id="{B508D57D-12E9-47E8-AE90-17DEA550D304}"/>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56" name="Text Box 163">
          <a:extLst>
            <a:ext uri="{FF2B5EF4-FFF2-40B4-BE49-F238E27FC236}">
              <a16:creationId xmlns:a16="http://schemas.microsoft.com/office/drawing/2014/main" id="{77546C32-70AC-4187-80D6-8DB427102040}"/>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57" name="Text Box 164">
          <a:extLst>
            <a:ext uri="{FF2B5EF4-FFF2-40B4-BE49-F238E27FC236}">
              <a16:creationId xmlns:a16="http://schemas.microsoft.com/office/drawing/2014/main" id="{1A11C85F-A6C1-4B7D-837C-76A03B8F9BE3}"/>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58" name="Text Box 165">
          <a:extLst>
            <a:ext uri="{FF2B5EF4-FFF2-40B4-BE49-F238E27FC236}">
              <a16:creationId xmlns:a16="http://schemas.microsoft.com/office/drawing/2014/main" id="{C3537097-0710-4D70-9010-0B3035872B42}"/>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59" name="Text Box 166">
          <a:extLst>
            <a:ext uri="{FF2B5EF4-FFF2-40B4-BE49-F238E27FC236}">
              <a16:creationId xmlns:a16="http://schemas.microsoft.com/office/drawing/2014/main" id="{40AAAF80-C564-4634-9EFC-70E63B48A239}"/>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60" name="Text Box 167">
          <a:extLst>
            <a:ext uri="{FF2B5EF4-FFF2-40B4-BE49-F238E27FC236}">
              <a16:creationId xmlns:a16="http://schemas.microsoft.com/office/drawing/2014/main" id="{000D6848-FF88-4733-96C5-4772B861806D}"/>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61" name="Text Box 168">
          <a:extLst>
            <a:ext uri="{FF2B5EF4-FFF2-40B4-BE49-F238E27FC236}">
              <a16:creationId xmlns:a16="http://schemas.microsoft.com/office/drawing/2014/main" id="{6792666E-22A7-437D-8790-40A8D27F9A96}"/>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62" name="Text Box 169">
          <a:extLst>
            <a:ext uri="{FF2B5EF4-FFF2-40B4-BE49-F238E27FC236}">
              <a16:creationId xmlns:a16="http://schemas.microsoft.com/office/drawing/2014/main" id="{B729E568-DCAA-4C58-B21B-FBCCE8A41FE8}"/>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63" name="Text Box 170">
          <a:extLst>
            <a:ext uri="{FF2B5EF4-FFF2-40B4-BE49-F238E27FC236}">
              <a16:creationId xmlns:a16="http://schemas.microsoft.com/office/drawing/2014/main" id="{9C6AAD20-4BFF-4EA6-AFA5-6B8C1BE13218}"/>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64" name="Text Box 171">
          <a:extLst>
            <a:ext uri="{FF2B5EF4-FFF2-40B4-BE49-F238E27FC236}">
              <a16:creationId xmlns:a16="http://schemas.microsoft.com/office/drawing/2014/main" id="{BDDB6627-0BF6-4CF9-AF22-F75A6D0A167B}"/>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65" name="Text Box 172">
          <a:extLst>
            <a:ext uri="{FF2B5EF4-FFF2-40B4-BE49-F238E27FC236}">
              <a16:creationId xmlns:a16="http://schemas.microsoft.com/office/drawing/2014/main" id="{B4687E34-E474-46A0-92FB-A48375DABBA7}"/>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66" name="Text Box 173">
          <a:extLst>
            <a:ext uri="{FF2B5EF4-FFF2-40B4-BE49-F238E27FC236}">
              <a16:creationId xmlns:a16="http://schemas.microsoft.com/office/drawing/2014/main" id="{2A06DE7E-7019-48A9-A096-6069F6FA03A2}"/>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67" name="Text Box 174">
          <a:extLst>
            <a:ext uri="{FF2B5EF4-FFF2-40B4-BE49-F238E27FC236}">
              <a16:creationId xmlns:a16="http://schemas.microsoft.com/office/drawing/2014/main" id="{2C1B5494-9E2E-416B-BC07-FC0DB59C8323}"/>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68" name="Text Box 175">
          <a:extLst>
            <a:ext uri="{FF2B5EF4-FFF2-40B4-BE49-F238E27FC236}">
              <a16:creationId xmlns:a16="http://schemas.microsoft.com/office/drawing/2014/main" id="{DA9421C3-52BC-4DA3-939F-F95DF1FD4A08}"/>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69" name="Text Box 176">
          <a:extLst>
            <a:ext uri="{FF2B5EF4-FFF2-40B4-BE49-F238E27FC236}">
              <a16:creationId xmlns:a16="http://schemas.microsoft.com/office/drawing/2014/main" id="{E91DBEFC-2443-47F9-8097-A0C0BE0DDE04}"/>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70" name="Text Box 177">
          <a:extLst>
            <a:ext uri="{FF2B5EF4-FFF2-40B4-BE49-F238E27FC236}">
              <a16:creationId xmlns:a16="http://schemas.microsoft.com/office/drawing/2014/main" id="{E2AEC8D1-D647-4602-B8DB-D95A5B925A17}"/>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71" name="Text Box 178">
          <a:extLst>
            <a:ext uri="{FF2B5EF4-FFF2-40B4-BE49-F238E27FC236}">
              <a16:creationId xmlns:a16="http://schemas.microsoft.com/office/drawing/2014/main" id="{9738BA3E-5B66-435E-AF0A-ECFACAE81295}"/>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72" name="Text Box 179">
          <a:extLst>
            <a:ext uri="{FF2B5EF4-FFF2-40B4-BE49-F238E27FC236}">
              <a16:creationId xmlns:a16="http://schemas.microsoft.com/office/drawing/2014/main" id="{C22709AB-5D55-4DAC-B570-91CCAB873347}"/>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73" name="Text Box 180">
          <a:extLst>
            <a:ext uri="{FF2B5EF4-FFF2-40B4-BE49-F238E27FC236}">
              <a16:creationId xmlns:a16="http://schemas.microsoft.com/office/drawing/2014/main" id="{F2E54997-C31B-4118-AAA9-9729A724309F}"/>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74" name="Text Box 181">
          <a:extLst>
            <a:ext uri="{FF2B5EF4-FFF2-40B4-BE49-F238E27FC236}">
              <a16:creationId xmlns:a16="http://schemas.microsoft.com/office/drawing/2014/main" id="{B73D1447-0388-4641-B5DC-90A9E2D6EDD1}"/>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75" name="Text Box 182">
          <a:extLst>
            <a:ext uri="{FF2B5EF4-FFF2-40B4-BE49-F238E27FC236}">
              <a16:creationId xmlns:a16="http://schemas.microsoft.com/office/drawing/2014/main" id="{52520327-8634-43BE-A148-8880E46563B2}"/>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76" name="Text Box 183">
          <a:extLst>
            <a:ext uri="{FF2B5EF4-FFF2-40B4-BE49-F238E27FC236}">
              <a16:creationId xmlns:a16="http://schemas.microsoft.com/office/drawing/2014/main" id="{A351EE3E-C4CA-4DAA-BF0C-24A8AB8B4C54}"/>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77" name="Text Box 184">
          <a:extLst>
            <a:ext uri="{FF2B5EF4-FFF2-40B4-BE49-F238E27FC236}">
              <a16:creationId xmlns:a16="http://schemas.microsoft.com/office/drawing/2014/main" id="{08F9D53F-CA54-483A-B1EF-1D77A86FD895}"/>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78" name="Text Box 185">
          <a:extLst>
            <a:ext uri="{FF2B5EF4-FFF2-40B4-BE49-F238E27FC236}">
              <a16:creationId xmlns:a16="http://schemas.microsoft.com/office/drawing/2014/main" id="{D7210720-E750-4322-9BB7-2A1E33DE916B}"/>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79" name="Text Box 186">
          <a:extLst>
            <a:ext uri="{FF2B5EF4-FFF2-40B4-BE49-F238E27FC236}">
              <a16:creationId xmlns:a16="http://schemas.microsoft.com/office/drawing/2014/main" id="{73FF0AF8-740E-4983-A467-7EE2E5EF9981}"/>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80" name="Text Box 187">
          <a:extLst>
            <a:ext uri="{FF2B5EF4-FFF2-40B4-BE49-F238E27FC236}">
              <a16:creationId xmlns:a16="http://schemas.microsoft.com/office/drawing/2014/main" id="{1EFC3254-9391-45AB-B73E-EF66173C43F4}"/>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81" name="Text Box 188">
          <a:extLst>
            <a:ext uri="{FF2B5EF4-FFF2-40B4-BE49-F238E27FC236}">
              <a16:creationId xmlns:a16="http://schemas.microsoft.com/office/drawing/2014/main" id="{540E70DC-8B31-48E3-B96D-64AA472AAE20}"/>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82" name="Text Box 189">
          <a:extLst>
            <a:ext uri="{FF2B5EF4-FFF2-40B4-BE49-F238E27FC236}">
              <a16:creationId xmlns:a16="http://schemas.microsoft.com/office/drawing/2014/main" id="{76FFB99D-46B6-4427-8C45-38171FE6FA3B}"/>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83" name="Text Box 190">
          <a:extLst>
            <a:ext uri="{FF2B5EF4-FFF2-40B4-BE49-F238E27FC236}">
              <a16:creationId xmlns:a16="http://schemas.microsoft.com/office/drawing/2014/main" id="{81F5DDF4-3AEC-4FA2-AB0E-44509780C4FB}"/>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84" name="Text Box 191">
          <a:extLst>
            <a:ext uri="{FF2B5EF4-FFF2-40B4-BE49-F238E27FC236}">
              <a16:creationId xmlns:a16="http://schemas.microsoft.com/office/drawing/2014/main" id="{DD8C6652-1183-4AEB-870E-FD6EECF8C649}"/>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85" name="Text Box 192">
          <a:extLst>
            <a:ext uri="{FF2B5EF4-FFF2-40B4-BE49-F238E27FC236}">
              <a16:creationId xmlns:a16="http://schemas.microsoft.com/office/drawing/2014/main" id="{ACDDBA3B-FC3F-425A-B817-A267F2C03C1A}"/>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86" name="Text Box 193">
          <a:extLst>
            <a:ext uri="{FF2B5EF4-FFF2-40B4-BE49-F238E27FC236}">
              <a16:creationId xmlns:a16="http://schemas.microsoft.com/office/drawing/2014/main" id="{87690813-E08D-45AA-A12A-FA7A592AF4B9}"/>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87" name="Text Box 194">
          <a:extLst>
            <a:ext uri="{FF2B5EF4-FFF2-40B4-BE49-F238E27FC236}">
              <a16:creationId xmlns:a16="http://schemas.microsoft.com/office/drawing/2014/main" id="{ABFB9EDE-E935-4A09-8484-39CA0E91D26D}"/>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88" name="Text Box 195">
          <a:extLst>
            <a:ext uri="{FF2B5EF4-FFF2-40B4-BE49-F238E27FC236}">
              <a16:creationId xmlns:a16="http://schemas.microsoft.com/office/drawing/2014/main" id="{D57896EB-5911-4F28-9713-4EC2B91D7D48}"/>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89" name="Text Box 196">
          <a:extLst>
            <a:ext uri="{FF2B5EF4-FFF2-40B4-BE49-F238E27FC236}">
              <a16:creationId xmlns:a16="http://schemas.microsoft.com/office/drawing/2014/main" id="{E91D4117-A1AE-48A5-BAF3-CAA6F9417216}"/>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90" name="Text Box 197">
          <a:extLst>
            <a:ext uri="{FF2B5EF4-FFF2-40B4-BE49-F238E27FC236}">
              <a16:creationId xmlns:a16="http://schemas.microsoft.com/office/drawing/2014/main" id="{8F612145-3FAC-464E-BA57-EE1BF3157883}"/>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191" name="Text Box 198">
          <a:extLst>
            <a:ext uri="{FF2B5EF4-FFF2-40B4-BE49-F238E27FC236}">
              <a16:creationId xmlns:a16="http://schemas.microsoft.com/office/drawing/2014/main" id="{82EC852E-3786-477E-882C-78B12B222293}"/>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92" name="Text Box 220">
          <a:extLst>
            <a:ext uri="{FF2B5EF4-FFF2-40B4-BE49-F238E27FC236}">
              <a16:creationId xmlns:a16="http://schemas.microsoft.com/office/drawing/2014/main" id="{A7E4E687-C2EE-45E0-B45C-281A1BEAF992}"/>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93" name="Text Box 221">
          <a:extLst>
            <a:ext uri="{FF2B5EF4-FFF2-40B4-BE49-F238E27FC236}">
              <a16:creationId xmlns:a16="http://schemas.microsoft.com/office/drawing/2014/main" id="{1A35EE6A-704F-49A2-94CD-DE6DB8287F56}"/>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94" name="Text Box 222">
          <a:extLst>
            <a:ext uri="{FF2B5EF4-FFF2-40B4-BE49-F238E27FC236}">
              <a16:creationId xmlns:a16="http://schemas.microsoft.com/office/drawing/2014/main" id="{2A60A9D5-9EB3-4F40-81E5-BF3D9BBD3FB0}"/>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95" name="Text Box 223">
          <a:extLst>
            <a:ext uri="{FF2B5EF4-FFF2-40B4-BE49-F238E27FC236}">
              <a16:creationId xmlns:a16="http://schemas.microsoft.com/office/drawing/2014/main" id="{1317EB40-A1ED-4400-86A2-821D46998187}"/>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96" name="Text Box 224">
          <a:extLst>
            <a:ext uri="{FF2B5EF4-FFF2-40B4-BE49-F238E27FC236}">
              <a16:creationId xmlns:a16="http://schemas.microsoft.com/office/drawing/2014/main" id="{9E5CE360-FF9F-4172-913C-BAF75D95AC2C}"/>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97" name="Text Box 225">
          <a:extLst>
            <a:ext uri="{FF2B5EF4-FFF2-40B4-BE49-F238E27FC236}">
              <a16:creationId xmlns:a16="http://schemas.microsoft.com/office/drawing/2014/main" id="{4D9DE327-DDA5-4146-A1F2-FBCB893DF028}"/>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98" name="Text Box 226">
          <a:extLst>
            <a:ext uri="{FF2B5EF4-FFF2-40B4-BE49-F238E27FC236}">
              <a16:creationId xmlns:a16="http://schemas.microsoft.com/office/drawing/2014/main" id="{80105395-6550-458A-96EB-E896B9B51C5C}"/>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199" name="Text Box 227">
          <a:extLst>
            <a:ext uri="{FF2B5EF4-FFF2-40B4-BE49-F238E27FC236}">
              <a16:creationId xmlns:a16="http://schemas.microsoft.com/office/drawing/2014/main" id="{BD9BF282-6637-48DE-A433-E6253EB347A0}"/>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00" name="Text Box 228">
          <a:extLst>
            <a:ext uri="{FF2B5EF4-FFF2-40B4-BE49-F238E27FC236}">
              <a16:creationId xmlns:a16="http://schemas.microsoft.com/office/drawing/2014/main" id="{6EEB9529-6F32-4093-ABDA-661F4AE8E0F8}"/>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01" name="Text Box 229">
          <a:extLst>
            <a:ext uri="{FF2B5EF4-FFF2-40B4-BE49-F238E27FC236}">
              <a16:creationId xmlns:a16="http://schemas.microsoft.com/office/drawing/2014/main" id="{6088BFA7-FE57-40B0-BF35-18EDA30FBEC7}"/>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02" name="Text Box 230">
          <a:extLst>
            <a:ext uri="{FF2B5EF4-FFF2-40B4-BE49-F238E27FC236}">
              <a16:creationId xmlns:a16="http://schemas.microsoft.com/office/drawing/2014/main" id="{E50566B2-09AA-432E-A78D-42237C5A23C3}"/>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03" name="Text Box 231">
          <a:extLst>
            <a:ext uri="{FF2B5EF4-FFF2-40B4-BE49-F238E27FC236}">
              <a16:creationId xmlns:a16="http://schemas.microsoft.com/office/drawing/2014/main" id="{5CE3071D-ECA9-4745-86B5-25ABE6A76127}"/>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04" name="Text Box 232">
          <a:extLst>
            <a:ext uri="{FF2B5EF4-FFF2-40B4-BE49-F238E27FC236}">
              <a16:creationId xmlns:a16="http://schemas.microsoft.com/office/drawing/2014/main" id="{01823199-EA09-4A3A-A1B6-B3E94BC3F240}"/>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05" name="Text Box 233">
          <a:extLst>
            <a:ext uri="{FF2B5EF4-FFF2-40B4-BE49-F238E27FC236}">
              <a16:creationId xmlns:a16="http://schemas.microsoft.com/office/drawing/2014/main" id="{B439DD3C-4B04-4570-86BC-9BDD08DBB3EF}"/>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06" name="Text Box 234">
          <a:extLst>
            <a:ext uri="{FF2B5EF4-FFF2-40B4-BE49-F238E27FC236}">
              <a16:creationId xmlns:a16="http://schemas.microsoft.com/office/drawing/2014/main" id="{8F9DA232-2C01-46BD-B3E6-8055A1A7A423}"/>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07" name="Text Box 235">
          <a:extLst>
            <a:ext uri="{FF2B5EF4-FFF2-40B4-BE49-F238E27FC236}">
              <a16:creationId xmlns:a16="http://schemas.microsoft.com/office/drawing/2014/main" id="{9FBB61D2-64DB-43EC-AC61-8E9B457D317D}"/>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08" name="Text Box 236">
          <a:extLst>
            <a:ext uri="{FF2B5EF4-FFF2-40B4-BE49-F238E27FC236}">
              <a16:creationId xmlns:a16="http://schemas.microsoft.com/office/drawing/2014/main" id="{8A599A4B-1584-44EE-9770-10CBA47D34AC}"/>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09" name="Text Box 237">
          <a:extLst>
            <a:ext uri="{FF2B5EF4-FFF2-40B4-BE49-F238E27FC236}">
              <a16:creationId xmlns:a16="http://schemas.microsoft.com/office/drawing/2014/main" id="{F391F179-DE3A-4042-BA6E-3644BEF60AA1}"/>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10" name="Text Box 238">
          <a:extLst>
            <a:ext uri="{FF2B5EF4-FFF2-40B4-BE49-F238E27FC236}">
              <a16:creationId xmlns:a16="http://schemas.microsoft.com/office/drawing/2014/main" id="{8586D5DE-E9F5-4F5F-8024-8BEC9250A36F}"/>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11" name="Text Box 239">
          <a:extLst>
            <a:ext uri="{FF2B5EF4-FFF2-40B4-BE49-F238E27FC236}">
              <a16:creationId xmlns:a16="http://schemas.microsoft.com/office/drawing/2014/main" id="{1CE56D8E-EC80-4BB4-B80B-4664E2BD5873}"/>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12" name="Text Box 240">
          <a:extLst>
            <a:ext uri="{FF2B5EF4-FFF2-40B4-BE49-F238E27FC236}">
              <a16:creationId xmlns:a16="http://schemas.microsoft.com/office/drawing/2014/main" id="{A103D165-ED4B-4B21-99A1-C736B2B4CE90}"/>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13" name="Text Box 241">
          <a:extLst>
            <a:ext uri="{FF2B5EF4-FFF2-40B4-BE49-F238E27FC236}">
              <a16:creationId xmlns:a16="http://schemas.microsoft.com/office/drawing/2014/main" id="{3C779BC0-FD32-4854-B538-3910CCFB7084}"/>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14" name="Text Box 242">
          <a:extLst>
            <a:ext uri="{FF2B5EF4-FFF2-40B4-BE49-F238E27FC236}">
              <a16:creationId xmlns:a16="http://schemas.microsoft.com/office/drawing/2014/main" id="{EDC8BE63-29CB-40BE-BE1E-01C99A1D855B}"/>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15" name="Text Box 243">
          <a:extLst>
            <a:ext uri="{FF2B5EF4-FFF2-40B4-BE49-F238E27FC236}">
              <a16:creationId xmlns:a16="http://schemas.microsoft.com/office/drawing/2014/main" id="{89FFF5D3-2E4E-4765-82EB-F874332B2B0D}"/>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16" name="Text Box 244">
          <a:extLst>
            <a:ext uri="{FF2B5EF4-FFF2-40B4-BE49-F238E27FC236}">
              <a16:creationId xmlns:a16="http://schemas.microsoft.com/office/drawing/2014/main" id="{3CE17F06-9EE5-4CC3-A321-922CB7F516BF}"/>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17" name="Text Box 245">
          <a:extLst>
            <a:ext uri="{FF2B5EF4-FFF2-40B4-BE49-F238E27FC236}">
              <a16:creationId xmlns:a16="http://schemas.microsoft.com/office/drawing/2014/main" id="{4614477C-D46C-457A-B29C-201F53DF91FF}"/>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18" name="Text Box 246">
          <a:extLst>
            <a:ext uri="{FF2B5EF4-FFF2-40B4-BE49-F238E27FC236}">
              <a16:creationId xmlns:a16="http://schemas.microsoft.com/office/drawing/2014/main" id="{8F5F374E-5CC1-4F32-8764-D19EA636504D}"/>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19" name="Text Box 247">
          <a:extLst>
            <a:ext uri="{FF2B5EF4-FFF2-40B4-BE49-F238E27FC236}">
              <a16:creationId xmlns:a16="http://schemas.microsoft.com/office/drawing/2014/main" id="{4CE5BA4C-F8F8-43B3-B585-90F1B5A0BE99}"/>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20" name="Text Box 248">
          <a:extLst>
            <a:ext uri="{FF2B5EF4-FFF2-40B4-BE49-F238E27FC236}">
              <a16:creationId xmlns:a16="http://schemas.microsoft.com/office/drawing/2014/main" id="{AAEC744D-A60F-47AB-80AB-2684E232DA61}"/>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21" name="Text Box 249">
          <a:extLst>
            <a:ext uri="{FF2B5EF4-FFF2-40B4-BE49-F238E27FC236}">
              <a16:creationId xmlns:a16="http://schemas.microsoft.com/office/drawing/2014/main" id="{F7EAAB58-5CCB-4419-904B-4324C6BBFDB9}"/>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22" name="Text Box 250">
          <a:extLst>
            <a:ext uri="{FF2B5EF4-FFF2-40B4-BE49-F238E27FC236}">
              <a16:creationId xmlns:a16="http://schemas.microsoft.com/office/drawing/2014/main" id="{867AE468-F878-4B20-959A-881C93D376EC}"/>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23" name="Text Box 251">
          <a:extLst>
            <a:ext uri="{FF2B5EF4-FFF2-40B4-BE49-F238E27FC236}">
              <a16:creationId xmlns:a16="http://schemas.microsoft.com/office/drawing/2014/main" id="{4FFEDE92-BC5D-406C-A0F2-3626CFED8AD0}"/>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24" name="Text Box 252">
          <a:extLst>
            <a:ext uri="{FF2B5EF4-FFF2-40B4-BE49-F238E27FC236}">
              <a16:creationId xmlns:a16="http://schemas.microsoft.com/office/drawing/2014/main" id="{7DAB3499-30B2-4F1A-BBE6-FBAE5E4639C7}"/>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25" name="Text Box 253">
          <a:extLst>
            <a:ext uri="{FF2B5EF4-FFF2-40B4-BE49-F238E27FC236}">
              <a16:creationId xmlns:a16="http://schemas.microsoft.com/office/drawing/2014/main" id="{44437DCF-643A-4F6B-BF4C-C5ADC56C5001}"/>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26" name="Text Box 254">
          <a:extLst>
            <a:ext uri="{FF2B5EF4-FFF2-40B4-BE49-F238E27FC236}">
              <a16:creationId xmlns:a16="http://schemas.microsoft.com/office/drawing/2014/main" id="{612915BA-6E6A-4BBE-842E-CA8FB9202C29}"/>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27" name="Text Box 255">
          <a:extLst>
            <a:ext uri="{FF2B5EF4-FFF2-40B4-BE49-F238E27FC236}">
              <a16:creationId xmlns:a16="http://schemas.microsoft.com/office/drawing/2014/main" id="{C2DE4C62-9C71-4F97-B57F-E944F0BBF1CA}"/>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28" name="Text Box 256">
          <a:extLst>
            <a:ext uri="{FF2B5EF4-FFF2-40B4-BE49-F238E27FC236}">
              <a16:creationId xmlns:a16="http://schemas.microsoft.com/office/drawing/2014/main" id="{89E1E192-7BFF-4B0A-A633-E6E672F3F73A}"/>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29" name="Text Box 257">
          <a:extLst>
            <a:ext uri="{FF2B5EF4-FFF2-40B4-BE49-F238E27FC236}">
              <a16:creationId xmlns:a16="http://schemas.microsoft.com/office/drawing/2014/main" id="{E7374EDE-F84B-4484-91CF-E4F8B076E4CC}"/>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30" name="Text Box 258">
          <a:extLst>
            <a:ext uri="{FF2B5EF4-FFF2-40B4-BE49-F238E27FC236}">
              <a16:creationId xmlns:a16="http://schemas.microsoft.com/office/drawing/2014/main" id="{17A6C97C-A6CF-4E70-B73F-6334DA085D3C}"/>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31" name="Text Box 259">
          <a:extLst>
            <a:ext uri="{FF2B5EF4-FFF2-40B4-BE49-F238E27FC236}">
              <a16:creationId xmlns:a16="http://schemas.microsoft.com/office/drawing/2014/main" id="{75DF1F0D-D88D-454A-B706-6B77556479F0}"/>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32" name="Text Box 260">
          <a:extLst>
            <a:ext uri="{FF2B5EF4-FFF2-40B4-BE49-F238E27FC236}">
              <a16:creationId xmlns:a16="http://schemas.microsoft.com/office/drawing/2014/main" id="{3F6C9C29-DD64-4345-AAA1-0416A1262213}"/>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33" name="Text Box 261">
          <a:extLst>
            <a:ext uri="{FF2B5EF4-FFF2-40B4-BE49-F238E27FC236}">
              <a16:creationId xmlns:a16="http://schemas.microsoft.com/office/drawing/2014/main" id="{0F56CC82-CECB-4F39-B3C4-9EA2A173307F}"/>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34" name="Text Box 283">
          <a:extLst>
            <a:ext uri="{FF2B5EF4-FFF2-40B4-BE49-F238E27FC236}">
              <a16:creationId xmlns:a16="http://schemas.microsoft.com/office/drawing/2014/main" id="{1C675558-E40B-4867-9650-BE7282290250}"/>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35" name="Text Box 284">
          <a:extLst>
            <a:ext uri="{FF2B5EF4-FFF2-40B4-BE49-F238E27FC236}">
              <a16:creationId xmlns:a16="http://schemas.microsoft.com/office/drawing/2014/main" id="{B1079CD8-1AA2-4B11-AF73-5FC0FE157484}"/>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36" name="Text Box 285">
          <a:extLst>
            <a:ext uri="{FF2B5EF4-FFF2-40B4-BE49-F238E27FC236}">
              <a16:creationId xmlns:a16="http://schemas.microsoft.com/office/drawing/2014/main" id="{D6E1A08D-A7D1-4B93-A7A9-09C0860584F3}"/>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37" name="Text Box 286">
          <a:extLst>
            <a:ext uri="{FF2B5EF4-FFF2-40B4-BE49-F238E27FC236}">
              <a16:creationId xmlns:a16="http://schemas.microsoft.com/office/drawing/2014/main" id="{90858E64-B1CE-4B97-A8B2-261A209ED4C9}"/>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38" name="Text Box 287">
          <a:extLst>
            <a:ext uri="{FF2B5EF4-FFF2-40B4-BE49-F238E27FC236}">
              <a16:creationId xmlns:a16="http://schemas.microsoft.com/office/drawing/2014/main" id="{459F2501-40FE-402E-900F-FABD7D893C55}"/>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39" name="Text Box 288">
          <a:extLst>
            <a:ext uri="{FF2B5EF4-FFF2-40B4-BE49-F238E27FC236}">
              <a16:creationId xmlns:a16="http://schemas.microsoft.com/office/drawing/2014/main" id="{718F0983-C3E9-4B8A-ACEA-4A9A98648805}"/>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40" name="Text Box 289">
          <a:extLst>
            <a:ext uri="{FF2B5EF4-FFF2-40B4-BE49-F238E27FC236}">
              <a16:creationId xmlns:a16="http://schemas.microsoft.com/office/drawing/2014/main" id="{199861F6-A401-4F04-A579-C6B57174A019}"/>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41" name="Text Box 290">
          <a:extLst>
            <a:ext uri="{FF2B5EF4-FFF2-40B4-BE49-F238E27FC236}">
              <a16:creationId xmlns:a16="http://schemas.microsoft.com/office/drawing/2014/main" id="{DB0A6A80-8B60-43D7-9033-C5E3A4D3064B}"/>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42" name="Text Box 291">
          <a:extLst>
            <a:ext uri="{FF2B5EF4-FFF2-40B4-BE49-F238E27FC236}">
              <a16:creationId xmlns:a16="http://schemas.microsoft.com/office/drawing/2014/main" id="{10A1313B-EB7B-46BF-9BBC-537580D48992}"/>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43" name="Text Box 292">
          <a:extLst>
            <a:ext uri="{FF2B5EF4-FFF2-40B4-BE49-F238E27FC236}">
              <a16:creationId xmlns:a16="http://schemas.microsoft.com/office/drawing/2014/main" id="{950DC4BA-67C9-4201-8116-5D11B58FC627}"/>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44" name="Text Box 293">
          <a:extLst>
            <a:ext uri="{FF2B5EF4-FFF2-40B4-BE49-F238E27FC236}">
              <a16:creationId xmlns:a16="http://schemas.microsoft.com/office/drawing/2014/main" id="{EEA3D224-ED46-498E-8D24-4A62260F389D}"/>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45" name="Text Box 294">
          <a:extLst>
            <a:ext uri="{FF2B5EF4-FFF2-40B4-BE49-F238E27FC236}">
              <a16:creationId xmlns:a16="http://schemas.microsoft.com/office/drawing/2014/main" id="{6F031593-2AA5-42A8-93CB-D33C984C5D59}"/>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46" name="Text Box 295">
          <a:extLst>
            <a:ext uri="{FF2B5EF4-FFF2-40B4-BE49-F238E27FC236}">
              <a16:creationId xmlns:a16="http://schemas.microsoft.com/office/drawing/2014/main" id="{A1A22E1C-8BB7-4557-9183-815F862E0014}"/>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47" name="Text Box 296">
          <a:extLst>
            <a:ext uri="{FF2B5EF4-FFF2-40B4-BE49-F238E27FC236}">
              <a16:creationId xmlns:a16="http://schemas.microsoft.com/office/drawing/2014/main" id="{9D3A48AB-700F-47A0-BDBD-A5CD742EB1B2}"/>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48" name="Text Box 297">
          <a:extLst>
            <a:ext uri="{FF2B5EF4-FFF2-40B4-BE49-F238E27FC236}">
              <a16:creationId xmlns:a16="http://schemas.microsoft.com/office/drawing/2014/main" id="{CD5ED565-4037-4B6A-9998-0709D5D2E329}"/>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49" name="Text Box 298">
          <a:extLst>
            <a:ext uri="{FF2B5EF4-FFF2-40B4-BE49-F238E27FC236}">
              <a16:creationId xmlns:a16="http://schemas.microsoft.com/office/drawing/2014/main" id="{561B2051-6A3D-45B8-9B2F-D565533C0E84}"/>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50" name="Text Box 299">
          <a:extLst>
            <a:ext uri="{FF2B5EF4-FFF2-40B4-BE49-F238E27FC236}">
              <a16:creationId xmlns:a16="http://schemas.microsoft.com/office/drawing/2014/main" id="{DCD57B42-3C91-4FC5-9341-9BEBF8FDE11B}"/>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51" name="Text Box 300">
          <a:extLst>
            <a:ext uri="{FF2B5EF4-FFF2-40B4-BE49-F238E27FC236}">
              <a16:creationId xmlns:a16="http://schemas.microsoft.com/office/drawing/2014/main" id="{9013FF5E-1615-4688-89A0-9D113A2356E9}"/>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52" name="Text Box 301">
          <a:extLst>
            <a:ext uri="{FF2B5EF4-FFF2-40B4-BE49-F238E27FC236}">
              <a16:creationId xmlns:a16="http://schemas.microsoft.com/office/drawing/2014/main" id="{6B0057C0-878D-4AAF-B09D-C0A76CCFC972}"/>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53" name="Text Box 302">
          <a:extLst>
            <a:ext uri="{FF2B5EF4-FFF2-40B4-BE49-F238E27FC236}">
              <a16:creationId xmlns:a16="http://schemas.microsoft.com/office/drawing/2014/main" id="{BC0F1D1F-A42E-4F96-9D1B-6C6A309E90BA}"/>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54" name="Text Box 303">
          <a:extLst>
            <a:ext uri="{FF2B5EF4-FFF2-40B4-BE49-F238E27FC236}">
              <a16:creationId xmlns:a16="http://schemas.microsoft.com/office/drawing/2014/main" id="{3F0895E0-A83A-4F88-89CF-9EED3581A52F}"/>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55" name="Text Box 304">
          <a:extLst>
            <a:ext uri="{FF2B5EF4-FFF2-40B4-BE49-F238E27FC236}">
              <a16:creationId xmlns:a16="http://schemas.microsoft.com/office/drawing/2014/main" id="{A886BE72-EC28-4FC7-820D-7EA36BA905FA}"/>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56" name="Text Box 305">
          <a:extLst>
            <a:ext uri="{FF2B5EF4-FFF2-40B4-BE49-F238E27FC236}">
              <a16:creationId xmlns:a16="http://schemas.microsoft.com/office/drawing/2014/main" id="{D32BBDA6-1750-45E9-96FA-A99791494CBC}"/>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57" name="Text Box 306">
          <a:extLst>
            <a:ext uri="{FF2B5EF4-FFF2-40B4-BE49-F238E27FC236}">
              <a16:creationId xmlns:a16="http://schemas.microsoft.com/office/drawing/2014/main" id="{413865D1-7F06-4FCB-967A-6FF34FE3E2E5}"/>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58" name="Text Box 307">
          <a:extLst>
            <a:ext uri="{FF2B5EF4-FFF2-40B4-BE49-F238E27FC236}">
              <a16:creationId xmlns:a16="http://schemas.microsoft.com/office/drawing/2014/main" id="{12F8275B-F257-47D3-B2FD-6D5F5D2826FA}"/>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59" name="Text Box 308">
          <a:extLst>
            <a:ext uri="{FF2B5EF4-FFF2-40B4-BE49-F238E27FC236}">
              <a16:creationId xmlns:a16="http://schemas.microsoft.com/office/drawing/2014/main" id="{73B3F43E-A7E9-42E8-9820-4AF85E3EF070}"/>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60" name="Text Box 309">
          <a:extLst>
            <a:ext uri="{FF2B5EF4-FFF2-40B4-BE49-F238E27FC236}">
              <a16:creationId xmlns:a16="http://schemas.microsoft.com/office/drawing/2014/main" id="{0D7C9EF0-37F0-4C38-8DE9-191C80F020D7}"/>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61" name="Text Box 310">
          <a:extLst>
            <a:ext uri="{FF2B5EF4-FFF2-40B4-BE49-F238E27FC236}">
              <a16:creationId xmlns:a16="http://schemas.microsoft.com/office/drawing/2014/main" id="{0D2C0B16-A284-4A3A-A532-4D00D874EDCD}"/>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62" name="Text Box 311">
          <a:extLst>
            <a:ext uri="{FF2B5EF4-FFF2-40B4-BE49-F238E27FC236}">
              <a16:creationId xmlns:a16="http://schemas.microsoft.com/office/drawing/2014/main" id="{58606FCE-EE2A-4122-AC8D-5FE77138A1EB}"/>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63" name="Text Box 312">
          <a:extLst>
            <a:ext uri="{FF2B5EF4-FFF2-40B4-BE49-F238E27FC236}">
              <a16:creationId xmlns:a16="http://schemas.microsoft.com/office/drawing/2014/main" id="{2FD4E79D-415B-444C-A42B-4C918BAF1DAC}"/>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64" name="Text Box 313">
          <a:extLst>
            <a:ext uri="{FF2B5EF4-FFF2-40B4-BE49-F238E27FC236}">
              <a16:creationId xmlns:a16="http://schemas.microsoft.com/office/drawing/2014/main" id="{E019E6DD-81C2-47B7-8353-1C11C24AE8F2}"/>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65" name="Text Box 314">
          <a:extLst>
            <a:ext uri="{FF2B5EF4-FFF2-40B4-BE49-F238E27FC236}">
              <a16:creationId xmlns:a16="http://schemas.microsoft.com/office/drawing/2014/main" id="{CCA6AE41-E06C-4A17-9B02-A64FA05C0D84}"/>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66" name="Text Box 315">
          <a:extLst>
            <a:ext uri="{FF2B5EF4-FFF2-40B4-BE49-F238E27FC236}">
              <a16:creationId xmlns:a16="http://schemas.microsoft.com/office/drawing/2014/main" id="{202E6852-8DBD-4D6B-9923-E5938257A72A}"/>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67" name="Text Box 316">
          <a:extLst>
            <a:ext uri="{FF2B5EF4-FFF2-40B4-BE49-F238E27FC236}">
              <a16:creationId xmlns:a16="http://schemas.microsoft.com/office/drawing/2014/main" id="{8E9EEFAD-2F13-4FE7-AC84-DBD2D8AB8C13}"/>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68" name="Text Box 317">
          <a:extLst>
            <a:ext uri="{FF2B5EF4-FFF2-40B4-BE49-F238E27FC236}">
              <a16:creationId xmlns:a16="http://schemas.microsoft.com/office/drawing/2014/main" id="{31F31412-A93E-4AC2-A815-5D4A27AB43C4}"/>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69" name="Text Box 318">
          <a:extLst>
            <a:ext uri="{FF2B5EF4-FFF2-40B4-BE49-F238E27FC236}">
              <a16:creationId xmlns:a16="http://schemas.microsoft.com/office/drawing/2014/main" id="{6CFDDBE8-3B49-4DFF-8893-4A67B8518666}"/>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70" name="Text Box 319">
          <a:extLst>
            <a:ext uri="{FF2B5EF4-FFF2-40B4-BE49-F238E27FC236}">
              <a16:creationId xmlns:a16="http://schemas.microsoft.com/office/drawing/2014/main" id="{04A8F33D-A37F-4DA4-B230-D71BA3938A19}"/>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71" name="Text Box 320">
          <a:extLst>
            <a:ext uri="{FF2B5EF4-FFF2-40B4-BE49-F238E27FC236}">
              <a16:creationId xmlns:a16="http://schemas.microsoft.com/office/drawing/2014/main" id="{76EED676-4399-46A3-8521-B5DB224E28DD}"/>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72" name="Text Box 321">
          <a:extLst>
            <a:ext uri="{FF2B5EF4-FFF2-40B4-BE49-F238E27FC236}">
              <a16:creationId xmlns:a16="http://schemas.microsoft.com/office/drawing/2014/main" id="{8B7CA242-80B9-4728-BA66-D8E4007191AD}"/>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73" name="Text Box 322">
          <a:extLst>
            <a:ext uri="{FF2B5EF4-FFF2-40B4-BE49-F238E27FC236}">
              <a16:creationId xmlns:a16="http://schemas.microsoft.com/office/drawing/2014/main" id="{8627B591-78A1-4F7B-972B-E87958DED5E2}"/>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74" name="Text Box 323">
          <a:extLst>
            <a:ext uri="{FF2B5EF4-FFF2-40B4-BE49-F238E27FC236}">
              <a16:creationId xmlns:a16="http://schemas.microsoft.com/office/drawing/2014/main" id="{5B6CDCF1-87BD-4C41-900F-C6AF06C283F9}"/>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75" name="Text Box 324">
          <a:extLst>
            <a:ext uri="{FF2B5EF4-FFF2-40B4-BE49-F238E27FC236}">
              <a16:creationId xmlns:a16="http://schemas.microsoft.com/office/drawing/2014/main" id="{6107EB35-37B3-4119-9688-12BACF323B20}"/>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76" name="Text Box 346">
          <a:extLst>
            <a:ext uri="{FF2B5EF4-FFF2-40B4-BE49-F238E27FC236}">
              <a16:creationId xmlns:a16="http://schemas.microsoft.com/office/drawing/2014/main" id="{64CF0668-955A-4653-A982-BDD92A75CF6D}"/>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77" name="Text Box 347">
          <a:extLst>
            <a:ext uri="{FF2B5EF4-FFF2-40B4-BE49-F238E27FC236}">
              <a16:creationId xmlns:a16="http://schemas.microsoft.com/office/drawing/2014/main" id="{8444AF35-05B9-4325-9896-7776EE7F0F27}"/>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78" name="Text Box 348">
          <a:extLst>
            <a:ext uri="{FF2B5EF4-FFF2-40B4-BE49-F238E27FC236}">
              <a16:creationId xmlns:a16="http://schemas.microsoft.com/office/drawing/2014/main" id="{15655CA3-8629-41F4-AB2F-51C17DE8BE15}"/>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79" name="Text Box 349">
          <a:extLst>
            <a:ext uri="{FF2B5EF4-FFF2-40B4-BE49-F238E27FC236}">
              <a16:creationId xmlns:a16="http://schemas.microsoft.com/office/drawing/2014/main" id="{A286A126-ED98-46B4-86DD-378F5A06445B}"/>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80" name="Text Box 350">
          <a:extLst>
            <a:ext uri="{FF2B5EF4-FFF2-40B4-BE49-F238E27FC236}">
              <a16:creationId xmlns:a16="http://schemas.microsoft.com/office/drawing/2014/main" id="{D8CF3305-B0CB-4989-BCEB-05E3A3CDDECD}"/>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81" name="Text Box 351">
          <a:extLst>
            <a:ext uri="{FF2B5EF4-FFF2-40B4-BE49-F238E27FC236}">
              <a16:creationId xmlns:a16="http://schemas.microsoft.com/office/drawing/2014/main" id="{7AB8CDA8-25BE-4BE6-94F7-70E55068C087}"/>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82" name="Text Box 352">
          <a:extLst>
            <a:ext uri="{FF2B5EF4-FFF2-40B4-BE49-F238E27FC236}">
              <a16:creationId xmlns:a16="http://schemas.microsoft.com/office/drawing/2014/main" id="{070E6EDC-3875-4A43-AC61-B96568FF33FA}"/>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83" name="Text Box 353">
          <a:extLst>
            <a:ext uri="{FF2B5EF4-FFF2-40B4-BE49-F238E27FC236}">
              <a16:creationId xmlns:a16="http://schemas.microsoft.com/office/drawing/2014/main" id="{F9CBE8C7-BDBA-4012-86B9-C8CF14E22BDF}"/>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84" name="Text Box 354">
          <a:extLst>
            <a:ext uri="{FF2B5EF4-FFF2-40B4-BE49-F238E27FC236}">
              <a16:creationId xmlns:a16="http://schemas.microsoft.com/office/drawing/2014/main" id="{80504531-8ED0-4249-B922-DC7A7947554E}"/>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85" name="Text Box 355">
          <a:extLst>
            <a:ext uri="{FF2B5EF4-FFF2-40B4-BE49-F238E27FC236}">
              <a16:creationId xmlns:a16="http://schemas.microsoft.com/office/drawing/2014/main" id="{B8F99C1C-D3C9-4AF3-9C9B-08D754C03F3D}"/>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86" name="Text Box 356">
          <a:extLst>
            <a:ext uri="{FF2B5EF4-FFF2-40B4-BE49-F238E27FC236}">
              <a16:creationId xmlns:a16="http://schemas.microsoft.com/office/drawing/2014/main" id="{DE670C38-BC29-4E0E-B4AD-B81BBE70D9B1}"/>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87" name="Text Box 357">
          <a:extLst>
            <a:ext uri="{FF2B5EF4-FFF2-40B4-BE49-F238E27FC236}">
              <a16:creationId xmlns:a16="http://schemas.microsoft.com/office/drawing/2014/main" id="{659BFB34-1591-4065-BC0D-5C7E753EAF5A}"/>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88" name="Text Box 358">
          <a:extLst>
            <a:ext uri="{FF2B5EF4-FFF2-40B4-BE49-F238E27FC236}">
              <a16:creationId xmlns:a16="http://schemas.microsoft.com/office/drawing/2014/main" id="{B8D5F7AA-C899-46CC-854E-95D88C3A687E}"/>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89" name="Text Box 359">
          <a:extLst>
            <a:ext uri="{FF2B5EF4-FFF2-40B4-BE49-F238E27FC236}">
              <a16:creationId xmlns:a16="http://schemas.microsoft.com/office/drawing/2014/main" id="{7A967521-0EBF-4F2E-9D75-BB93BD88B022}"/>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90" name="Text Box 360">
          <a:extLst>
            <a:ext uri="{FF2B5EF4-FFF2-40B4-BE49-F238E27FC236}">
              <a16:creationId xmlns:a16="http://schemas.microsoft.com/office/drawing/2014/main" id="{53CF06DC-0904-4901-BE2C-702F08B2626B}"/>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91" name="Text Box 361">
          <a:extLst>
            <a:ext uri="{FF2B5EF4-FFF2-40B4-BE49-F238E27FC236}">
              <a16:creationId xmlns:a16="http://schemas.microsoft.com/office/drawing/2014/main" id="{294DF472-6BA8-40A1-BDA2-2FC7DD92C74D}"/>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92" name="Text Box 362">
          <a:extLst>
            <a:ext uri="{FF2B5EF4-FFF2-40B4-BE49-F238E27FC236}">
              <a16:creationId xmlns:a16="http://schemas.microsoft.com/office/drawing/2014/main" id="{AC70EFEF-3085-44DB-B38C-834ED6112AC0}"/>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93" name="Text Box 363">
          <a:extLst>
            <a:ext uri="{FF2B5EF4-FFF2-40B4-BE49-F238E27FC236}">
              <a16:creationId xmlns:a16="http://schemas.microsoft.com/office/drawing/2014/main" id="{457182CA-00ED-482D-9ADE-EB93680939A1}"/>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94" name="Text Box 364">
          <a:extLst>
            <a:ext uri="{FF2B5EF4-FFF2-40B4-BE49-F238E27FC236}">
              <a16:creationId xmlns:a16="http://schemas.microsoft.com/office/drawing/2014/main" id="{66884350-837D-4917-BAD8-0F5D1A85298F}"/>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95" name="Text Box 365">
          <a:extLst>
            <a:ext uri="{FF2B5EF4-FFF2-40B4-BE49-F238E27FC236}">
              <a16:creationId xmlns:a16="http://schemas.microsoft.com/office/drawing/2014/main" id="{B9BB1D49-081E-4C15-B063-6D2C1BCB22CC}"/>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296" name="Text Box 366">
          <a:extLst>
            <a:ext uri="{FF2B5EF4-FFF2-40B4-BE49-F238E27FC236}">
              <a16:creationId xmlns:a16="http://schemas.microsoft.com/office/drawing/2014/main" id="{350F9891-ECBD-4A93-A327-CED6C7583C3F}"/>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97" name="Text Box 367">
          <a:extLst>
            <a:ext uri="{FF2B5EF4-FFF2-40B4-BE49-F238E27FC236}">
              <a16:creationId xmlns:a16="http://schemas.microsoft.com/office/drawing/2014/main" id="{743CA4FE-D793-4BEB-9C87-FA5870AF4AA8}"/>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98" name="Text Box 368">
          <a:extLst>
            <a:ext uri="{FF2B5EF4-FFF2-40B4-BE49-F238E27FC236}">
              <a16:creationId xmlns:a16="http://schemas.microsoft.com/office/drawing/2014/main" id="{CB7D267A-700B-47EC-9B52-D2F14C545A38}"/>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299" name="Text Box 369">
          <a:extLst>
            <a:ext uri="{FF2B5EF4-FFF2-40B4-BE49-F238E27FC236}">
              <a16:creationId xmlns:a16="http://schemas.microsoft.com/office/drawing/2014/main" id="{27BF9384-201B-4891-8DC6-CD91ECC68066}"/>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300" name="Text Box 370">
          <a:extLst>
            <a:ext uri="{FF2B5EF4-FFF2-40B4-BE49-F238E27FC236}">
              <a16:creationId xmlns:a16="http://schemas.microsoft.com/office/drawing/2014/main" id="{C1203C03-BBA6-4F9F-8C9B-1C58E7E2BC13}"/>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301" name="Text Box 371">
          <a:extLst>
            <a:ext uri="{FF2B5EF4-FFF2-40B4-BE49-F238E27FC236}">
              <a16:creationId xmlns:a16="http://schemas.microsoft.com/office/drawing/2014/main" id="{EFE286A9-DAC7-458F-9559-E1C7FD2E23A4}"/>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302" name="Text Box 372">
          <a:extLst>
            <a:ext uri="{FF2B5EF4-FFF2-40B4-BE49-F238E27FC236}">
              <a16:creationId xmlns:a16="http://schemas.microsoft.com/office/drawing/2014/main" id="{D7FE4245-9956-43C5-A37B-8B662D8C30E1}"/>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303" name="Text Box 373">
          <a:extLst>
            <a:ext uri="{FF2B5EF4-FFF2-40B4-BE49-F238E27FC236}">
              <a16:creationId xmlns:a16="http://schemas.microsoft.com/office/drawing/2014/main" id="{89B267D2-2F47-4E48-8406-5D9BC8B3DDF3}"/>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304" name="Text Box 374">
          <a:extLst>
            <a:ext uri="{FF2B5EF4-FFF2-40B4-BE49-F238E27FC236}">
              <a16:creationId xmlns:a16="http://schemas.microsoft.com/office/drawing/2014/main" id="{EEA61BD5-0FCE-4832-872D-983D1C36A06E}"/>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305" name="Text Box 375">
          <a:extLst>
            <a:ext uri="{FF2B5EF4-FFF2-40B4-BE49-F238E27FC236}">
              <a16:creationId xmlns:a16="http://schemas.microsoft.com/office/drawing/2014/main" id="{77B6B794-E1CB-4E1B-BD52-3657C2D54038}"/>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306" name="Text Box 376">
          <a:extLst>
            <a:ext uri="{FF2B5EF4-FFF2-40B4-BE49-F238E27FC236}">
              <a16:creationId xmlns:a16="http://schemas.microsoft.com/office/drawing/2014/main" id="{BA21F1DE-0100-40AB-909F-09F811EC9016}"/>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307" name="Text Box 377">
          <a:extLst>
            <a:ext uri="{FF2B5EF4-FFF2-40B4-BE49-F238E27FC236}">
              <a16:creationId xmlns:a16="http://schemas.microsoft.com/office/drawing/2014/main" id="{8F0AB9C0-C735-4793-A9BC-51C0576A0E68}"/>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308" name="Text Box 378">
          <a:extLst>
            <a:ext uri="{FF2B5EF4-FFF2-40B4-BE49-F238E27FC236}">
              <a16:creationId xmlns:a16="http://schemas.microsoft.com/office/drawing/2014/main" id="{A8910209-3EC4-42A1-9467-F7F2F2558011}"/>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309" name="Text Box 379">
          <a:extLst>
            <a:ext uri="{FF2B5EF4-FFF2-40B4-BE49-F238E27FC236}">
              <a16:creationId xmlns:a16="http://schemas.microsoft.com/office/drawing/2014/main" id="{B84A3323-815C-4F5B-B9A5-4453A5D3FB51}"/>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310" name="Text Box 380">
          <a:extLst>
            <a:ext uri="{FF2B5EF4-FFF2-40B4-BE49-F238E27FC236}">
              <a16:creationId xmlns:a16="http://schemas.microsoft.com/office/drawing/2014/main" id="{549CF9E7-83E7-455B-91C5-4E4827A980B1}"/>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311" name="Text Box 381">
          <a:extLst>
            <a:ext uri="{FF2B5EF4-FFF2-40B4-BE49-F238E27FC236}">
              <a16:creationId xmlns:a16="http://schemas.microsoft.com/office/drawing/2014/main" id="{0448FCD1-74A8-48DD-A96E-E973B41E0599}"/>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312" name="Text Box 382">
          <a:extLst>
            <a:ext uri="{FF2B5EF4-FFF2-40B4-BE49-F238E27FC236}">
              <a16:creationId xmlns:a16="http://schemas.microsoft.com/office/drawing/2014/main" id="{51C80689-7687-499F-92B4-FAD3E62464C1}"/>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313" name="Text Box 383">
          <a:extLst>
            <a:ext uri="{FF2B5EF4-FFF2-40B4-BE49-F238E27FC236}">
              <a16:creationId xmlns:a16="http://schemas.microsoft.com/office/drawing/2014/main" id="{D8EBB58F-852E-4C55-B3A4-31CE5EA59361}"/>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314" name="Text Box 384">
          <a:extLst>
            <a:ext uri="{FF2B5EF4-FFF2-40B4-BE49-F238E27FC236}">
              <a16:creationId xmlns:a16="http://schemas.microsoft.com/office/drawing/2014/main" id="{AFEFF0FD-1952-4B41-AF49-F4BF8BC51468}"/>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315" name="Text Box 385">
          <a:extLst>
            <a:ext uri="{FF2B5EF4-FFF2-40B4-BE49-F238E27FC236}">
              <a16:creationId xmlns:a16="http://schemas.microsoft.com/office/drawing/2014/main" id="{B1EF89D8-B455-494C-AA7D-F8BAF6FD6EF2}"/>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316" name="Text Box 386">
          <a:extLst>
            <a:ext uri="{FF2B5EF4-FFF2-40B4-BE49-F238E27FC236}">
              <a16:creationId xmlns:a16="http://schemas.microsoft.com/office/drawing/2014/main" id="{C465FB36-F7D2-4C5D-AF16-3AC5AF7AF173}"/>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317" name="Text Box 387">
          <a:extLst>
            <a:ext uri="{FF2B5EF4-FFF2-40B4-BE49-F238E27FC236}">
              <a16:creationId xmlns:a16="http://schemas.microsoft.com/office/drawing/2014/main" id="{2FFCD1A9-98FC-45D3-B139-7077DF85214A}"/>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18" name="Text Box 388">
          <a:extLst>
            <a:ext uri="{FF2B5EF4-FFF2-40B4-BE49-F238E27FC236}">
              <a16:creationId xmlns:a16="http://schemas.microsoft.com/office/drawing/2014/main" id="{FBDA4F3D-3379-43EA-87A8-C01647E68E59}"/>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19" name="Text Box 389">
          <a:extLst>
            <a:ext uri="{FF2B5EF4-FFF2-40B4-BE49-F238E27FC236}">
              <a16:creationId xmlns:a16="http://schemas.microsoft.com/office/drawing/2014/main" id="{A51D38DA-A0FA-44E5-8833-76CEDA27FB94}"/>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20" name="Text Box 390">
          <a:extLst>
            <a:ext uri="{FF2B5EF4-FFF2-40B4-BE49-F238E27FC236}">
              <a16:creationId xmlns:a16="http://schemas.microsoft.com/office/drawing/2014/main" id="{F718FB1D-0659-4D61-B326-0DAFCE6B65BA}"/>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21" name="Text Box 391">
          <a:extLst>
            <a:ext uri="{FF2B5EF4-FFF2-40B4-BE49-F238E27FC236}">
              <a16:creationId xmlns:a16="http://schemas.microsoft.com/office/drawing/2014/main" id="{39B3F5F6-353C-406F-B76F-4AF0D2572DF4}"/>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22" name="Text Box 392">
          <a:extLst>
            <a:ext uri="{FF2B5EF4-FFF2-40B4-BE49-F238E27FC236}">
              <a16:creationId xmlns:a16="http://schemas.microsoft.com/office/drawing/2014/main" id="{BC9C8F9A-FC37-4EC6-B6EF-ED5C503FCC00}"/>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23" name="Text Box 393">
          <a:extLst>
            <a:ext uri="{FF2B5EF4-FFF2-40B4-BE49-F238E27FC236}">
              <a16:creationId xmlns:a16="http://schemas.microsoft.com/office/drawing/2014/main" id="{EBDBC319-B94D-4956-B453-7CCAA13847B5}"/>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24" name="Text Box 394">
          <a:extLst>
            <a:ext uri="{FF2B5EF4-FFF2-40B4-BE49-F238E27FC236}">
              <a16:creationId xmlns:a16="http://schemas.microsoft.com/office/drawing/2014/main" id="{CD498875-D50A-4DB2-A2C0-C2E16E4B4692}"/>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25" name="Text Box 395">
          <a:extLst>
            <a:ext uri="{FF2B5EF4-FFF2-40B4-BE49-F238E27FC236}">
              <a16:creationId xmlns:a16="http://schemas.microsoft.com/office/drawing/2014/main" id="{98414D90-D19B-48A3-81F3-17BBFD7BAF64}"/>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26" name="Text Box 396">
          <a:extLst>
            <a:ext uri="{FF2B5EF4-FFF2-40B4-BE49-F238E27FC236}">
              <a16:creationId xmlns:a16="http://schemas.microsoft.com/office/drawing/2014/main" id="{BEA9613A-835C-4A95-8E1F-E23811B776C3}"/>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27" name="Text Box 397">
          <a:extLst>
            <a:ext uri="{FF2B5EF4-FFF2-40B4-BE49-F238E27FC236}">
              <a16:creationId xmlns:a16="http://schemas.microsoft.com/office/drawing/2014/main" id="{91F674B9-C136-41B5-93B5-FBABAFDCFF5C}"/>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28" name="Text Box 398">
          <a:extLst>
            <a:ext uri="{FF2B5EF4-FFF2-40B4-BE49-F238E27FC236}">
              <a16:creationId xmlns:a16="http://schemas.microsoft.com/office/drawing/2014/main" id="{54984334-1306-43B7-B6A5-6DB4CE2EF31E}"/>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29" name="Text Box 399">
          <a:extLst>
            <a:ext uri="{FF2B5EF4-FFF2-40B4-BE49-F238E27FC236}">
              <a16:creationId xmlns:a16="http://schemas.microsoft.com/office/drawing/2014/main" id="{5DBE2577-3BC7-432E-A0DA-A6555C7284D7}"/>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30" name="Text Box 400">
          <a:extLst>
            <a:ext uri="{FF2B5EF4-FFF2-40B4-BE49-F238E27FC236}">
              <a16:creationId xmlns:a16="http://schemas.microsoft.com/office/drawing/2014/main" id="{E9542665-ED8E-4752-8A10-FDF24B72E33D}"/>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31" name="Text Box 401">
          <a:extLst>
            <a:ext uri="{FF2B5EF4-FFF2-40B4-BE49-F238E27FC236}">
              <a16:creationId xmlns:a16="http://schemas.microsoft.com/office/drawing/2014/main" id="{CE52E1BB-C73C-4502-9430-CEB1253066FC}"/>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32" name="Text Box 402">
          <a:extLst>
            <a:ext uri="{FF2B5EF4-FFF2-40B4-BE49-F238E27FC236}">
              <a16:creationId xmlns:a16="http://schemas.microsoft.com/office/drawing/2014/main" id="{741A709A-B08F-482F-B715-8BDC87701B74}"/>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33" name="Text Box 403">
          <a:extLst>
            <a:ext uri="{FF2B5EF4-FFF2-40B4-BE49-F238E27FC236}">
              <a16:creationId xmlns:a16="http://schemas.microsoft.com/office/drawing/2014/main" id="{2CFF802F-3A70-4C8B-82BA-8DFF558C4ECD}"/>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34" name="Text Box 404">
          <a:extLst>
            <a:ext uri="{FF2B5EF4-FFF2-40B4-BE49-F238E27FC236}">
              <a16:creationId xmlns:a16="http://schemas.microsoft.com/office/drawing/2014/main" id="{C71331DC-54D9-4B18-8E90-861B89FDDD3B}"/>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35" name="Text Box 405">
          <a:extLst>
            <a:ext uri="{FF2B5EF4-FFF2-40B4-BE49-F238E27FC236}">
              <a16:creationId xmlns:a16="http://schemas.microsoft.com/office/drawing/2014/main" id="{1BE667C8-884E-4051-8C9D-DEB7BC348B66}"/>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36" name="Text Box 406">
          <a:extLst>
            <a:ext uri="{FF2B5EF4-FFF2-40B4-BE49-F238E27FC236}">
              <a16:creationId xmlns:a16="http://schemas.microsoft.com/office/drawing/2014/main" id="{3BC20B81-3978-400B-92C7-E2D04C4C3714}"/>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37" name="Text Box 407">
          <a:extLst>
            <a:ext uri="{FF2B5EF4-FFF2-40B4-BE49-F238E27FC236}">
              <a16:creationId xmlns:a16="http://schemas.microsoft.com/office/drawing/2014/main" id="{EF9FDD60-483F-4823-B6DA-89B55BFA6496}"/>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38" name="Text Box 408">
          <a:extLst>
            <a:ext uri="{FF2B5EF4-FFF2-40B4-BE49-F238E27FC236}">
              <a16:creationId xmlns:a16="http://schemas.microsoft.com/office/drawing/2014/main" id="{B9236B19-0FD1-40EE-8A7C-ADAF922CBE62}"/>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39" name="Text Box 409">
          <a:extLst>
            <a:ext uri="{FF2B5EF4-FFF2-40B4-BE49-F238E27FC236}">
              <a16:creationId xmlns:a16="http://schemas.microsoft.com/office/drawing/2014/main" id="{27BD9F08-618D-4506-8C57-F7EA7C0111CD}"/>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40" name="Text Box 410">
          <a:extLst>
            <a:ext uri="{FF2B5EF4-FFF2-40B4-BE49-F238E27FC236}">
              <a16:creationId xmlns:a16="http://schemas.microsoft.com/office/drawing/2014/main" id="{94A45F35-12E0-4FC4-A7DA-04436E2CF038}"/>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41" name="Text Box 411">
          <a:extLst>
            <a:ext uri="{FF2B5EF4-FFF2-40B4-BE49-F238E27FC236}">
              <a16:creationId xmlns:a16="http://schemas.microsoft.com/office/drawing/2014/main" id="{0E8FCF2A-0785-46E3-B194-A527187F5BBC}"/>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42" name="Text Box 412">
          <a:extLst>
            <a:ext uri="{FF2B5EF4-FFF2-40B4-BE49-F238E27FC236}">
              <a16:creationId xmlns:a16="http://schemas.microsoft.com/office/drawing/2014/main" id="{41D749E9-ED16-4142-92AF-3695C7E50ED7}"/>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43" name="Text Box 413">
          <a:extLst>
            <a:ext uri="{FF2B5EF4-FFF2-40B4-BE49-F238E27FC236}">
              <a16:creationId xmlns:a16="http://schemas.microsoft.com/office/drawing/2014/main" id="{7F2A8E34-E22E-4610-9EA5-429E9BF69082}"/>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44" name="Text Box 414">
          <a:extLst>
            <a:ext uri="{FF2B5EF4-FFF2-40B4-BE49-F238E27FC236}">
              <a16:creationId xmlns:a16="http://schemas.microsoft.com/office/drawing/2014/main" id="{C99DB69A-C203-41AA-86C2-186F9295BFCC}"/>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45" name="Text Box 415">
          <a:extLst>
            <a:ext uri="{FF2B5EF4-FFF2-40B4-BE49-F238E27FC236}">
              <a16:creationId xmlns:a16="http://schemas.microsoft.com/office/drawing/2014/main" id="{20C0A311-84A5-4FFA-9017-0FC7275DF1BB}"/>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46" name="Text Box 416">
          <a:extLst>
            <a:ext uri="{FF2B5EF4-FFF2-40B4-BE49-F238E27FC236}">
              <a16:creationId xmlns:a16="http://schemas.microsoft.com/office/drawing/2014/main" id="{0581C5E2-3C32-4C97-AA93-AA83DF5DC02E}"/>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47" name="Text Box 417">
          <a:extLst>
            <a:ext uri="{FF2B5EF4-FFF2-40B4-BE49-F238E27FC236}">
              <a16:creationId xmlns:a16="http://schemas.microsoft.com/office/drawing/2014/main" id="{76B6D2AE-F2CB-4841-8DFF-C36901E33131}"/>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48" name="Text Box 418">
          <a:extLst>
            <a:ext uri="{FF2B5EF4-FFF2-40B4-BE49-F238E27FC236}">
              <a16:creationId xmlns:a16="http://schemas.microsoft.com/office/drawing/2014/main" id="{1C037F76-165D-4203-8A9D-E3AB6FCC0090}"/>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49" name="Text Box 419">
          <a:extLst>
            <a:ext uri="{FF2B5EF4-FFF2-40B4-BE49-F238E27FC236}">
              <a16:creationId xmlns:a16="http://schemas.microsoft.com/office/drawing/2014/main" id="{29D3CE12-5A40-45AE-9AD0-0C9EC3B505D4}"/>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50" name="Text Box 420">
          <a:extLst>
            <a:ext uri="{FF2B5EF4-FFF2-40B4-BE49-F238E27FC236}">
              <a16:creationId xmlns:a16="http://schemas.microsoft.com/office/drawing/2014/main" id="{CC96DCAF-A1A6-4CB2-9C06-4419A2E29439}"/>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51" name="Text Box 421">
          <a:extLst>
            <a:ext uri="{FF2B5EF4-FFF2-40B4-BE49-F238E27FC236}">
              <a16:creationId xmlns:a16="http://schemas.microsoft.com/office/drawing/2014/main" id="{BF1E0BE8-F891-4E0B-A3DF-8B2EFBF656B1}"/>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52" name="Text Box 422">
          <a:extLst>
            <a:ext uri="{FF2B5EF4-FFF2-40B4-BE49-F238E27FC236}">
              <a16:creationId xmlns:a16="http://schemas.microsoft.com/office/drawing/2014/main" id="{8A26B54B-119D-4A26-82E6-F352E8FA4FB3}"/>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53" name="Text Box 423">
          <a:extLst>
            <a:ext uri="{FF2B5EF4-FFF2-40B4-BE49-F238E27FC236}">
              <a16:creationId xmlns:a16="http://schemas.microsoft.com/office/drawing/2014/main" id="{1E224048-3534-4003-81CB-0FA0FEF99515}"/>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54" name="Text Box 424">
          <a:extLst>
            <a:ext uri="{FF2B5EF4-FFF2-40B4-BE49-F238E27FC236}">
              <a16:creationId xmlns:a16="http://schemas.microsoft.com/office/drawing/2014/main" id="{FDC19958-8BEA-4990-966F-C412468302D1}"/>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55" name="Text Box 425">
          <a:extLst>
            <a:ext uri="{FF2B5EF4-FFF2-40B4-BE49-F238E27FC236}">
              <a16:creationId xmlns:a16="http://schemas.microsoft.com/office/drawing/2014/main" id="{2BAF3F36-8174-4776-AAF9-BC0B6530DFB5}"/>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56" name="Text Box 426">
          <a:extLst>
            <a:ext uri="{FF2B5EF4-FFF2-40B4-BE49-F238E27FC236}">
              <a16:creationId xmlns:a16="http://schemas.microsoft.com/office/drawing/2014/main" id="{10CDF12A-29BD-412F-8A5D-3488EB32CF7A}"/>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57" name="Text Box 427">
          <a:extLst>
            <a:ext uri="{FF2B5EF4-FFF2-40B4-BE49-F238E27FC236}">
              <a16:creationId xmlns:a16="http://schemas.microsoft.com/office/drawing/2014/main" id="{243B09E7-43CC-4BC7-A78C-3D4B21C66648}"/>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58" name="Text Box 428">
          <a:extLst>
            <a:ext uri="{FF2B5EF4-FFF2-40B4-BE49-F238E27FC236}">
              <a16:creationId xmlns:a16="http://schemas.microsoft.com/office/drawing/2014/main" id="{CB3C4085-518F-4BCD-95F0-FC36FE6B11ED}"/>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59" name="Text Box 429">
          <a:extLst>
            <a:ext uri="{FF2B5EF4-FFF2-40B4-BE49-F238E27FC236}">
              <a16:creationId xmlns:a16="http://schemas.microsoft.com/office/drawing/2014/main" id="{10C61618-3846-4B0F-8497-BAE7D97C5B77}"/>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60" name="Text Box 430">
          <a:extLst>
            <a:ext uri="{FF2B5EF4-FFF2-40B4-BE49-F238E27FC236}">
              <a16:creationId xmlns:a16="http://schemas.microsoft.com/office/drawing/2014/main" id="{1D50BB8B-5487-43B9-9556-600717247EC3}"/>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61" name="Text Box 431">
          <a:extLst>
            <a:ext uri="{FF2B5EF4-FFF2-40B4-BE49-F238E27FC236}">
              <a16:creationId xmlns:a16="http://schemas.microsoft.com/office/drawing/2014/main" id="{F64EEE0C-4458-4725-956D-EE397FE6146B}"/>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62" name="Text Box 432">
          <a:extLst>
            <a:ext uri="{FF2B5EF4-FFF2-40B4-BE49-F238E27FC236}">
              <a16:creationId xmlns:a16="http://schemas.microsoft.com/office/drawing/2014/main" id="{2BD75109-E953-467A-899F-6C3FCCF3D84F}"/>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63" name="Text Box 433">
          <a:extLst>
            <a:ext uri="{FF2B5EF4-FFF2-40B4-BE49-F238E27FC236}">
              <a16:creationId xmlns:a16="http://schemas.microsoft.com/office/drawing/2014/main" id="{BFD7FA5C-F233-4F22-98C2-F2C75D4C2AB4}"/>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64" name="Text Box 434">
          <a:extLst>
            <a:ext uri="{FF2B5EF4-FFF2-40B4-BE49-F238E27FC236}">
              <a16:creationId xmlns:a16="http://schemas.microsoft.com/office/drawing/2014/main" id="{0C74CD18-6923-42C8-9606-1DD5150A770C}"/>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65" name="Text Box 435">
          <a:extLst>
            <a:ext uri="{FF2B5EF4-FFF2-40B4-BE49-F238E27FC236}">
              <a16:creationId xmlns:a16="http://schemas.microsoft.com/office/drawing/2014/main" id="{667C8D07-9565-4FDE-976A-5D0FCE0D2AB5}"/>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66" name="Text Box 436">
          <a:extLst>
            <a:ext uri="{FF2B5EF4-FFF2-40B4-BE49-F238E27FC236}">
              <a16:creationId xmlns:a16="http://schemas.microsoft.com/office/drawing/2014/main" id="{7F665B88-3C77-4890-85E4-90DD6596FDF3}"/>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67" name="Text Box 437">
          <a:extLst>
            <a:ext uri="{FF2B5EF4-FFF2-40B4-BE49-F238E27FC236}">
              <a16:creationId xmlns:a16="http://schemas.microsoft.com/office/drawing/2014/main" id="{E1901D81-1C1E-4F4F-A99E-70B8574F3A7A}"/>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68" name="Text Box 438">
          <a:extLst>
            <a:ext uri="{FF2B5EF4-FFF2-40B4-BE49-F238E27FC236}">
              <a16:creationId xmlns:a16="http://schemas.microsoft.com/office/drawing/2014/main" id="{F35296A6-2AC6-46B3-9AB5-42FF9EC44D61}"/>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69" name="Text Box 439">
          <a:extLst>
            <a:ext uri="{FF2B5EF4-FFF2-40B4-BE49-F238E27FC236}">
              <a16:creationId xmlns:a16="http://schemas.microsoft.com/office/drawing/2014/main" id="{BE6C993F-1E6A-4104-B923-3D88DC6BF8FE}"/>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70" name="Text Box 440">
          <a:extLst>
            <a:ext uri="{FF2B5EF4-FFF2-40B4-BE49-F238E27FC236}">
              <a16:creationId xmlns:a16="http://schemas.microsoft.com/office/drawing/2014/main" id="{96C68226-654E-49BE-AC94-2DC95A757EC8}"/>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71" name="Text Box 441">
          <a:extLst>
            <a:ext uri="{FF2B5EF4-FFF2-40B4-BE49-F238E27FC236}">
              <a16:creationId xmlns:a16="http://schemas.microsoft.com/office/drawing/2014/main" id="{E2CB2EC6-A227-4E17-92A2-8AB5ABEFF6D9}"/>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72" name="Text Box 442">
          <a:extLst>
            <a:ext uri="{FF2B5EF4-FFF2-40B4-BE49-F238E27FC236}">
              <a16:creationId xmlns:a16="http://schemas.microsoft.com/office/drawing/2014/main" id="{DB24A05C-C469-402A-910F-EBA4DF646253}"/>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73" name="Text Box 443">
          <a:extLst>
            <a:ext uri="{FF2B5EF4-FFF2-40B4-BE49-F238E27FC236}">
              <a16:creationId xmlns:a16="http://schemas.microsoft.com/office/drawing/2014/main" id="{A6BAF78C-B037-4D20-9BDA-0FCDAA7C455F}"/>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74" name="Text Box 444">
          <a:extLst>
            <a:ext uri="{FF2B5EF4-FFF2-40B4-BE49-F238E27FC236}">
              <a16:creationId xmlns:a16="http://schemas.microsoft.com/office/drawing/2014/main" id="{58429844-7AA3-4542-A457-BC732ECD56C2}"/>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75" name="Text Box 445">
          <a:extLst>
            <a:ext uri="{FF2B5EF4-FFF2-40B4-BE49-F238E27FC236}">
              <a16:creationId xmlns:a16="http://schemas.microsoft.com/office/drawing/2014/main" id="{BAB35958-5678-4B16-B135-E1D9463F7F7B}"/>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76" name="Text Box 446">
          <a:extLst>
            <a:ext uri="{FF2B5EF4-FFF2-40B4-BE49-F238E27FC236}">
              <a16:creationId xmlns:a16="http://schemas.microsoft.com/office/drawing/2014/main" id="{A960D182-8FD6-49E1-B8F6-418DED660E78}"/>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77" name="Text Box 447">
          <a:extLst>
            <a:ext uri="{FF2B5EF4-FFF2-40B4-BE49-F238E27FC236}">
              <a16:creationId xmlns:a16="http://schemas.microsoft.com/office/drawing/2014/main" id="{C3917A36-FE87-4DFB-8609-FF9040D89CDE}"/>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78" name="Text Box 448">
          <a:extLst>
            <a:ext uri="{FF2B5EF4-FFF2-40B4-BE49-F238E27FC236}">
              <a16:creationId xmlns:a16="http://schemas.microsoft.com/office/drawing/2014/main" id="{4EB50264-85C5-42A6-900F-F604528CA270}"/>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79" name="Text Box 449">
          <a:extLst>
            <a:ext uri="{FF2B5EF4-FFF2-40B4-BE49-F238E27FC236}">
              <a16:creationId xmlns:a16="http://schemas.microsoft.com/office/drawing/2014/main" id="{CA81E959-E9D6-4E1F-8E7D-702CD5E13F77}"/>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380" name="Text Box 450">
          <a:extLst>
            <a:ext uri="{FF2B5EF4-FFF2-40B4-BE49-F238E27FC236}">
              <a16:creationId xmlns:a16="http://schemas.microsoft.com/office/drawing/2014/main" id="{71891104-2594-43D5-AB33-EA9FD36A4F9C}"/>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81" name="Text Box 451">
          <a:extLst>
            <a:ext uri="{FF2B5EF4-FFF2-40B4-BE49-F238E27FC236}">
              <a16:creationId xmlns:a16="http://schemas.microsoft.com/office/drawing/2014/main" id="{D30A145F-4FD8-455D-88DA-27A612C70B2B}"/>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82" name="Text Box 452">
          <a:extLst>
            <a:ext uri="{FF2B5EF4-FFF2-40B4-BE49-F238E27FC236}">
              <a16:creationId xmlns:a16="http://schemas.microsoft.com/office/drawing/2014/main" id="{3EABF170-90E5-4120-8BD9-2B692B684508}"/>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83" name="Text Box 453">
          <a:extLst>
            <a:ext uri="{FF2B5EF4-FFF2-40B4-BE49-F238E27FC236}">
              <a16:creationId xmlns:a16="http://schemas.microsoft.com/office/drawing/2014/main" id="{5379320D-8EAD-40B7-BA4D-298DEECD9A56}"/>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84" name="Text Box 454">
          <a:extLst>
            <a:ext uri="{FF2B5EF4-FFF2-40B4-BE49-F238E27FC236}">
              <a16:creationId xmlns:a16="http://schemas.microsoft.com/office/drawing/2014/main" id="{81062A62-8456-4516-B422-7070E6CC6A9A}"/>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85" name="Text Box 455">
          <a:extLst>
            <a:ext uri="{FF2B5EF4-FFF2-40B4-BE49-F238E27FC236}">
              <a16:creationId xmlns:a16="http://schemas.microsoft.com/office/drawing/2014/main" id="{8999DA11-C5CE-48A3-8CEA-6F35B09F141C}"/>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86" name="Text Box 456">
          <a:extLst>
            <a:ext uri="{FF2B5EF4-FFF2-40B4-BE49-F238E27FC236}">
              <a16:creationId xmlns:a16="http://schemas.microsoft.com/office/drawing/2014/main" id="{CC0479E3-0952-4D68-87C8-E89F7214F93F}"/>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87" name="Text Box 457">
          <a:extLst>
            <a:ext uri="{FF2B5EF4-FFF2-40B4-BE49-F238E27FC236}">
              <a16:creationId xmlns:a16="http://schemas.microsoft.com/office/drawing/2014/main" id="{130B015F-E3C0-48C7-806D-F2545693DACD}"/>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88" name="Text Box 458">
          <a:extLst>
            <a:ext uri="{FF2B5EF4-FFF2-40B4-BE49-F238E27FC236}">
              <a16:creationId xmlns:a16="http://schemas.microsoft.com/office/drawing/2014/main" id="{63A72EB0-C13B-42A0-B960-295AD69D63D9}"/>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89" name="Text Box 459">
          <a:extLst>
            <a:ext uri="{FF2B5EF4-FFF2-40B4-BE49-F238E27FC236}">
              <a16:creationId xmlns:a16="http://schemas.microsoft.com/office/drawing/2014/main" id="{2CD2C1AD-7AE9-48BE-80D2-27A25269085D}"/>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90" name="Text Box 460">
          <a:extLst>
            <a:ext uri="{FF2B5EF4-FFF2-40B4-BE49-F238E27FC236}">
              <a16:creationId xmlns:a16="http://schemas.microsoft.com/office/drawing/2014/main" id="{33061312-B84E-474A-A65A-460C75F78268}"/>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91" name="Text Box 461">
          <a:extLst>
            <a:ext uri="{FF2B5EF4-FFF2-40B4-BE49-F238E27FC236}">
              <a16:creationId xmlns:a16="http://schemas.microsoft.com/office/drawing/2014/main" id="{9CE6E0F0-652D-4CBF-B165-3C1EEDF3D11C}"/>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92" name="Text Box 462">
          <a:extLst>
            <a:ext uri="{FF2B5EF4-FFF2-40B4-BE49-F238E27FC236}">
              <a16:creationId xmlns:a16="http://schemas.microsoft.com/office/drawing/2014/main" id="{67B4DDDE-F4B2-4C4F-914A-146767AA1FDC}"/>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93" name="Text Box 463">
          <a:extLst>
            <a:ext uri="{FF2B5EF4-FFF2-40B4-BE49-F238E27FC236}">
              <a16:creationId xmlns:a16="http://schemas.microsoft.com/office/drawing/2014/main" id="{6C49E710-7650-4088-A8AC-C05351152ED5}"/>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94" name="Text Box 464">
          <a:extLst>
            <a:ext uri="{FF2B5EF4-FFF2-40B4-BE49-F238E27FC236}">
              <a16:creationId xmlns:a16="http://schemas.microsoft.com/office/drawing/2014/main" id="{62C4640B-2B22-4375-85C0-414C14920DA3}"/>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95" name="Text Box 465">
          <a:extLst>
            <a:ext uri="{FF2B5EF4-FFF2-40B4-BE49-F238E27FC236}">
              <a16:creationId xmlns:a16="http://schemas.microsoft.com/office/drawing/2014/main" id="{70ADE2EE-282A-47F3-AC95-D04CA72A0D02}"/>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96" name="Text Box 466">
          <a:extLst>
            <a:ext uri="{FF2B5EF4-FFF2-40B4-BE49-F238E27FC236}">
              <a16:creationId xmlns:a16="http://schemas.microsoft.com/office/drawing/2014/main" id="{AD73FC18-EA3F-4845-93A1-04754A44475A}"/>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97" name="Text Box 467">
          <a:extLst>
            <a:ext uri="{FF2B5EF4-FFF2-40B4-BE49-F238E27FC236}">
              <a16:creationId xmlns:a16="http://schemas.microsoft.com/office/drawing/2014/main" id="{F78D0E84-404A-449E-A121-E168E56FADF0}"/>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98" name="Text Box 468">
          <a:extLst>
            <a:ext uri="{FF2B5EF4-FFF2-40B4-BE49-F238E27FC236}">
              <a16:creationId xmlns:a16="http://schemas.microsoft.com/office/drawing/2014/main" id="{97A5910D-C11B-4242-AE6A-6DAFD28D7D9E}"/>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399" name="Text Box 469">
          <a:extLst>
            <a:ext uri="{FF2B5EF4-FFF2-40B4-BE49-F238E27FC236}">
              <a16:creationId xmlns:a16="http://schemas.microsoft.com/office/drawing/2014/main" id="{0219B8AA-F889-4F1A-92D8-925EE9F6E450}"/>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400" name="Text Box 470">
          <a:extLst>
            <a:ext uri="{FF2B5EF4-FFF2-40B4-BE49-F238E27FC236}">
              <a16:creationId xmlns:a16="http://schemas.microsoft.com/office/drawing/2014/main" id="{AFB25BBF-6A4D-47A6-8882-5CE5485F391E}"/>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401" name="Text Box 471">
          <a:extLst>
            <a:ext uri="{FF2B5EF4-FFF2-40B4-BE49-F238E27FC236}">
              <a16:creationId xmlns:a16="http://schemas.microsoft.com/office/drawing/2014/main" id="{58AFBCA6-BADB-4D20-95F1-FC991DE8014A}"/>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02" name="Text Box 472">
          <a:extLst>
            <a:ext uri="{FF2B5EF4-FFF2-40B4-BE49-F238E27FC236}">
              <a16:creationId xmlns:a16="http://schemas.microsoft.com/office/drawing/2014/main" id="{5EBC0F1C-92D2-4AE7-BF88-599F8E788665}"/>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03" name="Text Box 473">
          <a:extLst>
            <a:ext uri="{FF2B5EF4-FFF2-40B4-BE49-F238E27FC236}">
              <a16:creationId xmlns:a16="http://schemas.microsoft.com/office/drawing/2014/main" id="{1622032E-9EF3-4C57-8594-13980713FCFB}"/>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04" name="Text Box 474">
          <a:extLst>
            <a:ext uri="{FF2B5EF4-FFF2-40B4-BE49-F238E27FC236}">
              <a16:creationId xmlns:a16="http://schemas.microsoft.com/office/drawing/2014/main" id="{F529A21B-B751-4366-81FA-60D06FE8F1BC}"/>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05" name="Text Box 475">
          <a:extLst>
            <a:ext uri="{FF2B5EF4-FFF2-40B4-BE49-F238E27FC236}">
              <a16:creationId xmlns:a16="http://schemas.microsoft.com/office/drawing/2014/main" id="{D7AA60C7-89AB-44BB-BA3C-5E445ABEED75}"/>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06" name="Text Box 476">
          <a:extLst>
            <a:ext uri="{FF2B5EF4-FFF2-40B4-BE49-F238E27FC236}">
              <a16:creationId xmlns:a16="http://schemas.microsoft.com/office/drawing/2014/main" id="{5199A65C-62CC-40E2-B320-EEF05D65DA04}"/>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07" name="Text Box 477">
          <a:extLst>
            <a:ext uri="{FF2B5EF4-FFF2-40B4-BE49-F238E27FC236}">
              <a16:creationId xmlns:a16="http://schemas.microsoft.com/office/drawing/2014/main" id="{EB847696-7810-4BAD-B232-D8C30062D85B}"/>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08" name="Text Box 478">
          <a:extLst>
            <a:ext uri="{FF2B5EF4-FFF2-40B4-BE49-F238E27FC236}">
              <a16:creationId xmlns:a16="http://schemas.microsoft.com/office/drawing/2014/main" id="{5EB9E4E1-7160-48C5-B7BF-2572B4E63C30}"/>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09" name="Text Box 479">
          <a:extLst>
            <a:ext uri="{FF2B5EF4-FFF2-40B4-BE49-F238E27FC236}">
              <a16:creationId xmlns:a16="http://schemas.microsoft.com/office/drawing/2014/main" id="{DECB2F88-C289-4981-8A77-2B9630AD2316}"/>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10" name="Text Box 480">
          <a:extLst>
            <a:ext uri="{FF2B5EF4-FFF2-40B4-BE49-F238E27FC236}">
              <a16:creationId xmlns:a16="http://schemas.microsoft.com/office/drawing/2014/main" id="{DA85C83F-D714-417D-865C-267240C9A747}"/>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11" name="Text Box 481">
          <a:extLst>
            <a:ext uri="{FF2B5EF4-FFF2-40B4-BE49-F238E27FC236}">
              <a16:creationId xmlns:a16="http://schemas.microsoft.com/office/drawing/2014/main" id="{D77F010F-CFF2-44FC-AEC9-3BF8318CFAB0}"/>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12" name="Text Box 482">
          <a:extLst>
            <a:ext uri="{FF2B5EF4-FFF2-40B4-BE49-F238E27FC236}">
              <a16:creationId xmlns:a16="http://schemas.microsoft.com/office/drawing/2014/main" id="{E401FEC7-E661-4BAF-A2A1-F44AA94B3A01}"/>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13" name="Text Box 483">
          <a:extLst>
            <a:ext uri="{FF2B5EF4-FFF2-40B4-BE49-F238E27FC236}">
              <a16:creationId xmlns:a16="http://schemas.microsoft.com/office/drawing/2014/main" id="{F1C9DBE9-D474-4384-AF2D-FD7D1F211293}"/>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14" name="Text Box 484">
          <a:extLst>
            <a:ext uri="{FF2B5EF4-FFF2-40B4-BE49-F238E27FC236}">
              <a16:creationId xmlns:a16="http://schemas.microsoft.com/office/drawing/2014/main" id="{49925A7B-5514-4581-B28C-179345315F1D}"/>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15" name="Text Box 485">
          <a:extLst>
            <a:ext uri="{FF2B5EF4-FFF2-40B4-BE49-F238E27FC236}">
              <a16:creationId xmlns:a16="http://schemas.microsoft.com/office/drawing/2014/main" id="{48BA5074-847C-4875-9B47-6146547415F2}"/>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16" name="Text Box 486">
          <a:extLst>
            <a:ext uri="{FF2B5EF4-FFF2-40B4-BE49-F238E27FC236}">
              <a16:creationId xmlns:a16="http://schemas.microsoft.com/office/drawing/2014/main" id="{62FB60CE-A4FF-4E00-BB2C-A18059A8D4F3}"/>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17" name="Text Box 487">
          <a:extLst>
            <a:ext uri="{FF2B5EF4-FFF2-40B4-BE49-F238E27FC236}">
              <a16:creationId xmlns:a16="http://schemas.microsoft.com/office/drawing/2014/main" id="{E7D5734A-2930-430C-8E62-A74CB7F8C3CC}"/>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18" name="Text Box 488">
          <a:extLst>
            <a:ext uri="{FF2B5EF4-FFF2-40B4-BE49-F238E27FC236}">
              <a16:creationId xmlns:a16="http://schemas.microsoft.com/office/drawing/2014/main" id="{13DC13D7-90DE-4A32-9999-AEFF02314FB9}"/>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19" name="Text Box 489">
          <a:extLst>
            <a:ext uri="{FF2B5EF4-FFF2-40B4-BE49-F238E27FC236}">
              <a16:creationId xmlns:a16="http://schemas.microsoft.com/office/drawing/2014/main" id="{1C9DAC4E-ED7B-4027-835A-B6E61F35BEAC}"/>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20" name="Text Box 490">
          <a:extLst>
            <a:ext uri="{FF2B5EF4-FFF2-40B4-BE49-F238E27FC236}">
              <a16:creationId xmlns:a16="http://schemas.microsoft.com/office/drawing/2014/main" id="{4BA37F7D-37AC-4DF5-82DF-5293A36249D7}"/>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21" name="Text Box 491">
          <a:extLst>
            <a:ext uri="{FF2B5EF4-FFF2-40B4-BE49-F238E27FC236}">
              <a16:creationId xmlns:a16="http://schemas.microsoft.com/office/drawing/2014/main" id="{5626E735-B703-4541-B297-FC5DBD963B24}"/>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22" name="Text Box 492">
          <a:extLst>
            <a:ext uri="{FF2B5EF4-FFF2-40B4-BE49-F238E27FC236}">
              <a16:creationId xmlns:a16="http://schemas.microsoft.com/office/drawing/2014/main" id="{980B5399-B717-40AB-AD6A-4C7A49E3A790}"/>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23" name="Text Box 493">
          <a:extLst>
            <a:ext uri="{FF2B5EF4-FFF2-40B4-BE49-F238E27FC236}">
              <a16:creationId xmlns:a16="http://schemas.microsoft.com/office/drawing/2014/main" id="{BFC009A1-DA5C-4FC4-A085-0C9F63F6B1DD}"/>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24" name="Text Box 494">
          <a:extLst>
            <a:ext uri="{FF2B5EF4-FFF2-40B4-BE49-F238E27FC236}">
              <a16:creationId xmlns:a16="http://schemas.microsoft.com/office/drawing/2014/main" id="{84DA4952-3C0E-46E7-A7DB-CFC1021D7BF2}"/>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25" name="Text Box 495">
          <a:extLst>
            <a:ext uri="{FF2B5EF4-FFF2-40B4-BE49-F238E27FC236}">
              <a16:creationId xmlns:a16="http://schemas.microsoft.com/office/drawing/2014/main" id="{860197B6-3E37-43FE-A44F-4826D75A01DA}"/>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26" name="Text Box 496">
          <a:extLst>
            <a:ext uri="{FF2B5EF4-FFF2-40B4-BE49-F238E27FC236}">
              <a16:creationId xmlns:a16="http://schemas.microsoft.com/office/drawing/2014/main" id="{3D6BA988-0CF5-4277-9E00-7017BB9C4D49}"/>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27" name="Text Box 497">
          <a:extLst>
            <a:ext uri="{FF2B5EF4-FFF2-40B4-BE49-F238E27FC236}">
              <a16:creationId xmlns:a16="http://schemas.microsoft.com/office/drawing/2014/main" id="{E51766F8-7066-4F32-AA2B-68A98B0C6B8F}"/>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28" name="Text Box 498">
          <a:extLst>
            <a:ext uri="{FF2B5EF4-FFF2-40B4-BE49-F238E27FC236}">
              <a16:creationId xmlns:a16="http://schemas.microsoft.com/office/drawing/2014/main" id="{ADC255A4-C119-4EE3-A5D9-C96F418C3285}"/>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29" name="Text Box 499">
          <a:extLst>
            <a:ext uri="{FF2B5EF4-FFF2-40B4-BE49-F238E27FC236}">
              <a16:creationId xmlns:a16="http://schemas.microsoft.com/office/drawing/2014/main" id="{635BD8A3-B9AA-4473-83D4-55C58D29B0DE}"/>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30" name="Text Box 500">
          <a:extLst>
            <a:ext uri="{FF2B5EF4-FFF2-40B4-BE49-F238E27FC236}">
              <a16:creationId xmlns:a16="http://schemas.microsoft.com/office/drawing/2014/main" id="{158D1A2E-F856-495D-B1F3-025DFB56056C}"/>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31" name="Text Box 501">
          <a:extLst>
            <a:ext uri="{FF2B5EF4-FFF2-40B4-BE49-F238E27FC236}">
              <a16:creationId xmlns:a16="http://schemas.microsoft.com/office/drawing/2014/main" id="{923E89B6-0E8F-4C5C-AD4C-7E006A427E30}"/>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32" name="Text Box 502">
          <a:extLst>
            <a:ext uri="{FF2B5EF4-FFF2-40B4-BE49-F238E27FC236}">
              <a16:creationId xmlns:a16="http://schemas.microsoft.com/office/drawing/2014/main" id="{AB506044-DAE5-4A0A-9B29-D4BC0D2622FE}"/>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33" name="Text Box 503">
          <a:extLst>
            <a:ext uri="{FF2B5EF4-FFF2-40B4-BE49-F238E27FC236}">
              <a16:creationId xmlns:a16="http://schemas.microsoft.com/office/drawing/2014/main" id="{928CFC2F-6531-4820-B421-51A6A420E90E}"/>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34" name="Text Box 504">
          <a:extLst>
            <a:ext uri="{FF2B5EF4-FFF2-40B4-BE49-F238E27FC236}">
              <a16:creationId xmlns:a16="http://schemas.microsoft.com/office/drawing/2014/main" id="{37B13309-B036-4520-8EDC-0A9E620FCDFD}"/>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35" name="Text Box 505">
          <a:extLst>
            <a:ext uri="{FF2B5EF4-FFF2-40B4-BE49-F238E27FC236}">
              <a16:creationId xmlns:a16="http://schemas.microsoft.com/office/drawing/2014/main" id="{BC24EB5D-4BE3-4140-B87D-75EAD3EA48DC}"/>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36" name="Text Box 506">
          <a:extLst>
            <a:ext uri="{FF2B5EF4-FFF2-40B4-BE49-F238E27FC236}">
              <a16:creationId xmlns:a16="http://schemas.microsoft.com/office/drawing/2014/main" id="{CA591964-E16C-4293-AB5B-3AA30FA4B5C3}"/>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37" name="Text Box 507">
          <a:extLst>
            <a:ext uri="{FF2B5EF4-FFF2-40B4-BE49-F238E27FC236}">
              <a16:creationId xmlns:a16="http://schemas.microsoft.com/office/drawing/2014/main" id="{1FAD3040-E541-40DE-8644-DA658A6C63E2}"/>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38" name="Text Box 508">
          <a:extLst>
            <a:ext uri="{FF2B5EF4-FFF2-40B4-BE49-F238E27FC236}">
              <a16:creationId xmlns:a16="http://schemas.microsoft.com/office/drawing/2014/main" id="{181BAB0E-BAD4-48B4-816F-7548AFD954CF}"/>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39" name="Text Box 509">
          <a:extLst>
            <a:ext uri="{FF2B5EF4-FFF2-40B4-BE49-F238E27FC236}">
              <a16:creationId xmlns:a16="http://schemas.microsoft.com/office/drawing/2014/main" id="{A81EA583-A3B1-42ED-99B8-CB1EFACE00EF}"/>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40" name="Text Box 510">
          <a:extLst>
            <a:ext uri="{FF2B5EF4-FFF2-40B4-BE49-F238E27FC236}">
              <a16:creationId xmlns:a16="http://schemas.microsoft.com/office/drawing/2014/main" id="{F00D8BB3-AC26-4B3B-AF97-82ECA40FB9A3}"/>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41" name="Text Box 511">
          <a:extLst>
            <a:ext uri="{FF2B5EF4-FFF2-40B4-BE49-F238E27FC236}">
              <a16:creationId xmlns:a16="http://schemas.microsoft.com/office/drawing/2014/main" id="{5AD9C5A2-92ED-4942-924F-2989E540DCB4}"/>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42" name="Text Box 512">
          <a:extLst>
            <a:ext uri="{FF2B5EF4-FFF2-40B4-BE49-F238E27FC236}">
              <a16:creationId xmlns:a16="http://schemas.microsoft.com/office/drawing/2014/main" id="{7821CC21-C4B3-432C-BD9D-FAED62F81AF4}"/>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43" name="Text Box 513">
          <a:extLst>
            <a:ext uri="{FF2B5EF4-FFF2-40B4-BE49-F238E27FC236}">
              <a16:creationId xmlns:a16="http://schemas.microsoft.com/office/drawing/2014/main" id="{0E149D98-35CC-4B44-98AE-026B3172B367}"/>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444" name="Text Box 514">
          <a:extLst>
            <a:ext uri="{FF2B5EF4-FFF2-40B4-BE49-F238E27FC236}">
              <a16:creationId xmlns:a16="http://schemas.microsoft.com/office/drawing/2014/main" id="{8760812F-2EB1-4DA1-A493-A210FA2022D1}"/>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445" name="Text Box 515">
          <a:extLst>
            <a:ext uri="{FF2B5EF4-FFF2-40B4-BE49-F238E27FC236}">
              <a16:creationId xmlns:a16="http://schemas.microsoft.com/office/drawing/2014/main" id="{88E67373-E38E-4C49-89F9-58773AAC62EE}"/>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446" name="Text Box 516">
          <a:extLst>
            <a:ext uri="{FF2B5EF4-FFF2-40B4-BE49-F238E27FC236}">
              <a16:creationId xmlns:a16="http://schemas.microsoft.com/office/drawing/2014/main" id="{0EEB61B6-C653-4455-BB43-D45D09199E76}"/>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447" name="Text Box 517">
          <a:extLst>
            <a:ext uri="{FF2B5EF4-FFF2-40B4-BE49-F238E27FC236}">
              <a16:creationId xmlns:a16="http://schemas.microsoft.com/office/drawing/2014/main" id="{90EA4EA5-DD9F-4DE6-A686-88E28B3723DF}"/>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448" name="Text Box 518">
          <a:extLst>
            <a:ext uri="{FF2B5EF4-FFF2-40B4-BE49-F238E27FC236}">
              <a16:creationId xmlns:a16="http://schemas.microsoft.com/office/drawing/2014/main" id="{8E19324E-17E9-4063-A038-DF9D9B7B35C7}"/>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449" name="Text Box 519">
          <a:extLst>
            <a:ext uri="{FF2B5EF4-FFF2-40B4-BE49-F238E27FC236}">
              <a16:creationId xmlns:a16="http://schemas.microsoft.com/office/drawing/2014/main" id="{9558F31F-32CB-4457-B246-5399F357BC6B}"/>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450" name="Text Box 520">
          <a:extLst>
            <a:ext uri="{FF2B5EF4-FFF2-40B4-BE49-F238E27FC236}">
              <a16:creationId xmlns:a16="http://schemas.microsoft.com/office/drawing/2014/main" id="{DE417686-52C2-4736-B80D-0AEB58EF9521}"/>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451" name="Text Box 521">
          <a:extLst>
            <a:ext uri="{FF2B5EF4-FFF2-40B4-BE49-F238E27FC236}">
              <a16:creationId xmlns:a16="http://schemas.microsoft.com/office/drawing/2014/main" id="{58725761-A0C2-4BA8-A440-AD65563EE568}"/>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452" name="Text Box 522">
          <a:extLst>
            <a:ext uri="{FF2B5EF4-FFF2-40B4-BE49-F238E27FC236}">
              <a16:creationId xmlns:a16="http://schemas.microsoft.com/office/drawing/2014/main" id="{8152679E-E192-4A32-9CEE-A41B50FEA35A}"/>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453" name="Text Box 523">
          <a:extLst>
            <a:ext uri="{FF2B5EF4-FFF2-40B4-BE49-F238E27FC236}">
              <a16:creationId xmlns:a16="http://schemas.microsoft.com/office/drawing/2014/main" id="{7FD9D2E3-7640-4606-8C4F-605C64A06CFF}"/>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454" name="Text Box 524">
          <a:extLst>
            <a:ext uri="{FF2B5EF4-FFF2-40B4-BE49-F238E27FC236}">
              <a16:creationId xmlns:a16="http://schemas.microsoft.com/office/drawing/2014/main" id="{6607E9B0-E461-4B64-B069-1FA110D8DB54}"/>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455" name="Text Box 525">
          <a:extLst>
            <a:ext uri="{FF2B5EF4-FFF2-40B4-BE49-F238E27FC236}">
              <a16:creationId xmlns:a16="http://schemas.microsoft.com/office/drawing/2014/main" id="{51B38E2E-72BE-47AA-BECF-6B5C25E4F3A9}"/>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456" name="Text Box 526">
          <a:extLst>
            <a:ext uri="{FF2B5EF4-FFF2-40B4-BE49-F238E27FC236}">
              <a16:creationId xmlns:a16="http://schemas.microsoft.com/office/drawing/2014/main" id="{7288FCCD-9B5C-48A6-9666-B5A9BD029100}"/>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457" name="Text Box 527">
          <a:extLst>
            <a:ext uri="{FF2B5EF4-FFF2-40B4-BE49-F238E27FC236}">
              <a16:creationId xmlns:a16="http://schemas.microsoft.com/office/drawing/2014/main" id="{55E737F5-96C5-4861-BB5C-4196AFC9C139}"/>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458" name="Text Box 528">
          <a:extLst>
            <a:ext uri="{FF2B5EF4-FFF2-40B4-BE49-F238E27FC236}">
              <a16:creationId xmlns:a16="http://schemas.microsoft.com/office/drawing/2014/main" id="{D963E471-DFDF-4811-9EC9-F10FEA83F233}"/>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459" name="Text Box 529">
          <a:extLst>
            <a:ext uri="{FF2B5EF4-FFF2-40B4-BE49-F238E27FC236}">
              <a16:creationId xmlns:a16="http://schemas.microsoft.com/office/drawing/2014/main" id="{3D366FA4-00CA-41BB-9A49-D72AE01536E5}"/>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460" name="Text Box 530">
          <a:extLst>
            <a:ext uri="{FF2B5EF4-FFF2-40B4-BE49-F238E27FC236}">
              <a16:creationId xmlns:a16="http://schemas.microsoft.com/office/drawing/2014/main" id="{C5ABF13D-9612-4DF5-B5D0-41ACB14C03DF}"/>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461" name="Text Box 531">
          <a:extLst>
            <a:ext uri="{FF2B5EF4-FFF2-40B4-BE49-F238E27FC236}">
              <a16:creationId xmlns:a16="http://schemas.microsoft.com/office/drawing/2014/main" id="{6CEF544C-9818-454F-9FCD-78D79D4F8EE8}"/>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462" name="Text Box 532">
          <a:extLst>
            <a:ext uri="{FF2B5EF4-FFF2-40B4-BE49-F238E27FC236}">
              <a16:creationId xmlns:a16="http://schemas.microsoft.com/office/drawing/2014/main" id="{C92C8ACD-DEA1-41F9-AE04-805E50AD711B}"/>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463" name="Text Box 533">
          <a:extLst>
            <a:ext uri="{FF2B5EF4-FFF2-40B4-BE49-F238E27FC236}">
              <a16:creationId xmlns:a16="http://schemas.microsoft.com/office/drawing/2014/main" id="{2118AFBC-63BF-4ACF-8011-D389EE2FB66D}"/>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464" name="Text Box 534">
          <a:extLst>
            <a:ext uri="{FF2B5EF4-FFF2-40B4-BE49-F238E27FC236}">
              <a16:creationId xmlns:a16="http://schemas.microsoft.com/office/drawing/2014/main" id="{B9A5CDA6-FE1B-4457-A450-3887BB3DDCD4}"/>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65" name="Text Box 535">
          <a:extLst>
            <a:ext uri="{FF2B5EF4-FFF2-40B4-BE49-F238E27FC236}">
              <a16:creationId xmlns:a16="http://schemas.microsoft.com/office/drawing/2014/main" id="{02741D44-D129-482C-B70D-B8EC303F75DE}"/>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66" name="Text Box 536">
          <a:extLst>
            <a:ext uri="{FF2B5EF4-FFF2-40B4-BE49-F238E27FC236}">
              <a16:creationId xmlns:a16="http://schemas.microsoft.com/office/drawing/2014/main" id="{6924777C-2014-4AEE-96A4-56D19AC1F966}"/>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67" name="Text Box 537">
          <a:extLst>
            <a:ext uri="{FF2B5EF4-FFF2-40B4-BE49-F238E27FC236}">
              <a16:creationId xmlns:a16="http://schemas.microsoft.com/office/drawing/2014/main" id="{BCC80C38-D745-4CEB-8D3E-3D72A66F6E6F}"/>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68" name="Text Box 538">
          <a:extLst>
            <a:ext uri="{FF2B5EF4-FFF2-40B4-BE49-F238E27FC236}">
              <a16:creationId xmlns:a16="http://schemas.microsoft.com/office/drawing/2014/main" id="{CB479FF9-5C7D-4321-9019-73AE12E0531D}"/>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69" name="Text Box 539">
          <a:extLst>
            <a:ext uri="{FF2B5EF4-FFF2-40B4-BE49-F238E27FC236}">
              <a16:creationId xmlns:a16="http://schemas.microsoft.com/office/drawing/2014/main" id="{B6B3A6EC-9AE5-4956-AA92-81E143A27885}"/>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70" name="Text Box 540">
          <a:extLst>
            <a:ext uri="{FF2B5EF4-FFF2-40B4-BE49-F238E27FC236}">
              <a16:creationId xmlns:a16="http://schemas.microsoft.com/office/drawing/2014/main" id="{63C410BD-6749-4F95-BE20-8DE109099765}"/>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71" name="Text Box 541">
          <a:extLst>
            <a:ext uri="{FF2B5EF4-FFF2-40B4-BE49-F238E27FC236}">
              <a16:creationId xmlns:a16="http://schemas.microsoft.com/office/drawing/2014/main" id="{85DA13A9-4D0C-4A0A-8487-AAD523CA996B}"/>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72" name="Text Box 542">
          <a:extLst>
            <a:ext uri="{FF2B5EF4-FFF2-40B4-BE49-F238E27FC236}">
              <a16:creationId xmlns:a16="http://schemas.microsoft.com/office/drawing/2014/main" id="{09F18CBD-FA94-40C3-A9AB-BCA2111B0F28}"/>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73" name="Text Box 543">
          <a:extLst>
            <a:ext uri="{FF2B5EF4-FFF2-40B4-BE49-F238E27FC236}">
              <a16:creationId xmlns:a16="http://schemas.microsoft.com/office/drawing/2014/main" id="{69339ECB-7CFC-4F9F-89A3-FC6213901AF9}"/>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74" name="Text Box 544">
          <a:extLst>
            <a:ext uri="{FF2B5EF4-FFF2-40B4-BE49-F238E27FC236}">
              <a16:creationId xmlns:a16="http://schemas.microsoft.com/office/drawing/2014/main" id="{5222B2CF-80F1-4FA0-88EC-190E21F30AB9}"/>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75" name="Text Box 545">
          <a:extLst>
            <a:ext uri="{FF2B5EF4-FFF2-40B4-BE49-F238E27FC236}">
              <a16:creationId xmlns:a16="http://schemas.microsoft.com/office/drawing/2014/main" id="{D7735DB5-0EBC-4A0B-9BD7-F098CF5C4046}"/>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76" name="Text Box 546">
          <a:extLst>
            <a:ext uri="{FF2B5EF4-FFF2-40B4-BE49-F238E27FC236}">
              <a16:creationId xmlns:a16="http://schemas.microsoft.com/office/drawing/2014/main" id="{EDCA46A0-6FB4-421F-B1B8-B56EFB1E11FF}"/>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77" name="Text Box 547">
          <a:extLst>
            <a:ext uri="{FF2B5EF4-FFF2-40B4-BE49-F238E27FC236}">
              <a16:creationId xmlns:a16="http://schemas.microsoft.com/office/drawing/2014/main" id="{95957E4D-AB45-4326-94EE-CABF3A3A6A8C}"/>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78" name="Text Box 548">
          <a:extLst>
            <a:ext uri="{FF2B5EF4-FFF2-40B4-BE49-F238E27FC236}">
              <a16:creationId xmlns:a16="http://schemas.microsoft.com/office/drawing/2014/main" id="{1E63641C-E2D0-45EA-9227-0C6E55FD39D2}"/>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79" name="Text Box 549">
          <a:extLst>
            <a:ext uri="{FF2B5EF4-FFF2-40B4-BE49-F238E27FC236}">
              <a16:creationId xmlns:a16="http://schemas.microsoft.com/office/drawing/2014/main" id="{739EAC9A-7B0B-411D-9170-545791A0BD46}"/>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80" name="Text Box 550">
          <a:extLst>
            <a:ext uri="{FF2B5EF4-FFF2-40B4-BE49-F238E27FC236}">
              <a16:creationId xmlns:a16="http://schemas.microsoft.com/office/drawing/2014/main" id="{663BD253-5286-48B7-9472-BE35CBB85B66}"/>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81" name="Text Box 551">
          <a:extLst>
            <a:ext uri="{FF2B5EF4-FFF2-40B4-BE49-F238E27FC236}">
              <a16:creationId xmlns:a16="http://schemas.microsoft.com/office/drawing/2014/main" id="{B9572276-D790-4CC6-8547-DBB2668941C3}"/>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82" name="Text Box 552">
          <a:extLst>
            <a:ext uri="{FF2B5EF4-FFF2-40B4-BE49-F238E27FC236}">
              <a16:creationId xmlns:a16="http://schemas.microsoft.com/office/drawing/2014/main" id="{DEC4B7E0-E009-4C43-869B-964F25FDD0FB}"/>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83" name="Text Box 553">
          <a:extLst>
            <a:ext uri="{FF2B5EF4-FFF2-40B4-BE49-F238E27FC236}">
              <a16:creationId xmlns:a16="http://schemas.microsoft.com/office/drawing/2014/main" id="{18A06B57-CB0F-458A-86F3-D201082D301F}"/>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84" name="Text Box 554">
          <a:extLst>
            <a:ext uri="{FF2B5EF4-FFF2-40B4-BE49-F238E27FC236}">
              <a16:creationId xmlns:a16="http://schemas.microsoft.com/office/drawing/2014/main" id="{23A136D8-D164-4F6C-98F5-5FC276F5CD90}"/>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85" name="Text Box 555">
          <a:extLst>
            <a:ext uri="{FF2B5EF4-FFF2-40B4-BE49-F238E27FC236}">
              <a16:creationId xmlns:a16="http://schemas.microsoft.com/office/drawing/2014/main" id="{C6523AF0-6E7E-4530-9D76-B3292D30A776}"/>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86" name="Text Box 556">
          <a:extLst>
            <a:ext uri="{FF2B5EF4-FFF2-40B4-BE49-F238E27FC236}">
              <a16:creationId xmlns:a16="http://schemas.microsoft.com/office/drawing/2014/main" id="{DFD2B670-E2FF-4D9D-A04D-A5AA292F2F37}"/>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87" name="Text Box 557">
          <a:extLst>
            <a:ext uri="{FF2B5EF4-FFF2-40B4-BE49-F238E27FC236}">
              <a16:creationId xmlns:a16="http://schemas.microsoft.com/office/drawing/2014/main" id="{CBA9A6F8-BEA7-4764-B177-63131AEED154}"/>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88" name="Text Box 558">
          <a:extLst>
            <a:ext uri="{FF2B5EF4-FFF2-40B4-BE49-F238E27FC236}">
              <a16:creationId xmlns:a16="http://schemas.microsoft.com/office/drawing/2014/main" id="{DF8DD894-929A-47E2-8545-43AB04E7B54F}"/>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89" name="Text Box 559">
          <a:extLst>
            <a:ext uri="{FF2B5EF4-FFF2-40B4-BE49-F238E27FC236}">
              <a16:creationId xmlns:a16="http://schemas.microsoft.com/office/drawing/2014/main" id="{33074588-803F-4B7A-A6C6-9C912776A359}"/>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90" name="Text Box 560">
          <a:extLst>
            <a:ext uri="{FF2B5EF4-FFF2-40B4-BE49-F238E27FC236}">
              <a16:creationId xmlns:a16="http://schemas.microsoft.com/office/drawing/2014/main" id="{A9E5EA1D-0C83-4BCD-8BE5-F72D5A36F607}"/>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91" name="Text Box 561">
          <a:extLst>
            <a:ext uri="{FF2B5EF4-FFF2-40B4-BE49-F238E27FC236}">
              <a16:creationId xmlns:a16="http://schemas.microsoft.com/office/drawing/2014/main" id="{B911726B-0C2D-4887-8474-3E72BF8C2EA9}"/>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92" name="Text Box 562">
          <a:extLst>
            <a:ext uri="{FF2B5EF4-FFF2-40B4-BE49-F238E27FC236}">
              <a16:creationId xmlns:a16="http://schemas.microsoft.com/office/drawing/2014/main" id="{2C1DB9D4-D3ED-4A0E-9026-B63FA8C34B07}"/>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93" name="Text Box 563">
          <a:extLst>
            <a:ext uri="{FF2B5EF4-FFF2-40B4-BE49-F238E27FC236}">
              <a16:creationId xmlns:a16="http://schemas.microsoft.com/office/drawing/2014/main" id="{BF2B376C-E895-4947-979F-AEAD3B930479}"/>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94" name="Text Box 564">
          <a:extLst>
            <a:ext uri="{FF2B5EF4-FFF2-40B4-BE49-F238E27FC236}">
              <a16:creationId xmlns:a16="http://schemas.microsoft.com/office/drawing/2014/main" id="{0B767321-FDCB-4388-AF1E-D97999EC2B7A}"/>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95" name="Text Box 565">
          <a:extLst>
            <a:ext uri="{FF2B5EF4-FFF2-40B4-BE49-F238E27FC236}">
              <a16:creationId xmlns:a16="http://schemas.microsoft.com/office/drawing/2014/main" id="{DDAF8DAE-8507-46C9-910C-873EE3CD99CA}"/>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96" name="Text Box 566">
          <a:extLst>
            <a:ext uri="{FF2B5EF4-FFF2-40B4-BE49-F238E27FC236}">
              <a16:creationId xmlns:a16="http://schemas.microsoft.com/office/drawing/2014/main" id="{84C6B916-DA03-446F-8827-396EDDA653B7}"/>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97" name="Text Box 567">
          <a:extLst>
            <a:ext uri="{FF2B5EF4-FFF2-40B4-BE49-F238E27FC236}">
              <a16:creationId xmlns:a16="http://schemas.microsoft.com/office/drawing/2014/main" id="{5449851F-CF9B-40E4-8A0C-F3BB0396A1BC}"/>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98" name="Text Box 568">
          <a:extLst>
            <a:ext uri="{FF2B5EF4-FFF2-40B4-BE49-F238E27FC236}">
              <a16:creationId xmlns:a16="http://schemas.microsoft.com/office/drawing/2014/main" id="{A6F9B734-BE61-4FF3-A112-AEF11FE96718}"/>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499" name="Text Box 569">
          <a:extLst>
            <a:ext uri="{FF2B5EF4-FFF2-40B4-BE49-F238E27FC236}">
              <a16:creationId xmlns:a16="http://schemas.microsoft.com/office/drawing/2014/main" id="{60416846-5A3F-4C79-9099-CE32C6BDC2D3}"/>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500" name="Text Box 570">
          <a:extLst>
            <a:ext uri="{FF2B5EF4-FFF2-40B4-BE49-F238E27FC236}">
              <a16:creationId xmlns:a16="http://schemas.microsoft.com/office/drawing/2014/main" id="{A4972713-1303-4BB9-BC88-9D651B2110AA}"/>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501" name="Text Box 571">
          <a:extLst>
            <a:ext uri="{FF2B5EF4-FFF2-40B4-BE49-F238E27FC236}">
              <a16:creationId xmlns:a16="http://schemas.microsoft.com/office/drawing/2014/main" id="{75E71206-26EF-4023-90F3-08C0D652E7D4}"/>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502" name="Text Box 572">
          <a:extLst>
            <a:ext uri="{FF2B5EF4-FFF2-40B4-BE49-F238E27FC236}">
              <a16:creationId xmlns:a16="http://schemas.microsoft.com/office/drawing/2014/main" id="{44F4106B-E2DE-41C3-8348-21F5D814DF64}"/>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503" name="Text Box 573">
          <a:extLst>
            <a:ext uri="{FF2B5EF4-FFF2-40B4-BE49-F238E27FC236}">
              <a16:creationId xmlns:a16="http://schemas.microsoft.com/office/drawing/2014/main" id="{AA3C4B1F-6CFD-44B7-A3F9-5F2CE9870CBA}"/>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504" name="Text Box 574">
          <a:extLst>
            <a:ext uri="{FF2B5EF4-FFF2-40B4-BE49-F238E27FC236}">
              <a16:creationId xmlns:a16="http://schemas.microsoft.com/office/drawing/2014/main" id="{EBCE4116-5CD3-4219-8F31-28991F7D036D}"/>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505" name="Text Box 575">
          <a:extLst>
            <a:ext uri="{FF2B5EF4-FFF2-40B4-BE49-F238E27FC236}">
              <a16:creationId xmlns:a16="http://schemas.microsoft.com/office/drawing/2014/main" id="{AC2506AE-2309-4BED-B7F5-F808C353C4A9}"/>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506" name="Text Box 576">
          <a:extLst>
            <a:ext uri="{FF2B5EF4-FFF2-40B4-BE49-F238E27FC236}">
              <a16:creationId xmlns:a16="http://schemas.microsoft.com/office/drawing/2014/main" id="{EC211544-2131-46B7-83F4-148626A62472}"/>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07" name="Text Box 598">
          <a:extLst>
            <a:ext uri="{FF2B5EF4-FFF2-40B4-BE49-F238E27FC236}">
              <a16:creationId xmlns:a16="http://schemas.microsoft.com/office/drawing/2014/main" id="{1337368F-F46F-4CF1-8795-410805C7C172}"/>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08" name="Text Box 599">
          <a:extLst>
            <a:ext uri="{FF2B5EF4-FFF2-40B4-BE49-F238E27FC236}">
              <a16:creationId xmlns:a16="http://schemas.microsoft.com/office/drawing/2014/main" id="{7832D91B-C90A-453E-918D-E65E7C904167}"/>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09" name="Text Box 600">
          <a:extLst>
            <a:ext uri="{FF2B5EF4-FFF2-40B4-BE49-F238E27FC236}">
              <a16:creationId xmlns:a16="http://schemas.microsoft.com/office/drawing/2014/main" id="{81C8D235-59DD-4364-B084-5FD2F51F572C}"/>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10" name="Text Box 601">
          <a:extLst>
            <a:ext uri="{FF2B5EF4-FFF2-40B4-BE49-F238E27FC236}">
              <a16:creationId xmlns:a16="http://schemas.microsoft.com/office/drawing/2014/main" id="{E091D84D-AD42-45EE-A91D-131458578CEB}"/>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11" name="Text Box 602">
          <a:extLst>
            <a:ext uri="{FF2B5EF4-FFF2-40B4-BE49-F238E27FC236}">
              <a16:creationId xmlns:a16="http://schemas.microsoft.com/office/drawing/2014/main" id="{13E37241-EDCD-4942-91AB-69BD5DD226FF}"/>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12" name="Text Box 603">
          <a:extLst>
            <a:ext uri="{FF2B5EF4-FFF2-40B4-BE49-F238E27FC236}">
              <a16:creationId xmlns:a16="http://schemas.microsoft.com/office/drawing/2014/main" id="{B48DF49B-CFF6-4F20-BC35-C741DB60B988}"/>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13" name="Text Box 604">
          <a:extLst>
            <a:ext uri="{FF2B5EF4-FFF2-40B4-BE49-F238E27FC236}">
              <a16:creationId xmlns:a16="http://schemas.microsoft.com/office/drawing/2014/main" id="{DB56E27A-BB76-4773-861E-D80D196A7B41}"/>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14" name="Text Box 605">
          <a:extLst>
            <a:ext uri="{FF2B5EF4-FFF2-40B4-BE49-F238E27FC236}">
              <a16:creationId xmlns:a16="http://schemas.microsoft.com/office/drawing/2014/main" id="{78D7903D-8E50-404E-ADA2-457363200CC3}"/>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15" name="Text Box 606">
          <a:extLst>
            <a:ext uri="{FF2B5EF4-FFF2-40B4-BE49-F238E27FC236}">
              <a16:creationId xmlns:a16="http://schemas.microsoft.com/office/drawing/2014/main" id="{004B613A-025A-429A-A954-19FC2A8190B3}"/>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16" name="Text Box 607">
          <a:extLst>
            <a:ext uri="{FF2B5EF4-FFF2-40B4-BE49-F238E27FC236}">
              <a16:creationId xmlns:a16="http://schemas.microsoft.com/office/drawing/2014/main" id="{7338B344-F275-439B-8E53-BD32ABC33451}"/>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17" name="Text Box 608">
          <a:extLst>
            <a:ext uri="{FF2B5EF4-FFF2-40B4-BE49-F238E27FC236}">
              <a16:creationId xmlns:a16="http://schemas.microsoft.com/office/drawing/2014/main" id="{23241280-9974-4271-80AB-27737E0B217E}"/>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18" name="Text Box 609">
          <a:extLst>
            <a:ext uri="{FF2B5EF4-FFF2-40B4-BE49-F238E27FC236}">
              <a16:creationId xmlns:a16="http://schemas.microsoft.com/office/drawing/2014/main" id="{F61DA155-1C22-4ACC-9B17-7BE5B21B0207}"/>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19" name="Text Box 610">
          <a:extLst>
            <a:ext uri="{FF2B5EF4-FFF2-40B4-BE49-F238E27FC236}">
              <a16:creationId xmlns:a16="http://schemas.microsoft.com/office/drawing/2014/main" id="{A7FB053F-1E16-4E14-8096-761DC5A5FC5F}"/>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20" name="Text Box 611">
          <a:extLst>
            <a:ext uri="{FF2B5EF4-FFF2-40B4-BE49-F238E27FC236}">
              <a16:creationId xmlns:a16="http://schemas.microsoft.com/office/drawing/2014/main" id="{3C9F00D7-B503-4E34-AA7B-8D4D9D82FF93}"/>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21" name="Text Box 612">
          <a:extLst>
            <a:ext uri="{FF2B5EF4-FFF2-40B4-BE49-F238E27FC236}">
              <a16:creationId xmlns:a16="http://schemas.microsoft.com/office/drawing/2014/main" id="{C102D283-9F3F-4074-968E-B2E6AF95623B}"/>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22" name="Text Box 613">
          <a:extLst>
            <a:ext uri="{FF2B5EF4-FFF2-40B4-BE49-F238E27FC236}">
              <a16:creationId xmlns:a16="http://schemas.microsoft.com/office/drawing/2014/main" id="{E843F30D-8EC4-4EEE-8C9C-62898772F6BE}"/>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23" name="Text Box 614">
          <a:extLst>
            <a:ext uri="{FF2B5EF4-FFF2-40B4-BE49-F238E27FC236}">
              <a16:creationId xmlns:a16="http://schemas.microsoft.com/office/drawing/2014/main" id="{6A6D42D2-4C06-4D7B-9FDD-9B3D5F5EBADE}"/>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24" name="Text Box 615">
          <a:extLst>
            <a:ext uri="{FF2B5EF4-FFF2-40B4-BE49-F238E27FC236}">
              <a16:creationId xmlns:a16="http://schemas.microsoft.com/office/drawing/2014/main" id="{6FE33880-E8D7-42B1-A31B-B3E2458FCCD2}"/>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25" name="Text Box 616">
          <a:extLst>
            <a:ext uri="{FF2B5EF4-FFF2-40B4-BE49-F238E27FC236}">
              <a16:creationId xmlns:a16="http://schemas.microsoft.com/office/drawing/2014/main" id="{E7AB3A02-2AA0-4376-89B9-1589C8168E3B}"/>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26" name="Text Box 617">
          <a:extLst>
            <a:ext uri="{FF2B5EF4-FFF2-40B4-BE49-F238E27FC236}">
              <a16:creationId xmlns:a16="http://schemas.microsoft.com/office/drawing/2014/main" id="{A018CD94-F917-4708-8C73-853C8BCD7184}"/>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27" name="Text Box 618">
          <a:extLst>
            <a:ext uri="{FF2B5EF4-FFF2-40B4-BE49-F238E27FC236}">
              <a16:creationId xmlns:a16="http://schemas.microsoft.com/office/drawing/2014/main" id="{F7009268-973E-481E-B2CD-9B17666A243B}"/>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28" name="Text Box 619">
          <a:extLst>
            <a:ext uri="{FF2B5EF4-FFF2-40B4-BE49-F238E27FC236}">
              <a16:creationId xmlns:a16="http://schemas.microsoft.com/office/drawing/2014/main" id="{81CC26EA-0F24-46BA-B9C9-CD26559FF361}"/>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29" name="Text Box 620">
          <a:extLst>
            <a:ext uri="{FF2B5EF4-FFF2-40B4-BE49-F238E27FC236}">
              <a16:creationId xmlns:a16="http://schemas.microsoft.com/office/drawing/2014/main" id="{CFDF8353-3D44-4C0E-9A68-30BE129EB983}"/>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30" name="Text Box 621">
          <a:extLst>
            <a:ext uri="{FF2B5EF4-FFF2-40B4-BE49-F238E27FC236}">
              <a16:creationId xmlns:a16="http://schemas.microsoft.com/office/drawing/2014/main" id="{E980CBB4-1AF8-4DF9-B70A-821F998095C9}"/>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31" name="Text Box 622">
          <a:extLst>
            <a:ext uri="{FF2B5EF4-FFF2-40B4-BE49-F238E27FC236}">
              <a16:creationId xmlns:a16="http://schemas.microsoft.com/office/drawing/2014/main" id="{BEAC8726-1876-4A1D-9476-4D2DEFA08F2D}"/>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32" name="Text Box 623">
          <a:extLst>
            <a:ext uri="{FF2B5EF4-FFF2-40B4-BE49-F238E27FC236}">
              <a16:creationId xmlns:a16="http://schemas.microsoft.com/office/drawing/2014/main" id="{09ED9E47-5C49-452E-B467-A8E62F9EE393}"/>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33" name="Text Box 624">
          <a:extLst>
            <a:ext uri="{FF2B5EF4-FFF2-40B4-BE49-F238E27FC236}">
              <a16:creationId xmlns:a16="http://schemas.microsoft.com/office/drawing/2014/main" id="{A9403874-1EEE-4326-8025-52C464012350}"/>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34" name="Text Box 625">
          <a:extLst>
            <a:ext uri="{FF2B5EF4-FFF2-40B4-BE49-F238E27FC236}">
              <a16:creationId xmlns:a16="http://schemas.microsoft.com/office/drawing/2014/main" id="{9901A7F5-F990-4D1B-8B05-B59200CCE0A1}"/>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35" name="Text Box 626">
          <a:extLst>
            <a:ext uri="{FF2B5EF4-FFF2-40B4-BE49-F238E27FC236}">
              <a16:creationId xmlns:a16="http://schemas.microsoft.com/office/drawing/2014/main" id="{88EE2AFE-4508-4EF3-8CF2-3BC29105C305}"/>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36" name="Text Box 627">
          <a:extLst>
            <a:ext uri="{FF2B5EF4-FFF2-40B4-BE49-F238E27FC236}">
              <a16:creationId xmlns:a16="http://schemas.microsoft.com/office/drawing/2014/main" id="{187486D7-5839-4229-A900-7DB6033277B0}"/>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37" name="Text Box 628">
          <a:extLst>
            <a:ext uri="{FF2B5EF4-FFF2-40B4-BE49-F238E27FC236}">
              <a16:creationId xmlns:a16="http://schemas.microsoft.com/office/drawing/2014/main" id="{AB058015-317A-44C8-8BAB-C6DBED2005BB}"/>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38" name="Text Box 629">
          <a:extLst>
            <a:ext uri="{FF2B5EF4-FFF2-40B4-BE49-F238E27FC236}">
              <a16:creationId xmlns:a16="http://schemas.microsoft.com/office/drawing/2014/main" id="{409640CD-397B-425A-B26F-8C7085DE7C2E}"/>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39" name="Text Box 630">
          <a:extLst>
            <a:ext uri="{FF2B5EF4-FFF2-40B4-BE49-F238E27FC236}">
              <a16:creationId xmlns:a16="http://schemas.microsoft.com/office/drawing/2014/main" id="{A06A30A5-D23F-4705-A62E-3C761E433A41}"/>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40" name="Text Box 631">
          <a:extLst>
            <a:ext uri="{FF2B5EF4-FFF2-40B4-BE49-F238E27FC236}">
              <a16:creationId xmlns:a16="http://schemas.microsoft.com/office/drawing/2014/main" id="{503CE466-6F44-4B2D-8B36-3E8A349608D2}"/>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41" name="Text Box 632">
          <a:extLst>
            <a:ext uri="{FF2B5EF4-FFF2-40B4-BE49-F238E27FC236}">
              <a16:creationId xmlns:a16="http://schemas.microsoft.com/office/drawing/2014/main" id="{CBC9EE80-A926-4834-B2E7-E1F052D60FC0}"/>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42" name="Text Box 633">
          <a:extLst>
            <a:ext uri="{FF2B5EF4-FFF2-40B4-BE49-F238E27FC236}">
              <a16:creationId xmlns:a16="http://schemas.microsoft.com/office/drawing/2014/main" id="{202525A5-1E15-4F90-8B41-C131C9D2FDA2}"/>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43" name="Text Box 634">
          <a:extLst>
            <a:ext uri="{FF2B5EF4-FFF2-40B4-BE49-F238E27FC236}">
              <a16:creationId xmlns:a16="http://schemas.microsoft.com/office/drawing/2014/main" id="{F21D90E5-2331-45CF-BBD8-D7B9EF770E78}"/>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44" name="Text Box 635">
          <a:extLst>
            <a:ext uri="{FF2B5EF4-FFF2-40B4-BE49-F238E27FC236}">
              <a16:creationId xmlns:a16="http://schemas.microsoft.com/office/drawing/2014/main" id="{29DE105B-B670-4500-920B-613AE4ED7BEE}"/>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45" name="Text Box 636">
          <a:extLst>
            <a:ext uri="{FF2B5EF4-FFF2-40B4-BE49-F238E27FC236}">
              <a16:creationId xmlns:a16="http://schemas.microsoft.com/office/drawing/2014/main" id="{3380DC09-0CE2-4514-80B3-45E804FC4B45}"/>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46" name="Text Box 637">
          <a:extLst>
            <a:ext uri="{FF2B5EF4-FFF2-40B4-BE49-F238E27FC236}">
              <a16:creationId xmlns:a16="http://schemas.microsoft.com/office/drawing/2014/main" id="{3D860C9B-6264-4F52-B026-EF49F5D307F0}"/>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47" name="Text Box 638">
          <a:extLst>
            <a:ext uri="{FF2B5EF4-FFF2-40B4-BE49-F238E27FC236}">
              <a16:creationId xmlns:a16="http://schemas.microsoft.com/office/drawing/2014/main" id="{E63DF20B-2AC5-440D-A209-356B735095E2}"/>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48" name="Text Box 639">
          <a:extLst>
            <a:ext uri="{FF2B5EF4-FFF2-40B4-BE49-F238E27FC236}">
              <a16:creationId xmlns:a16="http://schemas.microsoft.com/office/drawing/2014/main" id="{F18EEDD5-A151-4835-AF71-94127BCA36A2}"/>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49" name="Text Box 661">
          <a:extLst>
            <a:ext uri="{FF2B5EF4-FFF2-40B4-BE49-F238E27FC236}">
              <a16:creationId xmlns:a16="http://schemas.microsoft.com/office/drawing/2014/main" id="{185D1E65-4FFE-49BE-A2A9-7178E17FE09E}"/>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50" name="Text Box 662">
          <a:extLst>
            <a:ext uri="{FF2B5EF4-FFF2-40B4-BE49-F238E27FC236}">
              <a16:creationId xmlns:a16="http://schemas.microsoft.com/office/drawing/2014/main" id="{6B5D7F52-B318-425F-BB8A-1A189B36E2BA}"/>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51" name="Text Box 663">
          <a:extLst>
            <a:ext uri="{FF2B5EF4-FFF2-40B4-BE49-F238E27FC236}">
              <a16:creationId xmlns:a16="http://schemas.microsoft.com/office/drawing/2014/main" id="{548D2B88-3AA2-40D9-8394-F9DF60257F14}"/>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52" name="Text Box 664">
          <a:extLst>
            <a:ext uri="{FF2B5EF4-FFF2-40B4-BE49-F238E27FC236}">
              <a16:creationId xmlns:a16="http://schemas.microsoft.com/office/drawing/2014/main" id="{3A72958D-2458-4C60-BCEB-DB6C20B11067}"/>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53" name="Text Box 665">
          <a:extLst>
            <a:ext uri="{FF2B5EF4-FFF2-40B4-BE49-F238E27FC236}">
              <a16:creationId xmlns:a16="http://schemas.microsoft.com/office/drawing/2014/main" id="{D5E58AEB-3989-4BF5-BE3C-84D68093960A}"/>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54" name="Text Box 666">
          <a:extLst>
            <a:ext uri="{FF2B5EF4-FFF2-40B4-BE49-F238E27FC236}">
              <a16:creationId xmlns:a16="http://schemas.microsoft.com/office/drawing/2014/main" id="{2E1C752F-AF19-4B0A-8E24-D3A9ED81DD42}"/>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55" name="Text Box 667">
          <a:extLst>
            <a:ext uri="{FF2B5EF4-FFF2-40B4-BE49-F238E27FC236}">
              <a16:creationId xmlns:a16="http://schemas.microsoft.com/office/drawing/2014/main" id="{1825E0FE-2704-456C-B947-4DF3E5AFD9C7}"/>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56" name="Text Box 668">
          <a:extLst>
            <a:ext uri="{FF2B5EF4-FFF2-40B4-BE49-F238E27FC236}">
              <a16:creationId xmlns:a16="http://schemas.microsoft.com/office/drawing/2014/main" id="{03A5D75E-0B0C-4588-B682-36765843BB80}"/>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57" name="Text Box 669">
          <a:extLst>
            <a:ext uri="{FF2B5EF4-FFF2-40B4-BE49-F238E27FC236}">
              <a16:creationId xmlns:a16="http://schemas.microsoft.com/office/drawing/2014/main" id="{923720E3-147C-4FED-BAB8-82EBC94CA7C6}"/>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58" name="Text Box 670">
          <a:extLst>
            <a:ext uri="{FF2B5EF4-FFF2-40B4-BE49-F238E27FC236}">
              <a16:creationId xmlns:a16="http://schemas.microsoft.com/office/drawing/2014/main" id="{5BBDD239-2D0B-4BF3-B59D-B4BD0245A79F}"/>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59" name="Text Box 671">
          <a:extLst>
            <a:ext uri="{FF2B5EF4-FFF2-40B4-BE49-F238E27FC236}">
              <a16:creationId xmlns:a16="http://schemas.microsoft.com/office/drawing/2014/main" id="{FD427563-5E51-4A26-BCBD-9999E4D04F20}"/>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60" name="Text Box 672">
          <a:extLst>
            <a:ext uri="{FF2B5EF4-FFF2-40B4-BE49-F238E27FC236}">
              <a16:creationId xmlns:a16="http://schemas.microsoft.com/office/drawing/2014/main" id="{6CD41AE9-4927-45A6-9C96-3F2C97B2693E}"/>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61" name="Text Box 673">
          <a:extLst>
            <a:ext uri="{FF2B5EF4-FFF2-40B4-BE49-F238E27FC236}">
              <a16:creationId xmlns:a16="http://schemas.microsoft.com/office/drawing/2014/main" id="{3B582D9B-05CF-4F50-ADF2-A0BC05B428D4}"/>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62" name="Text Box 674">
          <a:extLst>
            <a:ext uri="{FF2B5EF4-FFF2-40B4-BE49-F238E27FC236}">
              <a16:creationId xmlns:a16="http://schemas.microsoft.com/office/drawing/2014/main" id="{2F8B5180-323D-49F3-8554-49B597BF445A}"/>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63" name="Text Box 675">
          <a:extLst>
            <a:ext uri="{FF2B5EF4-FFF2-40B4-BE49-F238E27FC236}">
              <a16:creationId xmlns:a16="http://schemas.microsoft.com/office/drawing/2014/main" id="{22D20BC7-0E02-4A8D-B280-945A2882AF76}"/>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64" name="Text Box 676">
          <a:extLst>
            <a:ext uri="{FF2B5EF4-FFF2-40B4-BE49-F238E27FC236}">
              <a16:creationId xmlns:a16="http://schemas.microsoft.com/office/drawing/2014/main" id="{5D6E9319-588E-47BB-8DFA-0E3E7FE70557}"/>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65" name="Text Box 677">
          <a:extLst>
            <a:ext uri="{FF2B5EF4-FFF2-40B4-BE49-F238E27FC236}">
              <a16:creationId xmlns:a16="http://schemas.microsoft.com/office/drawing/2014/main" id="{6DF124BC-E820-4772-925B-B3484F953B1E}"/>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66" name="Text Box 678">
          <a:extLst>
            <a:ext uri="{FF2B5EF4-FFF2-40B4-BE49-F238E27FC236}">
              <a16:creationId xmlns:a16="http://schemas.microsoft.com/office/drawing/2014/main" id="{C5A2EACC-6BF2-49C1-95AC-9CC2A6191D52}"/>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67" name="Text Box 679">
          <a:extLst>
            <a:ext uri="{FF2B5EF4-FFF2-40B4-BE49-F238E27FC236}">
              <a16:creationId xmlns:a16="http://schemas.microsoft.com/office/drawing/2014/main" id="{F08853FB-BE4D-4326-9DE7-098AD8C6721D}"/>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68" name="Text Box 680">
          <a:extLst>
            <a:ext uri="{FF2B5EF4-FFF2-40B4-BE49-F238E27FC236}">
              <a16:creationId xmlns:a16="http://schemas.microsoft.com/office/drawing/2014/main" id="{3539CFF1-7AC5-4F2E-9081-B6C70A603D6B}"/>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69" name="Text Box 681">
          <a:extLst>
            <a:ext uri="{FF2B5EF4-FFF2-40B4-BE49-F238E27FC236}">
              <a16:creationId xmlns:a16="http://schemas.microsoft.com/office/drawing/2014/main" id="{A606DD9B-9D6B-4084-83C0-00A1E7D85433}"/>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70" name="Text Box 682">
          <a:extLst>
            <a:ext uri="{FF2B5EF4-FFF2-40B4-BE49-F238E27FC236}">
              <a16:creationId xmlns:a16="http://schemas.microsoft.com/office/drawing/2014/main" id="{4F45B076-790C-492A-B9D5-2FAE35350DEB}"/>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71" name="Text Box 683">
          <a:extLst>
            <a:ext uri="{FF2B5EF4-FFF2-40B4-BE49-F238E27FC236}">
              <a16:creationId xmlns:a16="http://schemas.microsoft.com/office/drawing/2014/main" id="{71CFB14E-4EB7-4C55-939D-52DB28FE380E}"/>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72" name="Text Box 684">
          <a:extLst>
            <a:ext uri="{FF2B5EF4-FFF2-40B4-BE49-F238E27FC236}">
              <a16:creationId xmlns:a16="http://schemas.microsoft.com/office/drawing/2014/main" id="{E0759C0A-00F0-4E08-92F1-02529AA729EB}"/>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73" name="Text Box 685">
          <a:extLst>
            <a:ext uri="{FF2B5EF4-FFF2-40B4-BE49-F238E27FC236}">
              <a16:creationId xmlns:a16="http://schemas.microsoft.com/office/drawing/2014/main" id="{A0B74F5F-716A-4986-A753-D4CF73ADDAC0}"/>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74" name="Text Box 686">
          <a:extLst>
            <a:ext uri="{FF2B5EF4-FFF2-40B4-BE49-F238E27FC236}">
              <a16:creationId xmlns:a16="http://schemas.microsoft.com/office/drawing/2014/main" id="{0026D497-99FB-4C6B-87A6-3398A2EE2DF6}"/>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75" name="Text Box 687">
          <a:extLst>
            <a:ext uri="{FF2B5EF4-FFF2-40B4-BE49-F238E27FC236}">
              <a16:creationId xmlns:a16="http://schemas.microsoft.com/office/drawing/2014/main" id="{470BF663-FAB8-4909-BC2C-469D281FE49F}"/>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76" name="Text Box 688">
          <a:extLst>
            <a:ext uri="{FF2B5EF4-FFF2-40B4-BE49-F238E27FC236}">
              <a16:creationId xmlns:a16="http://schemas.microsoft.com/office/drawing/2014/main" id="{20C286ED-F07B-4217-B3E1-6D56E5353BF9}"/>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77" name="Text Box 689">
          <a:extLst>
            <a:ext uri="{FF2B5EF4-FFF2-40B4-BE49-F238E27FC236}">
              <a16:creationId xmlns:a16="http://schemas.microsoft.com/office/drawing/2014/main" id="{6E888FFA-0E08-45BC-A0F2-1416F03669B5}"/>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78" name="Text Box 690">
          <a:extLst>
            <a:ext uri="{FF2B5EF4-FFF2-40B4-BE49-F238E27FC236}">
              <a16:creationId xmlns:a16="http://schemas.microsoft.com/office/drawing/2014/main" id="{CE0310F0-E5CE-44AB-94B6-12216126B959}"/>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79" name="Text Box 691">
          <a:extLst>
            <a:ext uri="{FF2B5EF4-FFF2-40B4-BE49-F238E27FC236}">
              <a16:creationId xmlns:a16="http://schemas.microsoft.com/office/drawing/2014/main" id="{61A3BA7E-AB80-4FC6-9D26-477F50A25EB2}"/>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80" name="Text Box 692">
          <a:extLst>
            <a:ext uri="{FF2B5EF4-FFF2-40B4-BE49-F238E27FC236}">
              <a16:creationId xmlns:a16="http://schemas.microsoft.com/office/drawing/2014/main" id="{55FCAB56-65F0-4010-AAF9-CC4552E3BC6A}"/>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81" name="Text Box 693">
          <a:extLst>
            <a:ext uri="{FF2B5EF4-FFF2-40B4-BE49-F238E27FC236}">
              <a16:creationId xmlns:a16="http://schemas.microsoft.com/office/drawing/2014/main" id="{9B8D6E02-440C-4DEC-83BC-05813C40D580}"/>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82" name="Text Box 694">
          <a:extLst>
            <a:ext uri="{FF2B5EF4-FFF2-40B4-BE49-F238E27FC236}">
              <a16:creationId xmlns:a16="http://schemas.microsoft.com/office/drawing/2014/main" id="{D6270179-B502-49FB-87DC-653E0E35F83F}"/>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83" name="Text Box 695">
          <a:extLst>
            <a:ext uri="{FF2B5EF4-FFF2-40B4-BE49-F238E27FC236}">
              <a16:creationId xmlns:a16="http://schemas.microsoft.com/office/drawing/2014/main" id="{8C91534E-4ADE-4737-95EF-25D4E7C3571F}"/>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84" name="Text Box 696">
          <a:extLst>
            <a:ext uri="{FF2B5EF4-FFF2-40B4-BE49-F238E27FC236}">
              <a16:creationId xmlns:a16="http://schemas.microsoft.com/office/drawing/2014/main" id="{B4D34CCF-17A7-4B54-BDBE-D9CBC9A74F10}"/>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85" name="Text Box 697">
          <a:extLst>
            <a:ext uri="{FF2B5EF4-FFF2-40B4-BE49-F238E27FC236}">
              <a16:creationId xmlns:a16="http://schemas.microsoft.com/office/drawing/2014/main" id="{FA2C888B-A808-4B7E-84EC-069C7DEB68E2}"/>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86" name="Text Box 698">
          <a:extLst>
            <a:ext uri="{FF2B5EF4-FFF2-40B4-BE49-F238E27FC236}">
              <a16:creationId xmlns:a16="http://schemas.microsoft.com/office/drawing/2014/main" id="{D97AF179-07DC-4C6B-A288-46C97D30ED46}"/>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87" name="Text Box 699">
          <a:extLst>
            <a:ext uri="{FF2B5EF4-FFF2-40B4-BE49-F238E27FC236}">
              <a16:creationId xmlns:a16="http://schemas.microsoft.com/office/drawing/2014/main" id="{B3F90311-C8DA-4348-82D7-CD66F5A9BCEE}"/>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88" name="Text Box 700">
          <a:extLst>
            <a:ext uri="{FF2B5EF4-FFF2-40B4-BE49-F238E27FC236}">
              <a16:creationId xmlns:a16="http://schemas.microsoft.com/office/drawing/2014/main" id="{0B215B6A-1F80-4A7F-9F94-9824BD9EBC45}"/>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89" name="Text Box 701">
          <a:extLst>
            <a:ext uri="{FF2B5EF4-FFF2-40B4-BE49-F238E27FC236}">
              <a16:creationId xmlns:a16="http://schemas.microsoft.com/office/drawing/2014/main" id="{EA1F06D2-3246-44B4-9458-31E6CCAA66C8}"/>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90" name="Text Box 702">
          <a:extLst>
            <a:ext uri="{FF2B5EF4-FFF2-40B4-BE49-F238E27FC236}">
              <a16:creationId xmlns:a16="http://schemas.microsoft.com/office/drawing/2014/main" id="{9CCE81F0-2825-4395-97EE-8E4D53312468}"/>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91" name="Text Box 724">
          <a:extLst>
            <a:ext uri="{FF2B5EF4-FFF2-40B4-BE49-F238E27FC236}">
              <a16:creationId xmlns:a16="http://schemas.microsoft.com/office/drawing/2014/main" id="{658FC534-3D9C-4143-A51C-8A4FC8A16AD5}"/>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92" name="Text Box 725">
          <a:extLst>
            <a:ext uri="{FF2B5EF4-FFF2-40B4-BE49-F238E27FC236}">
              <a16:creationId xmlns:a16="http://schemas.microsoft.com/office/drawing/2014/main" id="{C94EB0E6-9CF3-4D03-A33F-D89CD24D4F65}"/>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8</xdr:col>
      <xdr:colOff>0</xdr:colOff>
      <xdr:row>47</xdr:row>
      <xdr:rowOff>0</xdr:rowOff>
    </xdr:from>
    <xdr:to>
      <xdr:col>8</xdr:col>
      <xdr:colOff>101600</xdr:colOff>
      <xdr:row>48</xdr:row>
      <xdr:rowOff>9578</xdr:rowOff>
    </xdr:to>
    <xdr:sp macro="" textlink="">
      <xdr:nvSpPr>
        <xdr:cNvPr id="593" name="Text Box 726">
          <a:extLst>
            <a:ext uri="{FF2B5EF4-FFF2-40B4-BE49-F238E27FC236}">
              <a16:creationId xmlns:a16="http://schemas.microsoft.com/office/drawing/2014/main" id="{9EC59999-C7A7-4B7F-98D3-CF2EBBCBB7FA}"/>
            </a:ext>
          </a:extLst>
        </xdr:cNvPr>
        <xdr:cNvSpPr txBox="1">
          <a:spLocks noChangeArrowheads="1"/>
        </xdr:cNvSpPr>
      </xdr:nvSpPr>
      <xdr:spPr bwMode="auto">
        <a:xfrm>
          <a:off x="10525125"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94" name="Text Box 745">
          <a:extLst>
            <a:ext uri="{FF2B5EF4-FFF2-40B4-BE49-F238E27FC236}">
              <a16:creationId xmlns:a16="http://schemas.microsoft.com/office/drawing/2014/main" id="{1FDB2964-1D55-402A-924E-4D664A0C1E42}"/>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95" name="Text Box 746">
          <a:extLst>
            <a:ext uri="{FF2B5EF4-FFF2-40B4-BE49-F238E27FC236}">
              <a16:creationId xmlns:a16="http://schemas.microsoft.com/office/drawing/2014/main" id="{C8632DE0-AF6A-4B09-9559-AFA523EBF7E8}"/>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96" name="Text Box 747">
          <a:extLst>
            <a:ext uri="{FF2B5EF4-FFF2-40B4-BE49-F238E27FC236}">
              <a16:creationId xmlns:a16="http://schemas.microsoft.com/office/drawing/2014/main" id="{CABFA178-DF61-42CA-80C7-22318B61168E}"/>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97" name="Text Box 748">
          <a:extLst>
            <a:ext uri="{FF2B5EF4-FFF2-40B4-BE49-F238E27FC236}">
              <a16:creationId xmlns:a16="http://schemas.microsoft.com/office/drawing/2014/main" id="{F49EE62A-0309-4788-8918-8B3AF6FC38CB}"/>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98" name="Text Box 749">
          <a:extLst>
            <a:ext uri="{FF2B5EF4-FFF2-40B4-BE49-F238E27FC236}">
              <a16:creationId xmlns:a16="http://schemas.microsoft.com/office/drawing/2014/main" id="{B7D2344C-602F-49C9-9D11-330C65E74DD5}"/>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599" name="Text Box 750">
          <a:extLst>
            <a:ext uri="{FF2B5EF4-FFF2-40B4-BE49-F238E27FC236}">
              <a16:creationId xmlns:a16="http://schemas.microsoft.com/office/drawing/2014/main" id="{A86480CE-AD8A-43D7-9F49-C30108294C5D}"/>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600" name="Text Box 751">
          <a:extLst>
            <a:ext uri="{FF2B5EF4-FFF2-40B4-BE49-F238E27FC236}">
              <a16:creationId xmlns:a16="http://schemas.microsoft.com/office/drawing/2014/main" id="{2802C7A4-A5A4-4B84-84E4-938976048FAB}"/>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601" name="Text Box 752">
          <a:extLst>
            <a:ext uri="{FF2B5EF4-FFF2-40B4-BE49-F238E27FC236}">
              <a16:creationId xmlns:a16="http://schemas.microsoft.com/office/drawing/2014/main" id="{BF779C8B-4FDC-4D33-82B6-45FF97AFC031}"/>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602" name="Text Box 753">
          <a:extLst>
            <a:ext uri="{FF2B5EF4-FFF2-40B4-BE49-F238E27FC236}">
              <a16:creationId xmlns:a16="http://schemas.microsoft.com/office/drawing/2014/main" id="{4F4525D7-14BB-4E0D-808F-C328F83D3369}"/>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603" name="Text Box 754">
          <a:extLst>
            <a:ext uri="{FF2B5EF4-FFF2-40B4-BE49-F238E27FC236}">
              <a16:creationId xmlns:a16="http://schemas.microsoft.com/office/drawing/2014/main" id="{7406BC26-9D9E-48D4-B0A3-E0C4284C2F43}"/>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604" name="Text Box 755">
          <a:extLst>
            <a:ext uri="{FF2B5EF4-FFF2-40B4-BE49-F238E27FC236}">
              <a16:creationId xmlns:a16="http://schemas.microsoft.com/office/drawing/2014/main" id="{6C8CD703-E11D-44AD-AEED-B7EC1F66B8EF}"/>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605" name="Text Box 756">
          <a:extLst>
            <a:ext uri="{FF2B5EF4-FFF2-40B4-BE49-F238E27FC236}">
              <a16:creationId xmlns:a16="http://schemas.microsoft.com/office/drawing/2014/main" id="{66BD6A9C-CA49-472A-A6C0-41730C07F46A}"/>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606" name="Text Box 757">
          <a:extLst>
            <a:ext uri="{FF2B5EF4-FFF2-40B4-BE49-F238E27FC236}">
              <a16:creationId xmlns:a16="http://schemas.microsoft.com/office/drawing/2014/main" id="{6F5D8873-9468-4594-8421-ACA5B6B10AD7}"/>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607" name="Text Box 758">
          <a:extLst>
            <a:ext uri="{FF2B5EF4-FFF2-40B4-BE49-F238E27FC236}">
              <a16:creationId xmlns:a16="http://schemas.microsoft.com/office/drawing/2014/main" id="{3CE98B47-E14A-4674-BD6A-CDACE99BE4E8}"/>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608" name="Text Box 759">
          <a:extLst>
            <a:ext uri="{FF2B5EF4-FFF2-40B4-BE49-F238E27FC236}">
              <a16:creationId xmlns:a16="http://schemas.microsoft.com/office/drawing/2014/main" id="{374CDBB7-22FA-4349-9C7C-0649F50E4154}"/>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609" name="Text Box 760">
          <a:extLst>
            <a:ext uri="{FF2B5EF4-FFF2-40B4-BE49-F238E27FC236}">
              <a16:creationId xmlns:a16="http://schemas.microsoft.com/office/drawing/2014/main" id="{16F798E0-015E-4FC2-8FCA-B8780C3F7F85}"/>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610" name="Text Box 761">
          <a:extLst>
            <a:ext uri="{FF2B5EF4-FFF2-40B4-BE49-F238E27FC236}">
              <a16:creationId xmlns:a16="http://schemas.microsoft.com/office/drawing/2014/main" id="{EA8A5FA1-BC4E-43C2-BA7E-3CFE58A8ACEC}"/>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611" name="Text Box 762">
          <a:extLst>
            <a:ext uri="{FF2B5EF4-FFF2-40B4-BE49-F238E27FC236}">
              <a16:creationId xmlns:a16="http://schemas.microsoft.com/office/drawing/2014/main" id="{137D026F-C5AD-46CD-BE8B-ABBD414E804D}"/>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612" name="Text Box 763">
          <a:extLst>
            <a:ext uri="{FF2B5EF4-FFF2-40B4-BE49-F238E27FC236}">
              <a16:creationId xmlns:a16="http://schemas.microsoft.com/office/drawing/2014/main" id="{7F30EDE6-0F77-4691-A3CD-0BC557A9B523}"/>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613" name="Text Box 764">
          <a:extLst>
            <a:ext uri="{FF2B5EF4-FFF2-40B4-BE49-F238E27FC236}">
              <a16:creationId xmlns:a16="http://schemas.microsoft.com/office/drawing/2014/main" id="{0CD356EE-2B0C-44DC-B562-7B00EC2A51E0}"/>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5</xdr:col>
      <xdr:colOff>0</xdr:colOff>
      <xdr:row>47</xdr:row>
      <xdr:rowOff>0</xdr:rowOff>
    </xdr:from>
    <xdr:to>
      <xdr:col>5</xdr:col>
      <xdr:colOff>101600</xdr:colOff>
      <xdr:row>48</xdr:row>
      <xdr:rowOff>9578</xdr:rowOff>
    </xdr:to>
    <xdr:sp macro="" textlink="">
      <xdr:nvSpPr>
        <xdr:cNvPr id="614" name="Text Box 765">
          <a:extLst>
            <a:ext uri="{FF2B5EF4-FFF2-40B4-BE49-F238E27FC236}">
              <a16:creationId xmlns:a16="http://schemas.microsoft.com/office/drawing/2014/main" id="{AB9E1580-C643-48BA-9976-7514A10E43BF}"/>
            </a:ext>
          </a:extLst>
        </xdr:cNvPr>
        <xdr:cNvSpPr txBox="1">
          <a:spLocks noChangeArrowheads="1"/>
        </xdr:cNvSpPr>
      </xdr:nvSpPr>
      <xdr:spPr bwMode="auto">
        <a:xfrm>
          <a:off x="636270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15" name="Text Box 766">
          <a:extLst>
            <a:ext uri="{FF2B5EF4-FFF2-40B4-BE49-F238E27FC236}">
              <a16:creationId xmlns:a16="http://schemas.microsoft.com/office/drawing/2014/main" id="{F9497A5F-06AD-4B7D-86CC-306A8BE9CE48}"/>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16" name="Text Box 767">
          <a:extLst>
            <a:ext uri="{FF2B5EF4-FFF2-40B4-BE49-F238E27FC236}">
              <a16:creationId xmlns:a16="http://schemas.microsoft.com/office/drawing/2014/main" id="{0B947327-9A87-4F0A-9C86-67AE10502DC4}"/>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17" name="Text Box 768">
          <a:extLst>
            <a:ext uri="{FF2B5EF4-FFF2-40B4-BE49-F238E27FC236}">
              <a16:creationId xmlns:a16="http://schemas.microsoft.com/office/drawing/2014/main" id="{C5DC49FB-3192-4E53-AC6E-337E13F49D9C}"/>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18" name="Text Box 769">
          <a:extLst>
            <a:ext uri="{FF2B5EF4-FFF2-40B4-BE49-F238E27FC236}">
              <a16:creationId xmlns:a16="http://schemas.microsoft.com/office/drawing/2014/main" id="{8F6203A1-E3B5-46DD-A4BA-473477F66840}"/>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19" name="Text Box 770">
          <a:extLst>
            <a:ext uri="{FF2B5EF4-FFF2-40B4-BE49-F238E27FC236}">
              <a16:creationId xmlns:a16="http://schemas.microsoft.com/office/drawing/2014/main" id="{AA76B480-FB78-4392-812E-E8D412B00C1B}"/>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20" name="Text Box 771">
          <a:extLst>
            <a:ext uri="{FF2B5EF4-FFF2-40B4-BE49-F238E27FC236}">
              <a16:creationId xmlns:a16="http://schemas.microsoft.com/office/drawing/2014/main" id="{C1707997-0FBE-4134-9B13-4F7B78308198}"/>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21" name="Text Box 772">
          <a:extLst>
            <a:ext uri="{FF2B5EF4-FFF2-40B4-BE49-F238E27FC236}">
              <a16:creationId xmlns:a16="http://schemas.microsoft.com/office/drawing/2014/main" id="{AD7466EC-D301-4645-AEDD-F919C8B617E3}"/>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22" name="Text Box 773">
          <a:extLst>
            <a:ext uri="{FF2B5EF4-FFF2-40B4-BE49-F238E27FC236}">
              <a16:creationId xmlns:a16="http://schemas.microsoft.com/office/drawing/2014/main" id="{2337950F-94CB-4E77-BEFE-46D72AC94374}"/>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23" name="Text Box 774">
          <a:extLst>
            <a:ext uri="{FF2B5EF4-FFF2-40B4-BE49-F238E27FC236}">
              <a16:creationId xmlns:a16="http://schemas.microsoft.com/office/drawing/2014/main" id="{5E6E9637-718B-4063-B8E7-C21DA0311FC1}"/>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24" name="Text Box 775">
          <a:extLst>
            <a:ext uri="{FF2B5EF4-FFF2-40B4-BE49-F238E27FC236}">
              <a16:creationId xmlns:a16="http://schemas.microsoft.com/office/drawing/2014/main" id="{FAE48C76-FF36-4AD3-AAF9-E60F6DC7B5DE}"/>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25" name="Text Box 776">
          <a:extLst>
            <a:ext uri="{FF2B5EF4-FFF2-40B4-BE49-F238E27FC236}">
              <a16:creationId xmlns:a16="http://schemas.microsoft.com/office/drawing/2014/main" id="{84BDC88B-C486-4BA6-8315-69B2AD87109F}"/>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26" name="Text Box 777">
          <a:extLst>
            <a:ext uri="{FF2B5EF4-FFF2-40B4-BE49-F238E27FC236}">
              <a16:creationId xmlns:a16="http://schemas.microsoft.com/office/drawing/2014/main" id="{620A6B6C-589F-473F-AA78-5BE36466AD59}"/>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27" name="Text Box 778">
          <a:extLst>
            <a:ext uri="{FF2B5EF4-FFF2-40B4-BE49-F238E27FC236}">
              <a16:creationId xmlns:a16="http://schemas.microsoft.com/office/drawing/2014/main" id="{EB255669-3F66-466D-B9FE-733DA3C0FE03}"/>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28" name="Text Box 779">
          <a:extLst>
            <a:ext uri="{FF2B5EF4-FFF2-40B4-BE49-F238E27FC236}">
              <a16:creationId xmlns:a16="http://schemas.microsoft.com/office/drawing/2014/main" id="{41BAB4DF-5B58-4C82-BBB6-F4ADA313C115}"/>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29" name="Text Box 780">
          <a:extLst>
            <a:ext uri="{FF2B5EF4-FFF2-40B4-BE49-F238E27FC236}">
              <a16:creationId xmlns:a16="http://schemas.microsoft.com/office/drawing/2014/main" id="{87B4D125-6CD5-49E5-B47B-C33E3D8E504F}"/>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30" name="Text Box 781">
          <a:extLst>
            <a:ext uri="{FF2B5EF4-FFF2-40B4-BE49-F238E27FC236}">
              <a16:creationId xmlns:a16="http://schemas.microsoft.com/office/drawing/2014/main" id="{620FB371-7BFB-4FEF-850D-33124009CC94}"/>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31" name="Text Box 782">
          <a:extLst>
            <a:ext uri="{FF2B5EF4-FFF2-40B4-BE49-F238E27FC236}">
              <a16:creationId xmlns:a16="http://schemas.microsoft.com/office/drawing/2014/main" id="{8942EC1C-4B6F-4387-B080-D06598C8F021}"/>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32" name="Text Box 783">
          <a:extLst>
            <a:ext uri="{FF2B5EF4-FFF2-40B4-BE49-F238E27FC236}">
              <a16:creationId xmlns:a16="http://schemas.microsoft.com/office/drawing/2014/main" id="{703C1661-7F87-4CFA-87F3-7C37320115B3}"/>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33" name="Text Box 784">
          <a:extLst>
            <a:ext uri="{FF2B5EF4-FFF2-40B4-BE49-F238E27FC236}">
              <a16:creationId xmlns:a16="http://schemas.microsoft.com/office/drawing/2014/main" id="{F7144351-119B-466E-9F43-713E2ED09EC8}"/>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34" name="Text Box 785">
          <a:extLst>
            <a:ext uri="{FF2B5EF4-FFF2-40B4-BE49-F238E27FC236}">
              <a16:creationId xmlns:a16="http://schemas.microsoft.com/office/drawing/2014/main" id="{81C19505-3E42-43FE-8E31-B8E75A021424}"/>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35" name="Text Box 786">
          <a:extLst>
            <a:ext uri="{FF2B5EF4-FFF2-40B4-BE49-F238E27FC236}">
              <a16:creationId xmlns:a16="http://schemas.microsoft.com/office/drawing/2014/main" id="{D7DDCE98-48FA-44A7-A3CA-AD0305BBEA1D}"/>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36" name="Text Box 787">
          <a:extLst>
            <a:ext uri="{FF2B5EF4-FFF2-40B4-BE49-F238E27FC236}">
              <a16:creationId xmlns:a16="http://schemas.microsoft.com/office/drawing/2014/main" id="{3555B06C-4402-4FF8-9D16-3D97B785CE4D}"/>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37" name="Text Box 788">
          <a:extLst>
            <a:ext uri="{FF2B5EF4-FFF2-40B4-BE49-F238E27FC236}">
              <a16:creationId xmlns:a16="http://schemas.microsoft.com/office/drawing/2014/main" id="{F7455F24-B543-445C-B877-EBBD4C9F92E2}"/>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38" name="Text Box 789">
          <a:extLst>
            <a:ext uri="{FF2B5EF4-FFF2-40B4-BE49-F238E27FC236}">
              <a16:creationId xmlns:a16="http://schemas.microsoft.com/office/drawing/2014/main" id="{0DFFFE8B-ED56-4DB7-BEBF-443588185329}"/>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39" name="Text Box 790">
          <a:extLst>
            <a:ext uri="{FF2B5EF4-FFF2-40B4-BE49-F238E27FC236}">
              <a16:creationId xmlns:a16="http://schemas.microsoft.com/office/drawing/2014/main" id="{DA1D56D0-B5D9-41F6-9356-9934FC7C69AA}"/>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40" name="Text Box 791">
          <a:extLst>
            <a:ext uri="{FF2B5EF4-FFF2-40B4-BE49-F238E27FC236}">
              <a16:creationId xmlns:a16="http://schemas.microsoft.com/office/drawing/2014/main" id="{4A22A48D-EDE7-4712-A561-2B70A6B0489B}"/>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41" name="Text Box 792">
          <a:extLst>
            <a:ext uri="{FF2B5EF4-FFF2-40B4-BE49-F238E27FC236}">
              <a16:creationId xmlns:a16="http://schemas.microsoft.com/office/drawing/2014/main" id="{44CBE7BB-2CE3-4AA4-8FFB-E4E0ACDA2650}"/>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42" name="Text Box 793">
          <a:extLst>
            <a:ext uri="{FF2B5EF4-FFF2-40B4-BE49-F238E27FC236}">
              <a16:creationId xmlns:a16="http://schemas.microsoft.com/office/drawing/2014/main" id="{FBAD8DEE-4743-43F7-8973-C49BCF22EF52}"/>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43" name="Text Box 794">
          <a:extLst>
            <a:ext uri="{FF2B5EF4-FFF2-40B4-BE49-F238E27FC236}">
              <a16:creationId xmlns:a16="http://schemas.microsoft.com/office/drawing/2014/main" id="{724FB334-2268-4FF7-9E36-5318F298D699}"/>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44" name="Text Box 795">
          <a:extLst>
            <a:ext uri="{FF2B5EF4-FFF2-40B4-BE49-F238E27FC236}">
              <a16:creationId xmlns:a16="http://schemas.microsoft.com/office/drawing/2014/main" id="{ABE81C53-3A2D-4BC4-9238-CFBE1ED91E74}"/>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45" name="Text Box 796">
          <a:extLst>
            <a:ext uri="{FF2B5EF4-FFF2-40B4-BE49-F238E27FC236}">
              <a16:creationId xmlns:a16="http://schemas.microsoft.com/office/drawing/2014/main" id="{D2602F2E-C587-4BD2-8ABC-D758275B7BD5}"/>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46" name="Text Box 797">
          <a:extLst>
            <a:ext uri="{FF2B5EF4-FFF2-40B4-BE49-F238E27FC236}">
              <a16:creationId xmlns:a16="http://schemas.microsoft.com/office/drawing/2014/main" id="{50BC5CD4-4740-47B0-AA7E-A9F4FF949985}"/>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47" name="Text Box 798">
          <a:extLst>
            <a:ext uri="{FF2B5EF4-FFF2-40B4-BE49-F238E27FC236}">
              <a16:creationId xmlns:a16="http://schemas.microsoft.com/office/drawing/2014/main" id="{BFFC205E-54E2-4731-9F19-4CB77D2B31D3}"/>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48" name="Text Box 799">
          <a:extLst>
            <a:ext uri="{FF2B5EF4-FFF2-40B4-BE49-F238E27FC236}">
              <a16:creationId xmlns:a16="http://schemas.microsoft.com/office/drawing/2014/main" id="{5FCE751C-B864-4B55-914A-E931DC06FCCE}"/>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49" name="Text Box 800">
          <a:extLst>
            <a:ext uri="{FF2B5EF4-FFF2-40B4-BE49-F238E27FC236}">
              <a16:creationId xmlns:a16="http://schemas.microsoft.com/office/drawing/2014/main" id="{EB888F81-6A8B-4B28-A2C0-7BDC9A8035FA}"/>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50" name="Text Box 801">
          <a:extLst>
            <a:ext uri="{FF2B5EF4-FFF2-40B4-BE49-F238E27FC236}">
              <a16:creationId xmlns:a16="http://schemas.microsoft.com/office/drawing/2014/main" id="{C113AE25-6B67-4240-9B17-D433E00FFB09}"/>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51" name="Text Box 802">
          <a:extLst>
            <a:ext uri="{FF2B5EF4-FFF2-40B4-BE49-F238E27FC236}">
              <a16:creationId xmlns:a16="http://schemas.microsoft.com/office/drawing/2014/main" id="{68A426E9-2924-4632-B199-2C2163BA9A5A}"/>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52" name="Text Box 803">
          <a:extLst>
            <a:ext uri="{FF2B5EF4-FFF2-40B4-BE49-F238E27FC236}">
              <a16:creationId xmlns:a16="http://schemas.microsoft.com/office/drawing/2014/main" id="{5EBE2A95-1D76-4844-9C12-53F5FFD972D2}"/>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53" name="Text Box 804">
          <a:extLst>
            <a:ext uri="{FF2B5EF4-FFF2-40B4-BE49-F238E27FC236}">
              <a16:creationId xmlns:a16="http://schemas.microsoft.com/office/drawing/2014/main" id="{5EFB1AA7-38C7-4B14-A641-462B24AB6C58}"/>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54" name="Text Box 805">
          <a:extLst>
            <a:ext uri="{FF2B5EF4-FFF2-40B4-BE49-F238E27FC236}">
              <a16:creationId xmlns:a16="http://schemas.microsoft.com/office/drawing/2014/main" id="{184BBF55-D1FF-453D-9A07-8880C548DB58}"/>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55" name="Text Box 806">
          <a:extLst>
            <a:ext uri="{FF2B5EF4-FFF2-40B4-BE49-F238E27FC236}">
              <a16:creationId xmlns:a16="http://schemas.microsoft.com/office/drawing/2014/main" id="{528E7BFA-BDD4-4F5E-B759-632E9F3B2C73}"/>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56" name="Text Box 807">
          <a:extLst>
            <a:ext uri="{FF2B5EF4-FFF2-40B4-BE49-F238E27FC236}">
              <a16:creationId xmlns:a16="http://schemas.microsoft.com/office/drawing/2014/main" id="{CD689589-700C-430B-AB24-AF596BFD02B9}"/>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57" name="Text Box 808">
          <a:extLst>
            <a:ext uri="{FF2B5EF4-FFF2-40B4-BE49-F238E27FC236}">
              <a16:creationId xmlns:a16="http://schemas.microsoft.com/office/drawing/2014/main" id="{E6DC3E50-6678-4984-BC76-7D879E0192F9}"/>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58" name="Text Box 809">
          <a:extLst>
            <a:ext uri="{FF2B5EF4-FFF2-40B4-BE49-F238E27FC236}">
              <a16:creationId xmlns:a16="http://schemas.microsoft.com/office/drawing/2014/main" id="{62A6A36A-6705-4229-98B2-FC6AC6732E88}"/>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59" name="Text Box 810">
          <a:extLst>
            <a:ext uri="{FF2B5EF4-FFF2-40B4-BE49-F238E27FC236}">
              <a16:creationId xmlns:a16="http://schemas.microsoft.com/office/drawing/2014/main" id="{FF151F70-E329-4711-BA05-4AFF2D2E3012}"/>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60" name="Text Box 811">
          <a:extLst>
            <a:ext uri="{FF2B5EF4-FFF2-40B4-BE49-F238E27FC236}">
              <a16:creationId xmlns:a16="http://schemas.microsoft.com/office/drawing/2014/main" id="{363F603E-DFC6-41C8-9A36-D6C4BEC18692}"/>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61" name="Text Box 812">
          <a:extLst>
            <a:ext uri="{FF2B5EF4-FFF2-40B4-BE49-F238E27FC236}">
              <a16:creationId xmlns:a16="http://schemas.microsoft.com/office/drawing/2014/main" id="{6BD59F69-7837-4ACD-9482-DCA89B8D8E3F}"/>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62" name="Text Box 813">
          <a:extLst>
            <a:ext uri="{FF2B5EF4-FFF2-40B4-BE49-F238E27FC236}">
              <a16:creationId xmlns:a16="http://schemas.microsoft.com/office/drawing/2014/main" id="{197F0615-6517-4FD9-8B1B-7D848FF744A2}"/>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63" name="Text Box 814">
          <a:extLst>
            <a:ext uri="{FF2B5EF4-FFF2-40B4-BE49-F238E27FC236}">
              <a16:creationId xmlns:a16="http://schemas.microsoft.com/office/drawing/2014/main" id="{1B0CE16D-3862-4D38-8DC4-8CF22EB89E58}"/>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64" name="Text Box 815">
          <a:extLst>
            <a:ext uri="{FF2B5EF4-FFF2-40B4-BE49-F238E27FC236}">
              <a16:creationId xmlns:a16="http://schemas.microsoft.com/office/drawing/2014/main" id="{9A57EEE5-6431-453C-B974-B8A8C085C35F}"/>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twoCellAnchor editAs="oneCell">
    <xdr:from>
      <xdr:col>9</xdr:col>
      <xdr:colOff>0</xdr:colOff>
      <xdr:row>47</xdr:row>
      <xdr:rowOff>0</xdr:rowOff>
    </xdr:from>
    <xdr:to>
      <xdr:col>9</xdr:col>
      <xdr:colOff>101600</xdr:colOff>
      <xdr:row>48</xdr:row>
      <xdr:rowOff>9578</xdr:rowOff>
    </xdr:to>
    <xdr:sp macro="" textlink="">
      <xdr:nvSpPr>
        <xdr:cNvPr id="665" name="Text Box 816">
          <a:extLst>
            <a:ext uri="{FF2B5EF4-FFF2-40B4-BE49-F238E27FC236}">
              <a16:creationId xmlns:a16="http://schemas.microsoft.com/office/drawing/2014/main" id="{8AA65D5F-4CF2-4F1F-B478-127BC8A9DC81}"/>
            </a:ext>
          </a:extLst>
        </xdr:cNvPr>
        <xdr:cNvSpPr txBox="1">
          <a:spLocks noChangeArrowheads="1"/>
        </xdr:cNvSpPr>
      </xdr:nvSpPr>
      <xdr:spPr bwMode="auto">
        <a:xfrm>
          <a:off x="11296650" y="9324975"/>
          <a:ext cx="101600" cy="171503"/>
        </a:xfrm>
        <a:prstGeom prst="rect">
          <a:avLst/>
        </a:prstGeom>
        <a:noFill/>
        <a:ln w="9525">
          <a:noFill/>
          <a:miter lim="800000"/>
          <a:headEnd/>
          <a:tailEnd/>
        </a:ln>
      </xdr:spPr>
    </xdr:sp>
    <xdr:clientData/>
  </xdr:twoCellAnchor>
  <xdr:oneCellAnchor>
    <xdr:from>
      <xdr:col>5</xdr:col>
      <xdr:colOff>0</xdr:colOff>
      <xdr:row>47</xdr:row>
      <xdr:rowOff>0</xdr:rowOff>
    </xdr:from>
    <xdr:ext cx="104775" cy="163286"/>
    <xdr:sp macro="" textlink="">
      <xdr:nvSpPr>
        <xdr:cNvPr id="666" name="Text Box 10">
          <a:extLst>
            <a:ext uri="{FF2B5EF4-FFF2-40B4-BE49-F238E27FC236}">
              <a16:creationId xmlns:a16="http://schemas.microsoft.com/office/drawing/2014/main" id="{215492C8-68E1-418D-B54C-0803DB41F3CC}"/>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667" name="Text Box 11">
          <a:extLst>
            <a:ext uri="{FF2B5EF4-FFF2-40B4-BE49-F238E27FC236}">
              <a16:creationId xmlns:a16="http://schemas.microsoft.com/office/drawing/2014/main" id="{A06C12FF-2FCA-4AE7-A8B4-D2821E425CAB}"/>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668" name="Text Box 12">
          <a:extLst>
            <a:ext uri="{FF2B5EF4-FFF2-40B4-BE49-F238E27FC236}">
              <a16:creationId xmlns:a16="http://schemas.microsoft.com/office/drawing/2014/main" id="{9995E0A2-E31B-4442-BBE5-A35999F5EFC7}"/>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669" name="Text Box 13">
          <a:extLst>
            <a:ext uri="{FF2B5EF4-FFF2-40B4-BE49-F238E27FC236}">
              <a16:creationId xmlns:a16="http://schemas.microsoft.com/office/drawing/2014/main" id="{C1470687-0207-465F-AEC2-BE420D3F2997}"/>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670" name="Text Box 14">
          <a:extLst>
            <a:ext uri="{FF2B5EF4-FFF2-40B4-BE49-F238E27FC236}">
              <a16:creationId xmlns:a16="http://schemas.microsoft.com/office/drawing/2014/main" id="{B10B30F3-F7D5-41B3-B82E-D9CD28EA8F85}"/>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671" name="Text Box 15">
          <a:extLst>
            <a:ext uri="{FF2B5EF4-FFF2-40B4-BE49-F238E27FC236}">
              <a16:creationId xmlns:a16="http://schemas.microsoft.com/office/drawing/2014/main" id="{729824EE-F5CC-48D9-98E6-A37FB87C18A4}"/>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672" name="Text Box 16">
          <a:extLst>
            <a:ext uri="{FF2B5EF4-FFF2-40B4-BE49-F238E27FC236}">
              <a16:creationId xmlns:a16="http://schemas.microsoft.com/office/drawing/2014/main" id="{B16A237D-27A1-40AA-B3F8-3CF487BDBE74}"/>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673" name="Text Box 17">
          <a:extLst>
            <a:ext uri="{FF2B5EF4-FFF2-40B4-BE49-F238E27FC236}">
              <a16:creationId xmlns:a16="http://schemas.microsoft.com/office/drawing/2014/main" id="{38E2D01D-9187-46F3-A684-D6471244EA85}"/>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674" name="Text Box 18">
          <a:extLst>
            <a:ext uri="{FF2B5EF4-FFF2-40B4-BE49-F238E27FC236}">
              <a16:creationId xmlns:a16="http://schemas.microsoft.com/office/drawing/2014/main" id="{FEB87366-F59F-4C38-B7A5-F71FCE1FE52D}"/>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675" name="Text Box 19">
          <a:extLst>
            <a:ext uri="{FF2B5EF4-FFF2-40B4-BE49-F238E27FC236}">
              <a16:creationId xmlns:a16="http://schemas.microsoft.com/office/drawing/2014/main" id="{7474314B-9157-4970-9FF2-A187DC59E193}"/>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676" name="Text Box 20">
          <a:extLst>
            <a:ext uri="{FF2B5EF4-FFF2-40B4-BE49-F238E27FC236}">
              <a16:creationId xmlns:a16="http://schemas.microsoft.com/office/drawing/2014/main" id="{10B28C4B-ADD1-41B8-A44C-F69240B663A1}"/>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677" name="Text Box 21">
          <a:extLst>
            <a:ext uri="{FF2B5EF4-FFF2-40B4-BE49-F238E27FC236}">
              <a16:creationId xmlns:a16="http://schemas.microsoft.com/office/drawing/2014/main" id="{E6C0B99E-DCBF-4DB5-A1F0-ED228E8F8522}"/>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678" name="Text Box 22">
          <a:extLst>
            <a:ext uri="{FF2B5EF4-FFF2-40B4-BE49-F238E27FC236}">
              <a16:creationId xmlns:a16="http://schemas.microsoft.com/office/drawing/2014/main" id="{5DABB475-7865-4532-A5B0-690BE4E52B34}"/>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679" name="Text Box 23">
          <a:extLst>
            <a:ext uri="{FF2B5EF4-FFF2-40B4-BE49-F238E27FC236}">
              <a16:creationId xmlns:a16="http://schemas.microsoft.com/office/drawing/2014/main" id="{58816BFF-1A80-4DCB-B01D-BB58CF67BEC1}"/>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680" name="Text Box 24">
          <a:extLst>
            <a:ext uri="{FF2B5EF4-FFF2-40B4-BE49-F238E27FC236}">
              <a16:creationId xmlns:a16="http://schemas.microsoft.com/office/drawing/2014/main" id="{C2376627-54F4-4A84-931D-2C4189D3242F}"/>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681" name="Text Box 25">
          <a:extLst>
            <a:ext uri="{FF2B5EF4-FFF2-40B4-BE49-F238E27FC236}">
              <a16:creationId xmlns:a16="http://schemas.microsoft.com/office/drawing/2014/main" id="{8EB325A7-4E46-4559-BC32-A4079ABC35C4}"/>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682" name="Text Box 26">
          <a:extLst>
            <a:ext uri="{FF2B5EF4-FFF2-40B4-BE49-F238E27FC236}">
              <a16:creationId xmlns:a16="http://schemas.microsoft.com/office/drawing/2014/main" id="{A98D6A83-B6FC-46CA-9685-AA72AE7309DE}"/>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683" name="Text Box 27">
          <a:extLst>
            <a:ext uri="{FF2B5EF4-FFF2-40B4-BE49-F238E27FC236}">
              <a16:creationId xmlns:a16="http://schemas.microsoft.com/office/drawing/2014/main" id="{FBDDD3ED-E786-4C1E-8A7C-1FBC43949B12}"/>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684" name="Text Box 28">
          <a:extLst>
            <a:ext uri="{FF2B5EF4-FFF2-40B4-BE49-F238E27FC236}">
              <a16:creationId xmlns:a16="http://schemas.microsoft.com/office/drawing/2014/main" id="{761A942D-A104-4367-92D5-B0F92C2CFC27}"/>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685" name="Text Box 29">
          <a:extLst>
            <a:ext uri="{FF2B5EF4-FFF2-40B4-BE49-F238E27FC236}">
              <a16:creationId xmlns:a16="http://schemas.microsoft.com/office/drawing/2014/main" id="{B2FF9E7F-6265-4984-A913-0F20D9147DA6}"/>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686" name="Text Box 30">
          <a:extLst>
            <a:ext uri="{FF2B5EF4-FFF2-40B4-BE49-F238E27FC236}">
              <a16:creationId xmlns:a16="http://schemas.microsoft.com/office/drawing/2014/main" id="{19182E3A-3CE6-4714-93FB-492A4F268645}"/>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687" name="Text Box 73">
          <a:extLst>
            <a:ext uri="{FF2B5EF4-FFF2-40B4-BE49-F238E27FC236}">
              <a16:creationId xmlns:a16="http://schemas.microsoft.com/office/drawing/2014/main" id="{CEC054C1-88CB-4D4D-AD45-BADD3045972E}"/>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688" name="Text Box 74">
          <a:extLst>
            <a:ext uri="{FF2B5EF4-FFF2-40B4-BE49-F238E27FC236}">
              <a16:creationId xmlns:a16="http://schemas.microsoft.com/office/drawing/2014/main" id="{6062FD7D-9947-4DEC-8708-8D19962A1B7B}"/>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689" name="Text Box 75">
          <a:extLst>
            <a:ext uri="{FF2B5EF4-FFF2-40B4-BE49-F238E27FC236}">
              <a16:creationId xmlns:a16="http://schemas.microsoft.com/office/drawing/2014/main" id="{B219494E-EDE7-478B-B14A-04EC47EBCE12}"/>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690" name="Text Box 76">
          <a:extLst>
            <a:ext uri="{FF2B5EF4-FFF2-40B4-BE49-F238E27FC236}">
              <a16:creationId xmlns:a16="http://schemas.microsoft.com/office/drawing/2014/main" id="{CDEE2E11-530F-46D6-BFE0-F16759BB2796}"/>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691" name="Text Box 77">
          <a:extLst>
            <a:ext uri="{FF2B5EF4-FFF2-40B4-BE49-F238E27FC236}">
              <a16:creationId xmlns:a16="http://schemas.microsoft.com/office/drawing/2014/main" id="{76CE5303-DF7C-4848-9880-A2726B41848C}"/>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692" name="Text Box 78">
          <a:extLst>
            <a:ext uri="{FF2B5EF4-FFF2-40B4-BE49-F238E27FC236}">
              <a16:creationId xmlns:a16="http://schemas.microsoft.com/office/drawing/2014/main" id="{0AD515F8-9CCA-4C4B-9F1F-E29C2A1F5187}"/>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693" name="Text Box 79">
          <a:extLst>
            <a:ext uri="{FF2B5EF4-FFF2-40B4-BE49-F238E27FC236}">
              <a16:creationId xmlns:a16="http://schemas.microsoft.com/office/drawing/2014/main" id="{66DFB00D-965B-4345-A4C7-5E6B06933C8B}"/>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694" name="Text Box 80">
          <a:extLst>
            <a:ext uri="{FF2B5EF4-FFF2-40B4-BE49-F238E27FC236}">
              <a16:creationId xmlns:a16="http://schemas.microsoft.com/office/drawing/2014/main" id="{80732EC1-9A81-4BAE-BAFF-508B9B70671A}"/>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695" name="Text Box 81">
          <a:extLst>
            <a:ext uri="{FF2B5EF4-FFF2-40B4-BE49-F238E27FC236}">
              <a16:creationId xmlns:a16="http://schemas.microsoft.com/office/drawing/2014/main" id="{E11EFA6C-BB03-46B5-B256-7DD8F5C77B15}"/>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696" name="Text Box 82">
          <a:extLst>
            <a:ext uri="{FF2B5EF4-FFF2-40B4-BE49-F238E27FC236}">
              <a16:creationId xmlns:a16="http://schemas.microsoft.com/office/drawing/2014/main" id="{F6D09B65-0ECA-4FFB-890C-C49EE47004E2}"/>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697" name="Text Box 83">
          <a:extLst>
            <a:ext uri="{FF2B5EF4-FFF2-40B4-BE49-F238E27FC236}">
              <a16:creationId xmlns:a16="http://schemas.microsoft.com/office/drawing/2014/main" id="{778E1584-0953-4467-A9FF-39552C880E90}"/>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698" name="Text Box 84">
          <a:extLst>
            <a:ext uri="{FF2B5EF4-FFF2-40B4-BE49-F238E27FC236}">
              <a16:creationId xmlns:a16="http://schemas.microsoft.com/office/drawing/2014/main" id="{CC19A8EB-061B-4738-B75C-A9701462F6C1}"/>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699" name="Text Box 85">
          <a:extLst>
            <a:ext uri="{FF2B5EF4-FFF2-40B4-BE49-F238E27FC236}">
              <a16:creationId xmlns:a16="http://schemas.microsoft.com/office/drawing/2014/main" id="{C768F8B5-758E-46C9-9190-DA85E124E5FE}"/>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00" name="Text Box 86">
          <a:extLst>
            <a:ext uri="{FF2B5EF4-FFF2-40B4-BE49-F238E27FC236}">
              <a16:creationId xmlns:a16="http://schemas.microsoft.com/office/drawing/2014/main" id="{1EE44E33-FBF9-45D1-88C8-BD12DF2799DA}"/>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01" name="Text Box 87">
          <a:extLst>
            <a:ext uri="{FF2B5EF4-FFF2-40B4-BE49-F238E27FC236}">
              <a16:creationId xmlns:a16="http://schemas.microsoft.com/office/drawing/2014/main" id="{6A2C8450-D4E5-4A89-B478-4172C8DDF5B8}"/>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02" name="Text Box 88">
          <a:extLst>
            <a:ext uri="{FF2B5EF4-FFF2-40B4-BE49-F238E27FC236}">
              <a16:creationId xmlns:a16="http://schemas.microsoft.com/office/drawing/2014/main" id="{1F790040-36BB-411F-A640-FB81104FB9D4}"/>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03" name="Text Box 89">
          <a:extLst>
            <a:ext uri="{FF2B5EF4-FFF2-40B4-BE49-F238E27FC236}">
              <a16:creationId xmlns:a16="http://schemas.microsoft.com/office/drawing/2014/main" id="{270DB69D-796E-4419-89B0-9503C6761465}"/>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04" name="Text Box 90">
          <a:extLst>
            <a:ext uri="{FF2B5EF4-FFF2-40B4-BE49-F238E27FC236}">
              <a16:creationId xmlns:a16="http://schemas.microsoft.com/office/drawing/2014/main" id="{471997AF-182A-46C5-B490-5E9699DCC6E3}"/>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05" name="Text Box 91">
          <a:extLst>
            <a:ext uri="{FF2B5EF4-FFF2-40B4-BE49-F238E27FC236}">
              <a16:creationId xmlns:a16="http://schemas.microsoft.com/office/drawing/2014/main" id="{150EE89E-A081-447B-8085-23A630FB7065}"/>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06" name="Text Box 92">
          <a:extLst>
            <a:ext uri="{FF2B5EF4-FFF2-40B4-BE49-F238E27FC236}">
              <a16:creationId xmlns:a16="http://schemas.microsoft.com/office/drawing/2014/main" id="{CC44BEC8-A964-4B7F-8299-AD0FA8BCC1E9}"/>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07" name="Text Box 93">
          <a:extLst>
            <a:ext uri="{FF2B5EF4-FFF2-40B4-BE49-F238E27FC236}">
              <a16:creationId xmlns:a16="http://schemas.microsoft.com/office/drawing/2014/main" id="{9F881627-BE55-45F1-B981-52085AE898D6}"/>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08" name="Text Box 136">
          <a:extLst>
            <a:ext uri="{FF2B5EF4-FFF2-40B4-BE49-F238E27FC236}">
              <a16:creationId xmlns:a16="http://schemas.microsoft.com/office/drawing/2014/main" id="{491C6B69-6448-43AE-AE2C-21383530543A}"/>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09" name="Text Box 137">
          <a:extLst>
            <a:ext uri="{FF2B5EF4-FFF2-40B4-BE49-F238E27FC236}">
              <a16:creationId xmlns:a16="http://schemas.microsoft.com/office/drawing/2014/main" id="{A36A4512-BA79-4678-9079-790CBBC1DE6B}"/>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10" name="Text Box 138">
          <a:extLst>
            <a:ext uri="{FF2B5EF4-FFF2-40B4-BE49-F238E27FC236}">
              <a16:creationId xmlns:a16="http://schemas.microsoft.com/office/drawing/2014/main" id="{34C5B7ED-62E1-4D27-B4E3-2DA0FD3B4893}"/>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11" name="Text Box 139">
          <a:extLst>
            <a:ext uri="{FF2B5EF4-FFF2-40B4-BE49-F238E27FC236}">
              <a16:creationId xmlns:a16="http://schemas.microsoft.com/office/drawing/2014/main" id="{ED3C661F-A69F-43C6-AAAA-8E7B5A5961D3}"/>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12" name="Text Box 140">
          <a:extLst>
            <a:ext uri="{FF2B5EF4-FFF2-40B4-BE49-F238E27FC236}">
              <a16:creationId xmlns:a16="http://schemas.microsoft.com/office/drawing/2014/main" id="{26E66E53-785C-45E8-9685-D6C743EBA904}"/>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13" name="Text Box 141">
          <a:extLst>
            <a:ext uri="{FF2B5EF4-FFF2-40B4-BE49-F238E27FC236}">
              <a16:creationId xmlns:a16="http://schemas.microsoft.com/office/drawing/2014/main" id="{2E7C8787-6C1B-4638-A3E3-3AAE6364DB56}"/>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14" name="Text Box 142">
          <a:extLst>
            <a:ext uri="{FF2B5EF4-FFF2-40B4-BE49-F238E27FC236}">
              <a16:creationId xmlns:a16="http://schemas.microsoft.com/office/drawing/2014/main" id="{C2AC646B-D8AF-4D7E-B614-2E6C365F8903}"/>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15" name="Text Box 143">
          <a:extLst>
            <a:ext uri="{FF2B5EF4-FFF2-40B4-BE49-F238E27FC236}">
              <a16:creationId xmlns:a16="http://schemas.microsoft.com/office/drawing/2014/main" id="{6E5EFA84-F06E-4CE2-A582-A2F80D83CF5B}"/>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16" name="Text Box 144">
          <a:extLst>
            <a:ext uri="{FF2B5EF4-FFF2-40B4-BE49-F238E27FC236}">
              <a16:creationId xmlns:a16="http://schemas.microsoft.com/office/drawing/2014/main" id="{D525D47D-142F-40F9-81CF-AE3443921F41}"/>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17" name="Text Box 145">
          <a:extLst>
            <a:ext uri="{FF2B5EF4-FFF2-40B4-BE49-F238E27FC236}">
              <a16:creationId xmlns:a16="http://schemas.microsoft.com/office/drawing/2014/main" id="{33FA7DAF-F4FA-486E-A857-3AA8B4D8A8C4}"/>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18" name="Text Box 146">
          <a:extLst>
            <a:ext uri="{FF2B5EF4-FFF2-40B4-BE49-F238E27FC236}">
              <a16:creationId xmlns:a16="http://schemas.microsoft.com/office/drawing/2014/main" id="{9C58B135-6070-47F7-8F98-638C608D2A48}"/>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19" name="Text Box 147">
          <a:extLst>
            <a:ext uri="{FF2B5EF4-FFF2-40B4-BE49-F238E27FC236}">
              <a16:creationId xmlns:a16="http://schemas.microsoft.com/office/drawing/2014/main" id="{D9B49612-60ED-42E8-A7E4-8DE3BE19C247}"/>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20" name="Text Box 148">
          <a:extLst>
            <a:ext uri="{FF2B5EF4-FFF2-40B4-BE49-F238E27FC236}">
              <a16:creationId xmlns:a16="http://schemas.microsoft.com/office/drawing/2014/main" id="{D1C7644F-F7DE-4258-A8F4-F9E69066813A}"/>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21" name="Text Box 149">
          <a:extLst>
            <a:ext uri="{FF2B5EF4-FFF2-40B4-BE49-F238E27FC236}">
              <a16:creationId xmlns:a16="http://schemas.microsoft.com/office/drawing/2014/main" id="{F8FF5452-9A49-4A02-A22F-F32A85A4B0EF}"/>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22" name="Text Box 150">
          <a:extLst>
            <a:ext uri="{FF2B5EF4-FFF2-40B4-BE49-F238E27FC236}">
              <a16:creationId xmlns:a16="http://schemas.microsoft.com/office/drawing/2014/main" id="{F22D391E-6C4D-44A3-A8A0-E111DB6BC658}"/>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23" name="Text Box 151">
          <a:extLst>
            <a:ext uri="{FF2B5EF4-FFF2-40B4-BE49-F238E27FC236}">
              <a16:creationId xmlns:a16="http://schemas.microsoft.com/office/drawing/2014/main" id="{FAEFCB2D-1DFC-4DC4-9999-EF0819B3F66E}"/>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24" name="Text Box 152">
          <a:extLst>
            <a:ext uri="{FF2B5EF4-FFF2-40B4-BE49-F238E27FC236}">
              <a16:creationId xmlns:a16="http://schemas.microsoft.com/office/drawing/2014/main" id="{49B7E7B2-2FFF-47D5-9212-B83F6F73ABE7}"/>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25" name="Text Box 153">
          <a:extLst>
            <a:ext uri="{FF2B5EF4-FFF2-40B4-BE49-F238E27FC236}">
              <a16:creationId xmlns:a16="http://schemas.microsoft.com/office/drawing/2014/main" id="{9772495C-382F-4290-B840-2D293038D2BB}"/>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26" name="Text Box 154">
          <a:extLst>
            <a:ext uri="{FF2B5EF4-FFF2-40B4-BE49-F238E27FC236}">
              <a16:creationId xmlns:a16="http://schemas.microsoft.com/office/drawing/2014/main" id="{AAA948E3-F94A-47A1-83DC-0C789FFF2035}"/>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27" name="Text Box 155">
          <a:extLst>
            <a:ext uri="{FF2B5EF4-FFF2-40B4-BE49-F238E27FC236}">
              <a16:creationId xmlns:a16="http://schemas.microsoft.com/office/drawing/2014/main" id="{347BAC30-6F46-4D83-A708-2A7CE8BF5402}"/>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28" name="Text Box 156">
          <a:extLst>
            <a:ext uri="{FF2B5EF4-FFF2-40B4-BE49-F238E27FC236}">
              <a16:creationId xmlns:a16="http://schemas.microsoft.com/office/drawing/2014/main" id="{52E9BA56-9010-4F20-A7F0-1E3E30A1EB8C}"/>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29" name="Text Box 220">
          <a:extLst>
            <a:ext uri="{FF2B5EF4-FFF2-40B4-BE49-F238E27FC236}">
              <a16:creationId xmlns:a16="http://schemas.microsoft.com/office/drawing/2014/main" id="{992EE0B7-77A2-43FC-AA48-C9F236E28084}"/>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30" name="Text Box 221">
          <a:extLst>
            <a:ext uri="{FF2B5EF4-FFF2-40B4-BE49-F238E27FC236}">
              <a16:creationId xmlns:a16="http://schemas.microsoft.com/office/drawing/2014/main" id="{87649566-A010-4F8E-A727-689F126DD3D7}"/>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31" name="Text Box 222">
          <a:extLst>
            <a:ext uri="{FF2B5EF4-FFF2-40B4-BE49-F238E27FC236}">
              <a16:creationId xmlns:a16="http://schemas.microsoft.com/office/drawing/2014/main" id="{88ACC5E7-139E-4D56-9F0C-FBCAE40CB5C8}"/>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32" name="Text Box 223">
          <a:extLst>
            <a:ext uri="{FF2B5EF4-FFF2-40B4-BE49-F238E27FC236}">
              <a16:creationId xmlns:a16="http://schemas.microsoft.com/office/drawing/2014/main" id="{8137DFD2-BD24-4E66-86DF-78A3F1D16169}"/>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33" name="Text Box 224">
          <a:extLst>
            <a:ext uri="{FF2B5EF4-FFF2-40B4-BE49-F238E27FC236}">
              <a16:creationId xmlns:a16="http://schemas.microsoft.com/office/drawing/2014/main" id="{053FB874-E648-4D5A-8BEC-C46F9DF38C6A}"/>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34" name="Text Box 225">
          <a:extLst>
            <a:ext uri="{FF2B5EF4-FFF2-40B4-BE49-F238E27FC236}">
              <a16:creationId xmlns:a16="http://schemas.microsoft.com/office/drawing/2014/main" id="{204A9539-F2B1-4B6C-9FF8-F53814460DE3}"/>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35" name="Text Box 226">
          <a:extLst>
            <a:ext uri="{FF2B5EF4-FFF2-40B4-BE49-F238E27FC236}">
              <a16:creationId xmlns:a16="http://schemas.microsoft.com/office/drawing/2014/main" id="{9960AA28-1836-46B7-9846-7AF8BDCDCED6}"/>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36" name="Text Box 227">
          <a:extLst>
            <a:ext uri="{FF2B5EF4-FFF2-40B4-BE49-F238E27FC236}">
              <a16:creationId xmlns:a16="http://schemas.microsoft.com/office/drawing/2014/main" id="{27338A01-60A8-447B-B102-ED2D387A64FB}"/>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37" name="Text Box 228">
          <a:extLst>
            <a:ext uri="{FF2B5EF4-FFF2-40B4-BE49-F238E27FC236}">
              <a16:creationId xmlns:a16="http://schemas.microsoft.com/office/drawing/2014/main" id="{3288C14F-EABB-4F68-8F89-D2E907B9897A}"/>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38" name="Text Box 229">
          <a:extLst>
            <a:ext uri="{FF2B5EF4-FFF2-40B4-BE49-F238E27FC236}">
              <a16:creationId xmlns:a16="http://schemas.microsoft.com/office/drawing/2014/main" id="{EA1A37AC-306C-49EB-BA8A-CC2D39DD933A}"/>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39" name="Text Box 230">
          <a:extLst>
            <a:ext uri="{FF2B5EF4-FFF2-40B4-BE49-F238E27FC236}">
              <a16:creationId xmlns:a16="http://schemas.microsoft.com/office/drawing/2014/main" id="{5733CCFC-B1F3-45FB-AD04-D98DFA253FD4}"/>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40" name="Text Box 231">
          <a:extLst>
            <a:ext uri="{FF2B5EF4-FFF2-40B4-BE49-F238E27FC236}">
              <a16:creationId xmlns:a16="http://schemas.microsoft.com/office/drawing/2014/main" id="{8D6A9ACE-D085-422B-AF23-7F3436D4C074}"/>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41" name="Text Box 232">
          <a:extLst>
            <a:ext uri="{FF2B5EF4-FFF2-40B4-BE49-F238E27FC236}">
              <a16:creationId xmlns:a16="http://schemas.microsoft.com/office/drawing/2014/main" id="{3581AB5F-FB8E-4C40-9AA6-DF08FD178DB6}"/>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42" name="Text Box 233">
          <a:extLst>
            <a:ext uri="{FF2B5EF4-FFF2-40B4-BE49-F238E27FC236}">
              <a16:creationId xmlns:a16="http://schemas.microsoft.com/office/drawing/2014/main" id="{92906565-A0A5-46F3-B7D1-11058A50331B}"/>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43" name="Text Box 234">
          <a:extLst>
            <a:ext uri="{FF2B5EF4-FFF2-40B4-BE49-F238E27FC236}">
              <a16:creationId xmlns:a16="http://schemas.microsoft.com/office/drawing/2014/main" id="{57818090-A2B2-4988-9EAD-0CF818BF6456}"/>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44" name="Text Box 235">
          <a:extLst>
            <a:ext uri="{FF2B5EF4-FFF2-40B4-BE49-F238E27FC236}">
              <a16:creationId xmlns:a16="http://schemas.microsoft.com/office/drawing/2014/main" id="{0B6FD39C-7DFC-4F71-803A-181A7765FDCB}"/>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45" name="Text Box 236">
          <a:extLst>
            <a:ext uri="{FF2B5EF4-FFF2-40B4-BE49-F238E27FC236}">
              <a16:creationId xmlns:a16="http://schemas.microsoft.com/office/drawing/2014/main" id="{E27AC6CE-8E7C-483C-940D-769F50BA2FE7}"/>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46" name="Text Box 237">
          <a:extLst>
            <a:ext uri="{FF2B5EF4-FFF2-40B4-BE49-F238E27FC236}">
              <a16:creationId xmlns:a16="http://schemas.microsoft.com/office/drawing/2014/main" id="{FD637F3E-8948-4A8D-83F8-4E3BC36BBA4F}"/>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47" name="Text Box 238">
          <a:extLst>
            <a:ext uri="{FF2B5EF4-FFF2-40B4-BE49-F238E27FC236}">
              <a16:creationId xmlns:a16="http://schemas.microsoft.com/office/drawing/2014/main" id="{332B6A0C-5B1C-4401-8B67-E67440039426}"/>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48" name="Text Box 239">
          <a:extLst>
            <a:ext uri="{FF2B5EF4-FFF2-40B4-BE49-F238E27FC236}">
              <a16:creationId xmlns:a16="http://schemas.microsoft.com/office/drawing/2014/main" id="{2F049912-7800-4AA6-8E78-4402496D9926}"/>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49" name="Text Box 240">
          <a:extLst>
            <a:ext uri="{FF2B5EF4-FFF2-40B4-BE49-F238E27FC236}">
              <a16:creationId xmlns:a16="http://schemas.microsoft.com/office/drawing/2014/main" id="{A71434F3-6FD4-44AD-A18C-A235150D9D1A}"/>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50" name="Text Box 283">
          <a:extLst>
            <a:ext uri="{FF2B5EF4-FFF2-40B4-BE49-F238E27FC236}">
              <a16:creationId xmlns:a16="http://schemas.microsoft.com/office/drawing/2014/main" id="{52A8046A-72E5-483B-A047-C2BA6C8291F2}"/>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51" name="Text Box 284">
          <a:extLst>
            <a:ext uri="{FF2B5EF4-FFF2-40B4-BE49-F238E27FC236}">
              <a16:creationId xmlns:a16="http://schemas.microsoft.com/office/drawing/2014/main" id="{2E06C06A-86EF-4BCC-9D4B-05B345841317}"/>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52" name="Text Box 285">
          <a:extLst>
            <a:ext uri="{FF2B5EF4-FFF2-40B4-BE49-F238E27FC236}">
              <a16:creationId xmlns:a16="http://schemas.microsoft.com/office/drawing/2014/main" id="{E6D169E5-A9BC-42A5-AA9F-F6A7F087E3FE}"/>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53" name="Text Box 286">
          <a:extLst>
            <a:ext uri="{FF2B5EF4-FFF2-40B4-BE49-F238E27FC236}">
              <a16:creationId xmlns:a16="http://schemas.microsoft.com/office/drawing/2014/main" id="{06905ED6-7E1B-4E15-A786-D1F6BE52ECDC}"/>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54" name="Text Box 287">
          <a:extLst>
            <a:ext uri="{FF2B5EF4-FFF2-40B4-BE49-F238E27FC236}">
              <a16:creationId xmlns:a16="http://schemas.microsoft.com/office/drawing/2014/main" id="{96486EE6-7258-4F8C-BC62-55BD757C73D2}"/>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55" name="Text Box 288">
          <a:extLst>
            <a:ext uri="{FF2B5EF4-FFF2-40B4-BE49-F238E27FC236}">
              <a16:creationId xmlns:a16="http://schemas.microsoft.com/office/drawing/2014/main" id="{D863A6A8-DB71-4AD4-8C8D-B250B376184E}"/>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56" name="Text Box 289">
          <a:extLst>
            <a:ext uri="{FF2B5EF4-FFF2-40B4-BE49-F238E27FC236}">
              <a16:creationId xmlns:a16="http://schemas.microsoft.com/office/drawing/2014/main" id="{9A79E0AC-0399-45ED-A16B-6EEED9F6469B}"/>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57" name="Text Box 290">
          <a:extLst>
            <a:ext uri="{FF2B5EF4-FFF2-40B4-BE49-F238E27FC236}">
              <a16:creationId xmlns:a16="http://schemas.microsoft.com/office/drawing/2014/main" id="{CE531580-A6C6-4FB7-9A41-8104BA51D018}"/>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58" name="Text Box 291">
          <a:extLst>
            <a:ext uri="{FF2B5EF4-FFF2-40B4-BE49-F238E27FC236}">
              <a16:creationId xmlns:a16="http://schemas.microsoft.com/office/drawing/2014/main" id="{F406BAF4-3E5F-4E2C-A9AC-5ED9422DA335}"/>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59" name="Text Box 292">
          <a:extLst>
            <a:ext uri="{FF2B5EF4-FFF2-40B4-BE49-F238E27FC236}">
              <a16:creationId xmlns:a16="http://schemas.microsoft.com/office/drawing/2014/main" id="{A1CB30F1-6718-4FDE-AFE6-AC517A6F608D}"/>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60" name="Text Box 293">
          <a:extLst>
            <a:ext uri="{FF2B5EF4-FFF2-40B4-BE49-F238E27FC236}">
              <a16:creationId xmlns:a16="http://schemas.microsoft.com/office/drawing/2014/main" id="{35E3539D-C95D-48CB-A197-3A75596AE5C1}"/>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61" name="Text Box 294">
          <a:extLst>
            <a:ext uri="{FF2B5EF4-FFF2-40B4-BE49-F238E27FC236}">
              <a16:creationId xmlns:a16="http://schemas.microsoft.com/office/drawing/2014/main" id="{579AEECE-B46B-4F48-B828-A1655F00C1AF}"/>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62" name="Text Box 295">
          <a:extLst>
            <a:ext uri="{FF2B5EF4-FFF2-40B4-BE49-F238E27FC236}">
              <a16:creationId xmlns:a16="http://schemas.microsoft.com/office/drawing/2014/main" id="{ABEB0F26-6EF4-4B28-9482-C9F7319FA21C}"/>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63" name="Text Box 296">
          <a:extLst>
            <a:ext uri="{FF2B5EF4-FFF2-40B4-BE49-F238E27FC236}">
              <a16:creationId xmlns:a16="http://schemas.microsoft.com/office/drawing/2014/main" id="{89781067-08E9-4223-B49D-2AF5B5D55DF4}"/>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64" name="Text Box 297">
          <a:extLst>
            <a:ext uri="{FF2B5EF4-FFF2-40B4-BE49-F238E27FC236}">
              <a16:creationId xmlns:a16="http://schemas.microsoft.com/office/drawing/2014/main" id="{2DDC6F16-7FCB-46BB-BDBE-FA35B130B74F}"/>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65" name="Text Box 298">
          <a:extLst>
            <a:ext uri="{FF2B5EF4-FFF2-40B4-BE49-F238E27FC236}">
              <a16:creationId xmlns:a16="http://schemas.microsoft.com/office/drawing/2014/main" id="{27E5FA24-ECF4-41A5-B4EA-B30F78669A3F}"/>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66" name="Text Box 299">
          <a:extLst>
            <a:ext uri="{FF2B5EF4-FFF2-40B4-BE49-F238E27FC236}">
              <a16:creationId xmlns:a16="http://schemas.microsoft.com/office/drawing/2014/main" id="{E8D995C2-4C22-414C-ABFF-B4DBAA582D61}"/>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67" name="Text Box 300">
          <a:extLst>
            <a:ext uri="{FF2B5EF4-FFF2-40B4-BE49-F238E27FC236}">
              <a16:creationId xmlns:a16="http://schemas.microsoft.com/office/drawing/2014/main" id="{38A7358A-8912-4864-9948-B192858D42F3}"/>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68" name="Text Box 301">
          <a:extLst>
            <a:ext uri="{FF2B5EF4-FFF2-40B4-BE49-F238E27FC236}">
              <a16:creationId xmlns:a16="http://schemas.microsoft.com/office/drawing/2014/main" id="{9EBBDA83-8A50-4EB1-8590-16484F1A2291}"/>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69" name="Text Box 302">
          <a:extLst>
            <a:ext uri="{FF2B5EF4-FFF2-40B4-BE49-F238E27FC236}">
              <a16:creationId xmlns:a16="http://schemas.microsoft.com/office/drawing/2014/main" id="{9D24D08D-F8B2-4D0B-BDA8-F39275E027DA}"/>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70" name="Text Box 303">
          <a:extLst>
            <a:ext uri="{FF2B5EF4-FFF2-40B4-BE49-F238E27FC236}">
              <a16:creationId xmlns:a16="http://schemas.microsoft.com/office/drawing/2014/main" id="{C8156EA9-0494-406D-8CD7-440943804AAC}"/>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71" name="Text Box 346">
          <a:extLst>
            <a:ext uri="{FF2B5EF4-FFF2-40B4-BE49-F238E27FC236}">
              <a16:creationId xmlns:a16="http://schemas.microsoft.com/office/drawing/2014/main" id="{1F29682E-1B69-43C2-B5A4-5CB22A607989}"/>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72" name="Text Box 347">
          <a:extLst>
            <a:ext uri="{FF2B5EF4-FFF2-40B4-BE49-F238E27FC236}">
              <a16:creationId xmlns:a16="http://schemas.microsoft.com/office/drawing/2014/main" id="{4E99A2DF-7D05-4C03-BFA6-1F520EDD28CD}"/>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73" name="Text Box 348">
          <a:extLst>
            <a:ext uri="{FF2B5EF4-FFF2-40B4-BE49-F238E27FC236}">
              <a16:creationId xmlns:a16="http://schemas.microsoft.com/office/drawing/2014/main" id="{8857DB8C-5076-44BF-B0B7-900F4EEF8438}"/>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74" name="Text Box 349">
          <a:extLst>
            <a:ext uri="{FF2B5EF4-FFF2-40B4-BE49-F238E27FC236}">
              <a16:creationId xmlns:a16="http://schemas.microsoft.com/office/drawing/2014/main" id="{0F0AAB37-307F-49A2-B3D4-ADD9631D4F60}"/>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75" name="Text Box 350">
          <a:extLst>
            <a:ext uri="{FF2B5EF4-FFF2-40B4-BE49-F238E27FC236}">
              <a16:creationId xmlns:a16="http://schemas.microsoft.com/office/drawing/2014/main" id="{5C854BFB-4FD5-4A6E-A034-58B03F0CF4B1}"/>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76" name="Text Box 351">
          <a:extLst>
            <a:ext uri="{FF2B5EF4-FFF2-40B4-BE49-F238E27FC236}">
              <a16:creationId xmlns:a16="http://schemas.microsoft.com/office/drawing/2014/main" id="{297CB9B9-D493-4FD7-B3A1-82175F639153}"/>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77" name="Text Box 352">
          <a:extLst>
            <a:ext uri="{FF2B5EF4-FFF2-40B4-BE49-F238E27FC236}">
              <a16:creationId xmlns:a16="http://schemas.microsoft.com/office/drawing/2014/main" id="{C4871D3E-66F5-4081-B422-036F0C7EF113}"/>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78" name="Text Box 353">
          <a:extLst>
            <a:ext uri="{FF2B5EF4-FFF2-40B4-BE49-F238E27FC236}">
              <a16:creationId xmlns:a16="http://schemas.microsoft.com/office/drawing/2014/main" id="{DE0DE9C4-F817-426C-8EC7-35D1AA99B83C}"/>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79" name="Text Box 354">
          <a:extLst>
            <a:ext uri="{FF2B5EF4-FFF2-40B4-BE49-F238E27FC236}">
              <a16:creationId xmlns:a16="http://schemas.microsoft.com/office/drawing/2014/main" id="{2985EB58-A592-4724-B807-D60ED43770A7}"/>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80" name="Text Box 355">
          <a:extLst>
            <a:ext uri="{FF2B5EF4-FFF2-40B4-BE49-F238E27FC236}">
              <a16:creationId xmlns:a16="http://schemas.microsoft.com/office/drawing/2014/main" id="{9D741463-117C-4475-A550-7EEF558089C8}"/>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81" name="Text Box 356">
          <a:extLst>
            <a:ext uri="{FF2B5EF4-FFF2-40B4-BE49-F238E27FC236}">
              <a16:creationId xmlns:a16="http://schemas.microsoft.com/office/drawing/2014/main" id="{7D32DDE2-5CF8-4659-A5D2-96C04866D2BE}"/>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82" name="Text Box 357">
          <a:extLst>
            <a:ext uri="{FF2B5EF4-FFF2-40B4-BE49-F238E27FC236}">
              <a16:creationId xmlns:a16="http://schemas.microsoft.com/office/drawing/2014/main" id="{BB1E88EA-BA57-4267-BA3D-E0D4E87FD9E8}"/>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83" name="Text Box 358">
          <a:extLst>
            <a:ext uri="{FF2B5EF4-FFF2-40B4-BE49-F238E27FC236}">
              <a16:creationId xmlns:a16="http://schemas.microsoft.com/office/drawing/2014/main" id="{DD4D55D9-24AD-417E-A669-6A8A0B4308E0}"/>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84" name="Text Box 359">
          <a:extLst>
            <a:ext uri="{FF2B5EF4-FFF2-40B4-BE49-F238E27FC236}">
              <a16:creationId xmlns:a16="http://schemas.microsoft.com/office/drawing/2014/main" id="{80DD39C1-5EF7-41F9-9808-C68573E850AD}"/>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85" name="Text Box 360">
          <a:extLst>
            <a:ext uri="{FF2B5EF4-FFF2-40B4-BE49-F238E27FC236}">
              <a16:creationId xmlns:a16="http://schemas.microsoft.com/office/drawing/2014/main" id="{1A45BEEB-0FF2-4C5C-8DCE-4FDDC42C15C7}"/>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86" name="Text Box 361">
          <a:extLst>
            <a:ext uri="{FF2B5EF4-FFF2-40B4-BE49-F238E27FC236}">
              <a16:creationId xmlns:a16="http://schemas.microsoft.com/office/drawing/2014/main" id="{19C59657-EAF2-41AA-84D1-55EFEEB7123C}"/>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87" name="Text Box 362">
          <a:extLst>
            <a:ext uri="{FF2B5EF4-FFF2-40B4-BE49-F238E27FC236}">
              <a16:creationId xmlns:a16="http://schemas.microsoft.com/office/drawing/2014/main" id="{AEF04BA7-4AC9-4023-9379-4A864E802EC8}"/>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88" name="Text Box 363">
          <a:extLst>
            <a:ext uri="{FF2B5EF4-FFF2-40B4-BE49-F238E27FC236}">
              <a16:creationId xmlns:a16="http://schemas.microsoft.com/office/drawing/2014/main" id="{465C785D-F903-428E-9724-DAD14CB9419B}"/>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89" name="Text Box 364">
          <a:extLst>
            <a:ext uri="{FF2B5EF4-FFF2-40B4-BE49-F238E27FC236}">
              <a16:creationId xmlns:a16="http://schemas.microsoft.com/office/drawing/2014/main" id="{49C0E94B-1E19-4AA6-96CB-68E48FC0B92B}"/>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90" name="Text Box 365">
          <a:extLst>
            <a:ext uri="{FF2B5EF4-FFF2-40B4-BE49-F238E27FC236}">
              <a16:creationId xmlns:a16="http://schemas.microsoft.com/office/drawing/2014/main" id="{170B2698-5ED2-49EC-8B30-DC0BC7F00A88}"/>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91" name="Text Box 366">
          <a:extLst>
            <a:ext uri="{FF2B5EF4-FFF2-40B4-BE49-F238E27FC236}">
              <a16:creationId xmlns:a16="http://schemas.microsoft.com/office/drawing/2014/main" id="{2D15A037-5E04-49D9-9536-FCF1506C73B8}"/>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92" name="Text Box 388">
          <a:extLst>
            <a:ext uri="{FF2B5EF4-FFF2-40B4-BE49-F238E27FC236}">
              <a16:creationId xmlns:a16="http://schemas.microsoft.com/office/drawing/2014/main" id="{1CC5D1AB-DE47-43C2-BA0B-900526D4027D}"/>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93" name="Text Box 389">
          <a:extLst>
            <a:ext uri="{FF2B5EF4-FFF2-40B4-BE49-F238E27FC236}">
              <a16:creationId xmlns:a16="http://schemas.microsoft.com/office/drawing/2014/main" id="{CD7DB2B5-6A42-4EF4-9907-F1A0115B79DF}"/>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94" name="Text Box 390">
          <a:extLst>
            <a:ext uri="{FF2B5EF4-FFF2-40B4-BE49-F238E27FC236}">
              <a16:creationId xmlns:a16="http://schemas.microsoft.com/office/drawing/2014/main" id="{1EDB999B-3161-4328-946C-29E4851506CC}"/>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95" name="Text Box 391">
          <a:extLst>
            <a:ext uri="{FF2B5EF4-FFF2-40B4-BE49-F238E27FC236}">
              <a16:creationId xmlns:a16="http://schemas.microsoft.com/office/drawing/2014/main" id="{A08DAE3D-DEF8-49F5-A4DA-3DF78198C9E8}"/>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96" name="Text Box 392">
          <a:extLst>
            <a:ext uri="{FF2B5EF4-FFF2-40B4-BE49-F238E27FC236}">
              <a16:creationId xmlns:a16="http://schemas.microsoft.com/office/drawing/2014/main" id="{761804D1-9B69-447B-ABA2-35E97A351FA7}"/>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97" name="Text Box 393">
          <a:extLst>
            <a:ext uri="{FF2B5EF4-FFF2-40B4-BE49-F238E27FC236}">
              <a16:creationId xmlns:a16="http://schemas.microsoft.com/office/drawing/2014/main" id="{AADA49E7-C1C2-4028-93AC-82EDE550EDDF}"/>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98" name="Text Box 394">
          <a:extLst>
            <a:ext uri="{FF2B5EF4-FFF2-40B4-BE49-F238E27FC236}">
              <a16:creationId xmlns:a16="http://schemas.microsoft.com/office/drawing/2014/main" id="{879EBAFB-EDB8-4901-8B04-F2B205AE6112}"/>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799" name="Text Box 395">
          <a:extLst>
            <a:ext uri="{FF2B5EF4-FFF2-40B4-BE49-F238E27FC236}">
              <a16:creationId xmlns:a16="http://schemas.microsoft.com/office/drawing/2014/main" id="{EF2D1E33-E0B9-4ACF-A6BA-3D3E2F6F63C8}"/>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00" name="Text Box 396">
          <a:extLst>
            <a:ext uri="{FF2B5EF4-FFF2-40B4-BE49-F238E27FC236}">
              <a16:creationId xmlns:a16="http://schemas.microsoft.com/office/drawing/2014/main" id="{670435D7-F6FA-40F4-91B2-249BD33BB562}"/>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01" name="Text Box 397">
          <a:extLst>
            <a:ext uri="{FF2B5EF4-FFF2-40B4-BE49-F238E27FC236}">
              <a16:creationId xmlns:a16="http://schemas.microsoft.com/office/drawing/2014/main" id="{AC4ECB04-0F8F-42D2-B45A-067D40145C2B}"/>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02" name="Text Box 398">
          <a:extLst>
            <a:ext uri="{FF2B5EF4-FFF2-40B4-BE49-F238E27FC236}">
              <a16:creationId xmlns:a16="http://schemas.microsoft.com/office/drawing/2014/main" id="{00B4EE4A-C77E-4DE0-BB86-D2A1C325352D}"/>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03" name="Text Box 399">
          <a:extLst>
            <a:ext uri="{FF2B5EF4-FFF2-40B4-BE49-F238E27FC236}">
              <a16:creationId xmlns:a16="http://schemas.microsoft.com/office/drawing/2014/main" id="{9672520B-F747-4F69-BC56-873CF0146F5C}"/>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04" name="Text Box 400">
          <a:extLst>
            <a:ext uri="{FF2B5EF4-FFF2-40B4-BE49-F238E27FC236}">
              <a16:creationId xmlns:a16="http://schemas.microsoft.com/office/drawing/2014/main" id="{8BE6BCDA-9919-4CE4-B552-52A1BA1BDF48}"/>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05" name="Text Box 401">
          <a:extLst>
            <a:ext uri="{FF2B5EF4-FFF2-40B4-BE49-F238E27FC236}">
              <a16:creationId xmlns:a16="http://schemas.microsoft.com/office/drawing/2014/main" id="{BA4F4A2F-375D-47E2-8DFD-7F078EFEEC4A}"/>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06" name="Text Box 402">
          <a:extLst>
            <a:ext uri="{FF2B5EF4-FFF2-40B4-BE49-F238E27FC236}">
              <a16:creationId xmlns:a16="http://schemas.microsoft.com/office/drawing/2014/main" id="{8339AFEA-0FBC-47D7-B571-EEA84C4B4659}"/>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07" name="Text Box 403">
          <a:extLst>
            <a:ext uri="{FF2B5EF4-FFF2-40B4-BE49-F238E27FC236}">
              <a16:creationId xmlns:a16="http://schemas.microsoft.com/office/drawing/2014/main" id="{6BADB936-F9B9-4A92-9524-EB7AA92854AA}"/>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08" name="Text Box 404">
          <a:extLst>
            <a:ext uri="{FF2B5EF4-FFF2-40B4-BE49-F238E27FC236}">
              <a16:creationId xmlns:a16="http://schemas.microsoft.com/office/drawing/2014/main" id="{06137C25-F09F-46FD-9989-6C0C05C4B82B}"/>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09" name="Text Box 405">
          <a:extLst>
            <a:ext uri="{FF2B5EF4-FFF2-40B4-BE49-F238E27FC236}">
              <a16:creationId xmlns:a16="http://schemas.microsoft.com/office/drawing/2014/main" id="{68E3C463-E75F-4569-B764-B44C7E9F3CAC}"/>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10" name="Text Box 406">
          <a:extLst>
            <a:ext uri="{FF2B5EF4-FFF2-40B4-BE49-F238E27FC236}">
              <a16:creationId xmlns:a16="http://schemas.microsoft.com/office/drawing/2014/main" id="{0FCC375D-C69D-4AC1-B745-25A0B71C6D49}"/>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11" name="Text Box 407">
          <a:extLst>
            <a:ext uri="{FF2B5EF4-FFF2-40B4-BE49-F238E27FC236}">
              <a16:creationId xmlns:a16="http://schemas.microsoft.com/office/drawing/2014/main" id="{EB91D560-FC4F-4E23-B075-6DA49914C1FE}"/>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12" name="Text Box 408">
          <a:extLst>
            <a:ext uri="{FF2B5EF4-FFF2-40B4-BE49-F238E27FC236}">
              <a16:creationId xmlns:a16="http://schemas.microsoft.com/office/drawing/2014/main" id="{89E1A471-929D-43DF-921C-AB1D4559B0CE}"/>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13" name="Text Box 451">
          <a:extLst>
            <a:ext uri="{FF2B5EF4-FFF2-40B4-BE49-F238E27FC236}">
              <a16:creationId xmlns:a16="http://schemas.microsoft.com/office/drawing/2014/main" id="{7CDF1EC5-0AB7-49A8-8406-903ACDCA5FA5}"/>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14" name="Text Box 452">
          <a:extLst>
            <a:ext uri="{FF2B5EF4-FFF2-40B4-BE49-F238E27FC236}">
              <a16:creationId xmlns:a16="http://schemas.microsoft.com/office/drawing/2014/main" id="{41F637FE-A104-45DA-9A5B-15FA43FC9610}"/>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15" name="Text Box 453">
          <a:extLst>
            <a:ext uri="{FF2B5EF4-FFF2-40B4-BE49-F238E27FC236}">
              <a16:creationId xmlns:a16="http://schemas.microsoft.com/office/drawing/2014/main" id="{22FFB5FF-2BE0-4AAF-B761-5B9C4B5077AE}"/>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16" name="Text Box 454">
          <a:extLst>
            <a:ext uri="{FF2B5EF4-FFF2-40B4-BE49-F238E27FC236}">
              <a16:creationId xmlns:a16="http://schemas.microsoft.com/office/drawing/2014/main" id="{98D984E4-F384-4C22-A5BF-D13616569F9A}"/>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17" name="Text Box 455">
          <a:extLst>
            <a:ext uri="{FF2B5EF4-FFF2-40B4-BE49-F238E27FC236}">
              <a16:creationId xmlns:a16="http://schemas.microsoft.com/office/drawing/2014/main" id="{DAB957C8-CEFD-4E5E-9527-469FA6D3E5EB}"/>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18" name="Text Box 456">
          <a:extLst>
            <a:ext uri="{FF2B5EF4-FFF2-40B4-BE49-F238E27FC236}">
              <a16:creationId xmlns:a16="http://schemas.microsoft.com/office/drawing/2014/main" id="{24491E0C-46DD-4075-AEFB-0DF19786DB8B}"/>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19" name="Text Box 457">
          <a:extLst>
            <a:ext uri="{FF2B5EF4-FFF2-40B4-BE49-F238E27FC236}">
              <a16:creationId xmlns:a16="http://schemas.microsoft.com/office/drawing/2014/main" id="{E2E00DD0-B024-41E8-A5FF-B2D198E94620}"/>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20" name="Text Box 458">
          <a:extLst>
            <a:ext uri="{FF2B5EF4-FFF2-40B4-BE49-F238E27FC236}">
              <a16:creationId xmlns:a16="http://schemas.microsoft.com/office/drawing/2014/main" id="{DBB7CC1A-A401-4269-98F4-A1D6FC5C2D1E}"/>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21" name="Text Box 459">
          <a:extLst>
            <a:ext uri="{FF2B5EF4-FFF2-40B4-BE49-F238E27FC236}">
              <a16:creationId xmlns:a16="http://schemas.microsoft.com/office/drawing/2014/main" id="{7F32BE63-6DEA-4385-8306-CCE3A32D92E5}"/>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22" name="Text Box 460">
          <a:extLst>
            <a:ext uri="{FF2B5EF4-FFF2-40B4-BE49-F238E27FC236}">
              <a16:creationId xmlns:a16="http://schemas.microsoft.com/office/drawing/2014/main" id="{CD04EEAB-1E6D-4443-A8F8-CC7C2B1EF9EB}"/>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23" name="Text Box 461">
          <a:extLst>
            <a:ext uri="{FF2B5EF4-FFF2-40B4-BE49-F238E27FC236}">
              <a16:creationId xmlns:a16="http://schemas.microsoft.com/office/drawing/2014/main" id="{C9DE688F-9592-4CCF-B535-BFCA7093F8F4}"/>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24" name="Text Box 462">
          <a:extLst>
            <a:ext uri="{FF2B5EF4-FFF2-40B4-BE49-F238E27FC236}">
              <a16:creationId xmlns:a16="http://schemas.microsoft.com/office/drawing/2014/main" id="{30450757-02A3-4818-9243-AE825AEAD038}"/>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25" name="Text Box 463">
          <a:extLst>
            <a:ext uri="{FF2B5EF4-FFF2-40B4-BE49-F238E27FC236}">
              <a16:creationId xmlns:a16="http://schemas.microsoft.com/office/drawing/2014/main" id="{32929407-A954-49CD-BB91-7D89E230E153}"/>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26" name="Text Box 464">
          <a:extLst>
            <a:ext uri="{FF2B5EF4-FFF2-40B4-BE49-F238E27FC236}">
              <a16:creationId xmlns:a16="http://schemas.microsoft.com/office/drawing/2014/main" id="{7E25F3E8-ADB8-406C-8A83-FD69A0EE2B05}"/>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27" name="Text Box 465">
          <a:extLst>
            <a:ext uri="{FF2B5EF4-FFF2-40B4-BE49-F238E27FC236}">
              <a16:creationId xmlns:a16="http://schemas.microsoft.com/office/drawing/2014/main" id="{4310461C-786C-46B6-8AAB-476E87DBD276}"/>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28" name="Text Box 466">
          <a:extLst>
            <a:ext uri="{FF2B5EF4-FFF2-40B4-BE49-F238E27FC236}">
              <a16:creationId xmlns:a16="http://schemas.microsoft.com/office/drawing/2014/main" id="{A8EEFD7E-4EF2-48D3-A8E9-A60D1766780C}"/>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29" name="Text Box 467">
          <a:extLst>
            <a:ext uri="{FF2B5EF4-FFF2-40B4-BE49-F238E27FC236}">
              <a16:creationId xmlns:a16="http://schemas.microsoft.com/office/drawing/2014/main" id="{340B8A5B-1675-449C-AA91-011F399D48F5}"/>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30" name="Text Box 468">
          <a:extLst>
            <a:ext uri="{FF2B5EF4-FFF2-40B4-BE49-F238E27FC236}">
              <a16:creationId xmlns:a16="http://schemas.microsoft.com/office/drawing/2014/main" id="{B4AAFCB4-2E86-4F57-9985-6761AE02AE34}"/>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31" name="Text Box 469">
          <a:extLst>
            <a:ext uri="{FF2B5EF4-FFF2-40B4-BE49-F238E27FC236}">
              <a16:creationId xmlns:a16="http://schemas.microsoft.com/office/drawing/2014/main" id="{F9C5AC00-F210-4B95-ACEA-9737FF93AC77}"/>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32" name="Text Box 470">
          <a:extLst>
            <a:ext uri="{FF2B5EF4-FFF2-40B4-BE49-F238E27FC236}">
              <a16:creationId xmlns:a16="http://schemas.microsoft.com/office/drawing/2014/main" id="{51CC04E1-6281-4949-9C96-B04DAE64A9F7}"/>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33" name="Text Box 471">
          <a:extLst>
            <a:ext uri="{FF2B5EF4-FFF2-40B4-BE49-F238E27FC236}">
              <a16:creationId xmlns:a16="http://schemas.microsoft.com/office/drawing/2014/main" id="{6585463E-FD15-4AA4-93FE-8CBD99EEE19D}"/>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34" name="Text Box 514">
          <a:extLst>
            <a:ext uri="{FF2B5EF4-FFF2-40B4-BE49-F238E27FC236}">
              <a16:creationId xmlns:a16="http://schemas.microsoft.com/office/drawing/2014/main" id="{C684854B-8BCB-4649-8471-336812EFB266}"/>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35" name="Text Box 515">
          <a:extLst>
            <a:ext uri="{FF2B5EF4-FFF2-40B4-BE49-F238E27FC236}">
              <a16:creationId xmlns:a16="http://schemas.microsoft.com/office/drawing/2014/main" id="{CAC7A9BB-C1C5-4DA1-8752-6378BFCDB384}"/>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36" name="Text Box 516">
          <a:extLst>
            <a:ext uri="{FF2B5EF4-FFF2-40B4-BE49-F238E27FC236}">
              <a16:creationId xmlns:a16="http://schemas.microsoft.com/office/drawing/2014/main" id="{5B13807F-8F4D-4B41-A79B-87DE9BC06308}"/>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37" name="Text Box 517">
          <a:extLst>
            <a:ext uri="{FF2B5EF4-FFF2-40B4-BE49-F238E27FC236}">
              <a16:creationId xmlns:a16="http://schemas.microsoft.com/office/drawing/2014/main" id="{BA0C6FA5-D3B6-4809-9CD1-C62A4B2F2967}"/>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38" name="Text Box 518">
          <a:extLst>
            <a:ext uri="{FF2B5EF4-FFF2-40B4-BE49-F238E27FC236}">
              <a16:creationId xmlns:a16="http://schemas.microsoft.com/office/drawing/2014/main" id="{FA45D0F0-6309-4387-A9AD-F38FE87A939D}"/>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39" name="Text Box 519">
          <a:extLst>
            <a:ext uri="{FF2B5EF4-FFF2-40B4-BE49-F238E27FC236}">
              <a16:creationId xmlns:a16="http://schemas.microsoft.com/office/drawing/2014/main" id="{5C9C662B-C76E-44C8-988F-9B96D33D23EB}"/>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40" name="Text Box 520">
          <a:extLst>
            <a:ext uri="{FF2B5EF4-FFF2-40B4-BE49-F238E27FC236}">
              <a16:creationId xmlns:a16="http://schemas.microsoft.com/office/drawing/2014/main" id="{7BA5F7D6-E9E9-4082-BDBE-77F407D0B541}"/>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41" name="Text Box 521">
          <a:extLst>
            <a:ext uri="{FF2B5EF4-FFF2-40B4-BE49-F238E27FC236}">
              <a16:creationId xmlns:a16="http://schemas.microsoft.com/office/drawing/2014/main" id="{041397D9-C7EC-49AB-8730-66E86C986BE5}"/>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42" name="Text Box 522">
          <a:extLst>
            <a:ext uri="{FF2B5EF4-FFF2-40B4-BE49-F238E27FC236}">
              <a16:creationId xmlns:a16="http://schemas.microsoft.com/office/drawing/2014/main" id="{86EE7E04-95B8-4844-96A8-5B76707AA7AD}"/>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43" name="Text Box 523">
          <a:extLst>
            <a:ext uri="{FF2B5EF4-FFF2-40B4-BE49-F238E27FC236}">
              <a16:creationId xmlns:a16="http://schemas.microsoft.com/office/drawing/2014/main" id="{A6F91F21-3C0F-414E-9C55-9F68464773A3}"/>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44" name="Text Box 524">
          <a:extLst>
            <a:ext uri="{FF2B5EF4-FFF2-40B4-BE49-F238E27FC236}">
              <a16:creationId xmlns:a16="http://schemas.microsoft.com/office/drawing/2014/main" id="{4121563A-42D1-4349-AD80-C0DBCDC4AC23}"/>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45" name="Text Box 525">
          <a:extLst>
            <a:ext uri="{FF2B5EF4-FFF2-40B4-BE49-F238E27FC236}">
              <a16:creationId xmlns:a16="http://schemas.microsoft.com/office/drawing/2014/main" id="{91AA03D8-9FA4-42C7-BF35-801BBA957B32}"/>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46" name="Text Box 526">
          <a:extLst>
            <a:ext uri="{FF2B5EF4-FFF2-40B4-BE49-F238E27FC236}">
              <a16:creationId xmlns:a16="http://schemas.microsoft.com/office/drawing/2014/main" id="{6CF774F8-6167-49B1-9432-DA5553C688A7}"/>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47" name="Text Box 527">
          <a:extLst>
            <a:ext uri="{FF2B5EF4-FFF2-40B4-BE49-F238E27FC236}">
              <a16:creationId xmlns:a16="http://schemas.microsoft.com/office/drawing/2014/main" id="{5FBB389E-7DE4-4949-B829-0C196B19A760}"/>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48" name="Text Box 528">
          <a:extLst>
            <a:ext uri="{FF2B5EF4-FFF2-40B4-BE49-F238E27FC236}">
              <a16:creationId xmlns:a16="http://schemas.microsoft.com/office/drawing/2014/main" id="{4AA40041-BD9A-4032-8DB7-A21D275EF517}"/>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49" name="Text Box 529">
          <a:extLst>
            <a:ext uri="{FF2B5EF4-FFF2-40B4-BE49-F238E27FC236}">
              <a16:creationId xmlns:a16="http://schemas.microsoft.com/office/drawing/2014/main" id="{1BD5A5BC-10FA-4910-9583-659798BC1D01}"/>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50" name="Text Box 530">
          <a:extLst>
            <a:ext uri="{FF2B5EF4-FFF2-40B4-BE49-F238E27FC236}">
              <a16:creationId xmlns:a16="http://schemas.microsoft.com/office/drawing/2014/main" id="{E91DF328-E978-4D30-8216-A05FEB366BD1}"/>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51" name="Text Box 531">
          <a:extLst>
            <a:ext uri="{FF2B5EF4-FFF2-40B4-BE49-F238E27FC236}">
              <a16:creationId xmlns:a16="http://schemas.microsoft.com/office/drawing/2014/main" id="{E493192F-81FF-49DB-997B-8A6CAD5875DD}"/>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52" name="Text Box 532">
          <a:extLst>
            <a:ext uri="{FF2B5EF4-FFF2-40B4-BE49-F238E27FC236}">
              <a16:creationId xmlns:a16="http://schemas.microsoft.com/office/drawing/2014/main" id="{61DB963C-DA99-4737-BCD9-1D01B00657AB}"/>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53" name="Text Box 533">
          <a:extLst>
            <a:ext uri="{FF2B5EF4-FFF2-40B4-BE49-F238E27FC236}">
              <a16:creationId xmlns:a16="http://schemas.microsoft.com/office/drawing/2014/main" id="{22D6A383-8650-4360-951E-1F38D67BDC8F}"/>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54" name="Text Box 534">
          <a:extLst>
            <a:ext uri="{FF2B5EF4-FFF2-40B4-BE49-F238E27FC236}">
              <a16:creationId xmlns:a16="http://schemas.microsoft.com/office/drawing/2014/main" id="{52D3AFE0-5525-43D8-98A1-B34F3F3CDFF9}"/>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55" name="Text Box 598">
          <a:extLst>
            <a:ext uri="{FF2B5EF4-FFF2-40B4-BE49-F238E27FC236}">
              <a16:creationId xmlns:a16="http://schemas.microsoft.com/office/drawing/2014/main" id="{879F9142-E87A-4B58-A321-551893FE7A05}"/>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56" name="Text Box 599">
          <a:extLst>
            <a:ext uri="{FF2B5EF4-FFF2-40B4-BE49-F238E27FC236}">
              <a16:creationId xmlns:a16="http://schemas.microsoft.com/office/drawing/2014/main" id="{6B822B02-918D-45E3-A7CF-E2F452CC6BE1}"/>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57" name="Text Box 600">
          <a:extLst>
            <a:ext uri="{FF2B5EF4-FFF2-40B4-BE49-F238E27FC236}">
              <a16:creationId xmlns:a16="http://schemas.microsoft.com/office/drawing/2014/main" id="{E171378E-5C81-44BA-BF84-58AED6B4C4B2}"/>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58" name="Text Box 601">
          <a:extLst>
            <a:ext uri="{FF2B5EF4-FFF2-40B4-BE49-F238E27FC236}">
              <a16:creationId xmlns:a16="http://schemas.microsoft.com/office/drawing/2014/main" id="{BDAF03C7-E2C8-4341-9E3F-80C5008EA4E9}"/>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59" name="Text Box 602">
          <a:extLst>
            <a:ext uri="{FF2B5EF4-FFF2-40B4-BE49-F238E27FC236}">
              <a16:creationId xmlns:a16="http://schemas.microsoft.com/office/drawing/2014/main" id="{A0D75639-65AE-4B98-844E-A08ACF98304C}"/>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60" name="Text Box 603">
          <a:extLst>
            <a:ext uri="{FF2B5EF4-FFF2-40B4-BE49-F238E27FC236}">
              <a16:creationId xmlns:a16="http://schemas.microsoft.com/office/drawing/2014/main" id="{0C083205-0E12-4E58-8B09-C0313BE21C50}"/>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61" name="Text Box 604">
          <a:extLst>
            <a:ext uri="{FF2B5EF4-FFF2-40B4-BE49-F238E27FC236}">
              <a16:creationId xmlns:a16="http://schemas.microsoft.com/office/drawing/2014/main" id="{85C704C2-AB4D-4EF1-99D3-2E3296E9A112}"/>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62" name="Text Box 605">
          <a:extLst>
            <a:ext uri="{FF2B5EF4-FFF2-40B4-BE49-F238E27FC236}">
              <a16:creationId xmlns:a16="http://schemas.microsoft.com/office/drawing/2014/main" id="{FA08D53B-BDAA-46CC-8B9F-3F154D96BEAA}"/>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63" name="Text Box 606">
          <a:extLst>
            <a:ext uri="{FF2B5EF4-FFF2-40B4-BE49-F238E27FC236}">
              <a16:creationId xmlns:a16="http://schemas.microsoft.com/office/drawing/2014/main" id="{9CA3FAB1-C5A1-476F-8113-E425FB3279C3}"/>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64" name="Text Box 607">
          <a:extLst>
            <a:ext uri="{FF2B5EF4-FFF2-40B4-BE49-F238E27FC236}">
              <a16:creationId xmlns:a16="http://schemas.microsoft.com/office/drawing/2014/main" id="{848F537D-D1F0-40A0-8204-1D465C79050A}"/>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65" name="Text Box 608">
          <a:extLst>
            <a:ext uri="{FF2B5EF4-FFF2-40B4-BE49-F238E27FC236}">
              <a16:creationId xmlns:a16="http://schemas.microsoft.com/office/drawing/2014/main" id="{4F91481F-9509-46AB-8E93-66E68790EBF2}"/>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66" name="Text Box 609">
          <a:extLst>
            <a:ext uri="{FF2B5EF4-FFF2-40B4-BE49-F238E27FC236}">
              <a16:creationId xmlns:a16="http://schemas.microsoft.com/office/drawing/2014/main" id="{830B15F6-D08B-4661-A8FC-CA690B3D5DD3}"/>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67" name="Text Box 610">
          <a:extLst>
            <a:ext uri="{FF2B5EF4-FFF2-40B4-BE49-F238E27FC236}">
              <a16:creationId xmlns:a16="http://schemas.microsoft.com/office/drawing/2014/main" id="{F6EC6E93-21A6-4EFF-BE69-B20F9465374A}"/>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68" name="Text Box 611">
          <a:extLst>
            <a:ext uri="{FF2B5EF4-FFF2-40B4-BE49-F238E27FC236}">
              <a16:creationId xmlns:a16="http://schemas.microsoft.com/office/drawing/2014/main" id="{4F1B2E81-E2EE-409C-94AD-6663970F5618}"/>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69" name="Text Box 612">
          <a:extLst>
            <a:ext uri="{FF2B5EF4-FFF2-40B4-BE49-F238E27FC236}">
              <a16:creationId xmlns:a16="http://schemas.microsoft.com/office/drawing/2014/main" id="{51640D60-66B4-4280-BCF4-299267316315}"/>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70" name="Text Box 613">
          <a:extLst>
            <a:ext uri="{FF2B5EF4-FFF2-40B4-BE49-F238E27FC236}">
              <a16:creationId xmlns:a16="http://schemas.microsoft.com/office/drawing/2014/main" id="{FAA0CFA3-BA13-453D-ADC0-CF9ADFC1D1ED}"/>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71" name="Text Box 614">
          <a:extLst>
            <a:ext uri="{FF2B5EF4-FFF2-40B4-BE49-F238E27FC236}">
              <a16:creationId xmlns:a16="http://schemas.microsoft.com/office/drawing/2014/main" id="{0D95C612-A899-4DC1-8623-127DA7ED2409}"/>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72" name="Text Box 615">
          <a:extLst>
            <a:ext uri="{FF2B5EF4-FFF2-40B4-BE49-F238E27FC236}">
              <a16:creationId xmlns:a16="http://schemas.microsoft.com/office/drawing/2014/main" id="{FCB73BE3-6BA9-4B0F-B69B-3D1DD5B15D1E}"/>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73" name="Text Box 616">
          <a:extLst>
            <a:ext uri="{FF2B5EF4-FFF2-40B4-BE49-F238E27FC236}">
              <a16:creationId xmlns:a16="http://schemas.microsoft.com/office/drawing/2014/main" id="{A14D5AAE-DCD6-4B26-A8F8-2E4B44531033}"/>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74" name="Text Box 617">
          <a:extLst>
            <a:ext uri="{FF2B5EF4-FFF2-40B4-BE49-F238E27FC236}">
              <a16:creationId xmlns:a16="http://schemas.microsoft.com/office/drawing/2014/main" id="{79F07FF0-CA76-46FD-AA44-496613BA6AF2}"/>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75" name="Text Box 618">
          <a:extLst>
            <a:ext uri="{FF2B5EF4-FFF2-40B4-BE49-F238E27FC236}">
              <a16:creationId xmlns:a16="http://schemas.microsoft.com/office/drawing/2014/main" id="{0533AFC5-8967-484E-BCBA-A081C95B53CC}"/>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76" name="Text Box 661">
          <a:extLst>
            <a:ext uri="{FF2B5EF4-FFF2-40B4-BE49-F238E27FC236}">
              <a16:creationId xmlns:a16="http://schemas.microsoft.com/office/drawing/2014/main" id="{3EF7A74D-4BC1-429C-8A25-63462B1372E6}"/>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77" name="Text Box 662">
          <a:extLst>
            <a:ext uri="{FF2B5EF4-FFF2-40B4-BE49-F238E27FC236}">
              <a16:creationId xmlns:a16="http://schemas.microsoft.com/office/drawing/2014/main" id="{1A2C6096-E125-4036-A0D0-39BC9E986D06}"/>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78" name="Text Box 663">
          <a:extLst>
            <a:ext uri="{FF2B5EF4-FFF2-40B4-BE49-F238E27FC236}">
              <a16:creationId xmlns:a16="http://schemas.microsoft.com/office/drawing/2014/main" id="{5C9BE858-D06D-40F1-88CF-D2464509464A}"/>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79" name="Text Box 664">
          <a:extLst>
            <a:ext uri="{FF2B5EF4-FFF2-40B4-BE49-F238E27FC236}">
              <a16:creationId xmlns:a16="http://schemas.microsoft.com/office/drawing/2014/main" id="{67995D4D-8FC4-4D98-8377-E09DB42C9DE3}"/>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80" name="Text Box 665">
          <a:extLst>
            <a:ext uri="{FF2B5EF4-FFF2-40B4-BE49-F238E27FC236}">
              <a16:creationId xmlns:a16="http://schemas.microsoft.com/office/drawing/2014/main" id="{AF02E63D-720D-4AE0-B1D3-03738AF08E52}"/>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81" name="Text Box 666">
          <a:extLst>
            <a:ext uri="{FF2B5EF4-FFF2-40B4-BE49-F238E27FC236}">
              <a16:creationId xmlns:a16="http://schemas.microsoft.com/office/drawing/2014/main" id="{F3427314-60B4-44A1-8DC6-E5F56B751125}"/>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82" name="Text Box 667">
          <a:extLst>
            <a:ext uri="{FF2B5EF4-FFF2-40B4-BE49-F238E27FC236}">
              <a16:creationId xmlns:a16="http://schemas.microsoft.com/office/drawing/2014/main" id="{9E661C07-92C4-4E94-9991-D94411118D68}"/>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83" name="Text Box 668">
          <a:extLst>
            <a:ext uri="{FF2B5EF4-FFF2-40B4-BE49-F238E27FC236}">
              <a16:creationId xmlns:a16="http://schemas.microsoft.com/office/drawing/2014/main" id="{D0A7E2C8-C702-4DEB-9A1E-6D465F7C9378}"/>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84" name="Text Box 669">
          <a:extLst>
            <a:ext uri="{FF2B5EF4-FFF2-40B4-BE49-F238E27FC236}">
              <a16:creationId xmlns:a16="http://schemas.microsoft.com/office/drawing/2014/main" id="{DE7F7A7E-7DAD-4E91-9E99-5E5569218C9C}"/>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85" name="Text Box 670">
          <a:extLst>
            <a:ext uri="{FF2B5EF4-FFF2-40B4-BE49-F238E27FC236}">
              <a16:creationId xmlns:a16="http://schemas.microsoft.com/office/drawing/2014/main" id="{DE93C925-E67A-4A6B-9812-5B1BC24DBB85}"/>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86" name="Text Box 671">
          <a:extLst>
            <a:ext uri="{FF2B5EF4-FFF2-40B4-BE49-F238E27FC236}">
              <a16:creationId xmlns:a16="http://schemas.microsoft.com/office/drawing/2014/main" id="{35FD18C0-110E-43CA-A99A-01899F56359D}"/>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87" name="Text Box 672">
          <a:extLst>
            <a:ext uri="{FF2B5EF4-FFF2-40B4-BE49-F238E27FC236}">
              <a16:creationId xmlns:a16="http://schemas.microsoft.com/office/drawing/2014/main" id="{4DAEABD3-D3E0-4B88-A41B-8434B8DF3D64}"/>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88" name="Text Box 673">
          <a:extLst>
            <a:ext uri="{FF2B5EF4-FFF2-40B4-BE49-F238E27FC236}">
              <a16:creationId xmlns:a16="http://schemas.microsoft.com/office/drawing/2014/main" id="{C2FE04BB-7ED7-4E52-846D-104DD191AFB0}"/>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89" name="Text Box 674">
          <a:extLst>
            <a:ext uri="{FF2B5EF4-FFF2-40B4-BE49-F238E27FC236}">
              <a16:creationId xmlns:a16="http://schemas.microsoft.com/office/drawing/2014/main" id="{459EC825-1021-47AA-B2A1-DD18C688E2EF}"/>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90" name="Text Box 675">
          <a:extLst>
            <a:ext uri="{FF2B5EF4-FFF2-40B4-BE49-F238E27FC236}">
              <a16:creationId xmlns:a16="http://schemas.microsoft.com/office/drawing/2014/main" id="{61923465-FBB4-4E47-B846-209859C458CD}"/>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91" name="Text Box 676">
          <a:extLst>
            <a:ext uri="{FF2B5EF4-FFF2-40B4-BE49-F238E27FC236}">
              <a16:creationId xmlns:a16="http://schemas.microsoft.com/office/drawing/2014/main" id="{E813F8A0-063C-45C0-990E-F32736015F17}"/>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92" name="Text Box 677">
          <a:extLst>
            <a:ext uri="{FF2B5EF4-FFF2-40B4-BE49-F238E27FC236}">
              <a16:creationId xmlns:a16="http://schemas.microsoft.com/office/drawing/2014/main" id="{7A988319-A056-4571-BA5B-3F61EF698E6D}"/>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93" name="Text Box 678">
          <a:extLst>
            <a:ext uri="{FF2B5EF4-FFF2-40B4-BE49-F238E27FC236}">
              <a16:creationId xmlns:a16="http://schemas.microsoft.com/office/drawing/2014/main" id="{E4307CD5-D5DE-4CE3-AB34-D019960B02DC}"/>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94" name="Text Box 679">
          <a:extLst>
            <a:ext uri="{FF2B5EF4-FFF2-40B4-BE49-F238E27FC236}">
              <a16:creationId xmlns:a16="http://schemas.microsoft.com/office/drawing/2014/main" id="{0085FDAA-7CDA-4014-A981-42BBD89326FF}"/>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95" name="Text Box 680">
          <a:extLst>
            <a:ext uri="{FF2B5EF4-FFF2-40B4-BE49-F238E27FC236}">
              <a16:creationId xmlns:a16="http://schemas.microsoft.com/office/drawing/2014/main" id="{D9E79476-DAA4-464D-BC15-2F45325AC61B}"/>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96" name="Text Box 681">
          <a:extLst>
            <a:ext uri="{FF2B5EF4-FFF2-40B4-BE49-F238E27FC236}">
              <a16:creationId xmlns:a16="http://schemas.microsoft.com/office/drawing/2014/main" id="{097999EF-F79F-4D49-99DE-EF5A66A13864}"/>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97" name="Text Box 724">
          <a:extLst>
            <a:ext uri="{FF2B5EF4-FFF2-40B4-BE49-F238E27FC236}">
              <a16:creationId xmlns:a16="http://schemas.microsoft.com/office/drawing/2014/main" id="{11A9E0D1-26D1-4B4F-89BF-CFFB5B34A530}"/>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98" name="Text Box 725">
          <a:extLst>
            <a:ext uri="{FF2B5EF4-FFF2-40B4-BE49-F238E27FC236}">
              <a16:creationId xmlns:a16="http://schemas.microsoft.com/office/drawing/2014/main" id="{F7FC2213-423F-4963-8D40-29D919F5299F}"/>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5</xdr:col>
      <xdr:colOff>0</xdr:colOff>
      <xdr:row>47</xdr:row>
      <xdr:rowOff>0</xdr:rowOff>
    </xdr:from>
    <xdr:ext cx="104775" cy="163286"/>
    <xdr:sp macro="" textlink="">
      <xdr:nvSpPr>
        <xdr:cNvPr id="899" name="Text Box 726">
          <a:extLst>
            <a:ext uri="{FF2B5EF4-FFF2-40B4-BE49-F238E27FC236}">
              <a16:creationId xmlns:a16="http://schemas.microsoft.com/office/drawing/2014/main" id="{E6DC8651-0373-4393-B718-005D1088C387}"/>
            </a:ext>
          </a:extLst>
        </xdr:cNvPr>
        <xdr:cNvSpPr txBox="1">
          <a:spLocks noChangeArrowheads="1"/>
        </xdr:cNvSpPr>
      </xdr:nvSpPr>
      <xdr:spPr bwMode="auto">
        <a:xfrm>
          <a:off x="6362700"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00" name="Text Box 241">
          <a:extLst>
            <a:ext uri="{FF2B5EF4-FFF2-40B4-BE49-F238E27FC236}">
              <a16:creationId xmlns:a16="http://schemas.microsoft.com/office/drawing/2014/main" id="{F9A3C57F-4FC1-4D8E-B4CC-3BAA778B2167}"/>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01" name="Text Box 242">
          <a:extLst>
            <a:ext uri="{FF2B5EF4-FFF2-40B4-BE49-F238E27FC236}">
              <a16:creationId xmlns:a16="http://schemas.microsoft.com/office/drawing/2014/main" id="{FBBEC81C-6B5A-491A-A91E-20853BF6853A}"/>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02" name="Text Box 243">
          <a:extLst>
            <a:ext uri="{FF2B5EF4-FFF2-40B4-BE49-F238E27FC236}">
              <a16:creationId xmlns:a16="http://schemas.microsoft.com/office/drawing/2014/main" id="{9044FC4C-7C7D-4FDB-8021-B603E6E6C327}"/>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03" name="Text Box 244">
          <a:extLst>
            <a:ext uri="{FF2B5EF4-FFF2-40B4-BE49-F238E27FC236}">
              <a16:creationId xmlns:a16="http://schemas.microsoft.com/office/drawing/2014/main" id="{58C34D2C-AF87-47A0-A16A-EE39ADC23A25}"/>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04" name="Text Box 245">
          <a:extLst>
            <a:ext uri="{FF2B5EF4-FFF2-40B4-BE49-F238E27FC236}">
              <a16:creationId xmlns:a16="http://schemas.microsoft.com/office/drawing/2014/main" id="{01340E2F-04E8-4F79-A1D1-C8F0796A13BA}"/>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05" name="Text Box 246">
          <a:extLst>
            <a:ext uri="{FF2B5EF4-FFF2-40B4-BE49-F238E27FC236}">
              <a16:creationId xmlns:a16="http://schemas.microsoft.com/office/drawing/2014/main" id="{6B8720D7-BE39-4BB9-8928-E2A0B7FED5EF}"/>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06" name="Text Box 247">
          <a:extLst>
            <a:ext uri="{FF2B5EF4-FFF2-40B4-BE49-F238E27FC236}">
              <a16:creationId xmlns:a16="http://schemas.microsoft.com/office/drawing/2014/main" id="{9752CA54-8FF5-4E87-B47D-F1AD64462AD5}"/>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07" name="Text Box 248">
          <a:extLst>
            <a:ext uri="{FF2B5EF4-FFF2-40B4-BE49-F238E27FC236}">
              <a16:creationId xmlns:a16="http://schemas.microsoft.com/office/drawing/2014/main" id="{8F838D44-9E17-4B31-A63E-EEAB80D03E3A}"/>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08" name="Text Box 249">
          <a:extLst>
            <a:ext uri="{FF2B5EF4-FFF2-40B4-BE49-F238E27FC236}">
              <a16:creationId xmlns:a16="http://schemas.microsoft.com/office/drawing/2014/main" id="{1DAC06BB-FA34-4DB0-B391-4A334F79D53B}"/>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09" name="Text Box 250">
          <a:extLst>
            <a:ext uri="{FF2B5EF4-FFF2-40B4-BE49-F238E27FC236}">
              <a16:creationId xmlns:a16="http://schemas.microsoft.com/office/drawing/2014/main" id="{7BA712A1-ADA1-47FF-8A0C-465F384388F3}"/>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10" name="Text Box 251">
          <a:extLst>
            <a:ext uri="{FF2B5EF4-FFF2-40B4-BE49-F238E27FC236}">
              <a16:creationId xmlns:a16="http://schemas.microsoft.com/office/drawing/2014/main" id="{604611CF-6A50-49F1-8E9D-6E78F840F52D}"/>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11" name="Text Box 252">
          <a:extLst>
            <a:ext uri="{FF2B5EF4-FFF2-40B4-BE49-F238E27FC236}">
              <a16:creationId xmlns:a16="http://schemas.microsoft.com/office/drawing/2014/main" id="{A84D6BF8-0270-4D22-8C8E-E1F401C8AEEA}"/>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12" name="Text Box 253">
          <a:extLst>
            <a:ext uri="{FF2B5EF4-FFF2-40B4-BE49-F238E27FC236}">
              <a16:creationId xmlns:a16="http://schemas.microsoft.com/office/drawing/2014/main" id="{83B4DC3A-765D-45D2-9458-0AF2FB585C9C}"/>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13" name="Text Box 254">
          <a:extLst>
            <a:ext uri="{FF2B5EF4-FFF2-40B4-BE49-F238E27FC236}">
              <a16:creationId xmlns:a16="http://schemas.microsoft.com/office/drawing/2014/main" id="{AB54D2E7-074F-4C8A-ADD8-7C932CC3D73C}"/>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14" name="Text Box 255">
          <a:extLst>
            <a:ext uri="{FF2B5EF4-FFF2-40B4-BE49-F238E27FC236}">
              <a16:creationId xmlns:a16="http://schemas.microsoft.com/office/drawing/2014/main" id="{FE741B85-0208-44D3-B19E-0550A54A1029}"/>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15" name="Text Box 256">
          <a:extLst>
            <a:ext uri="{FF2B5EF4-FFF2-40B4-BE49-F238E27FC236}">
              <a16:creationId xmlns:a16="http://schemas.microsoft.com/office/drawing/2014/main" id="{343DFDAD-90CF-4EC0-91E9-7F26FF6556AF}"/>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16" name="Text Box 257">
          <a:extLst>
            <a:ext uri="{FF2B5EF4-FFF2-40B4-BE49-F238E27FC236}">
              <a16:creationId xmlns:a16="http://schemas.microsoft.com/office/drawing/2014/main" id="{7CBE749A-939D-4515-AC6B-F1339E230261}"/>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17" name="Text Box 258">
          <a:extLst>
            <a:ext uri="{FF2B5EF4-FFF2-40B4-BE49-F238E27FC236}">
              <a16:creationId xmlns:a16="http://schemas.microsoft.com/office/drawing/2014/main" id="{A10538A6-B11B-44FF-A37C-E8C82FAB1F04}"/>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18" name="Text Box 259">
          <a:extLst>
            <a:ext uri="{FF2B5EF4-FFF2-40B4-BE49-F238E27FC236}">
              <a16:creationId xmlns:a16="http://schemas.microsoft.com/office/drawing/2014/main" id="{DCA6850C-DC84-4423-A649-0E3FFF7BF5AB}"/>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19" name="Text Box 260">
          <a:extLst>
            <a:ext uri="{FF2B5EF4-FFF2-40B4-BE49-F238E27FC236}">
              <a16:creationId xmlns:a16="http://schemas.microsoft.com/office/drawing/2014/main" id="{A4745669-D0ED-41FA-B073-2411D33CA624}"/>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20" name="Text Box 261">
          <a:extLst>
            <a:ext uri="{FF2B5EF4-FFF2-40B4-BE49-F238E27FC236}">
              <a16:creationId xmlns:a16="http://schemas.microsoft.com/office/drawing/2014/main" id="{8292F025-6B89-457C-9213-65E575A62244}"/>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21" name="Text Box 304">
          <a:extLst>
            <a:ext uri="{FF2B5EF4-FFF2-40B4-BE49-F238E27FC236}">
              <a16:creationId xmlns:a16="http://schemas.microsoft.com/office/drawing/2014/main" id="{076468B8-2575-4719-B4A8-024E2C81B669}"/>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22" name="Text Box 305">
          <a:extLst>
            <a:ext uri="{FF2B5EF4-FFF2-40B4-BE49-F238E27FC236}">
              <a16:creationId xmlns:a16="http://schemas.microsoft.com/office/drawing/2014/main" id="{1939960B-3DE2-49C9-A703-CF234D18B9C2}"/>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23" name="Text Box 306">
          <a:extLst>
            <a:ext uri="{FF2B5EF4-FFF2-40B4-BE49-F238E27FC236}">
              <a16:creationId xmlns:a16="http://schemas.microsoft.com/office/drawing/2014/main" id="{D5FF07B1-7409-4D06-9DBE-033F01AC43CE}"/>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24" name="Text Box 307">
          <a:extLst>
            <a:ext uri="{FF2B5EF4-FFF2-40B4-BE49-F238E27FC236}">
              <a16:creationId xmlns:a16="http://schemas.microsoft.com/office/drawing/2014/main" id="{5E649344-3884-424C-BFE6-97B981E18488}"/>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25" name="Text Box 308">
          <a:extLst>
            <a:ext uri="{FF2B5EF4-FFF2-40B4-BE49-F238E27FC236}">
              <a16:creationId xmlns:a16="http://schemas.microsoft.com/office/drawing/2014/main" id="{5CD067BB-FE58-40F3-9CD5-799D38F89ADA}"/>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26" name="Text Box 309">
          <a:extLst>
            <a:ext uri="{FF2B5EF4-FFF2-40B4-BE49-F238E27FC236}">
              <a16:creationId xmlns:a16="http://schemas.microsoft.com/office/drawing/2014/main" id="{FBCE28BD-2021-4000-9FF2-2E40696B6436}"/>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27" name="Text Box 310">
          <a:extLst>
            <a:ext uri="{FF2B5EF4-FFF2-40B4-BE49-F238E27FC236}">
              <a16:creationId xmlns:a16="http://schemas.microsoft.com/office/drawing/2014/main" id="{98F5850B-F7F3-420E-99FA-2BDC93838AD7}"/>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28" name="Text Box 311">
          <a:extLst>
            <a:ext uri="{FF2B5EF4-FFF2-40B4-BE49-F238E27FC236}">
              <a16:creationId xmlns:a16="http://schemas.microsoft.com/office/drawing/2014/main" id="{957EACF9-CCF0-4B11-9EAD-CCFD7F41EBAA}"/>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29" name="Text Box 312">
          <a:extLst>
            <a:ext uri="{FF2B5EF4-FFF2-40B4-BE49-F238E27FC236}">
              <a16:creationId xmlns:a16="http://schemas.microsoft.com/office/drawing/2014/main" id="{43614459-7283-46FF-9EAA-E6FE6A6B118A}"/>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30" name="Text Box 313">
          <a:extLst>
            <a:ext uri="{FF2B5EF4-FFF2-40B4-BE49-F238E27FC236}">
              <a16:creationId xmlns:a16="http://schemas.microsoft.com/office/drawing/2014/main" id="{A2A1DE1A-143D-4E98-A084-C50B156B920B}"/>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31" name="Text Box 314">
          <a:extLst>
            <a:ext uri="{FF2B5EF4-FFF2-40B4-BE49-F238E27FC236}">
              <a16:creationId xmlns:a16="http://schemas.microsoft.com/office/drawing/2014/main" id="{71AC327F-1F03-4754-91B4-8C18066E6CEC}"/>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32" name="Text Box 315">
          <a:extLst>
            <a:ext uri="{FF2B5EF4-FFF2-40B4-BE49-F238E27FC236}">
              <a16:creationId xmlns:a16="http://schemas.microsoft.com/office/drawing/2014/main" id="{103DFBDD-6FB7-48BF-8E9E-39CD9274A359}"/>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33" name="Text Box 316">
          <a:extLst>
            <a:ext uri="{FF2B5EF4-FFF2-40B4-BE49-F238E27FC236}">
              <a16:creationId xmlns:a16="http://schemas.microsoft.com/office/drawing/2014/main" id="{672653DD-4408-45E2-B798-73265AE79682}"/>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34" name="Text Box 317">
          <a:extLst>
            <a:ext uri="{FF2B5EF4-FFF2-40B4-BE49-F238E27FC236}">
              <a16:creationId xmlns:a16="http://schemas.microsoft.com/office/drawing/2014/main" id="{729EFE10-EC86-403C-8909-1AC76911FC5F}"/>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35" name="Text Box 318">
          <a:extLst>
            <a:ext uri="{FF2B5EF4-FFF2-40B4-BE49-F238E27FC236}">
              <a16:creationId xmlns:a16="http://schemas.microsoft.com/office/drawing/2014/main" id="{EE754D8C-217F-4224-A4F9-C942C8EFD5F9}"/>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36" name="Text Box 319">
          <a:extLst>
            <a:ext uri="{FF2B5EF4-FFF2-40B4-BE49-F238E27FC236}">
              <a16:creationId xmlns:a16="http://schemas.microsoft.com/office/drawing/2014/main" id="{D0918854-4FB7-4247-8A70-DDF357DF9865}"/>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37" name="Text Box 320">
          <a:extLst>
            <a:ext uri="{FF2B5EF4-FFF2-40B4-BE49-F238E27FC236}">
              <a16:creationId xmlns:a16="http://schemas.microsoft.com/office/drawing/2014/main" id="{D2D8BFE3-43D4-4CF6-BCBC-523B84EAB142}"/>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38" name="Text Box 321">
          <a:extLst>
            <a:ext uri="{FF2B5EF4-FFF2-40B4-BE49-F238E27FC236}">
              <a16:creationId xmlns:a16="http://schemas.microsoft.com/office/drawing/2014/main" id="{A29399A8-7EF2-4617-80EB-1481E1F771B2}"/>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39" name="Text Box 322">
          <a:extLst>
            <a:ext uri="{FF2B5EF4-FFF2-40B4-BE49-F238E27FC236}">
              <a16:creationId xmlns:a16="http://schemas.microsoft.com/office/drawing/2014/main" id="{BEBDE968-58D8-4141-9BB1-E8A63F022296}"/>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40" name="Text Box 323">
          <a:extLst>
            <a:ext uri="{FF2B5EF4-FFF2-40B4-BE49-F238E27FC236}">
              <a16:creationId xmlns:a16="http://schemas.microsoft.com/office/drawing/2014/main" id="{BBE6B822-66D6-40AB-9A9F-D44D06C9E840}"/>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41" name="Text Box 324">
          <a:extLst>
            <a:ext uri="{FF2B5EF4-FFF2-40B4-BE49-F238E27FC236}">
              <a16:creationId xmlns:a16="http://schemas.microsoft.com/office/drawing/2014/main" id="{B17C946C-6B10-4F75-BF13-8D2EEC09FE34}"/>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42" name="Text Box 367">
          <a:extLst>
            <a:ext uri="{FF2B5EF4-FFF2-40B4-BE49-F238E27FC236}">
              <a16:creationId xmlns:a16="http://schemas.microsoft.com/office/drawing/2014/main" id="{37429C09-0B1B-4C3A-8D75-3DE110341849}"/>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43" name="Text Box 368">
          <a:extLst>
            <a:ext uri="{FF2B5EF4-FFF2-40B4-BE49-F238E27FC236}">
              <a16:creationId xmlns:a16="http://schemas.microsoft.com/office/drawing/2014/main" id="{F8BFB00B-845F-4150-9EA2-7ACC8B8AD6D8}"/>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44" name="Text Box 369">
          <a:extLst>
            <a:ext uri="{FF2B5EF4-FFF2-40B4-BE49-F238E27FC236}">
              <a16:creationId xmlns:a16="http://schemas.microsoft.com/office/drawing/2014/main" id="{26E3293B-BDD2-4E0B-A7FF-3FC427DBD4FC}"/>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45" name="Text Box 370">
          <a:extLst>
            <a:ext uri="{FF2B5EF4-FFF2-40B4-BE49-F238E27FC236}">
              <a16:creationId xmlns:a16="http://schemas.microsoft.com/office/drawing/2014/main" id="{26411B33-843E-40AF-A37F-73AD9134EBFA}"/>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46" name="Text Box 371">
          <a:extLst>
            <a:ext uri="{FF2B5EF4-FFF2-40B4-BE49-F238E27FC236}">
              <a16:creationId xmlns:a16="http://schemas.microsoft.com/office/drawing/2014/main" id="{EAA2869C-5DBF-4C63-BF55-65360B3546EF}"/>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47" name="Text Box 372">
          <a:extLst>
            <a:ext uri="{FF2B5EF4-FFF2-40B4-BE49-F238E27FC236}">
              <a16:creationId xmlns:a16="http://schemas.microsoft.com/office/drawing/2014/main" id="{A150CDD4-2F34-41D0-BE23-6CD2845B1A06}"/>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48" name="Text Box 373">
          <a:extLst>
            <a:ext uri="{FF2B5EF4-FFF2-40B4-BE49-F238E27FC236}">
              <a16:creationId xmlns:a16="http://schemas.microsoft.com/office/drawing/2014/main" id="{C5A2969C-A62F-4C4D-9C7B-95423CEEDFA0}"/>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49" name="Text Box 374">
          <a:extLst>
            <a:ext uri="{FF2B5EF4-FFF2-40B4-BE49-F238E27FC236}">
              <a16:creationId xmlns:a16="http://schemas.microsoft.com/office/drawing/2014/main" id="{6A672B85-7841-463C-818F-B0A057D894D8}"/>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50" name="Text Box 375">
          <a:extLst>
            <a:ext uri="{FF2B5EF4-FFF2-40B4-BE49-F238E27FC236}">
              <a16:creationId xmlns:a16="http://schemas.microsoft.com/office/drawing/2014/main" id="{F6BE1F56-3E20-49D5-B137-10892947DE7D}"/>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51" name="Text Box 376">
          <a:extLst>
            <a:ext uri="{FF2B5EF4-FFF2-40B4-BE49-F238E27FC236}">
              <a16:creationId xmlns:a16="http://schemas.microsoft.com/office/drawing/2014/main" id="{575A41DA-969E-4634-9236-D506C8FFC7A9}"/>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52" name="Text Box 377">
          <a:extLst>
            <a:ext uri="{FF2B5EF4-FFF2-40B4-BE49-F238E27FC236}">
              <a16:creationId xmlns:a16="http://schemas.microsoft.com/office/drawing/2014/main" id="{FF39D8CF-7E6D-49F9-97CD-3056F4BB4B24}"/>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53" name="Text Box 378">
          <a:extLst>
            <a:ext uri="{FF2B5EF4-FFF2-40B4-BE49-F238E27FC236}">
              <a16:creationId xmlns:a16="http://schemas.microsoft.com/office/drawing/2014/main" id="{3D1B85D9-6067-438F-A6BC-84414D78228B}"/>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54" name="Text Box 379">
          <a:extLst>
            <a:ext uri="{FF2B5EF4-FFF2-40B4-BE49-F238E27FC236}">
              <a16:creationId xmlns:a16="http://schemas.microsoft.com/office/drawing/2014/main" id="{943001F8-A6A0-4610-A7EE-65399D1FB56E}"/>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55" name="Text Box 380">
          <a:extLst>
            <a:ext uri="{FF2B5EF4-FFF2-40B4-BE49-F238E27FC236}">
              <a16:creationId xmlns:a16="http://schemas.microsoft.com/office/drawing/2014/main" id="{17EFB403-15CE-416E-BC94-444F940BD771}"/>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56" name="Text Box 381">
          <a:extLst>
            <a:ext uri="{FF2B5EF4-FFF2-40B4-BE49-F238E27FC236}">
              <a16:creationId xmlns:a16="http://schemas.microsoft.com/office/drawing/2014/main" id="{534BA659-5478-49BA-AF32-89DD3E862260}"/>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57" name="Text Box 382">
          <a:extLst>
            <a:ext uri="{FF2B5EF4-FFF2-40B4-BE49-F238E27FC236}">
              <a16:creationId xmlns:a16="http://schemas.microsoft.com/office/drawing/2014/main" id="{CACB24A6-4D64-448B-8CD9-F43A3601902B}"/>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58" name="Text Box 383">
          <a:extLst>
            <a:ext uri="{FF2B5EF4-FFF2-40B4-BE49-F238E27FC236}">
              <a16:creationId xmlns:a16="http://schemas.microsoft.com/office/drawing/2014/main" id="{94638BC5-FB60-4F21-B1D0-9C6C3316E6C7}"/>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59" name="Text Box 384">
          <a:extLst>
            <a:ext uri="{FF2B5EF4-FFF2-40B4-BE49-F238E27FC236}">
              <a16:creationId xmlns:a16="http://schemas.microsoft.com/office/drawing/2014/main" id="{9D17573D-EA22-42AA-9CB4-FB809DC5518F}"/>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60" name="Text Box 385">
          <a:extLst>
            <a:ext uri="{FF2B5EF4-FFF2-40B4-BE49-F238E27FC236}">
              <a16:creationId xmlns:a16="http://schemas.microsoft.com/office/drawing/2014/main" id="{E1134536-45EE-465F-8F24-C6503DF5B392}"/>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61" name="Text Box 386">
          <a:extLst>
            <a:ext uri="{FF2B5EF4-FFF2-40B4-BE49-F238E27FC236}">
              <a16:creationId xmlns:a16="http://schemas.microsoft.com/office/drawing/2014/main" id="{B1E2C2C8-4130-473E-BF22-AC12A47F0535}"/>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62" name="Text Box 387">
          <a:extLst>
            <a:ext uri="{FF2B5EF4-FFF2-40B4-BE49-F238E27FC236}">
              <a16:creationId xmlns:a16="http://schemas.microsoft.com/office/drawing/2014/main" id="{6749AEA8-C47C-4BFC-9A04-565F100788D2}"/>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63" name="Text Box 619">
          <a:extLst>
            <a:ext uri="{FF2B5EF4-FFF2-40B4-BE49-F238E27FC236}">
              <a16:creationId xmlns:a16="http://schemas.microsoft.com/office/drawing/2014/main" id="{DA9C1FB2-D748-46DD-A913-503C6EF91F76}"/>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64" name="Text Box 620">
          <a:extLst>
            <a:ext uri="{FF2B5EF4-FFF2-40B4-BE49-F238E27FC236}">
              <a16:creationId xmlns:a16="http://schemas.microsoft.com/office/drawing/2014/main" id="{C533CDFC-1E5F-41A8-A0A3-51D4115F2B2A}"/>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65" name="Text Box 621">
          <a:extLst>
            <a:ext uri="{FF2B5EF4-FFF2-40B4-BE49-F238E27FC236}">
              <a16:creationId xmlns:a16="http://schemas.microsoft.com/office/drawing/2014/main" id="{080174FB-A7F6-47E9-B19F-A68E8B330775}"/>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66" name="Text Box 622">
          <a:extLst>
            <a:ext uri="{FF2B5EF4-FFF2-40B4-BE49-F238E27FC236}">
              <a16:creationId xmlns:a16="http://schemas.microsoft.com/office/drawing/2014/main" id="{B54F8BD5-5DCA-4AB8-A034-C4F507CC3D46}"/>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67" name="Text Box 623">
          <a:extLst>
            <a:ext uri="{FF2B5EF4-FFF2-40B4-BE49-F238E27FC236}">
              <a16:creationId xmlns:a16="http://schemas.microsoft.com/office/drawing/2014/main" id="{BDAE5B5D-A719-4ECE-B319-CC126DF6D234}"/>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68" name="Text Box 624">
          <a:extLst>
            <a:ext uri="{FF2B5EF4-FFF2-40B4-BE49-F238E27FC236}">
              <a16:creationId xmlns:a16="http://schemas.microsoft.com/office/drawing/2014/main" id="{17704608-8206-4482-8495-153F70319A75}"/>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69" name="Text Box 625">
          <a:extLst>
            <a:ext uri="{FF2B5EF4-FFF2-40B4-BE49-F238E27FC236}">
              <a16:creationId xmlns:a16="http://schemas.microsoft.com/office/drawing/2014/main" id="{4F7F6E65-4F74-4BD4-85F6-418B8C101654}"/>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70" name="Text Box 626">
          <a:extLst>
            <a:ext uri="{FF2B5EF4-FFF2-40B4-BE49-F238E27FC236}">
              <a16:creationId xmlns:a16="http://schemas.microsoft.com/office/drawing/2014/main" id="{E88DEBEB-8FA4-4EE8-9668-A06D5CA6094E}"/>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71" name="Text Box 627">
          <a:extLst>
            <a:ext uri="{FF2B5EF4-FFF2-40B4-BE49-F238E27FC236}">
              <a16:creationId xmlns:a16="http://schemas.microsoft.com/office/drawing/2014/main" id="{73D8C1D9-AA8A-4FC1-B8B0-762C29E6A4A4}"/>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72" name="Text Box 628">
          <a:extLst>
            <a:ext uri="{FF2B5EF4-FFF2-40B4-BE49-F238E27FC236}">
              <a16:creationId xmlns:a16="http://schemas.microsoft.com/office/drawing/2014/main" id="{7968571A-85D9-4439-AA82-2800C59ED6DC}"/>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73" name="Text Box 629">
          <a:extLst>
            <a:ext uri="{FF2B5EF4-FFF2-40B4-BE49-F238E27FC236}">
              <a16:creationId xmlns:a16="http://schemas.microsoft.com/office/drawing/2014/main" id="{634DE9C6-5545-4EC4-B39C-1AB6CE053C65}"/>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74" name="Text Box 630">
          <a:extLst>
            <a:ext uri="{FF2B5EF4-FFF2-40B4-BE49-F238E27FC236}">
              <a16:creationId xmlns:a16="http://schemas.microsoft.com/office/drawing/2014/main" id="{AD3BAA82-7183-4E1F-848A-932EFC0FA943}"/>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75" name="Text Box 631">
          <a:extLst>
            <a:ext uri="{FF2B5EF4-FFF2-40B4-BE49-F238E27FC236}">
              <a16:creationId xmlns:a16="http://schemas.microsoft.com/office/drawing/2014/main" id="{A3C7506D-6C91-407F-9808-92156D4E267D}"/>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76" name="Text Box 632">
          <a:extLst>
            <a:ext uri="{FF2B5EF4-FFF2-40B4-BE49-F238E27FC236}">
              <a16:creationId xmlns:a16="http://schemas.microsoft.com/office/drawing/2014/main" id="{482A3E08-1AAD-4B6E-8F78-60753D1E9C00}"/>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77" name="Text Box 633">
          <a:extLst>
            <a:ext uri="{FF2B5EF4-FFF2-40B4-BE49-F238E27FC236}">
              <a16:creationId xmlns:a16="http://schemas.microsoft.com/office/drawing/2014/main" id="{ED13988C-BB1A-47B8-80FD-E302C45D5834}"/>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78" name="Text Box 634">
          <a:extLst>
            <a:ext uri="{FF2B5EF4-FFF2-40B4-BE49-F238E27FC236}">
              <a16:creationId xmlns:a16="http://schemas.microsoft.com/office/drawing/2014/main" id="{19FF1BB5-0B30-410E-85C6-4044722EDE17}"/>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79" name="Text Box 635">
          <a:extLst>
            <a:ext uri="{FF2B5EF4-FFF2-40B4-BE49-F238E27FC236}">
              <a16:creationId xmlns:a16="http://schemas.microsoft.com/office/drawing/2014/main" id="{B83D744D-9226-4F31-A37E-58B77ABF9CE1}"/>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80" name="Text Box 636">
          <a:extLst>
            <a:ext uri="{FF2B5EF4-FFF2-40B4-BE49-F238E27FC236}">
              <a16:creationId xmlns:a16="http://schemas.microsoft.com/office/drawing/2014/main" id="{03DBCF7D-47B5-4BE7-993E-B0CDAA40A284}"/>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81" name="Text Box 637">
          <a:extLst>
            <a:ext uri="{FF2B5EF4-FFF2-40B4-BE49-F238E27FC236}">
              <a16:creationId xmlns:a16="http://schemas.microsoft.com/office/drawing/2014/main" id="{F6D204FF-4E8F-4B44-94A4-4A67786E0EE0}"/>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82" name="Text Box 638">
          <a:extLst>
            <a:ext uri="{FF2B5EF4-FFF2-40B4-BE49-F238E27FC236}">
              <a16:creationId xmlns:a16="http://schemas.microsoft.com/office/drawing/2014/main" id="{8B2F8593-1F64-4FB7-955C-5F827B632735}"/>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83" name="Text Box 639">
          <a:extLst>
            <a:ext uri="{FF2B5EF4-FFF2-40B4-BE49-F238E27FC236}">
              <a16:creationId xmlns:a16="http://schemas.microsoft.com/office/drawing/2014/main" id="{4E51F53A-1296-464E-A698-17C4B3A11BE5}"/>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84" name="Text Box 682">
          <a:extLst>
            <a:ext uri="{FF2B5EF4-FFF2-40B4-BE49-F238E27FC236}">
              <a16:creationId xmlns:a16="http://schemas.microsoft.com/office/drawing/2014/main" id="{07B9A3D3-C1E8-4599-9000-2FB5D814CB9D}"/>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85" name="Text Box 683">
          <a:extLst>
            <a:ext uri="{FF2B5EF4-FFF2-40B4-BE49-F238E27FC236}">
              <a16:creationId xmlns:a16="http://schemas.microsoft.com/office/drawing/2014/main" id="{59286DB5-B9B4-4B3B-83BB-0294202EED02}"/>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86" name="Text Box 684">
          <a:extLst>
            <a:ext uri="{FF2B5EF4-FFF2-40B4-BE49-F238E27FC236}">
              <a16:creationId xmlns:a16="http://schemas.microsoft.com/office/drawing/2014/main" id="{929FC742-07A9-4756-870A-A7D8E8F86A35}"/>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87" name="Text Box 685">
          <a:extLst>
            <a:ext uri="{FF2B5EF4-FFF2-40B4-BE49-F238E27FC236}">
              <a16:creationId xmlns:a16="http://schemas.microsoft.com/office/drawing/2014/main" id="{96783CB4-1B0A-4ACD-B4BA-A03F7B03EEB1}"/>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88" name="Text Box 686">
          <a:extLst>
            <a:ext uri="{FF2B5EF4-FFF2-40B4-BE49-F238E27FC236}">
              <a16:creationId xmlns:a16="http://schemas.microsoft.com/office/drawing/2014/main" id="{BE2AD7D1-2FB9-4D18-87C6-EA8EC7372DE8}"/>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89" name="Text Box 687">
          <a:extLst>
            <a:ext uri="{FF2B5EF4-FFF2-40B4-BE49-F238E27FC236}">
              <a16:creationId xmlns:a16="http://schemas.microsoft.com/office/drawing/2014/main" id="{B06EE4AE-291D-4E2D-8B32-9E11BCDB3266}"/>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90" name="Text Box 688">
          <a:extLst>
            <a:ext uri="{FF2B5EF4-FFF2-40B4-BE49-F238E27FC236}">
              <a16:creationId xmlns:a16="http://schemas.microsoft.com/office/drawing/2014/main" id="{99061285-BB93-48FB-8848-0309F5207D56}"/>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91" name="Text Box 689">
          <a:extLst>
            <a:ext uri="{FF2B5EF4-FFF2-40B4-BE49-F238E27FC236}">
              <a16:creationId xmlns:a16="http://schemas.microsoft.com/office/drawing/2014/main" id="{039AC3AC-2E29-43B7-B495-FD677937DE17}"/>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92" name="Text Box 690">
          <a:extLst>
            <a:ext uri="{FF2B5EF4-FFF2-40B4-BE49-F238E27FC236}">
              <a16:creationId xmlns:a16="http://schemas.microsoft.com/office/drawing/2014/main" id="{8D5A6BC0-8B2E-44FA-B825-AB9AC0981B7B}"/>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93" name="Text Box 691">
          <a:extLst>
            <a:ext uri="{FF2B5EF4-FFF2-40B4-BE49-F238E27FC236}">
              <a16:creationId xmlns:a16="http://schemas.microsoft.com/office/drawing/2014/main" id="{4EC1302D-7C48-4B4F-BEB1-1D83BF9C87CB}"/>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94" name="Text Box 692">
          <a:extLst>
            <a:ext uri="{FF2B5EF4-FFF2-40B4-BE49-F238E27FC236}">
              <a16:creationId xmlns:a16="http://schemas.microsoft.com/office/drawing/2014/main" id="{0E8CE326-2851-4E2E-AC13-E0D4BE190C4F}"/>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95" name="Text Box 693">
          <a:extLst>
            <a:ext uri="{FF2B5EF4-FFF2-40B4-BE49-F238E27FC236}">
              <a16:creationId xmlns:a16="http://schemas.microsoft.com/office/drawing/2014/main" id="{DE20AE36-D19F-45B7-A52B-61B0DB684241}"/>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96" name="Text Box 694">
          <a:extLst>
            <a:ext uri="{FF2B5EF4-FFF2-40B4-BE49-F238E27FC236}">
              <a16:creationId xmlns:a16="http://schemas.microsoft.com/office/drawing/2014/main" id="{D3FE7F5F-E646-4BDC-9A29-A664B6D105E8}"/>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97" name="Text Box 695">
          <a:extLst>
            <a:ext uri="{FF2B5EF4-FFF2-40B4-BE49-F238E27FC236}">
              <a16:creationId xmlns:a16="http://schemas.microsoft.com/office/drawing/2014/main" id="{9048DB04-119D-4E3C-A2BA-08B4B0D5C46C}"/>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98" name="Text Box 696">
          <a:extLst>
            <a:ext uri="{FF2B5EF4-FFF2-40B4-BE49-F238E27FC236}">
              <a16:creationId xmlns:a16="http://schemas.microsoft.com/office/drawing/2014/main" id="{E573D1BD-2168-4DC1-807E-85CA17A1FE06}"/>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999" name="Text Box 697">
          <a:extLst>
            <a:ext uri="{FF2B5EF4-FFF2-40B4-BE49-F238E27FC236}">
              <a16:creationId xmlns:a16="http://schemas.microsoft.com/office/drawing/2014/main" id="{B8B40DB7-1EA7-47F5-AF13-75DFC5D1CC5D}"/>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00" name="Text Box 698">
          <a:extLst>
            <a:ext uri="{FF2B5EF4-FFF2-40B4-BE49-F238E27FC236}">
              <a16:creationId xmlns:a16="http://schemas.microsoft.com/office/drawing/2014/main" id="{12737CCF-B3A1-4E9A-88EF-C6548C074971}"/>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01" name="Text Box 699">
          <a:extLst>
            <a:ext uri="{FF2B5EF4-FFF2-40B4-BE49-F238E27FC236}">
              <a16:creationId xmlns:a16="http://schemas.microsoft.com/office/drawing/2014/main" id="{A8D374FD-8BC1-4F7F-BE6C-C53D7C342054}"/>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02" name="Text Box 700">
          <a:extLst>
            <a:ext uri="{FF2B5EF4-FFF2-40B4-BE49-F238E27FC236}">
              <a16:creationId xmlns:a16="http://schemas.microsoft.com/office/drawing/2014/main" id="{35914C42-4354-4647-8345-32FA935F0C47}"/>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03" name="Text Box 701">
          <a:extLst>
            <a:ext uri="{FF2B5EF4-FFF2-40B4-BE49-F238E27FC236}">
              <a16:creationId xmlns:a16="http://schemas.microsoft.com/office/drawing/2014/main" id="{5C2D402C-F53F-4357-8229-F1303BA20620}"/>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04" name="Text Box 702">
          <a:extLst>
            <a:ext uri="{FF2B5EF4-FFF2-40B4-BE49-F238E27FC236}">
              <a16:creationId xmlns:a16="http://schemas.microsoft.com/office/drawing/2014/main" id="{37E72358-67F7-44C0-94EC-AE9AC9C26EE3}"/>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05" name="Text Box 745">
          <a:extLst>
            <a:ext uri="{FF2B5EF4-FFF2-40B4-BE49-F238E27FC236}">
              <a16:creationId xmlns:a16="http://schemas.microsoft.com/office/drawing/2014/main" id="{4B54B7F0-6B28-42F9-8260-88953C824255}"/>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06" name="Text Box 746">
          <a:extLst>
            <a:ext uri="{FF2B5EF4-FFF2-40B4-BE49-F238E27FC236}">
              <a16:creationId xmlns:a16="http://schemas.microsoft.com/office/drawing/2014/main" id="{413646E6-4CE2-460B-B3AF-CC02FBA3FD5C}"/>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07" name="Text Box 747">
          <a:extLst>
            <a:ext uri="{FF2B5EF4-FFF2-40B4-BE49-F238E27FC236}">
              <a16:creationId xmlns:a16="http://schemas.microsoft.com/office/drawing/2014/main" id="{ECE139C0-07BD-47CD-89CE-FCADE44FB4A7}"/>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08" name="Text Box 748">
          <a:extLst>
            <a:ext uri="{FF2B5EF4-FFF2-40B4-BE49-F238E27FC236}">
              <a16:creationId xmlns:a16="http://schemas.microsoft.com/office/drawing/2014/main" id="{451D4D77-3234-4772-AD5E-745C49858A6B}"/>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09" name="Text Box 749">
          <a:extLst>
            <a:ext uri="{FF2B5EF4-FFF2-40B4-BE49-F238E27FC236}">
              <a16:creationId xmlns:a16="http://schemas.microsoft.com/office/drawing/2014/main" id="{12B7F981-F2C9-4DB8-B6C2-395592A2AFFA}"/>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10" name="Text Box 750">
          <a:extLst>
            <a:ext uri="{FF2B5EF4-FFF2-40B4-BE49-F238E27FC236}">
              <a16:creationId xmlns:a16="http://schemas.microsoft.com/office/drawing/2014/main" id="{2E323CE6-F6DA-463A-8C1B-D780A4367BAD}"/>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11" name="Text Box 751">
          <a:extLst>
            <a:ext uri="{FF2B5EF4-FFF2-40B4-BE49-F238E27FC236}">
              <a16:creationId xmlns:a16="http://schemas.microsoft.com/office/drawing/2014/main" id="{C23069A0-DC1B-4D48-9177-7BFA985D960B}"/>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12" name="Text Box 752">
          <a:extLst>
            <a:ext uri="{FF2B5EF4-FFF2-40B4-BE49-F238E27FC236}">
              <a16:creationId xmlns:a16="http://schemas.microsoft.com/office/drawing/2014/main" id="{5DC856E7-53A9-431D-8FF5-4EEBF2CDFA1F}"/>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13" name="Text Box 753">
          <a:extLst>
            <a:ext uri="{FF2B5EF4-FFF2-40B4-BE49-F238E27FC236}">
              <a16:creationId xmlns:a16="http://schemas.microsoft.com/office/drawing/2014/main" id="{4FF82DF6-548D-438B-AACB-9F23144ED0A4}"/>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14" name="Text Box 754">
          <a:extLst>
            <a:ext uri="{FF2B5EF4-FFF2-40B4-BE49-F238E27FC236}">
              <a16:creationId xmlns:a16="http://schemas.microsoft.com/office/drawing/2014/main" id="{027F931E-1FBC-4FDD-9609-C43ACEA607FC}"/>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15" name="Text Box 755">
          <a:extLst>
            <a:ext uri="{FF2B5EF4-FFF2-40B4-BE49-F238E27FC236}">
              <a16:creationId xmlns:a16="http://schemas.microsoft.com/office/drawing/2014/main" id="{8B8FF55C-6B91-4C31-A61B-800A0D31FAD9}"/>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16" name="Text Box 756">
          <a:extLst>
            <a:ext uri="{FF2B5EF4-FFF2-40B4-BE49-F238E27FC236}">
              <a16:creationId xmlns:a16="http://schemas.microsoft.com/office/drawing/2014/main" id="{C9F22F85-8041-4816-A9E2-F21DB24AEA67}"/>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17" name="Text Box 757">
          <a:extLst>
            <a:ext uri="{FF2B5EF4-FFF2-40B4-BE49-F238E27FC236}">
              <a16:creationId xmlns:a16="http://schemas.microsoft.com/office/drawing/2014/main" id="{177FAEE8-D5FF-4066-8E87-12296CBBE64D}"/>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18" name="Text Box 758">
          <a:extLst>
            <a:ext uri="{FF2B5EF4-FFF2-40B4-BE49-F238E27FC236}">
              <a16:creationId xmlns:a16="http://schemas.microsoft.com/office/drawing/2014/main" id="{815671C2-B0CD-44A3-8EDD-62F499FC64EE}"/>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19" name="Text Box 759">
          <a:extLst>
            <a:ext uri="{FF2B5EF4-FFF2-40B4-BE49-F238E27FC236}">
              <a16:creationId xmlns:a16="http://schemas.microsoft.com/office/drawing/2014/main" id="{A11E1F73-3A82-4976-9435-F693774EDA73}"/>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20" name="Text Box 760">
          <a:extLst>
            <a:ext uri="{FF2B5EF4-FFF2-40B4-BE49-F238E27FC236}">
              <a16:creationId xmlns:a16="http://schemas.microsoft.com/office/drawing/2014/main" id="{83AF0810-1368-4715-966B-2DF4899BD765}"/>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21" name="Text Box 761">
          <a:extLst>
            <a:ext uri="{FF2B5EF4-FFF2-40B4-BE49-F238E27FC236}">
              <a16:creationId xmlns:a16="http://schemas.microsoft.com/office/drawing/2014/main" id="{9CFAA740-B164-415B-A410-C7549F675483}"/>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22" name="Text Box 762">
          <a:extLst>
            <a:ext uri="{FF2B5EF4-FFF2-40B4-BE49-F238E27FC236}">
              <a16:creationId xmlns:a16="http://schemas.microsoft.com/office/drawing/2014/main" id="{CEEF3174-3228-455A-A0F2-7A164BADBB76}"/>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23" name="Text Box 763">
          <a:extLst>
            <a:ext uri="{FF2B5EF4-FFF2-40B4-BE49-F238E27FC236}">
              <a16:creationId xmlns:a16="http://schemas.microsoft.com/office/drawing/2014/main" id="{98243443-E177-452A-842C-A8D89D34B160}"/>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24" name="Text Box 764">
          <a:extLst>
            <a:ext uri="{FF2B5EF4-FFF2-40B4-BE49-F238E27FC236}">
              <a16:creationId xmlns:a16="http://schemas.microsoft.com/office/drawing/2014/main" id="{AC2D7A6E-52AF-4E59-9BE4-283665C51567}"/>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25" name="Text Box 765">
          <a:extLst>
            <a:ext uri="{FF2B5EF4-FFF2-40B4-BE49-F238E27FC236}">
              <a16:creationId xmlns:a16="http://schemas.microsoft.com/office/drawing/2014/main" id="{81C697A8-C784-4B39-91C1-6E539BC6EC5C}"/>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26" name="Text Box 10">
          <a:extLst>
            <a:ext uri="{FF2B5EF4-FFF2-40B4-BE49-F238E27FC236}">
              <a16:creationId xmlns:a16="http://schemas.microsoft.com/office/drawing/2014/main" id="{397E3463-E8F0-4D8E-B17E-3FEAB3928554}"/>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27" name="Text Box 11">
          <a:extLst>
            <a:ext uri="{FF2B5EF4-FFF2-40B4-BE49-F238E27FC236}">
              <a16:creationId xmlns:a16="http://schemas.microsoft.com/office/drawing/2014/main" id="{2D138543-0AE0-4034-9714-449A4CDD6331}"/>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28" name="Text Box 12">
          <a:extLst>
            <a:ext uri="{FF2B5EF4-FFF2-40B4-BE49-F238E27FC236}">
              <a16:creationId xmlns:a16="http://schemas.microsoft.com/office/drawing/2014/main" id="{D3655920-DE1F-4D9B-A368-6043D782D378}"/>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29" name="Text Box 13">
          <a:extLst>
            <a:ext uri="{FF2B5EF4-FFF2-40B4-BE49-F238E27FC236}">
              <a16:creationId xmlns:a16="http://schemas.microsoft.com/office/drawing/2014/main" id="{C1300A34-7141-4B14-9AD7-69BF09C7991E}"/>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30" name="Text Box 14">
          <a:extLst>
            <a:ext uri="{FF2B5EF4-FFF2-40B4-BE49-F238E27FC236}">
              <a16:creationId xmlns:a16="http://schemas.microsoft.com/office/drawing/2014/main" id="{9B7B5986-4A03-4238-AAD9-DB55B37F805B}"/>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31" name="Text Box 15">
          <a:extLst>
            <a:ext uri="{FF2B5EF4-FFF2-40B4-BE49-F238E27FC236}">
              <a16:creationId xmlns:a16="http://schemas.microsoft.com/office/drawing/2014/main" id="{528FB9C6-AD32-4F2A-80B6-03346A05F75C}"/>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32" name="Text Box 16">
          <a:extLst>
            <a:ext uri="{FF2B5EF4-FFF2-40B4-BE49-F238E27FC236}">
              <a16:creationId xmlns:a16="http://schemas.microsoft.com/office/drawing/2014/main" id="{CE58D5CC-E07D-444F-8E61-3B26707BFEAD}"/>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33" name="Text Box 17">
          <a:extLst>
            <a:ext uri="{FF2B5EF4-FFF2-40B4-BE49-F238E27FC236}">
              <a16:creationId xmlns:a16="http://schemas.microsoft.com/office/drawing/2014/main" id="{6191E13A-18B8-4506-BF71-6945BA334279}"/>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34" name="Text Box 18">
          <a:extLst>
            <a:ext uri="{FF2B5EF4-FFF2-40B4-BE49-F238E27FC236}">
              <a16:creationId xmlns:a16="http://schemas.microsoft.com/office/drawing/2014/main" id="{868F7A84-8684-442E-BD9C-51A3FCE24FFA}"/>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35" name="Text Box 19">
          <a:extLst>
            <a:ext uri="{FF2B5EF4-FFF2-40B4-BE49-F238E27FC236}">
              <a16:creationId xmlns:a16="http://schemas.microsoft.com/office/drawing/2014/main" id="{04A7B73E-FEAC-4588-AEB8-AA8C85CC12DB}"/>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36" name="Text Box 20">
          <a:extLst>
            <a:ext uri="{FF2B5EF4-FFF2-40B4-BE49-F238E27FC236}">
              <a16:creationId xmlns:a16="http://schemas.microsoft.com/office/drawing/2014/main" id="{E95A4E72-C9C4-44F2-93C4-93FFFFE73AED}"/>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37" name="Text Box 21">
          <a:extLst>
            <a:ext uri="{FF2B5EF4-FFF2-40B4-BE49-F238E27FC236}">
              <a16:creationId xmlns:a16="http://schemas.microsoft.com/office/drawing/2014/main" id="{40ECD0E5-F461-4667-A2F6-0D6D2FF5DB88}"/>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38" name="Text Box 22">
          <a:extLst>
            <a:ext uri="{FF2B5EF4-FFF2-40B4-BE49-F238E27FC236}">
              <a16:creationId xmlns:a16="http://schemas.microsoft.com/office/drawing/2014/main" id="{39A56576-15C1-4E1A-BEAC-3A688A1DF6A7}"/>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39" name="Text Box 23">
          <a:extLst>
            <a:ext uri="{FF2B5EF4-FFF2-40B4-BE49-F238E27FC236}">
              <a16:creationId xmlns:a16="http://schemas.microsoft.com/office/drawing/2014/main" id="{6F8E8332-E825-4C29-B0F9-B012C53E4F32}"/>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40" name="Text Box 24">
          <a:extLst>
            <a:ext uri="{FF2B5EF4-FFF2-40B4-BE49-F238E27FC236}">
              <a16:creationId xmlns:a16="http://schemas.microsoft.com/office/drawing/2014/main" id="{D83656F6-3069-4423-9586-C760D4DEAACC}"/>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41" name="Text Box 25">
          <a:extLst>
            <a:ext uri="{FF2B5EF4-FFF2-40B4-BE49-F238E27FC236}">
              <a16:creationId xmlns:a16="http://schemas.microsoft.com/office/drawing/2014/main" id="{2AAB596F-EB78-402F-81FE-BA1FC8A78E23}"/>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42" name="Text Box 26">
          <a:extLst>
            <a:ext uri="{FF2B5EF4-FFF2-40B4-BE49-F238E27FC236}">
              <a16:creationId xmlns:a16="http://schemas.microsoft.com/office/drawing/2014/main" id="{6BEAAB82-B4DF-4AF9-945B-F0B01036E58F}"/>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43" name="Text Box 27">
          <a:extLst>
            <a:ext uri="{FF2B5EF4-FFF2-40B4-BE49-F238E27FC236}">
              <a16:creationId xmlns:a16="http://schemas.microsoft.com/office/drawing/2014/main" id="{76CF7CAC-FFEF-4A76-9EF2-D589F0ECFD36}"/>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44" name="Text Box 28">
          <a:extLst>
            <a:ext uri="{FF2B5EF4-FFF2-40B4-BE49-F238E27FC236}">
              <a16:creationId xmlns:a16="http://schemas.microsoft.com/office/drawing/2014/main" id="{49544F28-1928-471D-9CF7-B0C4327400AB}"/>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45" name="Text Box 29">
          <a:extLst>
            <a:ext uri="{FF2B5EF4-FFF2-40B4-BE49-F238E27FC236}">
              <a16:creationId xmlns:a16="http://schemas.microsoft.com/office/drawing/2014/main" id="{07E5822A-99D4-4BBD-8CBA-EC55E644B871}"/>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46" name="Text Box 30">
          <a:extLst>
            <a:ext uri="{FF2B5EF4-FFF2-40B4-BE49-F238E27FC236}">
              <a16:creationId xmlns:a16="http://schemas.microsoft.com/office/drawing/2014/main" id="{0179EE8A-A691-44E7-912D-6D992674D749}"/>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47" name="Text Box 73">
          <a:extLst>
            <a:ext uri="{FF2B5EF4-FFF2-40B4-BE49-F238E27FC236}">
              <a16:creationId xmlns:a16="http://schemas.microsoft.com/office/drawing/2014/main" id="{5C593AC6-60E7-4E9E-BA3E-203C3E740408}"/>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48" name="Text Box 74">
          <a:extLst>
            <a:ext uri="{FF2B5EF4-FFF2-40B4-BE49-F238E27FC236}">
              <a16:creationId xmlns:a16="http://schemas.microsoft.com/office/drawing/2014/main" id="{B2C84E4C-744B-42C7-964B-0B4C43D6F9EC}"/>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49" name="Text Box 75">
          <a:extLst>
            <a:ext uri="{FF2B5EF4-FFF2-40B4-BE49-F238E27FC236}">
              <a16:creationId xmlns:a16="http://schemas.microsoft.com/office/drawing/2014/main" id="{B9C3CCA5-CCB8-4EB2-9687-37960CDB1A8F}"/>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50" name="Text Box 76">
          <a:extLst>
            <a:ext uri="{FF2B5EF4-FFF2-40B4-BE49-F238E27FC236}">
              <a16:creationId xmlns:a16="http://schemas.microsoft.com/office/drawing/2014/main" id="{FB9695D4-5CCA-4D67-B2C9-2F63A1DAEFD9}"/>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51" name="Text Box 77">
          <a:extLst>
            <a:ext uri="{FF2B5EF4-FFF2-40B4-BE49-F238E27FC236}">
              <a16:creationId xmlns:a16="http://schemas.microsoft.com/office/drawing/2014/main" id="{9A050742-4DAB-4E81-BF59-5D70B84FEEA5}"/>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52" name="Text Box 78">
          <a:extLst>
            <a:ext uri="{FF2B5EF4-FFF2-40B4-BE49-F238E27FC236}">
              <a16:creationId xmlns:a16="http://schemas.microsoft.com/office/drawing/2014/main" id="{41ED6A38-D4D8-4762-AA32-46BD9CE4EC8B}"/>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53" name="Text Box 79">
          <a:extLst>
            <a:ext uri="{FF2B5EF4-FFF2-40B4-BE49-F238E27FC236}">
              <a16:creationId xmlns:a16="http://schemas.microsoft.com/office/drawing/2014/main" id="{6DE31087-4762-46CE-AB2C-8C4C03B44DC1}"/>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54" name="Text Box 80">
          <a:extLst>
            <a:ext uri="{FF2B5EF4-FFF2-40B4-BE49-F238E27FC236}">
              <a16:creationId xmlns:a16="http://schemas.microsoft.com/office/drawing/2014/main" id="{1DDBE3D6-69F1-4B0B-8665-9A69096525A5}"/>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55" name="Text Box 81">
          <a:extLst>
            <a:ext uri="{FF2B5EF4-FFF2-40B4-BE49-F238E27FC236}">
              <a16:creationId xmlns:a16="http://schemas.microsoft.com/office/drawing/2014/main" id="{15B0962F-FCEB-4BAE-AF04-524DE37DE860}"/>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56" name="Text Box 82">
          <a:extLst>
            <a:ext uri="{FF2B5EF4-FFF2-40B4-BE49-F238E27FC236}">
              <a16:creationId xmlns:a16="http://schemas.microsoft.com/office/drawing/2014/main" id="{4538B544-2691-482E-B4C0-AC5DC066DD71}"/>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57" name="Text Box 83">
          <a:extLst>
            <a:ext uri="{FF2B5EF4-FFF2-40B4-BE49-F238E27FC236}">
              <a16:creationId xmlns:a16="http://schemas.microsoft.com/office/drawing/2014/main" id="{6CE2415F-A0F9-483E-BC20-35B71C75B2E8}"/>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58" name="Text Box 84">
          <a:extLst>
            <a:ext uri="{FF2B5EF4-FFF2-40B4-BE49-F238E27FC236}">
              <a16:creationId xmlns:a16="http://schemas.microsoft.com/office/drawing/2014/main" id="{41B82479-5560-4DD4-9599-8C974C663B36}"/>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59" name="Text Box 85">
          <a:extLst>
            <a:ext uri="{FF2B5EF4-FFF2-40B4-BE49-F238E27FC236}">
              <a16:creationId xmlns:a16="http://schemas.microsoft.com/office/drawing/2014/main" id="{8FBEB3F3-38FA-40E0-9D66-791911A464FF}"/>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60" name="Text Box 86">
          <a:extLst>
            <a:ext uri="{FF2B5EF4-FFF2-40B4-BE49-F238E27FC236}">
              <a16:creationId xmlns:a16="http://schemas.microsoft.com/office/drawing/2014/main" id="{C81E956E-3B10-4B1C-AE24-DF7F7A650433}"/>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61" name="Text Box 87">
          <a:extLst>
            <a:ext uri="{FF2B5EF4-FFF2-40B4-BE49-F238E27FC236}">
              <a16:creationId xmlns:a16="http://schemas.microsoft.com/office/drawing/2014/main" id="{56ED65B6-0DAC-4435-8A9C-A42160D03672}"/>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62" name="Text Box 88">
          <a:extLst>
            <a:ext uri="{FF2B5EF4-FFF2-40B4-BE49-F238E27FC236}">
              <a16:creationId xmlns:a16="http://schemas.microsoft.com/office/drawing/2014/main" id="{89D821EC-A465-4FBC-9200-755281EAF029}"/>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63" name="Text Box 89">
          <a:extLst>
            <a:ext uri="{FF2B5EF4-FFF2-40B4-BE49-F238E27FC236}">
              <a16:creationId xmlns:a16="http://schemas.microsoft.com/office/drawing/2014/main" id="{0E9539E2-C021-41B3-96FA-2CF8542AFEFF}"/>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64" name="Text Box 90">
          <a:extLst>
            <a:ext uri="{FF2B5EF4-FFF2-40B4-BE49-F238E27FC236}">
              <a16:creationId xmlns:a16="http://schemas.microsoft.com/office/drawing/2014/main" id="{DB40AA44-3205-4F38-A3B2-17CE8D58BD39}"/>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65" name="Text Box 91">
          <a:extLst>
            <a:ext uri="{FF2B5EF4-FFF2-40B4-BE49-F238E27FC236}">
              <a16:creationId xmlns:a16="http://schemas.microsoft.com/office/drawing/2014/main" id="{8E1CB6CD-1B13-45D4-B91D-D93B32BB54BA}"/>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66" name="Text Box 92">
          <a:extLst>
            <a:ext uri="{FF2B5EF4-FFF2-40B4-BE49-F238E27FC236}">
              <a16:creationId xmlns:a16="http://schemas.microsoft.com/office/drawing/2014/main" id="{8798569A-B017-42A7-9CE1-EBC0F3845E77}"/>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67" name="Text Box 93">
          <a:extLst>
            <a:ext uri="{FF2B5EF4-FFF2-40B4-BE49-F238E27FC236}">
              <a16:creationId xmlns:a16="http://schemas.microsoft.com/office/drawing/2014/main" id="{332CE42E-52DD-463B-B5DE-BAE40F588259}"/>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68" name="Text Box 136">
          <a:extLst>
            <a:ext uri="{FF2B5EF4-FFF2-40B4-BE49-F238E27FC236}">
              <a16:creationId xmlns:a16="http://schemas.microsoft.com/office/drawing/2014/main" id="{CABB4871-0389-4CAE-BB63-FFB31FD0BDD1}"/>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69" name="Text Box 137">
          <a:extLst>
            <a:ext uri="{FF2B5EF4-FFF2-40B4-BE49-F238E27FC236}">
              <a16:creationId xmlns:a16="http://schemas.microsoft.com/office/drawing/2014/main" id="{2677F86C-8ECF-4198-A3A9-5381A8470192}"/>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70" name="Text Box 138">
          <a:extLst>
            <a:ext uri="{FF2B5EF4-FFF2-40B4-BE49-F238E27FC236}">
              <a16:creationId xmlns:a16="http://schemas.microsoft.com/office/drawing/2014/main" id="{882BB903-49C7-47D4-BB0C-114689435948}"/>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71" name="Text Box 139">
          <a:extLst>
            <a:ext uri="{FF2B5EF4-FFF2-40B4-BE49-F238E27FC236}">
              <a16:creationId xmlns:a16="http://schemas.microsoft.com/office/drawing/2014/main" id="{D09D84B1-65BF-43EB-BBA3-A80BE5548A18}"/>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72" name="Text Box 140">
          <a:extLst>
            <a:ext uri="{FF2B5EF4-FFF2-40B4-BE49-F238E27FC236}">
              <a16:creationId xmlns:a16="http://schemas.microsoft.com/office/drawing/2014/main" id="{3EDF496A-08C4-433B-B86C-98B8505EC3D3}"/>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73" name="Text Box 141">
          <a:extLst>
            <a:ext uri="{FF2B5EF4-FFF2-40B4-BE49-F238E27FC236}">
              <a16:creationId xmlns:a16="http://schemas.microsoft.com/office/drawing/2014/main" id="{06CE293C-F95B-4C71-95B4-369584EFD667}"/>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74" name="Text Box 142">
          <a:extLst>
            <a:ext uri="{FF2B5EF4-FFF2-40B4-BE49-F238E27FC236}">
              <a16:creationId xmlns:a16="http://schemas.microsoft.com/office/drawing/2014/main" id="{2C2F3974-BD94-43B1-A494-1BB78BD145AF}"/>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75" name="Text Box 143">
          <a:extLst>
            <a:ext uri="{FF2B5EF4-FFF2-40B4-BE49-F238E27FC236}">
              <a16:creationId xmlns:a16="http://schemas.microsoft.com/office/drawing/2014/main" id="{0E00BF93-B95C-490D-A523-3BC1AC862AA9}"/>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76" name="Text Box 144">
          <a:extLst>
            <a:ext uri="{FF2B5EF4-FFF2-40B4-BE49-F238E27FC236}">
              <a16:creationId xmlns:a16="http://schemas.microsoft.com/office/drawing/2014/main" id="{459CBA6E-7D66-475A-8256-24BB0DBD199D}"/>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77" name="Text Box 145">
          <a:extLst>
            <a:ext uri="{FF2B5EF4-FFF2-40B4-BE49-F238E27FC236}">
              <a16:creationId xmlns:a16="http://schemas.microsoft.com/office/drawing/2014/main" id="{653BD011-0A2D-4DC4-8AC1-86A501741779}"/>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78" name="Text Box 146">
          <a:extLst>
            <a:ext uri="{FF2B5EF4-FFF2-40B4-BE49-F238E27FC236}">
              <a16:creationId xmlns:a16="http://schemas.microsoft.com/office/drawing/2014/main" id="{AD3765B0-6BCF-405D-A659-1D40C40C4724}"/>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79" name="Text Box 147">
          <a:extLst>
            <a:ext uri="{FF2B5EF4-FFF2-40B4-BE49-F238E27FC236}">
              <a16:creationId xmlns:a16="http://schemas.microsoft.com/office/drawing/2014/main" id="{823FB66E-1FD5-43F9-9D94-53D2A7398498}"/>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80" name="Text Box 148">
          <a:extLst>
            <a:ext uri="{FF2B5EF4-FFF2-40B4-BE49-F238E27FC236}">
              <a16:creationId xmlns:a16="http://schemas.microsoft.com/office/drawing/2014/main" id="{5DA7D938-0727-46F6-9D26-1634965D7F55}"/>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81" name="Text Box 149">
          <a:extLst>
            <a:ext uri="{FF2B5EF4-FFF2-40B4-BE49-F238E27FC236}">
              <a16:creationId xmlns:a16="http://schemas.microsoft.com/office/drawing/2014/main" id="{204EDFBE-E915-454D-A80A-61F3D5065B58}"/>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82" name="Text Box 150">
          <a:extLst>
            <a:ext uri="{FF2B5EF4-FFF2-40B4-BE49-F238E27FC236}">
              <a16:creationId xmlns:a16="http://schemas.microsoft.com/office/drawing/2014/main" id="{038CD339-F6BD-4103-94D7-FFA2B6684D4F}"/>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83" name="Text Box 151">
          <a:extLst>
            <a:ext uri="{FF2B5EF4-FFF2-40B4-BE49-F238E27FC236}">
              <a16:creationId xmlns:a16="http://schemas.microsoft.com/office/drawing/2014/main" id="{3C9D5602-19CE-4C94-AD35-B3411963B39A}"/>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84" name="Text Box 152">
          <a:extLst>
            <a:ext uri="{FF2B5EF4-FFF2-40B4-BE49-F238E27FC236}">
              <a16:creationId xmlns:a16="http://schemas.microsoft.com/office/drawing/2014/main" id="{918DE958-A542-472C-AD4A-0BC89F1C1FC5}"/>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85" name="Text Box 153">
          <a:extLst>
            <a:ext uri="{FF2B5EF4-FFF2-40B4-BE49-F238E27FC236}">
              <a16:creationId xmlns:a16="http://schemas.microsoft.com/office/drawing/2014/main" id="{4F8D488A-1F31-41F1-BC62-C5D8CD629D6C}"/>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86" name="Text Box 154">
          <a:extLst>
            <a:ext uri="{FF2B5EF4-FFF2-40B4-BE49-F238E27FC236}">
              <a16:creationId xmlns:a16="http://schemas.microsoft.com/office/drawing/2014/main" id="{55A49CA1-309B-4101-AD95-96D27E70F53A}"/>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87" name="Text Box 155">
          <a:extLst>
            <a:ext uri="{FF2B5EF4-FFF2-40B4-BE49-F238E27FC236}">
              <a16:creationId xmlns:a16="http://schemas.microsoft.com/office/drawing/2014/main" id="{62E2A2EF-EB1F-49DA-B3A8-CB22B854352C}"/>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88" name="Text Box 156">
          <a:extLst>
            <a:ext uri="{FF2B5EF4-FFF2-40B4-BE49-F238E27FC236}">
              <a16:creationId xmlns:a16="http://schemas.microsoft.com/office/drawing/2014/main" id="{DBB83CC7-F485-4A4F-A18D-6B0ECCBD2AD0}"/>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89" name="Text Box 220">
          <a:extLst>
            <a:ext uri="{FF2B5EF4-FFF2-40B4-BE49-F238E27FC236}">
              <a16:creationId xmlns:a16="http://schemas.microsoft.com/office/drawing/2014/main" id="{95898663-E0AC-42AE-B4E7-5916E9528EB2}"/>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90" name="Text Box 221">
          <a:extLst>
            <a:ext uri="{FF2B5EF4-FFF2-40B4-BE49-F238E27FC236}">
              <a16:creationId xmlns:a16="http://schemas.microsoft.com/office/drawing/2014/main" id="{94BE8C51-2127-4145-A7D5-42EFCC18A337}"/>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91" name="Text Box 222">
          <a:extLst>
            <a:ext uri="{FF2B5EF4-FFF2-40B4-BE49-F238E27FC236}">
              <a16:creationId xmlns:a16="http://schemas.microsoft.com/office/drawing/2014/main" id="{E0E681A1-7CBB-451C-8535-CC5ECE626F8B}"/>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92" name="Text Box 223">
          <a:extLst>
            <a:ext uri="{FF2B5EF4-FFF2-40B4-BE49-F238E27FC236}">
              <a16:creationId xmlns:a16="http://schemas.microsoft.com/office/drawing/2014/main" id="{68E0066C-3446-4A98-8F56-873E32CC195D}"/>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93" name="Text Box 224">
          <a:extLst>
            <a:ext uri="{FF2B5EF4-FFF2-40B4-BE49-F238E27FC236}">
              <a16:creationId xmlns:a16="http://schemas.microsoft.com/office/drawing/2014/main" id="{41711347-9AF3-4938-BDDA-6F8BACF0B089}"/>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94" name="Text Box 225">
          <a:extLst>
            <a:ext uri="{FF2B5EF4-FFF2-40B4-BE49-F238E27FC236}">
              <a16:creationId xmlns:a16="http://schemas.microsoft.com/office/drawing/2014/main" id="{155DCC4E-318D-4DA5-9EB6-9E9FB131160E}"/>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95" name="Text Box 226">
          <a:extLst>
            <a:ext uri="{FF2B5EF4-FFF2-40B4-BE49-F238E27FC236}">
              <a16:creationId xmlns:a16="http://schemas.microsoft.com/office/drawing/2014/main" id="{47F7F895-6CD1-4DB7-84C6-E172A31A561A}"/>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96" name="Text Box 227">
          <a:extLst>
            <a:ext uri="{FF2B5EF4-FFF2-40B4-BE49-F238E27FC236}">
              <a16:creationId xmlns:a16="http://schemas.microsoft.com/office/drawing/2014/main" id="{66F977E9-8F2D-46D6-9A89-75F6EC54F081}"/>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97" name="Text Box 228">
          <a:extLst>
            <a:ext uri="{FF2B5EF4-FFF2-40B4-BE49-F238E27FC236}">
              <a16:creationId xmlns:a16="http://schemas.microsoft.com/office/drawing/2014/main" id="{E15BAAE9-CB04-4BE9-85D5-BDBC28B99A99}"/>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98" name="Text Box 229">
          <a:extLst>
            <a:ext uri="{FF2B5EF4-FFF2-40B4-BE49-F238E27FC236}">
              <a16:creationId xmlns:a16="http://schemas.microsoft.com/office/drawing/2014/main" id="{EAAB8E68-061A-472D-8879-8980B1E9D6F4}"/>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099" name="Text Box 230">
          <a:extLst>
            <a:ext uri="{FF2B5EF4-FFF2-40B4-BE49-F238E27FC236}">
              <a16:creationId xmlns:a16="http://schemas.microsoft.com/office/drawing/2014/main" id="{5F870ACA-B925-4BF2-8C99-0284954DFE8D}"/>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00" name="Text Box 231">
          <a:extLst>
            <a:ext uri="{FF2B5EF4-FFF2-40B4-BE49-F238E27FC236}">
              <a16:creationId xmlns:a16="http://schemas.microsoft.com/office/drawing/2014/main" id="{27114481-D7F0-47E5-AC2C-C6B66EC31338}"/>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01" name="Text Box 232">
          <a:extLst>
            <a:ext uri="{FF2B5EF4-FFF2-40B4-BE49-F238E27FC236}">
              <a16:creationId xmlns:a16="http://schemas.microsoft.com/office/drawing/2014/main" id="{9F520AC8-196A-484C-BAB3-4A3F610EE806}"/>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02" name="Text Box 233">
          <a:extLst>
            <a:ext uri="{FF2B5EF4-FFF2-40B4-BE49-F238E27FC236}">
              <a16:creationId xmlns:a16="http://schemas.microsoft.com/office/drawing/2014/main" id="{010558FC-C1F5-48A5-A83B-9CD100D8A58E}"/>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03" name="Text Box 234">
          <a:extLst>
            <a:ext uri="{FF2B5EF4-FFF2-40B4-BE49-F238E27FC236}">
              <a16:creationId xmlns:a16="http://schemas.microsoft.com/office/drawing/2014/main" id="{7309E232-E876-43FD-9425-8BFFAB902818}"/>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04" name="Text Box 235">
          <a:extLst>
            <a:ext uri="{FF2B5EF4-FFF2-40B4-BE49-F238E27FC236}">
              <a16:creationId xmlns:a16="http://schemas.microsoft.com/office/drawing/2014/main" id="{187B6640-C2C3-4EC8-A8F5-031FE12E3009}"/>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05" name="Text Box 236">
          <a:extLst>
            <a:ext uri="{FF2B5EF4-FFF2-40B4-BE49-F238E27FC236}">
              <a16:creationId xmlns:a16="http://schemas.microsoft.com/office/drawing/2014/main" id="{2D87082C-2D80-428E-97BE-3B3B3DB4BFA3}"/>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06" name="Text Box 237">
          <a:extLst>
            <a:ext uri="{FF2B5EF4-FFF2-40B4-BE49-F238E27FC236}">
              <a16:creationId xmlns:a16="http://schemas.microsoft.com/office/drawing/2014/main" id="{FAEE4E65-5723-4631-BD56-C35B407EFFAC}"/>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07" name="Text Box 238">
          <a:extLst>
            <a:ext uri="{FF2B5EF4-FFF2-40B4-BE49-F238E27FC236}">
              <a16:creationId xmlns:a16="http://schemas.microsoft.com/office/drawing/2014/main" id="{4A9DCE67-62E9-42E9-82C3-8CB49FB39316}"/>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08" name="Text Box 239">
          <a:extLst>
            <a:ext uri="{FF2B5EF4-FFF2-40B4-BE49-F238E27FC236}">
              <a16:creationId xmlns:a16="http://schemas.microsoft.com/office/drawing/2014/main" id="{854FCA53-2308-4C5A-9C95-E0EF87EC100F}"/>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09" name="Text Box 240">
          <a:extLst>
            <a:ext uri="{FF2B5EF4-FFF2-40B4-BE49-F238E27FC236}">
              <a16:creationId xmlns:a16="http://schemas.microsoft.com/office/drawing/2014/main" id="{CE364715-4A3D-4885-A326-2E87F4B4B39A}"/>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10" name="Text Box 283">
          <a:extLst>
            <a:ext uri="{FF2B5EF4-FFF2-40B4-BE49-F238E27FC236}">
              <a16:creationId xmlns:a16="http://schemas.microsoft.com/office/drawing/2014/main" id="{5DEBE2A5-61A5-4467-982A-37C642D04595}"/>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11" name="Text Box 284">
          <a:extLst>
            <a:ext uri="{FF2B5EF4-FFF2-40B4-BE49-F238E27FC236}">
              <a16:creationId xmlns:a16="http://schemas.microsoft.com/office/drawing/2014/main" id="{013EE288-2F72-4075-869B-92006E1BAC62}"/>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12" name="Text Box 285">
          <a:extLst>
            <a:ext uri="{FF2B5EF4-FFF2-40B4-BE49-F238E27FC236}">
              <a16:creationId xmlns:a16="http://schemas.microsoft.com/office/drawing/2014/main" id="{E4F6B224-8402-4F25-8429-B6A886D0628E}"/>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13" name="Text Box 286">
          <a:extLst>
            <a:ext uri="{FF2B5EF4-FFF2-40B4-BE49-F238E27FC236}">
              <a16:creationId xmlns:a16="http://schemas.microsoft.com/office/drawing/2014/main" id="{BE6EA6DF-C33F-4981-AC44-E9A77CEA0006}"/>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14" name="Text Box 287">
          <a:extLst>
            <a:ext uri="{FF2B5EF4-FFF2-40B4-BE49-F238E27FC236}">
              <a16:creationId xmlns:a16="http://schemas.microsoft.com/office/drawing/2014/main" id="{6559EDFB-AC26-4AD2-8C6F-791E5A5A2E5E}"/>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15" name="Text Box 288">
          <a:extLst>
            <a:ext uri="{FF2B5EF4-FFF2-40B4-BE49-F238E27FC236}">
              <a16:creationId xmlns:a16="http://schemas.microsoft.com/office/drawing/2014/main" id="{90EDEDA4-52CB-4CEA-89E1-A8A19274AA19}"/>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16" name="Text Box 289">
          <a:extLst>
            <a:ext uri="{FF2B5EF4-FFF2-40B4-BE49-F238E27FC236}">
              <a16:creationId xmlns:a16="http://schemas.microsoft.com/office/drawing/2014/main" id="{E24750FE-4448-432B-A769-5DA6E2F9CE4A}"/>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17" name="Text Box 290">
          <a:extLst>
            <a:ext uri="{FF2B5EF4-FFF2-40B4-BE49-F238E27FC236}">
              <a16:creationId xmlns:a16="http://schemas.microsoft.com/office/drawing/2014/main" id="{947708DA-1B1C-4769-9646-49477FA29222}"/>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18" name="Text Box 291">
          <a:extLst>
            <a:ext uri="{FF2B5EF4-FFF2-40B4-BE49-F238E27FC236}">
              <a16:creationId xmlns:a16="http://schemas.microsoft.com/office/drawing/2014/main" id="{78C0E340-9975-4C82-B135-65B9DBD5C61F}"/>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19" name="Text Box 292">
          <a:extLst>
            <a:ext uri="{FF2B5EF4-FFF2-40B4-BE49-F238E27FC236}">
              <a16:creationId xmlns:a16="http://schemas.microsoft.com/office/drawing/2014/main" id="{EBB0F3AD-2BB3-4DB4-BD45-F1BFBEDECE37}"/>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20" name="Text Box 293">
          <a:extLst>
            <a:ext uri="{FF2B5EF4-FFF2-40B4-BE49-F238E27FC236}">
              <a16:creationId xmlns:a16="http://schemas.microsoft.com/office/drawing/2014/main" id="{516777C7-75B2-43FF-9090-96EC2ABC431D}"/>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21" name="Text Box 294">
          <a:extLst>
            <a:ext uri="{FF2B5EF4-FFF2-40B4-BE49-F238E27FC236}">
              <a16:creationId xmlns:a16="http://schemas.microsoft.com/office/drawing/2014/main" id="{D1504ACE-8A92-4B63-BF2D-0DC108D29BDB}"/>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22" name="Text Box 295">
          <a:extLst>
            <a:ext uri="{FF2B5EF4-FFF2-40B4-BE49-F238E27FC236}">
              <a16:creationId xmlns:a16="http://schemas.microsoft.com/office/drawing/2014/main" id="{23AF1D3F-6331-49EC-881E-1B421C6C412A}"/>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23" name="Text Box 296">
          <a:extLst>
            <a:ext uri="{FF2B5EF4-FFF2-40B4-BE49-F238E27FC236}">
              <a16:creationId xmlns:a16="http://schemas.microsoft.com/office/drawing/2014/main" id="{679C9898-BB83-4DC0-B15F-9316110BC18F}"/>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24" name="Text Box 297">
          <a:extLst>
            <a:ext uri="{FF2B5EF4-FFF2-40B4-BE49-F238E27FC236}">
              <a16:creationId xmlns:a16="http://schemas.microsoft.com/office/drawing/2014/main" id="{C406D41A-4C68-4946-A396-FA3AFDD9A8E0}"/>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25" name="Text Box 298">
          <a:extLst>
            <a:ext uri="{FF2B5EF4-FFF2-40B4-BE49-F238E27FC236}">
              <a16:creationId xmlns:a16="http://schemas.microsoft.com/office/drawing/2014/main" id="{AE0DEBD9-50FD-4D86-9A3D-D9029349BDB7}"/>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26" name="Text Box 299">
          <a:extLst>
            <a:ext uri="{FF2B5EF4-FFF2-40B4-BE49-F238E27FC236}">
              <a16:creationId xmlns:a16="http://schemas.microsoft.com/office/drawing/2014/main" id="{92C160B5-CC4F-461A-A068-8077920E1874}"/>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27" name="Text Box 300">
          <a:extLst>
            <a:ext uri="{FF2B5EF4-FFF2-40B4-BE49-F238E27FC236}">
              <a16:creationId xmlns:a16="http://schemas.microsoft.com/office/drawing/2014/main" id="{0A495287-1ACD-4FD2-856B-2A59EE8E82AB}"/>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28" name="Text Box 301">
          <a:extLst>
            <a:ext uri="{FF2B5EF4-FFF2-40B4-BE49-F238E27FC236}">
              <a16:creationId xmlns:a16="http://schemas.microsoft.com/office/drawing/2014/main" id="{8C2E5CBC-3F70-4369-80F6-25CE2A5871D1}"/>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29" name="Text Box 302">
          <a:extLst>
            <a:ext uri="{FF2B5EF4-FFF2-40B4-BE49-F238E27FC236}">
              <a16:creationId xmlns:a16="http://schemas.microsoft.com/office/drawing/2014/main" id="{17580B78-1B6A-430D-BF6D-708481DBC952}"/>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30" name="Text Box 303">
          <a:extLst>
            <a:ext uri="{FF2B5EF4-FFF2-40B4-BE49-F238E27FC236}">
              <a16:creationId xmlns:a16="http://schemas.microsoft.com/office/drawing/2014/main" id="{A442A591-586F-47DA-BC5E-B601016346E9}"/>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31" name="Text Box 346">
          <a:extLst>
            <a:ext uri="{FF2B5EF4-FFF2-40B4-BE49-F238E27FC236}">
              <a16:creationId xmlns:a16="http://schemas.microsoft.com/office/drawing/2014/main" id="{671C1006-0706-41AD-9DD9-2C8C084ABE39}"/>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32" name="Text Box 347">
          <a:extLst>
            <a:ext uri="{FF2B5EF4-FFF2-40B4-BE49-F238E27FC236}">
              <a16:creationId xmlns:a16="http://schemas.microsoft.com/office/drawing/2014/main" id="{5B38BE92-D97F-47CD-B38A-0C1FE67F7250}"/>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33" name="Text Box 348">
          <a:extLst>
            <a:ext uri="{FF2B5EF4-FFF2-40B4-BE49-F238E27FC236}">
              <a16:creationId xmlns:a16="http://schemas.microsoft.com/office/drawing/2014/main" id="{FC144240-8385-49E7-9163-20EF524C8FB4}"/>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34" name="Text Box 349">
          <a:extLst>
            <a:ext uri="{FF2B5EF4-FFF2-40B4-BE49-F238E27FC236}">
              <a16:creationId xmlns:a16="http://schemas.microsoft.com/office/drawing/2014/main" id="{09600372-F3B0-42EC-BF7D-F5A0651605CD}"/>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35" name="Text Box 350">
          <a:extLst>
            <a:ext uri="{FF2B5EF4-FFF2-40B4-BE49-F238E27FC236}">
              <a16:creationId xmlns:a16="http://schemas.microsoft.com/office/drawing/2014/main" id="{B1A693AF-ADEB-4B26-AF3C-F2DD8D6D3AB6}"/>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36" name="Text Box 351">
          <a:extLst>
            <a:ext uri="{FF2B5EF4-FFF2-40B4-BE49-F238E27FC236}">
              <a16:creationId xmlns:a16="http://schemas.microsoft.com/office/drawing/2014/main" id="{FF97357C-311E-4BDA-AB3D-303AC096B0F6}"/>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37" name="Text Box 352">
          <a:extLst>
            <a:ext uri="{FF2B5EF4-FFF2-40B4-BE49-F238E27FC236}">
              <a16:creationId xmlns:a16="http://schemas.microsoft.com/office/drawing/2014/main" id="{4550285C-A633-4E7D-9C47-0254393779A5}"/>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38" name="Text Box 353">
          <a:extLst>
            <a:ext uri="{FF2B5EF4-FFF2-40B4-BE49-F238E27FC236}">
              <a16:creationId xmlns:a16="http://schemas.microsoft.com/office/drawing/2014/main" id="{E8F1FBAD-E911-4A7E-90F6-E1E2E7CAE5D0}"/>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39" name="Text Box 354">
          <a:extLst>
            <a:ext uri="{FF2B5EF4-FFF2-40B4-BE49-F238E27FC236}">
              <a16:creationId xmlns:a16="http://schemas.microsoft.com/office/drawing/2014/main" id="{56BF399F-84F0-4AB5-B73A-64EF0A901EF7}"/>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40" name="Text Box 355">
          <a:extLst>
            <a:ext uri="{FF2B5EF4-FFF2-40B4-BE49-F238E27FC236}">
              <a16:creationId xmlns:a16="http://schemas.microsoft.com/office/drawing/2014/main" id="{3FD60066-AE63-4AC8-A172-F254994D67C4}"/>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41" name="Text Box 356">
          <a:extLst>
            <a:ext uri="{FF2B5EF4-FFF2-40B4-BE49-F238E27FC236}">
              <a16:creationId xmlns:a16="http://schemas.microsoft.com/office/drawing/2014/main" id="{EC93DBFB-D4B0-45D3-80BC-300FF0D5A56D}"/>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42" name="Text Box 357">
          <a:extLst>
            <a:ext uri="{FF2B5EF4-FFF2-40B4-BE49-F238E27FC236}">
              <a16:creationId xmlns:a16="http://schemas.microsoft.com/office/drawing/2014/main" id="{E90347D8-3FD0-44AC-8526-4C382782F23A}"/>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43" name="Text Box 358">
          <a:extLst>
            <a:ext uri="{FF2B5EF4-FFF2-40B4-BE49-F238E27FC236}">
              <a16:creationId xmlns:a16="http://schemas.microsoft.com/office/drawing/2014/main" id="{052AB8A1-8EAB-4661-A417-41B74DCC4AD9}"/>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44" name="Text Box 359">
          <a:extLst>
            <a:ext uri="{FF2B5EF4-FFF2-40B4-BE49-F238E27FC236}">
              <a16:creationId xmlns:a16="http://schemas.microsoft.com/office/drawing/2014/main" id="{5D9B57BE-010D-4F4F-89BD-2EDD3A57E388}"/>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45" name="Text Box 360">
          <a:extLst>
            <a:ext uri="{FF2B5EF4-FFF2-40B4-BE49-F238E27FC236}">
              <a16:creationId xmlns:a16="http://schemas.microsoft.com/office/drawing/2014/main" id="{42763889-D06C-435F-9D69-FD16D3BAC528}"/>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46" name="Text Box 361">
          <a:extLst>
            <a:ext uri="{FF2B5EF4-FFF2-40B4-BE49-F238E27FC236}">
              <a16:creationId xmlns:a16="http://schemas.microsoft.com/office/drawing/2014/main" id="{50EAEE5B-0000-4B6B-82A6-894A16090CC3}"/>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47" name="Text Box 362">
          <a:extLst>
            <a:ext uri="{FF2B5EF4-FFF2-40B4-BE49-F238E27FC236}">
              <a16:creationId xmlns:a16="http://schemas.microsoft.com/office/drawing/2014/main" id="{21E8DCBF-0EF4-4A6F-99D8-8EF694570FF3}"/>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48" name="Text Box 363">
          <a:extLst>
            <a:ext uri="{FF2B5EF4-FFF2-40B4-BE49-F238E27FC236}">
              <a16:creationId xmlns:a16="http://schemas.microsoft.com/office/drawing/2014/main" id="{0ED4ABAF-A2E8-4238-B092-96DEDF3AAB8A}"/>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49" name="Text Box 364">
          <a:extLst>
            <a:ext uri="{FF2B5EF4-FFF2-40B4-BE49-F238E27FC236}">
              <a16:creationId xmlns:a16="http://schemas.microsoft.com/office/drawing/2014/main" id="{2F0BC83E-176D-434F-8823-519E638FF405}"/>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50" name="Text Box 365">
          <a:extLst>
            <a:ext uri="{FF2B5EF4-FFF2-40B4-BE49-F238E27FC236}">
              <a16:creationId xmlns:a16="http://schemas.microsoft.com/office/drawing/2014/main" id="{F3884FED-5774-4905-B4C2-BEFDD7CBBFF5}"/>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51" name="Text Box 366">
          <a:extLst>
            <a:ext uri="{FF2B5EF4-FFF2-40B4-BE49-F238E27FC236}">
              <a16:creationId xmlns:a16="http://schemas.microsoft.com/office/drawing/2014/main" id="{3C371B4E-8AED-48C4-9028-00080A73C68D}"/>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52" name="Text Box 388">
          <a:extLst>
            <a:ext uri="{FF2B5EF4-FFF2-40B4-BE49-F238E27FC236}">
              <a16:creationId xmlns:a16="http://schemas.microsoft.com/office/drawing/2014/main" id="{0745B64A-5845-4B75-86C2-DE2D1C781D82}"/>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53" name="Text Box 389">
          <a:extLst>
            <a:ext uri="{FF2B5EF4-FFF2-40B4-BE49-F238E27FC236}">
              <a16:creationId xmlns:a16="http://schemas.microsoft.com/office/drawing/2014/main" id="{8B4FA644-701A-495D-991F-A4ACDE236567}"/>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54" name="Text Box 390">
          <a:extLst>
            <a:ext uri="{FF2B5EF4-FFF2-40B4-BE49-F238E27FC236}">
              <a16:creationId xmlns:a16="http://schemas.microsoft.com/office/drawing/2014/main" id="{9C994CFC-FB35-4DC7-A627-0DDFB6C03B56}"/>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55" name="Text Box 391">
          <a:extLst>
            <a:ext uri="{FF2B5EF4-FFF2-40B4-BE49-F238E27FC236}">
              <a16:creationId xmlns:a16="http://schemas.microsoft.com/office/drawing/2014/main" id="{20766DBD-4350-400F-BF8F-C9A847A1BA08}"/>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56" name="Text Box 392">
          <a:extLst>
            <a:ext uri="{FF2B5EF4-FFF2-40B4-BE49-F238E27FC236}">
              <a16:creationId xmlns:a16="http://schemas.microsoft.com/office/drawing/2014/main" id="{CC4C97C1-F07C-4C3B-90FB-F99ADE1C4C09}"/>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57" name="Text Box 393">
          <a:extLst>
            <a:ext uri="{FF2B5EF4-FFF2-40B4-BE49-F238E27FC236}">
              <a16:creationId xmlns:a16="http://schemas.microsoft.com/office/drawing/2014/main" id="{53174831-8D0C-4E89-B15C-132BAEB8CB1C}"/>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58" name="Text Box 394">
          <a:extLst>
            <a:ext uri="{FF2B5EF4-FFF2-40B4-BE49-F238E27FC236}">
              <a16:creationId xmlns:a16="http://schemas.microsoft.com/office/drawing/2014/main" id="{A1D8A0F9-8258-43A0-9168-C5D2577AD139}"/>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59" name="Text Box 395">
          <a:extLst>
            <a:ext uri="{FF2B5EF4-FFF2-40B4-BE49-F238E27FC236}">
              <a16:creationId xmlns:a16="http://schemas.microsoft.com/office/drawing/2014/main" id="{64D82B8F-0EDB-4F67-BEB9-84399A409414}"/>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60" name="Text Box 396">
          <a:extLst>
            <a:ext uri="{FF2B5EF4-FFF2-40B4-BE49-F238E27FC236}">
              <a16:creationId xmlns:a16="http://schemas.microsoft.com/office/drawing/2014/main" id="{E5800A4F-E606-496E-80F3-E5CCF01FBD0E}"/>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61" name="Text Box 397">
          <a:extLst>
            <a:ext uri="{FF2B5EF4-FFF2-40B4-BE49-F238E27FC236}">
              <a16:creationId xmlns:a16="http://schemas.microsoft.com/office/drawing/2014/main" id="{34648081-E311-46CB-9754-5A643D971ED6}"/>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62" name="Text Box 398">
          <a:extLst>
            <a:ext uri="{FF2B5EF4-FFF2-40B4-BE49-F238E27FC236}">
              <a16:creationId xmlns:a16="http://schemas.microsoft.com/office/drawing/2014/main" id="{1005ABFC-5387-4AF5-927A-2D23E824E6D5}"/>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63" name="Text Box 399">
          <a:extLst>
            <a:ext uri="{FF2B5EF4-FFF2-40B4-BE49-F238E27FC236}">
              <a16:creationId xmlns:a16="http://schemas.microsoft.com/office/drawing/2014/main" id="{F854A3B6-64D0-4AA1-8780-881B49A33813}"/>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64" name="Text Box 400">
          <a:extLst>
            <a:ext uri="{FF2B5EF4-FFF2-40B4-BE49-F238E27FC236}">
              <a16:creationId xmlns:a16="http://schemas.microsoft.com/office/drawing/2014/main" id="{9D34D0A8-43CA-48F8-9B4D-59E66A464C31}"/>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65" name="Text Box 401">
          <a:extLst>
            <a:ext uri="{FF2B5EF4-FFF2-40B4-BE49-F238E27FC236}">
              <a16:creationId xmlns:a16="http://schemas.microsoft.com/office/drawing/2014/main" id="{88B350B9-F643-441D-BF14-51334F4FA6BF}"/>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66" name="Text Box 402">
          <a:extLst>
            <a:ext uri="{FF2B5EF4-FFF2-40B4-BE49-F238E27FC236}">
              <a16:creationId xmlns:a16="http://schemas.microsoft.com/office/drawing/2014/main" id="{C944044A-F153-4854-B541-0059CC16FD02}"/>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67" name="Text Box 403">
          <a:extLst>
            <a:ext uri="{FF2B5EF4-FFF2-40B4-BE49-F238E27FC236}">
              <a16:creationId xmlns:a16="http://schemas.microsoft.com/office/drawing/2014/main" id="{B547F699-6713-402A-AFAD-E87216B3BD8F}"/>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68" name="Text Box 404">
          <a:extLst>
            <a:ext uri="{FF2B5EF4-FFF2-40B4-BE49-F238E27FC236}">
              <a16:creationId xmlns:a16="http://schemas.microsoft.com/office/drawing/2014/main" id="{1AA41D2D-1F19-4BCD-AF38-866B12961ADF}"/>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69" name="Text Box 405">
          <a:extLst>
            <a:ext uri="{FF2B5EF4-FFF2-40B4-BE49-F238E27FC236}">
              <a16:creationId xmlns:a16="http://schemas.microsoft.com/office/drawing/2014/main" id="{F12B505B-E58E-45CB-9B2E-01D476808D2E}"/>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70" name="Text Box 406">
          <a:extLst>
            <a:ext uri="{FF2B5EF4-FFF2-40B4-BE49-F238E27FC236}">
              <a16:creationId xmlns:a16="http://schemas.microsoft.com/office/drawing/2014/main" id="{E603E478-D06F-4E47-A0FF-2DAD720DF1AA}"/>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71" name="Text Box 407">
          <a:extLst>
            <a:ext uri="{FF2B5EF4-FFF2-40B4-BE49-F238E27FC236}">
              <a16:creationId xmlns:a16="http://schemas.microsoft.com/office/drawing/2014/main" id="{8BFCE878-AF0A-41F5-9D2D-F0B8F604B4F6}"/>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72" name="Text Box 408">
          <a:extLst>
            <a:ext uri="{FF2B5EF4-FFF2-40B4-BE49-F238E27FC236}">
              <a16:creationId xmlns:a16="http://schemas.microsoft.com/office/drawing/2014/main" id="{454D88A0-9B97-4D53-9A57-0C6DD41624BA}"/>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73" name="Text Box 451">
          <a:extLst>
            <a:ext uri="{FF2B5EF4-FFF2-40B4-BE49-F238E27FC236}">
              <a16:creationId xmlns:a16="http://schemas.microsoft.com/office/drawing/2014/main" id="{FFF2B5D7-725D-40B6-B171-CAB0D2D3F3E9}"/>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74" name="Text Box 452">
          <a:extLst>
            <a:ext uri="{FF2B5EF4-FFF2-40B4-BE49-F238E27FC236}">
              <a16:creationId xmlns:a16="http://schemas.microsoft.com/office/drawing/2014/main" id="{18774BE8-1FB6-40FD-A047-4F63349EFDE9}"/>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75" name="Text Box 453">
          <a:extLst>
            <a:ext uri="{FF2B5EF4-FFF2-40B4-BE49-F238E27FC236}">
              <a16:creationId xmlns:a16="http://schemas.microsoft.com/office/drawing/2014/main" id="{0ECC701A-1CF7-4859-8BB5-23D01671759F}"/>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76" name="Text Box 454">
          <a:extLst>
            <a:ext uri="{FF2B5EF4-FFF2-40B4-BE49-F238E27FC236}">
              <a16:creationId xmlns:a16="http://schemas.microsoft.com/office/drawing/2014/main" id="{7D37A4FA-0216-4FC6-BBD8-AAC7132FCD4C}"/>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77" name="Text Box 455">
          <a:extLst>
            <a:ext uri="{FF2B5EF4-FFF2-40B4-BE49-F238E27FC236}">
              <a16:creationId xmlns:a16="http://schemas.microsoft.com/office/drawing/2014/main" id="{B6347E38-0A88-4E04-843A-D4B12726E764}"/>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78" name="Text Box 456">
          <a:extLst>
            <a:ext uri="{FF2B5EF4-FFF2-40B4-BE49-F238E27FC236}">
              <a16:creationId xmlns:a16="http://schemas.microsoft.com/office/drawing/2014/main" id="{DBE7F499-AF51-4ABC-8543-54C48E00FD90}"/>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79" name="Text Box 457">
          <a:extLst>
            <a:ext uri="{FF2B5EF4-FFF2-40B4-BE49-F238E27FC236}">
              <a16:creationId xmlns:a16="http://schemas.microsoft.com/office/drawing/2014/main" id="{F39EE97A-559C-4C1B-B671-D8CE811332AC}"/>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80" name="Text Box 458">
          <a:extLst>
            <a:ext uri="{FF2B5EF4-FFF2-40B4-BE49-F238E27FC236}">
              <a16:creationId xmlns:a16="http://schemas.microsoft.com/office/drawing/2014/main" id="{BCB88A1B-3CC4-44CF-BD05-CE0945AC8C38}"/>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81" name="Text Box 459">
          <a:extLst>
            <a:ext uri="{FF2B5EF4-FFF2-40B4-BE49-F238E27FC236}">
              <a16:creationId xmlns:a16="http://schemas.microsoft.com/office/drawing/2014/main" id="{CA752E30-15D0-48FA-AC33-0C65319D2AC2}"/>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82" name="Text Box 460">
          <a:extLst>
            <a:ext uri="{FF2B5EF4-FFF2-40B4-BE49-F238E27FC236}">
              <a16:creationId xmlns:a16="http://schemas.microsoft.com/office/drawing/2014/main" id="{A0C7A6A5-1C03-483E-9F77-B74948C6169E}"/>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83" name="Text Box 461">
          <a:extLst>
            <a:ext uri="{FF2B5EF4-FFF2-40B4-BE49-F238E27FC236}">
              <a16:creationId xmlns:a16="http://schemas.microsoft.com/office/drawing/2014/main" id="{47428F23-D89F-4F4C-919B-0117057FA537}"/>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84" name="Text Box 462">
          <a:extLst>
            <a:ext uri="{FF2B5EF4-FFF2-40B4-BE49-F238E27FC236}">
              <a16:creationId xmlns:a16="http://schemas.microsoft.com/office/drawing/2014/main" id="{76D489C4-6C5B-4B4B-85E1-6D51A57AC1B9}"/>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85" name="Text Box 463">
          <a:extLst>
            <a:ext uri="{FF2B5EF4-FFF2-40B4-BE49-F238E27FC236}">
              <a16:creationId xmlns:a16="http://schemas.microsoft.com/office/drawing/2014/main" id="{4DBF7A9E-CEA6-46ED-8D36-68B542107EB6}"/>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86" name="Text Box 464">
          <a:extLst>
            <a:ext uri="{FF2B5EF4-FFF2-40B4-BE49-F238E27FC236}">
              <a16:creationId xmlns:a16="http://schemas.microsoft.com/office/drawing/2014/main" id="{72B39580-18F1-4CC5-99C8-00B5251C3096}"/>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87" name="Text Box 465">
          <a:extLst>
            <a:ext uri="{FF2B5EF4-FFF2-40B4-BE49-F238E27FC236}">
              <a16:creationId xmlns:a16="http://schemas.microsoft.com/office/drawing/2014/main" id="{444CDAB5-97BF-4A41-92A5-4FE79BE5FCF1}"/>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88" name="Text Box 466">
          <a:extLst>
            <a:ext uri="{FF2B5EF4-FFF2-40B4-BE49-F238E27FC236}">
              <a16:creationId xmlns:a16="http://schemas.microsoft.com/office/drawing/2014/main" id="{BC6550B3-73B3-40F3-9654-563A62679258}"/>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89" name="Text Box 467">
          <a:extLst>
            <a:ext uri="{FF2B5EF4-FFF2-40B4-BE49-F238E27FC236}">
              <a16:creationId xmlns:a16="http://schemas.microsoft.com/office/drawing/2014/main" id="{B71C7114-5DFD-4B11-9716-6A4FA4713158}"/>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90" name="Text Box 468">
          <a:extLst>
            <a:ext uri="{FF2B5EF4-FFF2-40B4-BE49-F238E27FC236}">
              <a16:creationId xmlns:a16="http://schemas.microsoft.com/office/drawing/2014/main" id="{2DB461FA-5D53-4ED0-9FB5-4C00A853150E}"/>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91" name="Text Box 469">
          <a:extLst>
            <a:ext uri="{FF2B5EF4-FFF2-40B4-BE49-F238E27FC236}">
              <a16:creationId xmlns:a16="http://schemas.microsoft.com/office/drawing/2014/main" id="{9DE82553-8DDA-4AD4-BEFB-44A451AE1542}"/>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92" name="Text Box 470">
          <a:extLst>
            <a:ext uri="{FF2B5EF4-FFF2-40B4-BE49-F238E27FC236}">
              <a16:creationId xmlns:a16="http://schemas.microsoft.com/office/drawing/2014/main" id="{FB157145-B1AB-40E1-A8A8-96B8D4435437}"/>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93" name="Text Box 471">
          <a:extLst>
            <a:ext uri="{FF2B5EF4-FFF2-40B4-BE49-F238E27FC236}">
              <a16:creationId xmlns:a16="http://schemas.microsoft.com/office/drawing/2014/main" id="{9AC5F3A3-7B9E-47B2-A04C-21DD3867DB52}"/>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94" name="Text Box 514">
          <a:extLst>
            <a:ext uri="{FF2B5EF4-FFF2-40B4-BE49-F238E27FC236}">
              <a16:creationId xmlns:a16="http://schemas.microsoft.com/office/drawing/2014/main" id="{6F17059D-2A1A-44B1-BF66-16051E84F344}"/>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95" name="Text Box 515">
          <a:extLst>
            <a:ext uri="{FF2B5EF4-FFF2-40B4-BE49-F238E27FC236}">
              <a16:creationId xmlns:a16="http://schemas.microsoft.com/office/drawing/2014/main" id="{E0080FA7-ADF1-4329-A4C7-7F6FEFE755B0}"/>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96" name="Text Box 516">
          <a:extLst>
            <a:ext uri="{FF2B5EF4-FFF2-40B4-BE49-F238E27FC236}">
              <a16:creationId xmlns:a16="http://schemas.microsoft.com/office/drawing/2014/main" id="{A334DCE5-3BB8-4733-AFF9-006B2093D46F}"/>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97" name="Text Box 517">
          <a:extLst>
            <a:ext uri="{FF2B5EF4-FFF2-40B4-BE49-F238E27FC236}">
              <a16:creationId xmlns:a16="http://schemas.microsoft.com/office/drawing/2014/main" id="{AE5396D8-3A69-42B1-A4ED-F6D01402DFBE}"/>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98" name="Text Box 518">
          <a:extLst>
            <a:ext uri="{FF2B5EF4-FFF2-40B4-BE49-F238E27FC236}">
              <a16:creationId xmlns:a16="http://schemas.microsoft.com/office/drawing/2014/main" id="{D62A8680-18B1-48B0-942F-6334E8A504BF}"/>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199" name="Text Box 519">
          <a:extLst>
            <a:ext uri="{FF2B5EF4-FFF2-40B4-BE49-F238E27FC236}">
              <a16:creationId xmlns:a16="http://schemas.microsoft.com/office/drawing/2014/main" id="{189A7BDE-3FE2-4D8B-8BA3-CBDDBE6291D2}"/>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00" name="Text Box 520">
          <a:extLst>
            <a:ext uri="{FF2B5EF4-FFF2-40B4-BE49-F238E27FC236}">
              <a16:creationId xmlns:a16="http://schemas.microsoft.com/office/drawing/2014/main" id="{A7DDDC1F-C7F4-45FC-B410-826C72C71CBB}"/>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01" name="Text Box 521">
          <a:extLst>
            <a:ext uri="{FF2B5EF4-FFF2-40B4-BE49-F238E27FC236}">
              <a16:creationId xmlns:a16="http://schemas.microsoft.com/office/drawing/2014/main" id="{DE4847A9-8B20-4E70-A3B6-2D4A0818A721}"/>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02" name="Text Box 522">
          <a:extLst>
            <a:ext uri="{FF2B5EF4-FFF2-40B4-BE49-F238E27FC236}">
              <a16:creationId xmlns:a16="http://schemas.microsoft.com/office/drawing/2014/main" id="{E8D3D7C3-F7E1-4026-84C7-87985E5A2C62}"/>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03" name="Text Box 523">
          <a:extLst>
            <a:ext uri="{FF2B5EF4-FFF2-40B4-BE49-F238E27FC236}">
              <a16:creationId xmlns:a16="http://schemas.microsoft.com/office/drawing/2014/main" id="{7C14B491-1539-4D99-966A-B4CBD8E46CA2}"/>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04" name="Text Box 524">
          <a:extLst>
            <a:ext uri="{FF2B5EF4-FFF2-40B4-BE49-F238E27FC236}">
              <a16:creationId xmlns:a16="http://schemas.microsoft.com/office/drawing/2014/main" id="{977765A3-E216-4F57-8FDB-B5ACEB3CB984}"/>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05" name="Text Box 525">
          <a:extLst>
            <a:ext uri="{FF2B5EF4-FFF2-40B4-BE49-F238E27FC236}">
              <a16:creationId xmlns:a16="http://schemas.microsoft.com/office/drawing/2014/main" id="{0D8A3DB0-154B-43DF-8505-A6586DD9A964}"/>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06" name="Text Box 526">
          <a:extLst>
            <a:ext uri="{FF2B5EF4-FFF2-40B4-BE49-F238E27FC236}">
              <a16:creationId xmlns:a16="http://schemas.microsoft.com/office/drawing/2014/main" id="{09FDDCFB-0977-465E-9F90-CFEAABF9C275}"/>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07" name="Text Box 527">
          <a:extLst>
            <a:ext uri="{FF2B5EF4-FFF2-40B4-BE49-F238E27FC236}">
              <a16:creationId xmlns:a16="http://schemas.microsoft.com/office/drawing/2014/main" id="{217C3922-E490-48B0-B1F5-39653DE7D9D7}"/>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08" name="Text Box 528">
          <a:extLst>
            <a:ext uri="{FF2B5EF4-FFF2-40B4-BE49-F238E27FC236}">
              <a16:creationId xmlns:a16="http://schemas.microsoft.com/office/drawing/2014/main" id="{F9C201E5-65C5-4FFD-B516-C5E93F1EAB93}"/>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09" name="Text Box 529">
          <a:extLst>
            <a:ext uri="{FF2B5EF4-FFF2-40B4-BE49-F238E27FC236}">
              <a16:creationId xmlns:a16="http://schemas.microsoft.com/office/drawing/2014/main" id="{C772FF16-A9F0-4187-A773-A3165345E6A5}"/>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10" name="Text Box 530">
          <a:extLst>
            <a:ext uri="{FF2B5EF4-FFF2-40B4-BE49-F238E27FC236}">
              <a16:creationId xmlns:a16="http://schemas.microsoft.com/office/drawing/2014/main" id="{59EE0130-80DA-4077-A7DF-B8C3BA908288}"/>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11" name="Text Box 531">
          <a:extLst>
            <a:ext uri="{FF2B5EF4-FFF2-40B4-BE49-F238E27FC236}">
              <a16:creationId xmlns:a16="http://schemas.microsoft.com/office/drawing/2014/main" id="{225AD810-6193-4EC3-8EE9-89352F84C423}"/>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12" name="Text Box 532">
          <a:extLst>
            <a:ext uri="{FF2B5EF4-FFF2-40B4-BE49-F238E27FC236}">
              <a16:creationId xmlns:a16="http://schemas.microsoft.com/office/drawing/2014/main" id="{F4FA6196-5E2F-468D-BCB8-1447BE472A92}"/>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13" name="Text Box 533">
          <a:extLst>
            <a:ext uri="{FF2B5EF4-FFF2-40B4-BE49-F238E27FC236}">
              <a16:creationId xmlns:a16="http://schemas.microsoft.com/office/drawing/2014/main" id="{9E9DEA8D-9D44-4FA3-8914-5B6A8B3D24C0}"/>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14" name="Text Box 534">
          <a:extLst>
            <a:ext uri="{FF2B5EF4-FFF2-40B4-BE49-F238E27FC236}">
              <a16:creationId xmlns:a16="http://schemas.microsoft.com/office/drawing/2014/main" id="{6587031E-4E83-4778-A7F6-B3607212280E}"/>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15" name="Text Box 598">
          <a:extLst>
            <a:ext uri="{FF2B5EF4-FFF2-40B4-BE49-F238E27FC236}">
              <a16:creationId xmlns:a16="http://schemas.microsoft.com/office/drawing/2014/main" id="{CBE51F89-AAC2-4D11-AF5A-78AC61F5907F}"/>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16" name="Text Box 599">
          <a:extLst>
            <a:ext uri="{FF2B5EF4-FFF2-40B4-BE49-F238E27FC236}">
              <a16:creationId xmlns:a16="http://schemas.microsoft.com/office/drawing/2014/main" id="{5488AA29-8988-4739-9864-6BF243C149B2}"/>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17" name="Text Box 600">
          <a:extLst>
            <a:ext uri="{FF2B5EF4-FFF2-40B4-BE49-F238E27FC236}">
              <a16:creationId xmlns:a16="http://schemas.microsoft.com/office/drawing/2014/main" id="{E55BF11A-0B6A-43E9-826A-91787564D5FD}"/>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18" name="Text Box 601">
          <a:extLst>
            <a:ext uri="{FF2B5EF4-FFF2-40B4-BE49-F238E27FC236}">
              <a16:creationId xmlns:a16="http://schemas.microsoft.com/office/drawing/2014/main" id="{828E0655-947C-4A74-A95D-DABAFED0AEDA}"/>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19" name="Text Box 602">
          <a:extLst>
            <a:ext uri="{FF2B5EF4-FFF2-40B4-BE49-F238E27FC236}">
              <a16:creationId xmlns:a16="http://schemas.microsoft.com/office/drawing/2014/main" id="{D9272E1C-139C-44CD-AA10-AA0EBC514BB4}"/>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20" name="Text Box 603">
          <a:extLst>
            <a:ext uri="{FF2B5EF4-FFF2-40B4-BE49-F238E27FC236}">
              <a16:creationId xmlns:a16="http://schemas.microsoft.com/office/drawing/2014/main" id="{86BB956F-8BC0-48E7-A87F-BD071E6E2A9E}"/>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21" name="Text Box 604">
          <a:extLst>
            <a:ext uri="{FF2B5EF4-FFF2-40B4-BE49-F238E27FC236}">
              <a16:creationId xmlns:a16="http://schemas.microsoft.com/office/drawing/2014/main" id="{4777100D-CCAF-4E62-B100-034B6290D832}"/>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22" name="Text Box 605">
          <a:extLst>
            <a:ext uri="{FF2B5EF4-FFF2-40B4-BE49-F238E27FC236}">
              <a16:creationId xmlns:a16="http://schemas.microsoft.com/office/drawing/2014/main" id="{742B6833-9306-484C-B617-C451A106EB83}"/>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23" name="Text Box 606">
          <a:extLst>
            <a:ext uri="{FF2B5EF4-FFF2-40B4-BE49-F238E27FC236}">
              <a16:creationId xmlns:a16="http://schemas.microsoft.com/office/drawing/2014/main" id="{A66E47DE-3FBE-4BFB-9516-C1949BF9528E}"/>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24" name="Text Box 607">
          <a:extLst>
            <a:ext uri="{FF2B5EF4-FFF2-40B4-BE49-F238E27FC236}">
              <a16:creationId xmlns:a16="http://schemas.microsoft.com/office/drawing/2014/main" id="{40E2F565-59B8-4BBB-8B64-45A8297C65DE}"/>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25" name="Text Box 608">
          <a:extLst>
            <a:ext uri="{FF2B5EF4-FFF2-40B4-BE49-F238E27FC236}">
              <a16:creationId xmlns:a16="http://schemas.microsoft.com/office/drawing/2014/main" id="{2BBC4D5C-3B5F-4183-BDE5-6380A5509B69}"/>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26" name="Text Box 609">
          <a:extLst>
            <a:ext uri="{FF2B5EF4-FFF2-40B4-BE49-F238E27FC236}">
              <a16:creationId xmlns:a16="http://schemas.microsoft.com/office/drawing/2014/main" id="{BB88A931-D238-419C-B96B-440D7884F3C4}"/>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27" name="Text Box 610">
          <a:extLst>
            <a:ext uri="{FF2B5EF4-FFF2-40B4-BE49-F238E27FC236}">
              <a16:creationId xmlns:a16="http://schemas.microsoft.com/office/drawing/2014/main" id="{D49C17B3-BBF3-41DF-92D5-7C08CAC3A7E8}"/>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28" name="Text Box 611">
          <a:extLst>
            <a:ext uri="{FF2B5EF4-FFF2-40B4-BE49-F238E27FC236}">
              <a16:creationId xmlns:a16="http://schemas.microsoft.com/office/drawing/2014/main" id="{E9B15C3D-B283-4C91-8796-5CC162FF6631}"/>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29" name="Text Box 612">
          <a:extLst>
            <a:ext uri="{FF2B5EF4-FFF2-40B4-BE49-F238E27FC236}">
              <a16:creationId xmlns:a16="http://schemas.microsoft.com/office/drawing/2014/main" id="{84C50F46-778D-4317-8931-872EA801B284}"/>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30" name="Text Box 613">
          <a:extLst>
            <a:ext uri="{FF2B5EF4-FFF2-40B4-BE49-F238E27FC236}">
              <a16:creationId xmlns:a16="http://schemas.microsoft.com/office/drawing/2014/main" id="{E9970F36-040C-42AF-9E6E-E1EE1C1FF72F}"/>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31" name="Text Box 614">
          <a:extLst>
            <a:ext uri="{FF2B5EF4-FFF2-40B4-BE49-F238E27FC236}">
              <a16:creationId xmlns:a16="http://schemas.microsoft.com/office/drawing/2014/main" id="{D48BF1DC-150E-44C4-9E0E-77D7387ECF61}"/>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32" name="Text Box 615">
          <a:extLst>
            <a:ext uri="{FF2B5EF4-FFF2-40B4-BE49-F238E27FC236}">
              <a16:creationId xmlns:a16="http://schemas.microsoft.com/office/drawing/2014/main" id="{23BCC7C7-1985-49A9-86F0-D36BFFAA6584}"/>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33" name="Text Box 616">
          <a:extLst>
            <a:ext uri="{FF2B5EF4-FFF2-40B4-BE49-F238E27FC236}">
              <a16:creationId xmlns:a16="http://schemas.microsoft.com/office/drawing/2014/main" id="{36236FD7-9DE5-404F-9B87-BF16509B3477}"/>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34" name="Text Box 617">
          <a:extLst>
            <a:ext uri="{FF2B5EF4-FFF2-40B4-BE49-F238E27FC236}">
              <a16:creationId xmlns:a16="http://schemas.microsoft.com/office/drawing/2014/main" id="{D17D85BE-3D96-4FEA-AC2D-6EB1B42B85CE}"/>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35" name="Text Box 618">
          <a:extLst>
            <a:ext uri="{FF2B5EF4-FFF2-40B4-BE49-F238E27FC236}">
              <a16:creationId xmlns:a16="http://schemas.microsoft.com/office/drawing/2014/main" id="{D2914DAE-5C83-4E19-A44A-792FC3065C0A}"/>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36" name="Text Box 661">
          <a:extLst>
            <a:ext uri="{FF2B5EF4-FFF2-40B4-BE49-F238E27FC236}">
              <a16:creationId xmlns:a16="http://schemas.microsoft.com/office/drawing/2014/main" id="{2DB8EC03-36CB-4CA5-963C-FF3312433466}"/>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37" name="Text Box 662">
          <a:extLst>
            <a:ext uri="{FF2B5EF4-FFF2-40B4-BE49-F238E27FC236}">
              <a16:creationId xmlns:a16="http://schemas.microsoft.com/office/drawing/2014/main" id="{E71DFF49-9768-4865-A41C-B062F1C54778}"/>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38" name="Text Box 663">
          <a:extLst>
            <a:ext uri="{FF2B5EF4-FFF2-40B4-BE49-F238E27FC236}">
              <a16:creationId xmlns:a16="http://schemas.microsoft.com/office/drawing/2014/main" id="{6429A9EA-7AD8-458C-A9CB-4CF39C5936E1}"/>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39" name="Text Box 664">
          <a:extLst>
            <a:ext uri="{FF2B5EF4-FFF2-40B4-BE49-F238E27FC236}">
              <a16:creationId xmlns:a16="http://schemas.microsoft.com/office/drawing/2014/main" id="{00AE4ECD-55EE-4CAB-9314-32873446D240}"/>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40" name="Text Box 665">
          <a:extLst>
            <a:ext uri="{FF2B5EF4-FFF2-40B4-BE49-F238E27FC236}">
              <a16:creationId xmlns:a16="http://schemas.microsoft.com/office/drawing/2014/main" id="{0987201A-4BAE-4CE9-9B75-14C8E2C9FF3B}"/>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41" name="Text Box 666">
          <a:extLst>
            <a:ext uri="{FF2B5EF4-FFF2-40B4-BE49-F238E27FC236}">
              <a16:creationId xmlns:a16="http://schemas.microsoft.com/office/drawing/2014/main" id="{970676BE-F7DB-4AA4-8ED2-2DF4E28F3E8E}"/>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42" name="Text Box 667">
          <a:extLst>
            <a:ext uri="{FF2B5EF4-FFF2-40B4-BE49-F238E27FC236}">
              <a16:creationId xmlns:a16="http://schemas.microsoft.com/office/drawing/2014/main" id="{497404DF-6799-4EFF-87BC-D749149B92E1}"/>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43" name="Text Box 668">
          <a:extLst>
            <a:ext uri="{FF2B5EF4-FFF2-40B4-BE49-F238E27FC236}">
              <a16:creationId xmlns:a16="http://schemas.microsoft.com/office/drawing/2014/main" id="{1FE2C17A-6719-4073-AB89-B3A393AD0660}"/>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44" name="Text Box 669">
          <a:extLst>
            <a:ext uri="{FF2B5EF4-FFF2-40B4-BE49-F238E27FC236}">
              <a16:creationId xmlns:a16="http://schemas.microsoft.com/office/drawing/2014/main" id="{D912D013-17DB-406B-915E-D5551F53D98E}"/>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45" name="Text Box 670">
          <a:extLst>
            <a:ext uri="{FF2B5EF4-FFF2-40B4-BE49-F238E27FC236}">
              <a16:creationId xmlns:a16="http://schemas.microsoft.com/office/drawing/2014/main" id="{746FD364-9E34-42EE-B005-9EBBF0517F6D}"/>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46" name="Text Box 671">
          <a:extLst>
            <a:ext uri="{FF2B5EF4-FFF2-40B4-BE49-F238E27FC236}">
              <a16:creationId xmlns:a16="http://schemas.microsoft.com/office/drawing/2014/main" id="{64AB95E0-9708-426B-AF07-AFD692D7DCEA}"/>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47" name="Text Box 672">
          <a:extLst>
            <a:ext uri="{FF2B5EF4-FFF2-40B4-BE49-F238E27FC236}">
              <a16:creationId xmlns:a16="http://schemas.microsoft.com/office/drawing/2014/main" id="{0D818B78-2908-4DEC-BC6B-334E00F3D3DD}"/>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48" name="Text Box 673">
          <a:extLst>
            <a:ext uri="{FF2B5EF4-FFF2-40B4-BE49-F238E27FC236}">
              <a16:creationId xmlns:a16="http://schemas.microsoft.com/office/drawing/2014/main" id="{AF7A81B6-229C-43C1-AA4A-5ABCAC9DD677}"/>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49" name="Text Box 674">
          <a:extLst>
            <a:ext uri="{FF2B5EF4-FFF2-40B4-BE49-F238E27FC236}">
              <a16:creationId xmlns:a16="http://schemas.microsoft.com/office/drawing/2014/main" id="{139C5CD4-A100-4687-9D0E-90894D2E2920}"/>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50" name="Text Box 675">
          <a:extLst>
            <a:ext uri="{FF2B5EF4-FFF2-40B4-BE49-F238E27FC236}">
              <a16:creationId xmlns:a16="http://schemas.microsoft.com/office/drawing/2014/main" id="{D458B048-9C2C-4D2F-8E3B-64E46608639D}"/>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51" name="Text Box 676">
          <a:extLst>
            <a:ext uri="{FF2B5EF4-FFF2-40B4-BE49-F238E27FC236}">
              <a16:creationId xmlns:a16="http://schemas.microsoft.com/office/drawing/2014/main" id="{6EA91FB1-8DCD-44E4-BC89-079C4236016A}"/>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52" name="Text Box 677">
          <a:extLst>
            <a:ext uri="{FF2B5EF4-FFF2-40B4-BE49-F238E27FC236}">
              <a16:creationId xmlns:a16="http://schemas.microsoft.com/office/drawing/2014/main" id="{D5A19E97-2577-44AC-AC1D-F84D7ACFFE83}"/>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53" name="Text Box 678">
          <a:extLst>
            <a:ext uri="{FF2B5EF4-FFF2-40B4-BE49-F238E27FC236}">
              <a16:creationId xmlns:a16="http://schemas.microsoft.com/office/drawing/2014/main" id="{0106BFF2-B290-40C1-9F3C-ACCCFADE63A5}"/>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54" name="Text Box 679">
          <a:extLst>
            <a:ext uri="{FF2B5EF4-FFF2-40B4-BE49-F238E27FC236}">
              <a16:creationId xmlns:a16="http://schemas.microsoft.com/office/drawing/2014/main" id="{0239669C-87AD-4805-A668-52DBC528A0E3}"/>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55" name="Text Box 680">
          <a:extLst>
            <a:ext uri="{FF2B5EF4-FFF2-40B4-BE49-F238E27FC236}">
              <a16:creationId xmlns:a16="http://schemas.microsoft.com/office/drawing/2014/main" id="{31DDE5C3-79DA-4706-9017-543A082F4D30}"/>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56" name="Text Box 681">
          <a:extLst>
            <a:ext uri="{FF2B5EF4-FFF2-40B4-BE49-F238E27FC236}">
              <a16:creationId xmlns:a16="http://schemas.microsoft.com/office/drawing/2014/main" id="{E7EDEF8B-6C69-46E7-B554-0B16EFD8C12D}"/>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57" name="Text Box 724">
          <a:extLst>
            <a:ext uri="{FF2B5EF4-FFF2-40B4-BE49-F238E27FC236}">
              <a16:creationId xmlns:a16="http://schemas.microsoft.com/office/drawing/2014/main" id="{1927052B-A6CF-4F19-83A7-0485C8E799F5}"/>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58" name="Text Box 725">
          <a:extLst>
            <a:ext uri="{FF2B5EF4-FFF2-40B4-BE49-F238E27FC236}">
              <a16:creationId xmlns:a16="http://schemas.microsoft.com/office/drawing/2014/main" id="{A3104053-87B7-4C70-8362-31A03BCF65B6}"/>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oneCellAnchor>
    <xdr:from>
      <xdr:col>8</xdr:col>
      <xdr:colOff>0</xdr:colOff>
      <xdr:row>47</xdr:row>
      <xdr:rowOff>0</xdr:rowOff>
    </xdr:from>
    <xdr:ext cx="104775" cy="163286"/>
    <xdr:sp macro="" textlink="">
      <xdr:nvSpPr>
        <xdr:cNvPr id="1259" name="Text Box 726">
          <a:extLst>
            <a:ext uri="{FF2B5EF4-FFF2-40B4-BE49-F238E27FC236}">
              <a16:creationId xmlns:a16="http://schemas.microsoft.com/office/drawing/2014/main" id="{8B1467FB-3B54-4FE6-9D5C-6C2E2AAC60E5}"/>
            </a:ext>
          </a:extLst>
        </xdr:cNvPr>
        <xdr:cNvSpPr txBox="1">
          <a:spLocks noChangeArrowheads="1"/>
        </xdr:cNvSpPr>
      </xdr:nvSpPr>
      <xdr:spPr bwMode="auto">
        <a:xfrm>
          <a:off x="10525125" y="9324975"/>
          <a:ext cx="104775" cy="163286"/>
        </a:xfrm>
        <a:prstGeom prst="rect">
          <a:avLst/>
        </a:prstGeom>
        <a:noFill/>
        <a:ln w="9525">
          <a:noFill/>
          <a:miter lim="800000"/>
          <a:headEnd/>
          <a:tailEnd/>
        </a:ln>
      </xdr:spPr>
    </xdr:sp>
    <xdr:clientData/>
  </xdr:oneCellAnchor>
  <xdr:twoCellAnchor editAs="oneCell">
    <xdr:from>
      <xdr:col>9</xdr:col>
      <xdr:colOff>353788</xdr:colOff>
      <xdr:row>0</xdr:row>
      <xdr:rowOff>99786</xdr:rowOff>
    </xdr:from>
    <xdr:to>
      <xdr:col>9</xdr:col>
      <xdr:colOff>1560288</xdr:colOff>
      <xdr:row>0</xdr:row>
      <xdr:rowOff>713468</xdr:rowOff>
    </xdr:to>
    <xdr:pic>
      <xdr:nvPicPr>
        <xdr:cNvPr id="1260" name="Imagen 11">
          <a:extLst>
            <a:ext uri="{FF2B5EF4-FFF2-40B4-BE49-F238E27FC236}">
              <a16:creationId xmlns:a16="http://schemas.microsoft.com/office/drawing/2014/main" id="{63262115-9892-441C-BF9C-4F08E351B69E}"/>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11650438" y="99786"/>
          <a:ext cx="1206500" cy="613682"/>
        </a:xfrm>
        <a:prstGeom prst="rect">
          <a:avLst/>
        </a:prstGeom>
        <a:ln>
          <a:noFill/>
        </a:ln>
      </xdr:spPr>
    </xdr:pic>
    <xdr:clientData/>
  </xdr:twoCellAnchor>
  <xdr:twoCellAnchor editAs="oneCell">
    <xdr:from>
      <xdr:col>8</xdr:col>
      <xdr:colOff>257175</xdr:colOff>
      <xdr:row>0</xdr:row>
      <xdr:rowOff>57150</xdr:rowOff>
    </xdr:from>
    <xdr:to>
      <xdr:col>9</xdr:col>
      <xdr:colOff>152401</xdr:colOff>
      <xdr:row>0</xdr:row>
      <xdr:rowOff>701985</xdr:rowOff>
    </xdr:to>
    <xdr:pic>
      <xdr:nvPicPr>
        <xdr:cNvPr id="1261" name="Imagen 10" descr="Gus Marcos – Inversiones Inmobiliarias">
          <a:extLst>
            <a:ext uri="{FF2B5EF4-FFF2-40B4-BE49-F238E27FC236}">
              <a16:creationId xmlns:a16="http://schemas.microsoft.com/office/drawing/2014/main" id="{52B5BEED-A3BC-47C7-BD3A-F8613912E94C}"/>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10782300" y="57150"/>
          <a:ext cx="666751" cy="6448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35</xdr:row>
      <xdr:rowOff>0</xdr:rowOff>
    </xdr:from>
    <xdr:to>
      <xdr:col>3</xdr:col>
      <xdr:colOff>304800</xdr:colOff>
      <xdr:row>36</xdr:row>
      <xdr:rowOff>114300</xdr:rowOff>
    </xdr:to>
    <xdr:sp macro="" textlink="">
      <xdr:nvSpPr>
        <xdr:cNvPr id="1262" name="AutoShape 1" descr="Sticker sin etiquetas">
          <a:extLst>
            <a:ext uri="{FF2B5EF4-FFF2-40B4-BE49-F238E27FC236}">
              <a16:creationId xmlns:a16="http://schemas.microsoft.com/office/drawing/2014/main" id="{C48249C2-7FD2-4AD3-BF99-07E3DE45E43C}"/>
            </a:ext>
          </a:extLst>
        </xdr:cNvPr>
        <xdr:cNvSpPr>
          <a:spLocks noChangeAspect="1" noChangeArrowheads="1"/>
        </xdr:cNvSpPr>
      </xdr:nvSpPr>
      <xdr:spPr bwMode="auto">
        <a:xfrm>
          <a:off x="24574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529590</xdr:colOff>
      <xdr:row>28</xdr:row>
      <xdr:rowOff>173355</xdr:rowOff>
    </xdr:from>
    <xdr:to>
      <xdr:col>2</xdr:col>
      <xdr:colOff>86690</xdr:colOff>
      <xdr:row>34</xdr:row>
      <xdr:rowOff>9723</xdr:rowOff>
    </xdr:to>
    <xdr:pic>
      <xdr:nvPicPr>
        <xdr:cNvPr id="1263" name="Imagen 1262">
          <a:extLst>
            <a:ext uri="{FF2B5EF4-FFF2-40B4-BE49-F238E27FC236}">
              <a16:creationId xmlns:a16="http://schemas.microsoft.com/office/drawing/2014/main" id="{4AE84B8D-1899-4831-BCFA-4EF698A3CBAF}"/>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53415" y="6221730"/>
          <a:ext cx="947750" cy="893643"/>
        </a:xfrm>
        <a:prstGeom prst="rect">
          <a:avLst/>
        </a:prstGeom>
      </xdr:spPr>
    </xdr:pic>
    <xdr:clientData/>
  </xdr:twoCellAnchor>
  <xdr:twoCellAnchor editAs="oneCell">
    <xdr:from>
      <xdr:col>2</xdr:col>
      <xdr:colOff>638176</xdr:colOff>
      <xdr:row>28</xdr:row>
      <xdr:rowOff>88483</xdr:rowOff>
    </xdr:from>
    <xdr:to>
      <xdr:col>3</xdr:col>
      <xdr:colOff>729616</xdr:colOff>
      <xdr:row>34</xdr:row>
      <xdr:rowOff>32039</xdr:rowOff>
    </xdr:to>
    <xdr:pic>
      <xdr:nvPicPr>
        <xdr:cNvPr id="1264" name="Imagen 1263">
          <a:extLst>
            <a:ext uri="{FF2B5EF4-FFF2-40B4-BE49-F238E27FC236}">
              <a16:creationId xmlns:a16="http://schemas.microsoft.com/office/drawing/2014/main" id="{5B4DAFCC-F116-4E0F-BF93-0F7449F5584D}"/>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2152651" y="6136858"/>
          <a:ext cx="1034415" cy="1000831"/>
        </a:xfrm>
        <a:prstGeom prst="rect">
          <a:avLst/>
        </a:prstGeom>
      </xdr:spPr>
    </xdr:pic>
    <xdr:clientData/>
  </xdr:twoCellAnchor>
  <xdr:twoCellAnchor editAs="oneCell">
    <xdr:from>
      <xdr:col>1</xdr:col>
      <xdr:colOff>221799</xdr:colOff>
      <xdr:row>27</xdr:row>
      <xdr:rowOff>69395</xdr:rowOff>
    </xdr:from>
    <xdr:to>
      <xdr:col>11</xdr:col>
      <xdr:colOff>40821</xdr:colOff>
      <xdr:row>36</xdr:row>
      <xdr:rowOff>136070</xdr:rowOff>
    </xdr:to>
    <xdr:pic>
      <xdr:nvPicPr>
        <xdr:cNvPr id="1266" name="Imagen 1265">
          <a:extLst>
            <a:ext uri="{FF2B5EF4-FFF2-40B4-BE49-F238E27FC236}">
              <a16:creationId xmlns:a16="http://schemas.microsoft.com/office/drawing/2014/main" id="{776EEA98-6A63-45BD-A1F7-401F267C1CD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4263" y="5934074"/>
          <a:ext cx="14365058" cy="16995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83</xdr:col>
      <xdr:colOff>572518</xdr:colOff>
      <xdr:row>0</xdr:row>
      <xdr:rowOff>0</xdr:rowOff>
    </xdr:from>
    <xdr:to>
      <xdr:col>84</xdr:col>
      <xdr:colOff>518106</xdr:colOff>
      <xdr:row>0</xdr:row>
      <xdr:rowOff>631462</xdr:rowOff>
    </xdr:to>
    <xdr:pic>
      <xdr:nvPicPr>
        <xdr:cNvPr id="2" name="Imagen 11">
          <a:extLst>
            <a:ext uri="{FF2B5EF4-FFF2-40B4-BE49-F238E27FC236}">
              <a16:creationId xmlns:a16="http://schemas.microsoft.com/office/drawing/2014/main" id="{6F13F9A4-A310-4B76-81CF-6176C5385053}"/>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31062043" y="0"/>
          <a:ext cx="1141927" cy="627652"/>
        </a:xfrm>
        <a:prstGeom prst="rect">
          <a:avLst/>
        </a:prstGeom>
        <a:ln>
          <a:noFill/>
        </a:ln>
      </xdr:spPr>
    </xdr:pic>
    <xdr:clientData/>
  </xdr:twoCellAnchor>
  <xdr:twoCellAnchor editAs="oneCell">
    <xdr:from>
      <xdr:col>82</xdr:col>
      <xdr:colOff>639535</xdr:colOff>
      <xdr:row>0</xdr:row>
      <xdr:rowOff>40821</xdr:rowOff>
    </xdr:from>
    <xdr:to>
      <xdr:col>83</xdr:col>
      <xdr:colOff>246837</xdr:colOff>
      <xdr:row>0</xdr:row>
      <xdr:rowOff>685656</xdr:rowOff>
    </xdr:to>
    <xdr:pic>
      <xdr:nvPicPr>
        <xdr:cNvPr id="3" name="Imagen 10" descr="Gus Marcos – Inversiones Inmobiliarias">
          <a:extLst>
            <a:ext uri="{FF2B5EF4-FFF2-40B4-BE49-F238E27FC236}">
              <a16:creationId xmlns:a16="http://schemas.microsoft.com/office/drawing/2014/main" id="{DBB72F5A-4540-43EB-90BE-41E4024DC25A}"/>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30071785" y="40821"/>
          <a:ext cx="668388" cy="6448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140</xdr:row>
      <xdr:rowOff>0</xdr:rowOff>
    </xdr:from>
    <xdr:to>
      <xdr:col>4</xdr:col>
      <xdr:colOff>304800</xdr:colOff>
      <xdr:row>141</xdr:row>
      <xdr:rowOff>114301</xdr:rowOff>
    </xdr:to>
    <xdr:sp macro="" textlink="">
      <xdr:nvSpPr>
        <xdr:cNvPr id="4" name="AutoShape 6">
          <a:extLst>
            <a:ext uri="{FF2B5EF4-FFF2-40B4-BE49-F238E27FC236}">
              <a16:creationId xmlns:a16="http://schemas.microsoft.com/office/drawing/2014/main" id="{0DA0A64A-9F71-45E1-8347-1CFBEB82B533}"/>
            </a:ext>
          </a:extLst>
        </xdr:cNvPr>
        <xdr:cNvSpPr>
          <a:spLocks noChangeAspect="1" noChangeArrowheads="1"/>
        </xdr:cNvSpPr>
      </xdr:nvSpPr>
      <xdr:spPr bwMode="auto">
        <a:xfrm>
          <a:off x="4629150" y="12263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227425</xdr:colOff>
      <xdr:row>136</xdr:row>
      <xdr:rowOff>52134</xdr:rowOff>
    </xdr:from>
    <xdr:to>
      <xdr:col>9</xdr:col>
      <xdr:colOff>895224</xdr:colOff>
      <xdr:row>143</xdr:row>
      <xdr:rowOff>92347</xdr:rowOff>
    </xdr:to>
    <xdr:pic>
      <xdr:nvPicPr>
        <xdr:cNvPr id="5" name="Imagen 4">
          <a:extLst>
            <a:ext uri="{FF2B5EF4-FFF2-40B4-BE49-F238E27FC236}">
              <a16:creationId xmlns:a16="http://schemas.microsoft.com/office/drawing/2014/main" id="{9E70D562-1FDB-4221-B819-127998E4CBC9}"/>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9495250" y="121953084"/>
          <a:ext cx="1378364" cy="1318467"/>
        </a:xfrm>
        <a:prstGeom prst="rect">
          <a:avLst/>
        </a:prstGeom>
      </xdr:spPr>
    </xdr:pic>
    <xdr:clientData/>
  </xdr:twoCellAnchor>
  <xdr:twoCellAnchor editAs="oneCell">
    <xdr:from>
      <xdr:col>10</xdr:col>
      <xdr:colOff>621826</xdr:colOff>
      <xdr:row>136</xdr:row>
      <xdr:rowOff>85122</xdr:rowOff>
    </xdr:from>
    <xdr:to>
      <xdr:col>11</xdr:col>
      <xdr:colOff>860818</xdr:colOff>
      <xdr:row>144</xdr:row>
      <xdr:rowOff>16741</xdr:rowOff>
    </xdr:to>
    <xdr:pic>
      <xdr:nvPicPr>
        <xdr:cNvPr id="6" name="Imagen 5">
          <a:extLst>
            <a:ext uri="{FF2B5EF4-FFF2-40B4-BE49-F238E27FC236}">
              <a16:creationId xmlns:a16="http://schemas.microsoft.com/office/drawing/2014/main" id="{1CFEFF7A-4390-406E-A097-1408D8BDABF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594626" y="121986072"/>
          <a:ext cx="1399137" cy="1387039"/>
        </a:xfrm>
        <a:prstGeom prst="rect">
          <a:avLst/>
        </a:prstGeom>
      </xdr:spPr>
    </xdr:pic>
    <xdr:clientData/>
  </xdr:twoCellAnchor>
  <xdr:twoCellAnchor editAs="oneCell">
    <xdr:from>
      <xdr:col>7</xdr:col>
      <xdr:colOff>979847</xdr:colOff>
      <xdr:row>693</xdr:row>
      <xdr:rowOff>27214</xdr:rowOff>
    </xdr:from>
    <xdr:to>
      <xdr:col>78</xdr:col>
      <xdr:colOff>2000383</xdr:colOff>
      <xdr:row>702</xdr:row>
      <xdr:rowOff>36739</xdr:rowOff>
    </xdr:to>
    <xdr:pic>
      <xdr:nvPicPr>
        <xdr:cNvPr id="8" name="Imagen 7">
          <a:extLst>
            <a:ext uri="{FF2B5EF4-FFF2-40B4-BE49-F238E27FC236}">
              <a16:creationId xmlns:a16="http://schemas.microsoft.com/office/drawing/2014/main" id="{38CA4F4A-E314-448B-802A-B0C744FD7DC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885597" y="115438464"/>
          <a:ext cx="16510000" cy="172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152401</xdr:colOff>
      <xdr:row>135</xdr:row>
      <xdr:rowOff>176893</xdr:rowOff>
    </xdr:from>
    <xdr:to>
      <xdr:col>18</xdr:col>
      <xdr:colOff>1164227</xdr:colOff>
      <xdr:row>145</xdr:row>
      <xdr:rowOff>168728</xdr:rowOff>
    </xdr:to>
    <xdr:pic>
      <xdr:nvPicPr>
        <xdr:cNvPr id="11" name="Imagen 10">
          <a:extLst>
            <a:ext uri="{FF2B5EF4-FFF2-40B4-BE49-F238E27FC236}">
              <a16:creationId xmlns:a16="http://schemas.microsoft.com/office/drawing/2014/main" id="{792589A4-59C3-402F-B653-1FB074B31C54}"/>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2043"/>
        <a:stretch/>
      </xdr:blipFill>
      <xdr:spPr bwMode="auto">
        <a:xfrm>
          <a:off x="9432472" y="9484179"/>
          <a:ext cx="12747171" cy="17784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59695565-E272-42AA-94A5-5F4A0BD9E7AB}"/>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28377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15B49141-1EF8-4BD8-A70E-7A3F219329CE}"/>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19386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76</xdr:row>
      <xdr:rowOff>51954</xdr:rowOff>
    </xdr:from>
    <xdr:to>
      <xdr:col>17</xdr:col>
      <xdr:colOff>1410295</xdr:colOff>
      <xdr:row>79</xdr:row>
      <xdr:rowOff>589</xdr:rowOff>
    </xdr:to>
    <xdr:sp macro="" textlink="">
      <xdr:nvSpPr>
        <xdr:cNvPr id="4" name="CuadroTexto 3">
          <a:extLst>
            <a:ext uri="{FF2B5EF4-FFF2-40B4-BE49-F238E27FC236}">
              <a16:creationId xmlns:a16="http://schemas.microsoft.com/office/drawing/2014/main" id="{FFEC70A8-B997-48C5-B60D-37F7840FA1AE}"/>
            </a:ext>
          </a:extLst>
        </xdr:cNvPr>
        <xdr:cNvSpPr txBox="1"/>
      </xdr:nvSpPr>
      <xdr:spPr>
        <a:xfrm>
          <a:off x="11970327" y="13806054"/>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75</xdr:row>
      <xdr:rowOff>103909</xdr:rowOff>
    </xdr:from>
    <xdr:to>
      <xdr:col>16</xdr:col>
      <xdr:colOff>259814</xdr:colOff>
      <xdr:row>79</xdr:row>
      <xdr:rowOff>7780</xdr:rowOff>
    </xdr:to>
    <xdr:sp macro="" textlink="">
      <xdr:nvSpPr>
        <xdr:cNvPr id="5" name="Rectángulo redondeado 2">
          <a:extLst>
            <a:ext uri="{FF2B5EF4-FFF2-40B4-BE49-F238E27FC236}">
              <a16:creationId xmlns:a16="http://schemas.microsoft.com/office/drawing/2014/main" id="{1CEE5EF7-93EA-4E00-BE25-A23A1685789E}"/>
            </a:ext>
          </a:extLst>
        </xdr:cNvPr>
        <xdr:cNvSpPr/>
      </xdr:nvSpPr>
      <xdr:spPr>
        <a:xfrm>
          <a:off x="10753725" y="13696084"/>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192851</xdr:colOff>
      <xdr:row>71</xdr:row>
      <xdr:rowOff>16212</xdr:rowOff>
    </xdr:from>
    <xdr:to>
      <xdr:col>16</xdr:col>
      <xdr:colOff>256450</xdr:colOff>
      <xdr:row>74</xdr:row>
      <xdr:rowOff>91230</xdr:rowOff>
    </xdr:to>
    <xdr:sp macro="" textlink="">
      <xdr:nvSpPr>
        <xdr:cNvPr id="6" name="Rectángulo redondeado 2">
          <a:extLst>
            <a:ext uri="{FF2B5EF4-FFF2-40B4-BE49-F238E27FC236}">
              <a16:creationId xmlns:a16="http://schemas.microsoft.com/office/drawing/2014/main" id="{CDB353DE-B5F7-4EE8-B128-F6C0EB905CAE}"/>
            </a:ext>
          </a:extLst>
        </xdr:cNvPr>
        <xdr:cNvSpPr/>
      </xdr:nvSpPr>
      <xdr:spPr>
        <a:xfrm>
          <a:off x="10756076" y="12932112"/>
          <a:ext cx="1158974" cy="56079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282580</xdr:colOff>
      <xdr:row>72</xdr:row>
      <xdr:rowOff>96983</xdr:rowOff>
    </xdr:from>
    <xdr:to>
      <xdr:col>17</xdr:col>
      <xdr:colOff>1381148</xdr:colOff>
      <xdr:row>74</xdr:row>
      <xdr:rowOff>168396</xdr:rowOff>
    </xdr:to>
    <xdr:sp macro="" textlink="">
      <xdr:nvSpPr>
        <xdr:cNvPr id="7" name="CuadroTexto 6">
          <a:extLst>
            <a:ext uri="{FF2B5EF4-FFF2-40B4-BE49-F238E27FC236}">
              <a16:creationId xmlns:a16="http://schemas.microsoft.com/office/drawing/2014/main" id="{8076DF8D-3829-410A-A382-D1A73C0F795E}"/>
            </a:ext>
          </a:extLst>
        </xdr:cNvPr>
        <xdr:cNvSpPr txBox="1"/>
      </xdr:nvSpPr>
      <xdr:spPr>
        <a:xfrm>
          <a:off x="11941180" y="13174808"/>
          <a:ext cx="2536843" cy="395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114301</xdr:rowOff>
    </xdr:to>
    <xdr:sp macro="" textlink="">
      <xdr:nvSpPr>
        <xdr:cNvPr id="8" name="AutoShape 1">
          <a:extLst>
            <a:ext uri="{FF2B5EF4-FFF2-40B4-BE49-F238E27FC236}">
              <a16:creationId xmlns:a16="http://schemas.microsoft.com/office/drawing/2014/main" id="{46E8C37D-6F43-419B-ABEF-7E2F32EE1ECE}"/>
            </a:ext>
          </a:extLst>
        </xdr:cNvPr>
        <xdr:cNvSpPr>
          <a:spLocks noChangeAspect="1" noChangeArrowheads="1"/>
        </xdr:cNvSpPr>
      </xdr:nvSpPr>
      <xdr:spPr bwMode="auto">
        <a:xfrm>
          <a:off x="6438900" y="6124575"/>
          <a:ext cx="304800" cy="28575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415637</xdr:colOff>
      <xdr:row>81</xdr:row>
      <xdr:rowOff>69272</xdr:rowOff>
    </xdr:from>
    <xdr:to>
      <xdr:col>9</xdr:col>
      <xdr:colOff>266700</xdr:colOff>
      <xdr:row>89</xdr:row>
      <xdr:rowOff>33424</xdr:rowOff>
    </xdr:to>
    <xdr:pic>
      <xdr:nvPicPr>
        <xdr:cNvPr id="9" name="Imagen 8">
          <a:extLst>
            <a:ext uri="{FF2B5EF4-FFF2-40B4-BE49-F238E27FC236}">
              <a16:creationId xmlns:a16="http://schemas.microsoft.com/office/drawing/2014/main" id="{74CB4A45-88C8-4BA8-A44D-7A940003C7E2}"/>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5330537" y="14680622"/>
          <a:ext cx="1375063" cy="1259552"/>
        </a:xfrm>
        <a:prstGeom prst="rect">
          <a:avLst/>
        </a:prstGeom>
      </xdr:spPr>
    </xdr:pic>
    <xdr:clientData/>
  </xdr:twoCellAnchor>
  <xdr:twoCellAnchor editAs="oneCell">
    <xdr:from>
      <xdr:col>11</xdr:col>
      <xdr:colOff>124689</xdr:colOff>
      <xdr:row>80</xdr:row>
      <xdr:rowOff>138545</xdr:rowOff>
    </xdr:from>
    <xdr:to>
      <xdr:col>12</xdr:col>
      <xdr:colOff>745546</xdr:colOff>
      <xdr:row>89</xdr:row>
      <xdr:rowOff>27335</xdr:rowOff>
    </xdr:to>
    <xdr:pic>
      <xdr:nvPicPr>
        <xdr:cNvPr id="10" name="Imagen 9">
          <a:extLst>
            <a:ext uri="{FF2B5EF4-FFF2-40B4-BE49-F238E27FC236}">
              <a16:creationId xmlns:a16="http://schemas.microsoft.com/office/drawing/2014/main" id="{387DD8D5-4B21-4E07-B0A5-F59E5B3801F9}"/>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087589" y="14587970"/>
          <a:ext cx="1382857" cy="1346115"/>
        </a:xfrm>
        <a:prstGeom prst="rect">
          <a:avLst/>
        </a:prstGeom>
      </xdr:spPr>
    </xdr:pic>
    <xdr:clientData/>
  </xdr:twoCellAnchor>
  <xdr:twoCellAnchor>
    <xdr:from>
      <xdr:col>4</xdr:col>
      <xdr:colOff>658440</xdr:colOff>
      <xdr:row>77</xdr:row>
      <xdr:rowOff>140405</xdr:rowOff>
    </xdr:from>
    <xdr:to>
      <xdr:col>10</xdr:col>
      <xdr:colOff>419100</xdr:colOff>
      <xdr:row>79</xdr:row>
      <xdr:rowOff>57151</xdr:rowOff>
    </xdr:to>
    <xdr:sp macro="" textlink="">
      <xdr:nvSpPr>
        <xdr:cNvPr id="11" name="CuadroTexto 10">
          <a:extLst>
            <a:ext uri="{FF2B5EF4-FFF2-40B4-BE49-F238E27FC236}">
              <a16:creationId xmlns:a16="http://schemas.microsoft.com/office/drawing/2014/main" id="{9905A4AD-985A-4539-B2EA-2D611B5E77E5}"/>
            </a:ext>
          </a:extLst>
        </xdr:cNvPr>
        <xdr:cNvSpPr txBox="1"/>
      </xdr:nvSpPr>
      <xdr:spPr>
        <a:xfrm>
          <a:off x="3287340" y="14523155"/>
          <a:ext cx="4332660" cy="297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NOTA:</a:t>
          </a:r>
          <a:r>
            <a:rPr lang="es-ES" sz="1600" b="1" baseline="0">
              <a:solidFill>
                <a:schemeClr val="tx1"/>
              </a:solidFill>
            </a:rPr>
            <a:t> SE ESTIMA 1 ZAPATAS</a:t>
          </a:r>
          <a:endParaRPr lang="es-ES" sz="1600" b="1">
            <a:solidFill>
              <a:schemeClr val="tx1"/>
            </a:solidFill>
          </a:endParaRPr>
        </a:p>
      </xdr:txBody>
    </xdr:sp>
    <xdr:clientData/>
  </xdr:twoCellAnchor>
  <xdr:twoCellAnchor editAs="oneCell">
    <xdr:from>
      <xdr:col>17</xdr:col>
      <xdr:colOff>11905</xdr:colOff>
      <xdr:row>34</xdr:row>
      <xdr:rowOff>250031</xdr:rowOff>
    </xdr:from>
    <xdr:to>
      <xdr:col>25</xdr:col>
      <xdr:colOff>35718</xdr:colOff>
      <xdr:row>80</xdr:row>
      <xdr:rowOff>52224</xdr:rowOff>
    </xdr:to>
    <xdr:pic>
      <xdr:nvPicPr>
        <xdr:cNvPr id="18" name="Imagen 17">
          <a:extLst>
            <a:ext uri="{FF2B5EF4-FFF2-40B4-BE49-F238E27FC236}">
              <a16:creationId xmlns:a16="http://schemas.microsoft.com/office/drawing/2014/main" id="{959ECCB1-763E-40E3-AD8C-47DFBA090ACA}"/>
            </a:ext>
          </a:extLst>
        </xdr:cNvPr>
        <xdr:cNvPicPr>
          <a:picLocks noChangeAspect="1" noChangeArrowheads="1"/>
        </xdr:cNvPicPr>
      </xdr:nvPicPr>
      <xdr:blipFill rotWithShape="1">
        <a:blip xmlns:r="http://schemas.openxmlformats.org/officeDocument/2006/relationships" r:embed="rId5" cstate="print">
          <a:biLevel thresh="75000"/>
          <a:extLst>
            <a:ext uri="{28A0092B-C50C-407E-A947-70E740481C1C}">
              <a14:useLocalDpi xmlns:a14="http://schemas.microsoft.com/office/drawing/2010/main" val="0"/>
            </a:ext>
          </a:extLst>
        </a:blip>
        <a:srcRect l="19259" t="10151" r="42223" b="12030"/>
        <a:stretch/>
      </xdr:blipFill>
      <xdr:spPr bwMode="auto">
        <a:xfrm>
          <a:off x="13108780" y="7000875"/>
          <a:ext cx="9691688" cy="76365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1517676</xdr:colOff>
      <xdr:row>43</xdr:row>
      <xdr:rowOff>79600</xdr:rowOff>
    </xdr:from>
    <xdr:to>
      <xdr:col>18</xdr:col>
      <xdr:colOff>898071</xdr:colOff>
      <xdr:row>46</xdr:row>
      <xdr:rowOff>40823</xdr:rowOff>
    </xdr:to>
    <xdr:sp macro="" textlink="">
      <xdr:nvSpPr>
        <xdr:cNvPr id="19" name="Rectángulo redondeado 2">
          <a:extLst>
            <a:ext uri="{FF2B5EF4-FFF2-40B4-BE49-F238E27FC236}">
              <a16:creationId xmlns:a16="http://schemas.microsoft.com/office/drawing/2014/main" id="{AC11049C-C46B-458A-B784-36BB1A7D3B2E}"/>
            </a:ext>
          </a:extLst>
        </xdr:cNvPr>
        <xdr:cNvSpPr/>
      </xdr:nvSpPr>
      <xdr:spPr>
        <a:xfrm>
          <a:off x="14621355" y="8556850"/>
          <a:ext cx="904395" cy="451080"/>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78041</xdr:colOff>
      <xdr:row>43</xdr:row>
      <xdr:rowOff>55107</xdr:rowOff>
    </xdr:from>
    <xdr:to>
      <xdr:col>19</xdr:col>
      <xdr:colOff>982436</xdr:colOff>
      <xdr:row>46</xdr:row>
      <xdr:rowOff>16330</xdr:rowOff>
    </xdr:to>
    <xdr:sp macro="" textlink="">
      <xdr:nvSpPr>
        <xdr:cNvPr id="24" name="Rectángulo redondeado 2">
          <a:extLst>
            <a:ext uri="{FF2B5EF4-FFF2-40B4-BE49-F238E27FC236}">
              <a16:creationId xmlns:a16="http://schemas.microsoft.com/office/drawing/2014/main" id="{BF709188-AE84-4F0E-A5B1-A337877CD86C}"/>
            </a:ext>
          </a:extLst>
        </xdr:cNvPr>
        <xdr:cNvSpPr/>
      </xdr:nvSpPr>
      <xdr:spPr>
        <a:xfrm>
          <a:off x="15889541" y="8532357"/>
          <a:ext cx="904395" cy="451080"/>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1305405</xdr:colOff>
      <xdr:row>43</xdr:row>
      <xdr:rowOff>71436</xdr:rowOff>
    </xdr:from>
    <xdr:to>
      <xdr:col>20</xdr:col>
      <xdr:colOff>889907</xdr:colOff>
      <xdr:row>46</xdr:row>
      <xdr:rowOff>32659</xdr:rowOff>
    </xdr:to>
    <xdr:sp macro="" textlink="">
      <xdr:nvSpPr>
        <xdr:cNvPr id="25" name="Rectángulo redondeado 2">
          <a:extLst>
            <a:ext uri="{FF2B5EF4-FFF2-40B4-BE49-F238E27FC236}">
              <a16:creationId xmlns:a16="http://schemas.microsoft.com/office/drawing/2014/main" id="{020C7096-D6FB-4485-8919-53B5EAD185B8}"/>
            </a:ext>
          </a:extLst>
        </xdr:cNvPr>
        <xdr:cNvSpPr/>
      </xdr:nvSpPr>
      <xdr:spPr>
        <a:xfrm>
          <a:off x="17116905" y="8548686"/>
          <a:ext cx="904395" cy="451080"/>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1212876</xdr:colOff>
      <xdr:row>43</xdr:row>
      <xdr:rowOff>60550</xdr:rowOff>
    </xdr:from>
    <xdr:to>
      <xdr:col>21</xdr:col>
      <xdr:colOff>266700</xdr:colOff>
      <xdr:row>46</xdr:row>
      <xdr:rowOff>21773</xdr:rowOff>
    </xdr:to>
    <xdr:sp macro="" textlink="">
      <xdr:nvSpPr>
        <xdr:cNvPr id="26" name="Rectángulo redondeado 2">
          <a:extLst>
            <a:ext uri="{FF2B5EF4-FFF2-40B4-BE49-F238E27FC236}">
              <a16:creationId xmlns:a16="http://schemas.microsoft.com/office/drawing/2014/main" id="{FD14461C-B34F-468D-AE33-AFDCEA669C6C}"/>
            </a:ext>
          </a:extLst>
        </xdr:cNvPr>
        <xdr:cNvSpPr/>
      </xdr:nvSpPr>
      <xdr:spPr>
        <a:xfrm>
          <a:off x="18344269" y="8537800"/>
          <a:ext cx="904395" cy="451080"/>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18</xdr:col>
      <xdr:colOff>7283</xdr:colOff>
      <xdr:row>51</xdr:row>
      <xdr:rowOff>52386</xdr:rowOff>
    </xdr:from>
    <xdr:to>
      <xdr:col>18</xdr:col>
      <xdr:colOff>911678</xdr:colOff>
      <xdr:row>54</xdr:row>
      <xdr:rowOff>13609</xdr:rowOff>
    </xdr:to>
    <xdr:sp macro="" textlink="">
      <xdr:nvSpPr>
        <xdr:cNvPr id="28" name="Rectángulo redondeado 2">
          <a:extLst>
            <a:ext uri="{FF2B5EF4-FFF2-40B4-BE49-F238E27FC236}">
              <a16:creationId xmlns:a16="http://schemas.microsoft.com/office/drawing/2014/main" id="{29E04794-7BFF-48F6-A118-396F40A0C656}"/>
            </a:ext>
          </a:extLst>
        </xdr:cNvPr>
        <xdr:cNvSpPr/>
      </xdr:nvSpPr>
      <xdr:spPr>
        <a:xfrm>
          <a:off x="14634962" y="9835922"/>
          <a:ext cx="904395" cy="451080"/>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91648</xdr:colOff>
      <xdr:row>51</xdr:row>
      <xdr:rowOff>679</xdr:rowOff>
    </xdr:from>
    <xdr:to>
      <xdr:col>19</xdr:col>
      <xdr:colOff>996043</xdr:colOff>
      <xdr:row>53</xdr:row>
      <xdr:rowOff>125188</xdr:rowOff>
    </xdr:to>
    <xdr:sp macro="" textlink="">
      <xdr:nvSpPr>
        <xdr:cNvPr id="29" name="Rectángulo redondeado 2">
          <a:extLst>
            <a:ext uri="{FF2B5EF4-FFF2-40B4-BE49-F238E27FC236}">
              <a16:creationId xmlns:a16="http://schemas.microsoft.com/office/drawing/2014/main" id="{1254DC1A-2D88-4129-98D7-3E238A172B6C}"/>
            </a:ext>
          </a:extLst>
        </xdr:cNvPr>
        <xdr:cNvSpPr/>
      </xdr:nvSpPr>
      <xdr:spPr>
        <a:xfrm>
          <a:off x="15903148" y="9784215"/>
          <a:ext cx="904395" cy="451080"/>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1291798</xdr:colOff>
      <xdr:row>51</xdr:row>
      <xdr:rowOff>57829</xdr:rowOff>
    </xdr:from>
    <xdr:to>
      <xdr:col>20</xdr:col>
      <xdr:colOff>876300</xdr:colOff>
      <xdr:row>54</xdr:row>
      <xdr:rowOff>19052</xdr:rowOff>
    </xdr:to>
    <xdr:sp macro="" textlink="">
      <xdr:nvSpPr>
        <xdr:cNvPr id="30" name="Rectángulo redondeado 2">
          <a:extLst>
            <a:ext uri="{FF2B5EF4-FFF2-40B4-BE49-F238E27FC236}">
              <a16:creationId xmlns:a16="http://schemas.microsoft.com/office/drawing/2014/main" id="{78A10643-0A0F-443D-B2B6-DC5D580C80B8}"/>
            </a:ext>
          </a:extLst>
        </xdr:cNvPr>
        <xdr:cNvSpPr/>
      </xdr:nvSpPr>
      <xdr:spPr>
        <a:xfrm>
          <a:off x="17103298" y="9841365"/>
          <a:ext cx="904395" cy="451080"/>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1267305</xdr:colOff>
      <xdr:row>51</xdr:row>
      <xdr:rowOff>46944</xdr:rowOff>
    </xdr:from>
    <xdr:to>
      <xdr:col>21</xdr:col>
      <xdr:colOff>321129</xdr:colOff>
      <xdr:row>54</xdr:row>
      <xdr:rowOff>8167</xdr:rowOff>
    </xdr:to>
    <xdr:sp macro="" textlink="">
      <xdr:nvSpPr>
        <xdr:cNvPr id="31" name="Rectángulo redondeado 2">
          <a:extLst>
            <a:ext uri="{FF2B5EF4-FFF2-40B4-BE49-F238E27FC236}">
              <a16:creationId xmlns:a16="http://schemas.microsoft.com/office/drawing/2014/main" id="{F0069942-5DB5-4F9E-9855-B6E0B4A2A690}"/>
            </a:ext>
          </a:extLst>
        </xdr:cNvPr>
        <xdr:cNvSpPr/>
      </xdr:nvSpPr>
      <xdr:spPr>
        <a:xfrm>
          <a:off x="18398698" y="9830480"/>
          <a:ext cx="904395" cy="451080"/>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a:t>cv</a:t>
          </a:r>
        </a:p>
      </xdr:txBody>
    </xdr:sp>
    <xdr:clientData/>
  </xdr:twoCellAnchor>
  <xdr:twoCellAnchor>
    <xdr:from>
      <xdr:col>18</xdr:col>
      <xdr:colOff>18169</xdr:colOff>
      <xdr:row>57</xdr:row>
      <xdr:rowOff>144915</xdr:rowOff>
    </xdr:from>
    <xdr:to>
      <xdr:col>18</xdr:col>
      <xdr:colOff>922564</xdr:colOff>
      <xdr:row>60</xdr:row>
      <xdr:rowOff>106138</xdr:rowOff>
    </xdr:to>
    <xdr:sp macro="" textlink="">
      <xdr:nvSpPr>
        <xdr:cNvPr id="32" name="Rectángulo redondeado 2">
          <a:extLst>
            <a:ext uri="{FF2B5EF4-FFF2-40B4-BE49-F238E27FC236}">
              <a16:creationId xmlns:a16="http://schemas.microsoft.com/office/drawing/2014/main" id="{34A76D06-15C8-41FF-91BB-3701BD06F067}"/>
            </a:ext>
          </a:extLst>
        </xdr:cNvPr>
        <xdr:cNvSpPr/>
      </xdr:nvSpPr>
      <xdr:spPr>
        <a:xfrm>
          <a:off x="14645848" y="10908165"/>
          <a:ext cx="904395" cy="451080"/>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75320</xdr:colOff>
      <xdr:row>57</xdr:row>
      <xdr:rowOff>120422</xdr:rowOff>
    </xdr:from>
    <xdr:to>
      <xdr:col>19</xdr:col>
      <xdr:colOff>979715</xdr:colOff>
      <xdr:row>60</xdr:row>
      <xdr:rowOff>81645</xdr:rowOff>
    </xdr:to>
    <xdr:sp macro="" textlink="">
      <xdr:nvSpPr>
        <xdr:cNvPr id="33" name="Rectángulo redondeado 2">
          <a:extLst>
            <a:ext uri="{FF2B5EF4-FFF2-40B4-BE49-F238E27FC236}">
              <a16:creationId xmlns:a16="http://schemas.microsoft.com/office/drawing/2014/main" id="{BF85D4F8-CC46-4931-A533-09DC33709FB8}"/>
            </a:ext>
          </a:extLst>
        </xdr:cNvPr>
        <xdr:cNvSpPr/>
      </xdr:nvSpPr>
      <xdr:spPr>
        <a:xfrm>
          <a:off x="15886820" y="10883672"/>
          <a:ext cx="904395" cy="451080"/>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1302684</xdr:colOff>
      <xdr:row>57</xdr:row>
      <xdr:rowOff>109537</xdr:rowOff>
    </xdr:from>
    <xdr:to>
      <xdr:col>20</xdr:col>
      <xdr:colOff>887186</xdr:colOff>
      <xdr:row>60</xdr:row>
      <xdr:rowOff>70760</xdr:rowOff>
    </xdr:to>
    <xdr:sp macro="" textlink="">
      <xdr:nvSpPr>
        <xdr:cNvPr id="34" name="Rectángulo redondeado 2">
          <a:extLst>
            <a:ext uri="{FF2B5EF4-FFF2-40B4-BE49-F238E27FC236}">
              <a16:creationId xmlns:a16="http://schemas.microsoft.com/office/drawing/2014/main" id="{812DAD43-EC90-424F-95A0-7A1D08A73448}"/>
            </a:ext>
          </a:extLst>
        </xdr:cNvPr>
        <xdr:cNvSpPr/>
      </xdr:nvSpPr>
      <xdr:spPr>
        <a:xfrm>
          <a:off x="17114184" y="10872787"/>
          <a:ext cx="904395" cy="451080"/>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837660</xdr:colOff>
      <xdr:row>76</xdr:row>
      <xdr:rowOff>119062</xdr:rowOff>
    </xdr:from>
    <xdr:to>
      <xdr:col>20</xdr:col>
      <xdr:colOff>1476375</xdr:colOff>
      <xdr:row>78</xdr:row>
      <xdr:rowOff>107156</xdr:rowOff>
    </xdr:to>
    <xdr:sp macro="" textlink="">
      <xdr:nvSpPr>
        <xdr:cNvPr id="35" name="Rectángulo redondeado 2">
          <a:extLst>
            <a:ext uri="{FF2B5EF4-FFF2-40B4-BE49-F238E27FC236}">
              <a16:creationId xmlns:a16="http://schemas.microsoft.com/office/drawing/2014/main" id="{8492E59F-E338-4436-9EDB-ABD29993336B}"/>
            </a:ext>
          </a:extLst>
        </xdr:cNvPr>
        <xdr:cNvSpPr/>
      </xdr:nvSpPr>
      <xdr:spPr>
        <a:xfrm>
          <a:off x="17946941" y="13989843"/>
          <a:ext cx="638715" cy="36909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21</xdr:col>
      <xdr:colOff>603277</xdr:colOff>
      <xdr:row>43</xdr:row>
      <xdr:rowOff>90487</xdr:rowOff>
    </xdr:from>
    <xdr:to>
      <xdr:col>22</xdr:col>
      <xdr:colOff>868136</xdr:colOff>
      <xdr:row>46</xdr:row>
      <xdr:rowOff>51710</xdr:rowOff>
    </xdr:to>
    <xdr:sp macro="" textlink="">
      <xdr:nvSpPr>
        <xdr:cNvPr id="36" name="Rectángulo redondeado 2">
          <a:extLst>
            <a:ext uri="{FF2B5EF4-FFF2-40B4-BE49-F238E27FC236}">
              <a16:creationId xmlns:a16="http://schemas.microsoft.com/office/drawing/2014/main" id="{7AEC5019-3883-4503-A2DE-DBAD32CC0102}"/>
            </a:ext>
          </a:extLst>
        </xdr:cNvPr>
        <xdr:cNvSpPr/>
      </xdr:nvSpPr>
      <xdr:spPr>
        <a:xfrm>
          <a:off x="19585241" y="8567737"/>
          <a:ext cx="904395" cy="451080"/>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a:t>cv</a:t>
          </a:r>
        </a:p>
      </xdr:txBody>
    </xdr:sp>
    <xdr:clientData/>
  </xdr:twoCellAnchor>
  <xdr:twoCellAnchor>
    <xdr:from>
      <xdr:col>22</xdr:col>
      <xdr:colOff>7284</xdr:colOff>
      <xdr:row>57</xdr:row>
      <xdr:rowOff>106816</xdr:rowOff>
    </xdr:from>
    <xdr:to>
      <xdr:col>22</xdr:col>
      <xdr:colOff>911679</xdr:colOff>
      <xdr:row>60</xdr:row>
      <xdr:rowOff>68039</xdr:rowOff>
    </xdr:to>
    <xdr:sp macro="" textlink="">
      <xdr:nvSpPr>
        <xdr:cNvPr id="37" name="Rectángulo redondeado 2">
          <a:extLst>
            <a:ext uri="{FF2B5EF4-FFF2-40B4-BE49-F238E27FC236}">
              <a16:creationId xmlns:a16="http://schemas.microsoft.com/office/drawing/2014/main" id="{74F27EEA-836C-4B7F-A4D4-3D52FD6A55B4}"/>
            </a:ext>
          </a:extLst>
        </xdr:cNvPr>
        <xdr:cNvSpPr/>
      </xdr:nvSpPr>
      <xdr:spPr>
        <a:xfrm>
          <a:off x="19628784" y="10870066"/>
          <a:ext cx="904395" cy="451080"/>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a:t>cv</a:t>
          </a:r>
        </a:p>
      </xdr:txBody>
    </xdr:sp>
    <xdr:clientData/>
  </xdr:twoCellAnchor>
  <xdr:twoCellAnchor>
    <xdr:from>
      <xdr:col>20</xdr:col>
      <xdr:colOff>1261862</xdr:colOff>
      <xdr:row>57</xdr:row>
      <xdr:rowOff>123145</xdr:rowOff>
    </xdr:from>
    <xdr:to>
      <xdr:col>21</xdr:col>
      <xdr:colOff>315686</xdr:colOff>
      <xdr:row>60</xdr:row>
      <xdr:rowOff>84368</xdr:rowOff>
    </xdr:to>
    <xdr:sp macro="" textlink="">
      <xdr:nvSpPr>
        <xdr:cNvPr id="38" name="Rectángulo redondeado 2">
          <a:extLst>
            <a:ext uri="{FF2B5EF4-FFF2-40B4-BE49-F238E27FC236}">
              <a16:creationId xmlns:a16="http://schemas.microsoft.com/office/drawing/2014/main" id="{4AF19232-CFDB-4181-AB46-0B64FB4ABD44}"/>
            </a:ext>
          </a:extLst>
        </xdr:cNvPr>
        <xdr:cNvSpPr/>
      </xdr:nvSpPr>
      <xdr:spPr>
        <a:xfrm>
          <a:off x="18393255" y="10886395"/>
          <a:ext cx="904395" cy="451080"/>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a:t>cv</a:t>
          </a:r>
        </a:p>
      </xdr:txBody>
    </xdr:sp>
    <xdr:clientData/>
  </xdr:twoCellAnchor>
  <xdr:twoCellAnchor>
    <xdr:from>
      <xdr:col>18</xdr:col>
      <xdr:colOff>53547</xdr:colOff>
      <xdr:row>65</xdr:row>
      <xdr:rowOff>112259</xdr:rowOff>
    </xdr:from>
    <xdr:to>
      <xdr:col>18</xdr:col>
      <xdr:colOff>957942</xdr:colOff>
      <xdr:row>68</xdr:row>
      <xdr:rowOff>73482</xdr:rowOff>
    </xdr:to>
    <xdr:sp macro="" textlink="">
      <xdr:nvSpPr>
        <xdr:cNvPr id="39" name="Rectángulo redondeado 2">
          <a:extLst>
            <a:ext uri="{FF2B5EF4-FFF2-40B4-BE49-F238E27FC236}">
              <a16:creationId xmlns:a16="http://schemas.microsoft.com/office/drawing/2014/main" id="{ABD8D5DE-EA22-4914-8EDF-8B84E09C32CB}"/>
            </a:ext>
          </a:extLst>
        </xdr:cNvPr>
        <xdr:cNvSpPr/>
      </xdr:nvSpPr>
      <xdr:spPr>
        <a:xfrm>
          <a:off x="14681226" y="12181795"/>
          <a:ext cx="904395" cy="451080"/>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a:t>cv</a:t>
          </a:r>
        </a:p>
      </xdr:txBody>
    </xdr:sp>
    <xdr:clientData/>
  </xdr:twoCellAnchor>
  <xdr:twoCellAnchor>
    <xdr:from>
      <xdr:col>19</xdr:col>
      <xdr:colOff>83483</xdr:colOff>
      <xdr:row>65</xdr:row>
      <xdr:rowOff>87766</xdr:rowOff>
    </xdr:from>
    <xdr:to>
      <xdr:col>19</xdr:col>
      <xdr:colOff>987878</xdr:colOff>
      <xdr:row>68</xdr:row>
      <xdr:rowOff>48989</xdr:rowOff>
    </xdr:to>
    <xdr:sp macro="" textlink="">
      <xdr:nvSpPr>
        <xdr:cNvPr id="40" name="Rectángulo redondeado 2">
          <a:extLst>
            <a:ext uri="{FF2B5EF4-FFF2-40B4-BE49-F238E27FC236}">
              <a16:creationId xmlns:a16="http://schemas.microsoft.com/office/drawing/2014/main" id="{D3975E15-0849-4C12-87C8-7DA251D2F797}"/>
            </a:ext>
          </a:extLst>
        </xdr:cNvPr>
        <xdr:cNvSpPr/>
      </xdr:nvSpPr>
      <xdr:spPr>
        <a:xfrm>
          <a:off x="15894983" y="12157302"/>
          <a:ext cx="904395" cy="451080"/>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a:t>cv</a:t>
          </a:r>
        </a:p>
      </xdr:txBody>
    </xdr:sp>
    <xdr:clientData/>
  </xdr:twoCellAnchor>
  <xdr:twoCellAnchor>
    <xdr:from>
      <xdr:col>20</xdr:col>
      <xdr:colOff>18169</xdr:colOff>
      <xdr:row>65</xdr:row>
      <xdr:rowOff>76880</xdr:rowOff>
    </xdr:from>
    <xdr:to>
      <xdr:col>20</xdr:col>
      <xdr:colOff>922564</xdr:colOff>
      <xdr:row>68</xdr:row>
      <xdr:rowOff>38103</xdr:rowOff>
    </xdr:to>
    <xdr:sp macro="" textlink="">
      <xdr:nvSpPr>
        <xdr:cNvPr id="41" name="Rectángulo redondeado 2">
          <a:extLst>
            <a:ext uri="{FF2B5EF4-FFF2-40B4-BE49-F238E27FC236}">
              <a16:creationId xmlns:a16="http://schemas.microsoft.com/office/drawing/2014/main" id="{4A8B9D69-C889-4342-A81B-13AC31758905}"/>
            </a:ext>
          </a:extLst>
        </xdr:cNvPr>
        <xdr:cNvSpPr/>
      </xdr:nvSpPr>
      <xdr:spPr>
        <a:xfrm>
          <a:off x="17149562" y="12146416"/>
          <a:ext cx="904395" cy="451080"/>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a:t>cv</a:t>
          </a:r>
        </a:p>
      </xdr:txBody>
    </xdr:sp>
    <xdr:clientData/>
  </xdr:twoCellAnchor>
  <xdr:twoCellAnchor>
    <xdr:from>
      <xdr:col>23</xdr:col>
      <xdr:colOff>265820</xdr:colOff>
      <xdr:row>65</xdr:row>
      <xdr:rowOff>120423</xdr:rowOff>
    </xdr:from>
    <xdr:to>
      <xdr:col>24</xdr:col>
      <xdr:colOff>81643</xdr:colOff>
      <xdr:row>68</xdr:row>
      <xdr:rowOff>81646</xdr:rowOff>
    </xdr:to>
    <xdr:sp macro="" textlink="">
      <xdr:nvSpPr>
        <xdr:cNvPr id="42" name="Rectángulo redondeado 2">
          <a:extLst>
            <a:ext uri="{FF2B5EF4-FFF2-40B4-BE49-F238E27FC236}">
              <a16:creationId xmlns:a16="http://schemas.microsoft.com/office/drawing/2014/main" id="{44B5E57A-228E-4D34-B3F2-5757DECB7464}"/>
            </a:ext>
          </a:extLst>
        </xdr:cNvPr>
        <xdr:cNvSpPr/>
      </xdr:nvSpPr>
      <xdr:spPr>
        <a:xfrm>
          <a:off x="20880641" y="12189959"/>
          <a:ext cx="904395" cy="451080"/>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a:t>cv</a:t>
          </a:r>
        </a:p>
      </xdr:txBody>
    </xdr:sp>
    <xdr:clientData/>
  </xdr:twoCellAnchor>
  <xdr:twoCellAnchor>
    <xdr:from>
      <xdr:col>23</xdr:col>
      <xdr:colOff>162900</xdr:colOff>
      <xdr:row>43</xdr:row>
      <xdr:rowOff>107805</xdr:rowOff>
    </xdr:from>
    <xdr:to>
      <xdr:col>23</xdr:col>
      <xdr:colOff>736023</xdr:colOff>
      <xdr:row>46</xdr:row>
      <xdr:rowOff>69028</xdr:rowOff>
    </xdr:to>
    <xdr:sp macro="" textlink="">
      <xdr:nvSpPr>
        <xdr:cNvPr id="43" name="Rectángulo redondeado 2">
          <a:extLst>
            <a:ext uri="{FF2B5EF4-FFF2-40B4-BE49-F238E27FC236}">
              <a16:creationId xmlns:a16="http://schemas.microsoft.com/office/drawing/2014/main" id="{72AD9840-8019-47A0-BD03-6DBBC30A8512}"/>
            </a:ext>
          </a:extLst>
        </xdr:cNvPr>
        <xdr:cNvSpPr/>
      </xdr:nvSpPr>
      <xdr:spPr>
        <a:xfrm>
          <a:off x="20754218" y="8550419"/>
          <a:ext cx="573123" cy="454791"/>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a:t>cv</a:t>
          </a:r>
        </a:p>
      </xdr:txBody>
    </xdr:sp>
    <xdr:clientData/>
  </xdr:twoCellAnchor>
  <xdr:twoCellAnchor>
    <xdr:from>
      <xdr:col>23</xdr:col>
      <xdr:colOff>150777</xdr:colOff>
      <xdr:row>51</xdr:row>
      <xdr:rowOff>52388</xdr:rowOff>
    </xdr:from>
    <xdr:to>
      <xdr:col>23</xdr:col>
      <xdr:colOff>723900</xdr:colOff>
      <xdr:row>54</xdr:row>
      <xdr:rowOff>13610</xdr:rowOff>
    </xdr:to>
    <xdr:sp macro="" textlink="">
      <xdr:nvSpPr>
        <xdr:cNvPr id="44" name="Rectángulo redondeado 2">
          <a:extLst>
            <a:ext uri="{FF2B5EF4-FFF2-40B4-BE49-F238E27FC236}">
              <a16:creationId xmlns:a16="http://schemas.microsoft.com/office/drawing/2014/main" id="{BF311384-00B5-4D48-8039-FE13FC015965}"/>
            </a:ext>
          </a:extLst>
        </xdr:cNvPr>
        <xdr:cNvSpPr/>
      </xdr:nvSpPr>
      <xdr:spPr>
        <a:xfrm>
          <a:off x="20742095" y="9811183"/>
          <a:ext cx="573123" cy="454791"/>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a:t>cv</a:t>
          </a:r>
        </a:p>
      </xdr:txBody>
    </xdr:sp>
    <xdr:clientData/>
  </xdr:twoCellAnchor>
  <xdr:twoCellAnchor>
    <xdr:from>
      <xdr:col>23</xdr:col>
      <xdr:colOff>225245</xdr:colOff>
      <xdr:row>57</xdr:row>
      <xdr:rowOff>118196</xdr:rowOff>
    </xdr:from>
    <xdr:to>
      <xdr:col>23</xdr:col>
      <xdr:colOff>798368</xdr:colOff>
      <xdr:row>60</xdr:row>
      <xdr:rowOff>79419</xdr:rowOff>
    </xdr:to>
    <xdr:sp macro="" textlink="">
      <xdr:nvSpPr>
        <xdr:cNvPr id="45" name="Rectángulo redondeado 2">
          <a:extLst>
            <a:ext uri="{FF2B5EF4-FFF2-40B4-BE49-F238E27FC236}">
              <a16:creationId xmlns:a16="http://schemas.microsoft.com/office/drawing/2014/main" id="{BF173289-ACEA-47DE-A004-C9634307252B}"/>
            </a:ext>
          </a:extLst>
        </xdr:cNvPr>
        <xdr:cNvSpPr/>
      </xdr:nvSpPr>
      <xdr:spPr>
        <a:xfrm>
          <a:off x="20816563" y="10864128"/>
          <a:ext cx="573123" cy="454791"/>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a:t>cv</a:t>
          </a:r>
        </a:p>
      </xdr:txBody>
    </xdr:sp>
    <xdr:clientData/>
  </xdr:twoCellAnchor>
  <xdr:twoCellAnchor>
    <xdr:from>
      <xdr:col>23</xdr:col>
      <xdr:colOff>239100</xdr:colOff>
      <xdr:row>72</xdr:row>
      <xdr:rowOff>19483</xdr:rowOff>
    </xdr:from>
    <xdr:to>
      <xdr:col>23</xdr:col>
      <xdr:colOff>812223</xdr:colOff>
      <xdr:row>74</xdr:row>
      <xdr:rowOff>145229</xdr:rowOff>
    </xdr:to>
    <xdr:sp macro="" textlink="">
      <xdr:nvSpPr>
        <xdr:cNvPr id="46" name="Rectángulo redondeado 2">
          <a:extLst>
            <a:ext uri="{FF2B5EF4-FFF2-40B4-BE49-F238E27FC236}">
              <a16:creationId xmlns:a16="http://schemas.microsoft.com/office/drawing/2014/main" id="{493CF32B-DDC5-445F-9FD7-F60888BF4342}"/>
            </a:ext>
          </a:extLst>
        </xdr:cNvPr>
        <xdr:cNvSpPr/>
      </xdr:nvSpPr>
      <xdr:spPr>
        <a:xfrm>
          <a:off x="20830418" y="13233256"/>
          <a:ext cx="573123" cy="454791"/>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a:t>cv</a:t>
          </a:r>
        </a:p>
      </xdr:txBody>
    </xdr:sp>
    <xdr:clientData/>
  </xdr:twoCellAnchor>
  <xdr:twoCellAnchor>
    <xdr:from>
      <xdr:col>18</xdr:col>
      <xdr:colOff>175022</xdr:colOff>
      <xdr:row>69</xdr:row>
      <xdr:rowOff>154565</xdr:rowOff>
    </xdr:from>
    <xdr:to>
      <xdr:col>18</xdr:col>
      <xdr:colOff>748145</xdr:colOff>
      <xdr:row>72</xdr:row>
      <xdr:rowOff>115788</xdr:rowOff>
    </xdr:to>
    <xdr:sp macro="" textlink="">
      <xdr:nvSpPr>
        <xdr:cNvPr id="47" name="Rectángulo redondeado 2">
          <a:extLst>
            <a:ext uri="{FF2B5EF4-FFF2-40B4-BE49-F238E27FC236}">
              <a16:creationId xmlns:a16="http://schemas.microsoft.com/office/drawing/2014/main" id="{F5A4B1CB-E798-43F3-ADEB-C873A39753B1}"/>
            </a:ext>
          </a:extLst>
        </xdr:cNvPr>
        <xdr:cNvSpPr/>
      </xdr:nvSpPr>
      <xdr:spPr>
        <a:xfrm>
          <a:off x="14800227" y="12874770"/>
          <a:ext cx="573123" cy="454791"/>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a:t>cv</a:t>
          </a:r>
        </a:p>
      </xdr:txBody>
    </xdr:sp>
    <xdr:clientData/>
  </xdr:twoCellAnchor>
  <xdr:twoCellAnchor>
    <xdr:from>
      <xdr:col>21</xdr:col>
      <xdr:colOff>16455</xdr:colOff>
      <xdr:row>76</xdr:row>
      <xdr:rowOff>8535</xdr:rowOff>
    </xdr:from>
    <xdr:to>
      <xdr:col>21</xdr:col>
      <xdr:colOff>597479</xdr:colOff>
      <xdr:row>78</xdr:row>
      <xdr:rowOff>19793</xdr:rowOff>
    </xdr:to>
    <xdr:sp macro="" textlink="">
      <xdr:nvSpPr>
        <xdr:cNvPr id="48" name="Rectángulo redondeado 2">
          <a:extLst>
            <a:ext uri="{FF2B5EF4-FFF2-40B4-BE49-F238E27FC236}">
              <a16:creationId xmlns:a16="http://schemas.microsoft.com/office/drawing/2014/main" id="{0695AEB1-E928-466D-A745-986018DC8E3F}"/>
            </a:ext>
          </a:extLst>
        </xdr:cNvPr>
        <xdr:cNvSpPr/>
      </xdr:nvSpPr>
      <xdr:spPr>
        <a:xfrm>
          <a:off x="18978009" y="13799374"/>
          <a:ext cx="581024" cy="385455"/>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22</xdr:col>
      <xdr:colOff>63072</xdr:colOff>
      <xdr:row>50</xdr:row>
      <xdr:rowOff>114980</xdr:rowOff>
    </xdr:from>
    <xdr:to>
      <xdr:col>22</xdr:col>
      <xdr:colOff>974271</xdr:colOff>
      <xdr:row>56</xdr:row>
      <xdr:rowOff>0</xdr:rowOff>
    </xdr:to>
    <xdr:sp macro="" textlink="">
      <xdr:nvSpPr>
        <xdr:cNvPr id="53" name="Rectángulo redondeado 2">
          <a:extLst>
            <a:ext uri="{FF2B5EF4-FFF2-40B4-BE49-F238E27FC236}">
              <a16:creationId xmlns:a16="http://schemas.microsoft.com/office/drawing/2014/main" id="{10EB39E0-FDBD-4008-816E-4DD53DB94C87}"/>
            </a:ext>
          </a:extLst>
        </xdr:cNvPr>
        <xdr:cNvSpPr/>
      </xdr:nvSpPr>
      <xdr:spPr>
        <a:xfrm>
          <a:off x="19660760" y="9639980"/>
          <a:ext cx="911199" cy="88514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a:t>cv</a:t>
          </a:r>
        </a:p>
      </xdr:txBody>
    </xdr:sp>
    <xdr:clientData/>
  </xdr:twoCellAnchor>
  <xdr:twoCellAnchor>
    <xdr:from>
      <xdr:col>23</xdr:col>
      <xdr:colOff>293157</xdr:colOff>
      <xdr:row>76</xdr:row>
      <xdr:rowOff>9834</xdr:rowOff>
    </xdr:from>
    <xdr:to>
      <xdr:col>23</xdr:col>
      <xdr:colOff>866280</xdr:colOff>
      <xdr:row>78</xdr:row>
      <xdr:rowOff>87955</xdr:rowOff>
    </xdr:to>
    <xdr:sp macro="" textlink="">
      <xdr:nvSpPr>
        <xdr:cNvPr id="52" name="Rectángulo redondeado 2">
          <a:extLst>
            <a:ext uri="{FF2B5EF4-FFF2-40B4-BE49-F238E27FC236}">
              <a16:creationId xmlns:a16="http://schemas.microsoft.com/office/drawing/2014/main" id="{D41E9F7A-1D98-486E-A934-710AB0B098AA}"/>
            </a:ext>
          </a:extLst>
        </xdr:cNvPr>
        <xdr:cNvSpPr/>
      </xdr:nvSpPr>
      <xdr:spPr>
        <a:xfrm>
          <a:off x="20887568" y="13800673"/>
          <a:ext cx="573123" cy="452318"/>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a:t>cv</a:t>
          </a:r>
        </a:p>
      </xdr:txBody>
    </xdr:sp>
    <xdr:clientData/>
  </xdr:twoCellAnchor>
  <xdr:twoCellAnchor>
    <xdr:from>
      <xdr:col>22</xdr:col>
      <xdr:colOff>105380</xdr:colOff>
      <xdr:row>75</xdr:row>
      <xdr:rowOff>128216</xdr:rowOff>
    </xdr:from>
    <xdr:to>
      <xdr:col>22</xdr:col>
      <xdr:colOff>678503</xdr:colOff>
      <xdr:row>78</xdr:row>
      <xdr:rowOff>43052</xdr:rowOff>
    </xdr:to>
    <xdr:sp macro="" textlink="">
      <xdr:nvSpPr>
        <xdr:cNvPr id="55" name="Rectángulo redondeado 2">
          <a:extLst>
            <a:ext uri="{FF2B5EF4-FFF2-40B4-BE49-F238E27FC236}">
              <a16:creationId xmlns:a16="http://schemas.microsoft.com/office/drawing/2014/main" id="{69CCEAA7-A1C1-4DED-8223-0C8DEC3AC95B}"/>
            </a:ext>
          </a:extLst>
        </xdr:cNvPr>
        <xdr:cNvSpPr/>
      </xdr:nvSpPr>
      <xdr:spPr>
        <a:xfrm>
          <a:off x="19706469" y="13755770"/>
          <a:ext cx="573123" cy="452318"/>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a:t>cv</a:t>
          </a:r>
        </a:p>
      </xdr:txBody>
    </xdr:sp>
    <xdr:clientData/>
  </xdr:twoCellAnchor>
  <xdr:twoCellAnchor editAs="oneCell">
    <xdr:from>
      <xdr:col>7</xdr:col>
      <xdr:colOff>233437</xdr:colOff>
      <xdr:row>81</xdr:row>
      <xdr:rowOff>31750</xdr:rowOff>
    </xdr:from>
    <xdr:to>
      <xdr:col>23</xdr:col>
      <xdr:colOff>1040691</xdr:colOff>
      <xdr:row>91</xdr:row>
      <xdr:rowOff>17881</xdr:rowOff>
    </xdr:to>
    <xdr:pic>
      <xdr:nvPicPr>
        <xdr:cNvPr id="56" name="Imagen 55">
          <a:extLst>
            <a:ext uri="{FF2B5EF4-FFF2-40B4-BE49-F238E27FC236}">
              <a16:creationId xmlns:a16="http://schemas.microsoft.com/office/drawing/2014/main" id="{81D59836-06AD-4109-8DB7-2439858D58CE}"/>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5150718" y="14783594"/>
          <a:ext cx="16475879" cy="1629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0EBE1981-2EE3-47D1-8CA2-7E9E9F2EDAB9}"/>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1F723D5C-744A-4C34-B884-BE6F4301F63A}"/>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15F526FF-FBD0-4890-A305-5D0D08547FEB}"/>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74222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F081ED9B-5FAE-40F0-9DFF-AF2318042A0F}"/>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635720"/>
          <a:ext cx="1387533" cy="1339908"/>
        </a:xfrm>
        <a:prstGeom prst="rect">
          <a:avLst/>
        </a:prstGeom>
      </xdr:spPr>
    </xdr:pic>
    <xdr:clientData/>
  </xdr:twoCellAnchor>
  <xdr:twoCellAnchor editAs="oneCell">
    <xdr:from>
      <xdr:col>1</xdr:col>
      <xdr:colOff>39686</xdr:colOff>
      <xdr:row>26</xdr:row>
      <xdr:rowOff>39688</xdr:rowOff>
    </xdr:from>
    <xdr:to>
      <xdr:col>25</xdr:col>
      <xdr:colOff>1071561</xdr:colOff>
      <xdr:row>53</xdr:row>
      <xdr:rowOff>119063</xdr:rowOff>
    </xdr:to>
    <xdr:pic>
      <xdr:nvPicPr>
        <xdr:cNvPr id="9" name="Imagen 8">
          <a:extLst>
            <a:ext uri="{FF2B5EF4-FFF2-40B4-BE49-F238E27FC236}">
              <a16:creationId xmlns:a16="http://schemas.microsoft.com/office/drawing/2014/main" id="{D53313EF-480C-4E35-820F-6F3F5851145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77030" y="5258594"/>
          <a:ext cx="23812500" cy="436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312082</xdr:colOff>
      <xdr:row>90</xdr:row>
      <xdr:rowOff>0</xdr:rowOff>
    </xdr:from>
    <xdr:to>
      <xdr:col>24</xdr:col>
      <xdr:colOff>377179</xdr:colOff>
      <xdr:row>100</xdr:row>
      <xdr:rowOff>61536</xdr:rowOff>
    </xdr:to>
    <xdr:pic>
      <xdr:nvPicPr>
        <xdr:cNvPr id="10" name="Imagen 9">
          <a:extLst>
            <a:ext uri="{FF2B5EF4-FFF2-40B4-BE49-F238E27FC236}">
              <a16:creationId xmlns:a16="http://schemas.microsoft.com/office/drawing/2014/main" id="{356664D7-D846-4293-BE95-1412E338AE54}"/>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5927863" y="15537656"/>
          <a:ext cx="16475879" cy="1629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2448A781-6E7C-4EF8-B329-2D1B1929BE08}"/>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5485725" y="0"/>
          <a:ext cx="1213221" cy="625747"/>
        </a:xfrm>
        <a:prstGeom prst="rect">
          <a:avLst/>
        </a:prstGeom>
        <a:ln>
          <a:noFill/>
        </a:ln>
      </xdr:spPr>
    </xdr:pic>
    <xdr:clientData/>
  </xdr:twoCellAnchor>
  <xdr:twoCellAnchor editAs="oneCell">
    <xdr:from>
      <xdr:col>23</xdr:col>
      <xdr:colOff>393951</xdr:colOff>
      <xdr:row>0</xdr:row>
      <xdr:rowOff>44927</xdr:rowOff>
    </xdr:from>
    <xdr:to>
      <xdr:col>23</xdr:col>
      <xdr:colOff>1052579</xdr:colOff>
      <xdr:row>1</xdr:row>
      <xdr:rowOff>7165</xdr:rowOff>
    </xdr:to>
    <xdr:pic>
      <xdr:nvPicPr>
        <xdr:cNvPr id="3" name="Imagen 10" descr="Gus Marcos – Inversiones Inmobiliarias">
          <a:extLst>
            <a:ext uri="{FF2B5EF4-FFF2-40B4-BE49-F238E27FC236}">
              <a16:creationId xmlns:a16="http://schemas.microsoft.com/office/drawing/2014/main" id="{366B0E68-1F9B-4C39-B626-592DFAF237BF}"/>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4473151" y="44927"/>
          <a:ext cx="658628" cy="6480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91</xdr:row>
      <xdr:rowOff>83128</xdr:rowOff>
    </xdr:from>
    <xdr:to>
      <xdr:col>10</xdr:col>
      <xdr:colOff>245226</xdr:colOff>
      <xdr:row>99</xdr:row>
      <xdr:rowOff>60118</xdr:rowOff>
    </xdr:to>
    <xdr:pic>
      <xdr:nvPicPr>
        <xdr:cNvPr id="4" name="Imagen 3">
          <a:extLst>
            <a:ext uri="{FF2B5EF4-FFF2-40B4-BE49-F238E27FC236}">
              <a16:creationId xmlns:a16="http://schemas.microsoft.com/office/drawing/2014/main" id="{11E22918-1969-441A-953B-77FB06416202}"/>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808903"/>
          <a:ext cx="1367443" cy="1272390"/>
        </a:xfrm>
        <a:prstGeom prst="rect">
          <a:avLst/>
        </a:prstGeom>
      </xdr:spPr>
    </xdr:pic>
    <xdr:clientData/>
  </xdr:twoCellAnchor>
  <xdr:twoCellAnchor editAs="oneCell">
    <xdr:from>
      <xdr:col>11</xdr:col>
      <xdr:colOff>775853</xdr:colOff>
      <xdr:row>90</xdr:row>
      <xdr:rowOff>138545</xdr:rowOff>
    </xdr:from>
    <xdr:to>
      <xdr:col>13</xdr:col>
      <xdr:colOff>626051</xdr:colOff>
      <xdr:row>99</xdr:row>
      <xdr:rowOff>17319</xdr:rowOff>
    </xdr:to>
    <xdr:pic>
      <xdr:nvPicPr>
        <xdr:cNvPr id="5" name="Imagen 4">
          <a:extLst>
            <a:ext uri="{FF2B5EF4-FFF2-40B4-BE49-F238E27FC236}">
              <a16:creationId xmlns:a16="http://schemas.microsoft.com/office/drawing/2014/main" id="{B3E076A2-90B9-4645-98BD-625C2D6C132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702395"/>
          <a:ext cx="1383723" cy="1336099"/>
        </a:xfrm>
        <a:prstGeom prst="rect">
          <a:avLst/>
        </a:prstGeom>
      </xdr:spPr>
    </xdr:pic>
    <xdr:clientData/>
  </xdr:twoCellAnchor>
  <xdr:twoCellAnchor>
    <xdr:from>
      <xdr:col>0</xdr:col>
      <xdr:colOff>290945</xdr:colOff>
      <xdr:row>85</xdr:row>
      <xdr:rowOff>45027</xdr:rowOff>
    </xdr:from>
    <xdr:to>
      <xdr:col>2</xdr:col>
      <xdr:colOff>346405</xdr:colOff>
      <xdr:row>88</xdr:row>
      <xdr:rowOff>115153</xdr:rowOff>
    </xdr:to>
    <xdr:sp macro="" textlink="">
      <xdr:nvSpPr>
        <xdr:cNvPr id="6" name="Rectángulo redondeado 2">
          <a:extLst>
            <a:ext uri="{FF2B5EF4-FFF2-40B4-BE49-F238E27FC236}">
              <a16:creationId xmlns:a16="http://schemas.microsoft.com/office/drawing/2014/main" id="{02203184-3DE7-4E00-93A5-B01A0C7C63A2}"/>
            </a:ext>
          </a:extLst>
        </xdr:cNvPr>
        <xdr:cNvSpPr/>
      </xdr:nvSpPr>
      <xdr:spPr>
        <a:xfrm>
          <a:off x="290945" y="14751627"/>
          <a:ext cx="1160360"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7" name="Rectángulo redondeado 2">
          <a:extLst>
            <a:ext uri="{FF2B5EF4-FFF2-40B4-BE49-F238E27FC236}">
              <a16:creationId xmlns:a16="http://schemas.microsoft.com/office/drawing/2014/main" id="{89324121-6AB8-4A43-AFB4-4B106B6E0069}"/>
            </a:ext>
          </a:extLst>
        </xdr:cNvPr>
        <xdr:cNvSpPr/>
      </xdr:nvSpPr>
      <xdr:spPr>
        <a:xfrm>
          <a:off x="313458" y="13790468"/>
          <a:ext cx="1159575" cy="59537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8" name="CuadroTexto 7">
          <a:extLst>
            <a:ext uri="{FF2B5EF4-FFF2-40B4-BE49-F238E27FC236}">
              <a16:creationId xmlns:a16="http://schemas.microsoft.com/office/drawing/2014/main" id="{047E61A1-AAD5-47B1-B54D-B1E8B5C3E24D}"/>
            </a:ext>
          </a:extLst>
        </xdr:cNvPr>
        <xdr:cNvSpPr txBox="1"/>
      </xdr:nvSpPr>
      <xdr:spPr>
        <a:xfrm>
          <a:off x="1534391" y="13910830"/>
          <a:ext cx="3685309" cy="4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xdr:from>
      <xdr:col>2</xdr:col>
      <xdr:colOff>471054</xdr:colOff>
      <xdr:row>85</xdr:row>
      <xdr:rowOff>152400</xdr:rowOff>
    </xdr:from>
    <xdr:to>
      <xdr:col>5</xdr:col>
      <xdr:colOff>682931</xdr:colOff>
      <xdr:row>88</xdr:row>
      <xdr:rowOff>101036</xdr:rowOff>
    </xdr:to>
    <xdr:sp macro="" textlink="">
      <xdr:nvSpPr>
        <xdr:cNvPr id="9" name="CuadroTexto 8">
          <a:extLst>
            <a:ext uri="{FF2B5EF4-FFF2-40B4-BE49-F238E27FC236}">
              <a16:creationId xmlns:a16="http://schemas.microsoft.com/office/drawing/2014/main" id="{5F807F14-2857-4980-9CC5-7F6472CEF634}"/>
            </a:ext>
          </a:extLst>
        </xdr:cNvPr>
        <xdr:cNvSpPr txBox="1"/>
      </xdr:nvSpPr>
      <xdr:spPr>
        <a:xfrm>
          <a:off x="1575954" y="14859000"/>
          <a:ext cx="2497877" cy="48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editAs="oneCell">
    <xdr:from>
      <xdr:col>8</xdr:col>
      <xdr:colOff>401783</xdr:colOff>
      <xdr:row>91</xdr:row>
      <xdr:rowOff>83128</xdr:rowOff>
    </xdr:from>
    <xdr:to>
      <xdr:col>10</xdr:col>
      <xdr:colOff>245226</xdr:colOff>
      <xdr:row>99</xdr:row>
      <xdr:rowOff>60118</xdr:rowOff>
    </xdr:to>
    <xdr:pic>
      <xdr:nvPicPr>
        <xdr:cNvPr id="13" name="Imagen 12">
          <a:extLst>
            <a:ext uri="{FF2B5EF4-FFF2-40B4-BE49-F238E27FC236}">
              <a16:creationId xmlns:a16="http://schemas.microsoft.com/office/drawing/2014/main" id="{5BD6B46B-52EE-4D4B-8ADD-A1E89DA40E32}"/>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808903"/>
          <a:ext cx="1367443" cy="1272390"/>
        </a:xfrm>
        <a:prstGeom prst="rect">
          <a:avLst/>
        </a:prstGeom>
      </xdr:spPr>
    </xdr:pic>
    <xdr:clientData/>
  </xdr:twoCellAnchor>
  <xdr:twoCellAnchor editAs="oneCell">
    <xdr:from>
      <xdr:col>11</xdr:col>
      <xdr:colOff>775853</xdr:colOff>
      <xdr:row>90</xdr:row>
      <xdr:rowOff>138545</xdr:rowOff>
    </xdr:from>
    <xdr:to>
      <xdr:col>13</xdr:col>
      <xdr:colOff>626051</xdr:colOff>
      <xdr:row>99</xdr:row>
      <xdr:rowOff>17318</xdr:rowOff>
    </xdr:to>
    <xdr:pic>
      <xdr:nvPicPr>
        <xdr:cNvPr id="14" name="Imagen 13">
          <a:extLst>
            <a:ext uri="{FF2B5EF4-FFF2-40B4-BE49-F238E27FC236}">
              <a16:creationId xmlns:a16="http://schemas.microsoft.com/office/drawing/2014/main" id="{3A807B9D-0C2C-464B-B763-006AC9DC2BAF}"/>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702395"/>
          <a:ext cx="1383723" cy="1336098"/>
        </a:xfrm>
        <a:prstGeom prst="rect">
          <a:avLst/>
        </a:prstGeom>
      </xdr:spPr>
    </xdr:pic>
    <xdr:clientData/>
  </xdr:twoCellAnchor>
  <xdr:twoCellAnchor editAs="oneCell">
    <xdr:from>
      <xdr:col>7</xdr:col>
      <xdr:colOff>317499</xdr:colOff>
      <xdr:row>8</xdr:row>
      <xdr:rowOff>158750</xdr:rowOff>
    </xdr:from>
    <xdr:to>
      <xdr:col>22</xdr:col>
      <xdr:colOff>1613008</xdr:colOff>
      <xdr:row>86</xdr:row>
      <xdr:rowOff>31750</xdr:rowOff>
    </xdr:to>
    <xdr:pic>
      <xdr:nvPicPr>
        <xdr:cNvPr id="15" name="Imagen 14">
          <a:extLst>
            <a:ext uri="{FF2B5EF4-FFF2-40B4-BE49-F238E27FC236}">
              <a16:creationId xmlns:a16="http://schemas.microsoft.com/office/drawing/2014/main" id="{E4011D85-4A75-42CA-AE10-791AB54662E3}"/>
            </a:ext>
          </a:extLst>
        </xdr:cNvPr>
        <xdr:cNvPicPr>
          <a:picLocks noChangeAspect="1" noChangeArrowheads="1"/>
        </xdr:cNvPicPr>
      </xdr:nvPicPr>
      <xdr:blipFill rotWithShape="1">
        <a:blip xmlns:r="http://schemas.openxmlformats.org/officeDocument/2006/relationships" r:embed="rId5" cstate="print">
          <a:biLevel thresh="75000"/>
          <a:extLst>
            <a:ext uri="{28A0092B-C50C-407E-A947-70E740481C1C}">
              <a14:useLocalDpi xmlns:a14="http://schemas.microsoft.com/office/drawing/2010/main" val="0"/>
            </a:ext>
          </a:extLst>
        </a:blip>
        <a:srcRect l="19259" t="10151" r="42223" b="14128"/>
        <a:stretch/>
      </xdr:blipFill>
      <xdr:spPr bwMode="auto">
        <a:xfrm>
          <a:off x="5238749" y="2095500"/>
          <a:ext cx="16440259" cy="1260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571500</xdr:colOff>
      <xdr:row>79</xdr:row>
      <xdr:rowOff>31749</xdr:rowOff>
    </xdr:from>
    <xdr:to>
      <xdr:col>20</xdr:col>
      <xdr:colOff>966602</xdr:colOff>
      <xdr:row>99</xdr:row>
      <xdr:rowOff>31750</xdr:rowOff>
    </xdr:to>
    <xdr:pic>
      <xdr:nvPicPr>
        <xdr:cNvPr id="16" name="Imagen 15">
          <a:extLst>
            <a:ext uri="{FF2B5EF4-FFF2-40B4-BE49-F238E27FC236}">
              <a16:creationId xmlns:a16="http://schemas.microsoft.com/office/drawing/2014/main" id="{75D4BD19-3201-4A51-8CBD-8165FB49AD0B}"/>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6921" t="54693" r="62680" b="28527"/>
        <a:stretch/>
      </xdr:blipFill>
      <xdr:spPr bwMode="auto">
        <a:xfrm>
          <a:off x="7778750" y="13588999"/>
          <a:ext cx="10555102" cy="3238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630958</xdr:colOff>
      <xdr:row>22</xdr:row>
      <xdr:rowOff>42718</xdr:rowOff>
    </xdr:from>
    <xdr:to>
      <xdr:col>12</xdr:col>
      <xdr:colOff>381000</xdr:colOff>
      <xdr:row>27</xdr:row>
      <xdr:rowOff>127000</xdr:rowOff>
    </xdr:to>
    <xdr:sp macro="" textlink="">
      <xdr:nvSpPr>
        <xdr:cNvPr id="17" name="Rectángulo redondeado 2">
          <a:extLst>
            <a:ext uri="{FF2B5EF4-FFF2-40B4-BE49-F238E27FC236}">
              <a16:creationId xmlns:a16="http://schemas.microsoft.com/office/drawing/2014/main" id="{C081F230-2871-4C21-A0B7-4CBD897E55E1}"/>
            </a:ext>
          </a:extLst>
        </xdr:cNvPr>
        <xdr:cNvSpPr/>
      </xdr:nvSpPr>
      <xdr:spPr>
        <a:xfrm>
          <a:off x="7838208" y="4551218"/>
          <a:ext cx="1274042" cy="878032"/>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13</xdr:col>
      <xdr:colOff>440458</xdr:colOff>
      <xdr:row>22</xdr:row>
      <xdr:rowOff>169718</xdr:rowOff>
    </xdr:from>
    <xdr:to>
      <xdr:col>15</xdr:col>
      <xdr:colOff>628650</xdr:colOff>
      <xdr:row>28</xdr:row>
      <xdr:rowOff>82550</xdr:rowOff>
    </xdr:to>
    <xdr:sp macro="" textlink="">
      <xdr:nvSpPr>
        <xdr:cNvPr id="29" name="Rectángulo redondeado 2">
          <a:extLst>
            <a:ext uri="{FF2B5EF4-FFF2-40B4-BE49-F238E27FC236}">
              <a16:creationId xmlns:a16="http://schemas.microsoft.com/office/drawing/2014/main" id="{5A448FFB-5908-4A2A-AF13-236B4C0AB11B}"/>
            </a:ext>
          </a:extLst>
        </xdr:cNvPr>
        <xdr:cNvSpPr/>
      </xdr:nvSpPr>
      <xdr:spPr>
        <a:xfrm>
          <a:off x="9927358" y="4760768"/>
          <a:ext cx="1274042" cy="941532"/>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952500</xdr:colOff>
      <xdr:row>36</xdr:row>
      <xdr:rowOff>125268</xdr:rowOff>
    </xdr:from>
    <xdr:to>
      <xdr:col>20</xdr:col>
      <xdr:colOff>1892300</xdr:colOff>
      <xdr:row>42</xdr:row>
      <xdr:rowOff>50800</xdr:rowOff>
    </xdr:to>
    <xdr:sp macro="" textlink="">
      <xdr:nvSpPr>
        <xdr:cNvPr id="30" name="Rectángulo redondeado 2">
          <a:extLst>
            <a:ext uri="{FF2B5EF4-FFF2-40B4-BE49-F238E27FC236}">
              <a16:creationId xmlns:a16="http://schemas.microsoft.com/office/drawing/2014/main" id="{19F98F42-DDA0-48FA-9F5C-CA83644047AD}"/>
            </a:ext>
          </a:extLst>
        </xdr:cNvPr>
        <xdr:cNvSpPr/>
      </xdr:nvSpPr>
      <xdr:spPr>
        <a:xfrm>
          <a:off x="18319750" y="6856268"/>
          <a:ext cx="939800" cy="878032"/>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10</xdr:col>
      <xdr:colOff>738908</xdr:colOff>
      <xdr:row>36</xdr:row>
      <xdr:rowOff>87168</xdr:rowOff>
    </xdr:from>
    <xdr:to>
      <xdr:col>12</xdr:col>
      <xdr:colOff>488950</xdr:colOff>
      <xdr:row>42</xdr:row>
      <xdr:rowOff>12700</xdr:rowOff>
    </xdr:to>
    <xdr:sp macro="" textlink="">
      <xdr:nvSpPr>
        <xdr:cNvPr id="31" name="Rectángulo redondeado 2">
          <a:extLst>
            <a:ext uri="{FF2B5EF4-FFF2-40B4-BE49-F238E27FC236}">
              <a16:creationId xmlns:a16="http://schemas.microsoft.com/office/drawing/2014/main" id="{CB1A660D-FB23-44D2-AEE0-BB1CF5B3E4C4}"/>
            </a:ext>
          </a:extLst>
        </xdr:cNvPr>
        <xdr:cNvSpPr/>
      </xdr:nvSpPr>
      <xdr:spPr>
        <a:xfrm>
          <a:off x="7946158" y="6818168"/>
          <a:ext cx="1274042" cy="878032"/>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13</xdr:col>
      <xdr:colOff>446808</xdr:colOff>
      <xdr:row>36</xdr:row>
      <xdr:rowOff>144318</xdr:rowOff>
    </xdr:from>
    <xdr:to>
      <xdr:col>15</xdr:col>
      <xdr:colOff>641350</xdr:colOff>
      <xdr:row>42</xdr:row>
      <xdr:rowOff>69850</xdr:rowOff>
    </xdr:to>
    <xdr:sp macro="" textlink="">
      <xdr:nvSpPr>
        <xdr:cNvPr id="32" name="Rectángulo redondeado 2">
          <a:extLst>
            <a:ext uri="{FF2B5EF4-FFF2-40B4-BE49-F238E27FC236}">
              <a16:creationId xmlns:a16="http://schemas.microsoft.com/office/drawing/2014/main" id="{4EBD6015-C649-4D30-9D36-B7F90EADC8CF}"/>
            </a:ext>
          </a:extLst>
        </xdr:cNvPr>
        <xdr:cNvSpPr/>
      </xdr:nvSpPr>
      <xdr:spPr>
        <a:xfrm>
          <a:off x="9940058" y="6875318"/>
          <a:ext cx="1274042" cy="878032"/>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408708</xdr:colOff>
      <xdr:row>36</xdr:row>
      <xdr:rowOff>42718</xdr:rowOff>
    </xdr:from>
    <xdr:to>
      <xdr:col>17</xdr:col>
      <xdr:colOff>254000</xdr:colOff>
      <xdr:row>41</xdr:row>
      <xdr:rowOff>127000</xdr:rowOff>
    </xdr:to>
    <xdr:sp macro="" textlink="">
      <xdr:nvSpPr>
        <xdr:cNvPr id="33" name="Rectángulo redondeado 2">
          <a:extLst>
            <a:ext uri="{FF2B5EF4-FFF2-40B4-BE49-F238E27FC236}">
              <a16:creationId xmlns:a16="http://schemas.microsoft.com/office/drawing/2014/main" id="{49912712-BD64-4173-8B6F-371B6B43060E}"/>
            </a:ext>
          </a:extLst>
        </xdr:cNvPr>
        <xdr:cNvSpPr/>
      </xdr:nvSpPr>
      <xdr:spPr>
        <a:xfrm>
          <a:off x="12092708" y="6773718"/>
          <a:ext cx="1274042" cy="878032"/>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942108</xdr:colOff>
      <xdr:row>36</xdr:row>
      <xdr:rowOff>68118</xdr:rowOff>
    </xdr:from>
    <xdr:to>
      <xdr:col>18</xdr:col>
      <xdr:colOff>692150</xdr:colOff>
      <xdr:row>41</xdr:row>
      <xdr:rowOff>152400</xdr:rowOff>
    </xdr:to>
    <xdr:sp macro="" textlink="">
      <xdr:nvSpPr>
        <xdr:cNvPr id="34" name="Rectángulo redondeado 2">
          <a:extLst>
            <a:ext uri="{FF2B5EF4-FFF2-40B4-BE49-F238E27FC236}">
              <a16:creationId xmlns:a16="http://schemas.microsoft.com/office/drawing/2014/main" id="{FFE6AC9C-01FA-40AD-AA3F-21C01F568B05}"/>
            </a:ext>
          </a:extLst>
        </xdr:cNvPr>
        <xdr:cNvSpPr/>
      </xdr:nvSpPr>
      <xdr:spPr>
        <a:xfrm>
          <a:off x="14054858" y="6799118"/>
          <a:ext cx="1274042" cy="878032"/>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415058</xdr:colOff>
      <xdr:row>22</xdr:row>
      <xdr:rowOff>133350</xdr:rowOff>
    </xdr:from>
    <xdr:to>
      <xdr:col>17</xdr:col>
      <xdr:colOff>260350</xdr:colOff>
      <xdr:row>28</xdr:row>
      <xdr:rowOff>31750</xdr:rowOff>
    </xdr:to>
    <xdr:sp macro="" textlink="">
      <xdr:nvSpPr>
        <xdr:cNvPr id="35" name="Rectángulo redondeado 2">
          <a:extLst>
            <a:ext uri="{FF2B5EF4-FFF2-40B4-BE49-F238E27FC236}">
              <a16:creationId xmlns:a16="http://schemas.microsoft.com/office/drawing/2014/main" id="{610FF3AB-6BC0-459B-9719-DEC2093385B1}"/>
            </a:ext>
          </a:extLst>
        </xdr:cNvPr>
        <xdr:cNvSpPr/>
      </xdr:nvSpPr>
      <xdr:spPr>
        <a:xfrm>
          <a:off x="12092708" y="4724400"/>
          <a:ext cx="1293092" cy="927100"/>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1056408</xdr:colOff>
      <xdr:row>22</xdr:row>
      <xdr:rowOff>23668</xdr:rowOff>
    </xdr:from>
    <xdr:to>
      <xdr:col>18</xdr:col>
      <xdr:colOff>806450</xdr:colOff>
      <xdr:row>27</xdr:row>
      <xdr:rowOff>107950</xdr:rowOff>
    </xdr:to>
    <xdr:sp macro="" textlink="">
      <xdr:nvSpPr>
        <xdr:cNvPr id="36" name="Rectángulo redondeado 2">
          <a:extLst>
            <a:ext uri="{FF2B5EF4-FFF2-40B4-BE49-F238E27FC236}">
              <a16:creationId xmlns:a16="http://schemas.microsoft.com/office/drawing/2014/main" id="{D2150F14-8EE2-457A-822B-7C183223B019}"/>
            </a:ext>
          </a:extLst>
        </xdr:cNvPr>
        <xdr:cNvSpPr/>
      </xdr:nvSpPr>
      <xdr:spPr>
        <a:xfrm>
          <a:off x="14169158" y="4532168"/>
          <a:ext cx="1274042" cy="878032"/>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224558</xdr:colOff>
      <xdr:row>81</xdr:row>
      <xdr:rowOff>49068</xdr:rowOff>
    </xdr:from>
    <xdr:to>
      <xdr:col>17</xdr:col>
      <xdr:colOff>1365250</xdr:colOff>
      <xdr:row>86</xdr:row>
      <xdr:rowOff>0</xdr:rowOff>
    </xdr:to>
    <xdr:sp macro="" textlink="">
      <xdr:nvSpPr>
        <xdr:cNvPr id="37" name="Rectángulo redondeado 2">
          <a:extLst>
            <a:ext uri="{FF2B5EF4-FFF2-40B4-BE49-F238E27FC236}">
              <a16:creationId xmlns:a16="http://schemas.microsoft.com/office/drawing/2014/main" id="{4971C95E-1E02-40BB-AB9A-E6ECE7334393}"/>
            </a:ext>
          </a:extLst>
        </xdr:cNvPr>
        <xdr:cNvSpPr/>
      </xdr:nvSpPr>
      <xdr:spPr>
        <a:xfrm>
          <a:off x="13337308" y="13923818"/>
          <a:ext cx="1140692" cy="744682"/>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186458</xdr:colOff>
      <xdr:row>23</xdr:row>
      <xdr:rowOff>10968</xdr:rowOff>
    </xdr:from>
    <xdr:to>
      <xdr:col>20</xdr:col>
      <xdr:colOff>158750</xdr:colOff>
      <xdr:row>28</xdr:row>
      <xdr:rowOff>95250</xdr:rowOff>
    </xdr:to>
    <xdr:sp macro="" textlink="">
      <xdr:nvSpPr>
        <xdr:cNvPr id="38" name="Rectángulo redondeado 2">
          <a:extLst>
            <a:ext uri="{FF2B5EF4-FFF2-40B4-BE49-F238E27FC236}">
              <a16:creationId xmlns:a16="http://schemas.microsoft.com/office/drawing/2014/main" id="{AD1A703E-3602-4DB2-B533-68CB216D2458}"/>
            </a:ext>
          </a:extLst>
        </xdr:cNvPr>
        <xdr:cNvSpPr/>
      </xdr:nvSpPr>
      <xdr:spPr>
        <a:xfrm>
          <a:off x="16251958" y="4678218"/>
          <a:ext cx="1274042" cy="878032"/>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751608</xdr:colOff>
      <xdr:row>23</xdr:row>
      <xdr:rowOff>4618</xdr:rowOff>
    </xdr:from>
    <xdr:to>
      <xdr:col>20</xdr:col>
      <xdr:colOff>2025650</xdr:colOff>
      <xdr:row>28</xdr:row>
      <xdr:rowOff>88900</xdr:rowOff>
    </xdr:to>
    <xdr:sp macro="" textlink="">
      <xdr:nvSpPr>
        <xdr:cNvPr id="40" name="Rectángulo redondeado 2">
          <a:extLst>
            <a:ext uri="{FF2B5EF4-FFF2-40B4-BE49-F238E27FC236}">
              <a16:creationId xmlns:a16="http://schemas.microsoft.com/office/drawing/2014/main" id="{E134C3BF-2677-46CF-885B-BFE81DF0C3D6}"/>
            </a:ext>
          </a:extLst>
        </xdr:cNvPr>
        <xdr:cNvSpPr/>
      </xdr:nvSpPr>
      <xdr:spPr>
        <a:xfrm>
          <a:off x="18118858" y="4671868"/>
          <a:ext cx="1274042" cy="878032"/>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882650</xdr:colOff>
      <xdr:row>47</xdr:row>
      <xdr:rowOff>77643</xdr:rowOff>
    </xdr:from>
    <xdr:to>
      <xdr:col>20</xdr:col>
      <xdr:colOff>1822450</xdr:colOff>
      <xdr:row>53</xdr:row>
      <xdr:rowOff>3175</xdr:rowOff>
    </xdr:to>
    <xdr:sp macro="" textlink="">
      <xdr:nvSpPr>
        <xdr:cNvPr id="42" name="Rectángulo redondeado 2">
          <a:extLst>
            <a:ext uri="{FF2B5EF4-FFF2-40B4-BE49-F238E27FC236}">
              <a16:creationId xmlns:a16="http://schemas.microsoft.com/office/drawing/2014/main" id="{0F984170-FBF4-47AF-A47D-DC64A400DB30}"/>
            </a:ext>
          </a:extLst>
        </xdr:cNvPr>
        <xdr:cNvSpPr/>
      </xdr:nvSpPr>
      <xdr:spPr>
        <a:xfrm>
          <a:off x="18275300" y="8954943"/>
          <a:ext cx="939800" cy="954232"/>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10</xdr:col>
      <xdr:colOff>669058</xdr:colOff>
      <xdr:row>47</xdr:row>
      <xdr:rowOff>39543</xdr:rowOff>
    </xdr:from>
    <xdr:to>
      <xdr:col>12</xdr:col>
      <xdr:colOff>419100</xdr:colOff>
      <xdr:row>52</xdr:row>
      <xdr:rowOff>136525</xdr:rowOff>
    </xdr:to>
    <xdr:sp macro="" textlink="">
      <xdr:nvSpPr>
        <xdr:cNvPr id="43" name="Rectángulo redondeado 2">
          <a:extLst>
            <a:ext uri="{FF2B5EF4-FFF2-40B4-BE49-F238E27FC236}">
              <a16:creationId xmlns:a16="http://schemas.microsoft.com/office/drawing/2014/main" id="{D129F9E3-CE55-416B-917B-927460134D6E}"/>
            </a:ext>
          </a:extLst>
        </xdr:cNvPr>
        <xdr:cNvSpPr/>
      </xdr:nvSpPr>
      <xdr:spPr>
        <a:xfrm>
          <a:off x="7869958" y="8916843"/>
          <a:ext cx="1274042" cy="954232"/>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13</xdr:col>
      <xdr:colOff>376958</xdr:colOff>
      <xdr:row>47</xdr:row>
      <xdr:rowOff>96693</xdr:rowOff>
    </xdr:from>
    <xdr:to>
      <xdr:col>15</xdr:col>
      <xdr:colOff>571500</xdr:colOff>
      <xdr:row>53</xdr:row>
      <xdr:rowOff>22225</xdr:rowOff>
    </xdr:to>
    <xdr:sp macro="" textlink="">
      <xdr:nvSpPr>
        <xdr:cNvPr id="44" name="Rectángulo redondeado 2">
          <a:extLst>
            <a:ext uri="{FF2B5EF4-FFF2-40B4-BE49-F238E27FC236}">
              <a16:creationId xmlns:a16="http://schemas.microsoft.com/office/drawing/2014/main" id="{936297EE-B65A-4CAE-86AC-42317EBC6554}"/>
            </a:ext>
          </a:extLst>
        </xdr:cNvPr>
        <xdr:cNvSpPr/>
      </xdr:nvSpPr>
      <xdr:spPr>
        <a:xfrm>
          <a:off x="9863858" y="8973993"/>
          <a:ext cx="1280392" cy="954232"/>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338858</xdr:colOff>
      <xdr:row>46</xdr:row>
      <xdr:rowOff>166543</xdr:rowOff>
    </xdr:from>
    <xdr:to>
      <xdr:col>17</xdr:col>
      <xdr:colOff>184150</xdr:colOff>
      <xdr:row>52</xdr:row>
      <xdr:rowOff>79375</xdr:rowOff>
    </xdr:to>
    <xdr:sp macro="" textlink="">
      <xdr:nvSpPr>
        <xdr:cNvPr id="45" name="Rectángulo redondeado 2">
          <a:extLst>
            <a:ext uri="{FF2B5EF4-FFF2-40B4-BE49-F238E27FC236}">
              <a16:creationId xmlns:a16="http://schemas.microsoft.com/office/drawing/2014/main" id="{2C8AD749-3E78-408C-B8AB-B0FE725018EF}"/>
            </a:ext>
          </a:extLst>
        </xdr:cNvPr>
        <xdr:cNvSpPr/>
      </xdr:nvSpPr>
      <xdr:spPr>
        <a:xfrm>
          <a:off x="12016508" y="8872393"/>
          <a:ext cx="1293092" cy="941532"/>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872258</xdr:colOff>
      <xdr:row>47</xdr:row>
      <xdr:rowOff>20493</xdr:rowOff>
    </xdr:from>
    <xdr:to>
      <xdr:col>18</xdr:col>
      <xdr:colOff>622300</xdr:colOff>
      <xdr:row>52</xdr:row>
      <xdr:rowOff>104775</xdr:rowOff>
    </xdr:to>
    <xdr:sp macro="" textlink="">
      <xdr:nvSpPr>
        <xdr:cNvPr id="46" name="Rectángulo redondeado 2">
          <a:extLst>
            <a:ext uri="{FF2B5EF4-FFF2-40B4-BE49-F238E27FC236}">
              <a16:creationId xmlns:a16="http://schemas.microsoft.com/office/drawing/2014/main" id="{66C9AF8F-30C8-4037-A73A-9D0051E8A829}"/>
            </a:ext>
          </a:extLst>
        </xdr:cNvPr>
        <xdr:cNvSpPr/>
      </xdr:nvSpPr>
      <xdr:spPr>
        <a:xfrm>
          <a:off x="13997708" y="8897793"/>
          <a:ext cx="1274042" cy="941532"/>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249958</xdr:colOff>
      <xdr:row>47</xdr:row>
      <xdr:rowOff>1443</xdr:rowOff>
    </xdr:from>
    <xdr:to>
      <xdr:col>20</xdr:col>
      <xdr:colOff>222250</xdr:colOff>
      <xdr:row>52</xdr:row>
      <xdr:rowOff>85725</xdr:rowOff>
    </xdr:to>
    <xdr:sp macro="" textlink="">
      <xdr:nvSpPr>
        <xdr:cNvPr id="47" name="Rectángulo redondeado 2">
          <a:extLst>
            <a:ext uri="{FF2B5EF4-FFF2-40B4-BE49-F238E27FC236}">
              <a16:creationId xmlns:a16="http://schemas.microsoft.com/office/drawing/2014/main" id="{A2D24A73-B60D-4302-AA5F-AB05B705549B}"/>
            </a:ext>
          </a:extLst>
        </xdr:cNvPr>
        <xdr:cNvSpPr/>
      </xdr:nvSpPr>
      <xdr:spPr>
        <a:xfrm>
          <a:off x="16328158" y="8878743"/>
          <a:ext cx="1286742" cy="941532"/>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977900</xdr:colOff>
      <xdr:row>61</xdr:row>
      <xdr:rowOff>153843</xdr:rowOff>
    </xdr:from>
    <xdr:to>
      <xdr:col>20</xdr:col>
      <xdr:colOff>1917700</xdr:colOff>
      <xdr:row>67</xdr:row>
      <xdr:rowOff>79375</xdr:rowOff>
    </xdr:to>
    <xdr:sp macro="" textlink="">
      <xdr:nvSpPr>
        <xdr:cNvPr id="48" name="Rectángulo redondeado 2">
          <a:extLst>
            <a:ext uri="{FF2B5EF4-FFF2-40B4-BE49-F238E27FC236}">
              <a16:creationId xmlns:a16="http://schemas.microsoft.com/office/drawing/2014/main" id="{7705E906-0AC5-43EB-B88F-02DA4734670F}"/>
            </a:ext>
          </a:extLst>
        </xdr:cNvPr>
        <xdr:cNvSpPr/>
      </xdr:nvSpPr>
      <xdr:spPr>
        <a:xfrm>
          <a:off x="18370550" y="11431443"/>
          <a:ext cx="939800" cy="954232"/>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11</xdr:col>
      <xdr:colOff>2308</xdr:colOff>
      <xdr:row>61</xdr:row>
      <xdr:rowOff>115743</xdr:rowOff>
    </xdr:from>
    <xdr:to>
      <xdr:col>12</xdr:col>
      <xdr:colOff>514350</xdr:colOff>
      <xdr:row>67</xdr:row>
      <xdr:rowOff>41275</xdr:rowOff>
    </xdr:to>
    <xdr:sp macro="" textlink="">
      <xdr:nvSpPr>
        <xdr:cNvPr id="49" name="Rectángulo redondeado 2">
          <a:extLst>
            <a:ext uri="{FF2B5EF4-FFF2-40B4-BE49-F238E27FC236}">
              <a16:creationId xmlns:a16="http://schemas.microsoft.com/office/drawing/2014/main" id="{80FCB2FA-55C4-4B72-9105-D4381A80DF04}"/>
            </a:ext>
          </a:extLst>
        </xdr:cNvPr>
        <xdr:cNvSpPr/>
      </xdr:nvSpPr>
      <xdr:spPr>
        <a:xfrm>
          <a:off x="7965208" y="11393343"/>
          <a:ext cx="1274042" cy="954232"/>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13</xdr:col>
      <xdr:colOff>472208</xdr:colOff>
      <xdr:row>62</xdr:row>
      <xdr:rowOff>1443</xdr:rowOff>
    </xdr:from>
    <xdr:to>
      <xdr:col>15</xdr:col>
      <xdr:colOff>666750</xdr:colOff>
      <xdr:row>67</xdr:row>
      <xdr:rowOff>98425</xdr:rowOff>
    </xdr:to>
    <xdr:sp macro="" textlink="">
      <xdr:nvSpPr>
        <xdr:cNvPr id="50" name="Rectángulo redondeado 2">
          <a:extLst>
            <a:ext uri="{FF2B5EF4-FFF2-40B4-BE49-F238E27FC236}">
              <a16:creationId xmlns:a16="http://schemas.microsoft.com/office/drawing/2014/main" id="{98D01FF2-C21E-4D4A-B0A2-41DCBC9D83A3}"/>
            </a:ext>
          </a:extLst>
        </xdr:cNvPr>
        <xdr:cNvSpPr/>
      </xdr:nvSpPr>
      <xdr:spPr>
        <a:xfrm>
          <a:off x="9959108" y="11450493"/>
          <a:ext cx="1280392" cy="954232"/>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434108</xdr:colOff>
      <xdr:row>61</xdr:row>
      <xdr:rowOff>71293</xdr:rowOff>
    </xdr:from>
    <xdr:to>
      <xdr:col>17</xdr:col>
      <xdr:colOff>279400</xdr:colOff>
      <xdr:row>66</xdr:row>
      <xdr:rowOff>155575</xdr:rowOff>
    </xdr:to>
    <xdr:sp macro="" textlink="">
      <xdr:nvSpPr>
        <xdr:cNvPr id="51" name="Rectángulo redondeado 2">
          <a:extLst>
            <a:ext uri="{FF2B5EF4-FFF2-40B4-BE49-F238E27FC236}">
              <a16:creationId xmlns:a16="http://schemas.microsoft.com/office/drawing/2014/main" id="{E399E7D8-DA13-497F-A871-FDBE8D0CF8AD}"/>
            </a:ext>
          </a:extLst>
        </xdr:cNvPr>
        <xdr:cNvSpPr/>
      </xdr:nvSpPr>
      <xdr:spPr>
        <a:xfrm>
          <a:off x="12111758" y="11348893"/>
          <a:ext cx="1293092" cy="941532"/>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10</xdr:col>
      <xdr:colOff>707158</xdr:colOff>
      <xdr:row>70</xdr:row>
      <xdr:rowOff>115743</xdr:rowOff>
    </xdr:from>
    <xdr:to>
      <xdr:col>12</xdr:col>
      <xdr:colOff>457200</xdr:colOff>
      <xdr:row>76</xdr:row>
      <xdr:rowOff>41275</xdr:rowOff>
    </xdr:to>
    <xdr:sp macro="" textlink="">
      <xdr:nvSpPr>
        <xdr:cNvPr id="54" name="Rectángulo redondeado 2">
          <a:extLst>
            <a:ext uri="{FF2B5EF4-FFF2-40B4-BE49-F238E27FC236}">
              <a16:creationId xmlns:a16="http://schemas.microsoft.com/office/drawing/2014/main" id="{8CEFBE47-EF65-463D-AA50-2A515C4B28DF}"/>
            </a:ext>
          </a:extLst>
        </xdr:cNvPr>
        <xdr:cNvSpPr/>
      </xdr:nvSpPr>
      <xdr:spPr>
        <a:xfrm>
          <a:off x="7908058" y="12936393"/>
          <a:ext cx="1274042" cy="954232"/>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996950</xdr:colOff>
      <xdr:row>73</xdr:row>
      <xdr:rowOff>58593</xdr:rowOff>
    </xdr:from>
    <xdr:to>
      <xdr:col>20</xdr:col>
      <xdr:colOff>1936750</xdr:colOff>
      <xdr:row>78</xdr:row>
      <xdr:rowOff>155575</xdr:rowOff>
    </xdr:to>
    <xdr:sp macro="" textlink="">
      <xdr:nvSpPr>
        <xdr:cNvPr id="55" name="Rectángulo redondeado 2">
          <a:extLst>
            <a:ext uri="{FF2B5EF4-FFF2-40B4-BE49-F238E27FC236}">
              <a16:creationId xmlns:a16="http://schemas.microsoft.com/office/drawing/2014/main" id="{47E1D901-0FFA-4751-9512-5EF72F85BBCB}"/>
            </a:ext>
          </a:extLst>
        </xdr:cNvPr>
        <xdr:cNvSpPr/>
      </xdr:nvSpPr>
      <xdr:spPr>
        <a:xfrm>
          <a:off x="18389600" y="13393593"/>
          <a:ext cx="939800" cy="954232"/>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18</xdr:col>
      <xdr:colOff>526689</xdr:colOff>
      <xdr:row>80</xdr:row>
      <xdr:rowOff>83126</xdr:rowOff>
    </xdr:from>
    <xdr:to>
      <xdr:col>19</xdr:col>
      <xdr:colOff>242887</xdr:colOff>
      <xdr:row>84</xdr:row>
      <xdr:rowOff>114299</xdr:rowOff>
    </xdr:to>
    <xdr:sp macro="" textlink="">
      <xdr:nvSpPr>
        <xdr:cNvPr id="57" name="Rectángulo redondeado 2">
          <a:extLst>
            <a:ext uri="{FF2B5EF4-FFF2-40B4-BE49-F238E27FC236}">
              <a16:creationId xmlns:a16="http://schemas.microsoft.com/office/drawing/2014/main" id="{09AB4317-568B-4C25-9093-A4B581FA2E4B}"/>
            </a:ext>
          </a:extLst>
        </xdr:cNvPr>
        <xdr:cNvSpPr/>
      </xdr:nvSpPr>
      <xdr:spPr>
        <a:xfrm>
          <a:off x="15147564" y="14275376"/>
          <a:ext cx="1133042" cy="697923"/>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291232</xdr:colOff>
      <xdr:row>36</xdr:row>
      <xdr:rowOff>131618</xdr:rowOff>
    </xdr:from>
    <xdr:to>
      <xdr:col>20</xdr:col>
      <xdr:colOff>523875</xdr:colOff>
      <xdr:row>44</xdr:row>
      <xdr:rowOff>119062</xdr:rowOff>
    </xdr:to>
    <xdr:sp macro="" textlink="">
      <xdr:nvSpPr>
        <xdr:cNvPr id="53" name="Rectángulo redondeado 2">
          <a:extLst>
            <a:ext uri="{FF2B5EF4-FFF2-40B4-BE49-F238E27FC236}">
              <a16:creationId xmlns:a16="http://schemas.microsoft.com/office/drawing/2014/main" id="{6B11149F-6095-443C-9B16-73174A5489DC}"/>
            </a:ext>
          </a:extLst>
        </xdr:cNvPr>
        <xdr:cNvSpPr/>
      </xdr:nvSpPr>
      <xdr:spPr>
        <a:xfrm>
          <a:off x="16317045" y="7013431"/>
          <a:ext cx="1542330" cy="132094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387350</xdr:colOff>
      <xdr:row>80</xdr:row>
      <xdr:rowOff>59532</xdr:rowOff>
    </xdr:from>
    <xdr:to>
      <xdr:col>20</xdr:col>
      <xdr:colOff>17463</xdr:colOff>
      <xdr:row>85</xdr:row>
      <xdr:rowOff>0</xdr:rowOff>
    </xdr:to>
    <xdr:sp macro="" textlink="">
      <xdr:nvSpPr>
        <xdr:cNvPr id="52" name="Rectángulo redondeado 2">
          <a:extLst>
            <a:ext uri="{FF2B5EF4-FFF2-40B4-BE49-F238E27FC236}">
              <a16:creationId xmlns:a16="http://schemas.microsoft.com/office/drawing/2014/main" id="{D4A479D7-49B4-48C4-870E-3F3E69E8101F}"/>
            </a:ext>
          </a:extLst>
        </xdr:cNvPr>
        <xdr:cNvSpPr/>
      </xdr:nvSpPr>
      <xdr:spPr>
        <a:xfrm>
          <a:off x="16425069" y="14251782"/>
          <a:ext cx="939800" cy="773906"/>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1206501</xdr:colOff>
      <xdr:row>80</xdr:row>
      <xdr:rowOff>20493</xdr:rowOff>
    </xdr:from>
    <xdr:to>
      <xdr:col>21</xdr:col>
      <xdr:colOff>0</xdr:colOff>
      <xdr:row>85</xdr:row>
      <xdr:rowOff>35718</xdr:rowOff>
    </xdr:to>
    <xdr:sp macro="" textlink="">
      <xdr:nvSpPr>
        <xdr:cNvPr id="59" name="Rectángulo redondeado 2">
          <a:extLst>
            <a:ext uri="{FF2B5EF4-FFF2-40B4-BE49-F238E27FC236}">
              <a16:creationId xmlns:a16="http://schemas.microsoft.com/office/drawing/2014/main" id="{38DFAA28-7DFC-4A1A-974C-E9598B9EEFA2}"/>
            </a:ext>
          </a:extLst>
        </xdr:cNvPr>
        <xdr:cNvSpPr/>
      </xdr:nvSpPr>
      <xdr:spPr>
        <a:xfrm>
          <a:off x="18553907" y="14212743"/>
          <a:ext cx="865187" cy="84866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292245</xdr:colOff>
      <xdr:row>91</xdr:row>
      <xdr:rowOff>11905</xdr:rowOff>
    </xdr:from>
    <xdr:to>
      <xdr:col>22</xdr:col>
      <xdr:colOff>2385374</xdr:colOff>
      <xdr:row>100</xdr:row>
      <xdr:rowOff>164723</xdr:rowOff>
    </xdr:to>
    <xdr:pic>
      <xdr:nvPicPr>
        <xdr:cNvPr id="60" name="Imagen 59">
          <a:extLst>
            <a:ext uri="{FF2B5EF4-FFF2-40B4-BE49-F238E27FC236}">
              <a16:creationId xmlns:a16="http://schemas.microsoft.com/office/drawing/2014/main" id="{2AED82A4-1CA3-4C43-8061-4316A5EAA9B4}"/>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r="22043"/>
        <a:stretch/>
      </xdr:blipFill>
      <xdr:spPr bwMode="auto">
        <a:xfrm>
          <a:off x="5971526" y="16085343"/>
          <a:ext cx="16475879" cy="1629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483E8534-2205-4FD9-9BF5-52908CEDA36B}"/>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F4EAAE8C-AF1B-4BAD-B191-456BEA735F6D}"/>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B96D30B8-DDCF-4E0B-9693-3BFF1C759575}"/>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CE6C4347-A05D-40FC-9E71-D70863D9E8EA}"/>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7533" cy="1339908"/>
        </a:xfrm>
        <a:prstGeom prst="rect">
          <a:avLst/>
        </a:prstGeom>
      </xdr:spPr>
    </xdr:pic>
    <xdr:clientData/>
  </xdr:twoCellAnchor>
  <xdr:twoCellAnchor>
    <xdr:from>
      <xdr:col>13</xdr:col>
      <xdr:colOff>504132</xdr:colOff>
      <xdr:row>86</xdr:row>
      <xdr:rowOff>21128</xdr:rowOff>
    </xdr:from>
    <xdr:to>
      <xdr:col>17</xdr:col>
      <xdr:colOff>917863</xdr:colOff>
      <xdr:row>88</xdr:row>
      <xdr:rowOff>17318</xdr:rowOff>
    </xdr:to>
    <xdr:sp macro="" textlink="">
      <xdr:nvSpPr>
        <xdr:cNvPr id="6" name="CuadroTexto 5">
          <a:extLst>
            <a:ext uri="{FF2B5EF4-FFF2-40B4-BE49-F238E27FC236}">
              <a16:creationId xmlns:a16="http://schemas.microsoft.com/office/drawing/2014/main" id="{97D348BD-9063-40E2-A9D6-9BD47F06E8A2}"/>
            </a:ext>
          </a:extLst>
        </xdr:cNvPr>
        <xdr:cNvSpPr txBox="1"/>
      </xdr:nvSpPr>
      <xdr:spPr>
        <a:xfrm>
          <a:off x="9991032" y="14889653"/>
          <a:ext cx="4023706" cy="3676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ES" sz="1600" b="1">
            <a:solidFill>
              <a:schemeClr val="tx1"/>
            </a:solidFill>
          </a:endParaRPr>
        </a:p>
      </xdr:txBody>
    </xdr:sp>
    <xdr:clientData/>
  </xdr:twoCellAnchor>
  <xdr:twoCellAnchor editAs="oneCell">
    <xdr:from>
      <xdr:col>0</xdr:col>
      <xdr:colOff>325438</xdr:colOff>
      <xdr:row>13</xdr:row>
      <xdr:rowOff>146842</xdr:rowOff>
    </xdr:from>
    <xdr:to>
      <xdr:col>12</xdr:col>
      <xdr:colOff>0</xdr:colOff>
      <xdr:row>82</xdr:row>
      <xdr:rowOff>31750</xdr:rowOff>
    </xdr:to>
    <xdr:pic>
      <xdr:nvPicPr>
        <xdr:cNvPr id="10" name="Imagen 9">
          <a:extLst>
            <a:ext uri="{FF2B5EF4-FFF2-40B4-BE49-F238E27FC236}">
              <a16:creationId xmlns:a16="http://schemas.microsoft.com/office/drawing/2014/main" id="{A75E76D1-7C0B-4FCC-9544-200992B2AF4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25438" y="3036092"/>
          <a:ext cx="8405812" cy="11029158"/>
        </a:xfrm>
        <a:prstGeom prst="rect">
          <a:avLst/>
        </a:prstGeom>
      </xdr:spPr>
    </xdr:pic>
    <xdr:clientData/>
  </xdr:twoCellAnchor>
  <xdr:twoCellAnchor editAs="oneCell">
    <xdr:from>
      <xdr:col>12</xdr:col>
      <xdr:colOff>109661</xdr:colOff>
      <xdr:row>14</xdr:row>
      <xdr:rowOff>7936</xdr:rowOff>
    </xdr:from>
    <xdr:to>
      <xdr:col>19</xdr:col>
      <xdr:colOff>635000</xdr:colOff>
      <xdr:row>82</xdr:row>
      <xdr:rowOff>31750</xdr:rowOff>
    </xdr:to>
    <xdr:pic>
      <xdr:nvPicPr>
        <xdr:cNvPr id="11" name="Imagen 10">
          <a:extLst>
            <a:ext uri="{FF2B5EF4-FFF2-40B4-BE49-F238E27FC236}">
              <a16:creationId xmlns:a16="http://schemas.microsoft.com/office/drawing/2014/main" id="{029CEB36-DB79-4746-B102-F400828F32F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840911" y="3087686"/>
          <a:ext cx="7859589" cy="10977564"/>
        </a:xfrm>
        <a:prstGeom prst="rect">
          <a:avLst/>
        </a:prstGeom>
      </xdr:spPr>
    </xdr:pic>
    <xdr:clientData/>
  </xdr:twoCellAnchor>
  <xdr:twoCellAnchor editAs="oneCell">
    <xdr:from>
      <xdr:col>19</xdr:col>
      <xdr:colOff>857250</xdr:colOff>
      <xdr:row>13</xdr:row>
      <xdr:rowOff>158750</xdr:rowOff>
    </xdr:from>
    <xdr:to>
      <xdr:col>26</xdr:col>
      <xdr:colOff>254000</xdr:colOff>
      <xdr:row>81</xdr:row>
      <xdr:rowOff>127000</xdr:rowOff>
    </xdr:to>
    <xdr:pic>
      <xdr:nvPicPr>
        <xdr:cNvPr id="12" name="Imagen 11">
          <a:extLst>
            <a:ext uri="{FF2B5EF4-FFF2-40B4-BE49-F238E27FC236}">
              <a16:creationId xmlns:a16="http://schemas.microsoft.com/office/drawing/2014/main" id="{5590BE05-63C8-4CED-971D-C58C6C2DF5F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6922750" y="3048000"/>
          <a:ext cx="7874000" cy="10953750"/>
        </a:xfrm>
        <a:prstGeom prst="rect">
          <a:avLst/>
        </a:prstGeom>
      </xdr:spPr>
    </xdr:pic>
    <xdr:clientData/>
  </xdr:twoCellAnchor>
  <xdr:twoCellAnchor editAs="oneCell">
    <xdr:from>
      <xdr:col>8</xdr:col>
      <xdr:colOff>400194</xdr:colOff>
      <xdr:row>90</xdr:row>
      <xdr:rowOff>115454</xdr:rowOff>
    </xdr:from>
    <xdr:to>
      <xdr:col>24</xdr:col>
      <xdr:colOff>366782</xdr:colOff>
      <xdr:row>101</xdr:row>
      <xdr:rowOff>53109</xdr:rowOff>
    </xdr:to>
    <xdr:pic>
      <xdr:nvPicPr>
        <xdr:cNvPr id="15" name="Imagen 14">
          <a:extLst>
            <a:ext uri="{FF2B5EF4-FFF2-40B4-BE49-F238E27FC236}">
              <a16:creationId xmlns:a16="http://schemas.microsoft.com/office/drawing/2014/main" id="{B1C2D69B-C2E9-4BAF-A027-54BD7C69FA1D}"/>
            </a:ext>
          </a:extLst>
        </xdr:cNvPr>
        <xdr:cNvPicPr>
          <a:picLocks noChangeAspect="1" noChangeArrowheads="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r="21629"/>
        <a:stretch/>
      </xdr:blipFill>
      <xdr:spPr bwMode="auto">
        <a:xfrm>
          <a:off x="6077094" y="16403204"/>
          <a:ext cx="16482938" cy="1804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033451C6-0146-4DDE-88C9-2270943DF8EC}"/>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28377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4D1AAB10-C646-4F35-94AA-40CEEF8A384C}"/>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19386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76</xdr:row>
      <xdr:rowOff>51954</xdr:rowOff>
    </xdr:from>
    <xdr:to>
      <xdr:col>17</xdr:col>
      <xdr:colOff>1410295</xdr:colOff>
      <xdr:row>79</xdr:row>
      <xdr:rowOff>589</xdr:rowOff>
    </xdr:to>
    <xdr:sp macro="" textlink="">
      <xdr:nvSpPr>
        <xdr:cNvPr id="4" name="CuadroTexto 3">
          <a:extLst>
            <a:ext uri="{FF2B5EF4-FFF2-40B4-BE49-F238E27FC236}">
              <a16:creationId xmlns:a16="http://schemas.microsoft.com/office/drawing/2014/main" id="{1D547ECA-F6E6-484E-8BE7-C3862F3D5CB7}"/>
            </a:ext>
          </a:extLst>
        </xdr:cNvPr>
        <xdr:cNvSpPr txBox="1"/>
      </xdr:nvSpPr>
      <xdr:spPr>
        <a:xfrm>
          <a:off x="11970327" y="13806054"/>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75</xdr:row>
      <xdr:rowOff>103909</xdr:rowOff>
    </xdr:from>
    <xdr:to>
      <xdr:col>16</xdr:col>
      <xdr:colOff>259814</xdr:colOff>
      <xdr:row>79</xdr:row>
      <xdr:rowOff>7780</xdr:rowOff>
    </xdr:to>
    <xdr:sp macro="" textlink="">
      <xdr:nvSpPr>
        <xdr:cNvPr id="5" name="Rectángulo redondeado 2">
          <a:extLst>
            <a:ext uri="{FF2B5EF4-FFF2-40B4-BE49-F238E27FC236}">
              <a16:creationId xmlns:a16="http://schemas.microsoft.com/office/drawing/2014/main" id="{E55D0223-1FFD-4968-A675-5D158B2B8385}"/>
            </a:ext>
          </a:extLst>
        </xdr:cNvPr>
        <xdr:cNvSpPr/>
      </xdr:nvSpPr>
      <xdr:spPr>
        <a:xfrm>
          <a:off x="10753725" y="13696084"/>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192851</xdr:colOff>
      <xdr:row>71</xdr:row>
      <xdr:rowOff>16212</xdr:rowOff>
    </xdr:from>
    <xdr:to>
      <xdr:col>16</xdr:col>
      <xdr:colOff>256450</xdr:colOff>
      <xdr:row>74</xdr:row>
      <xdr:rowOff>91230</xdr:rowOff>
    </xdr:to>
    <xdr:sp macro="" textlink="">
      <xdr:nvSpPr>
        <xdr:cNvPr id="6" name="Rectángulo redondeado 2">
          <a:extLst>
            <a:ext uri="{FF2B5EF4-FFF2-40B4-BE49-F238E27FC236}">
              <a16:creationId xmlns:a16="http://schemas.microsoft.com/office/drawing/2014/main" id="{50EB7E24-2650-44F4-847A-A005A7B37835}"/>
            </a:ext>
          </a:extLst>
        </xdr:cNvPr>
        <xdr:cNvSpPr/>
      </xdr:nvSpPr>
      <xdr:spPr>
        <a:xfrm>
          <a:off x="10756076" y="12932112"/>
          <a:ext cx="1158974" cy="56079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282580</xdr:colOff>
      <xdr:row>72</xdr:row>
      <xdr:rowOff>96983</xdr:rowOff>
    </xdr:from>
    <xdr:to>
      <xdr:col>17</xdr:col>
      <xdr:colOff>1381148</xdr:colOff>
      <xdr:row>74</xdr:row>
      <xdr:rowOff>168396</xdr:rowOff>
    </xdr:to>
    <xdr:sp macro="" textlink="">
      <xdr:nvSpPr>
        <xdr:cNvPr id="7" name="CuadroTexto 6">
          <a:extLst>
            <a:ext uri="{FF2B5EF4-FFF2-40B4-BE49-F238E27FC236}">
              <a16:creationId xmlns:a16="http://schemas.microsoft.com/office/drawing/2014/main" id="{99CBF0AD-A7AD-44F4-82BE-F56625016B9B}"/>
            </a:ext>
          </a:extLst>
        </xdr:cNvPr>
        <xdr:cNvSpPr txBox="1"/>
      </xdr:nvSpPr>
      <xdr:spPr>
        <a:xfrm>
          <a:off x="11941180" y="13174808"/>
          <a:ext cx="2536843" cy="395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114301</xdr:rowOff>
    </xdr:to>
    <xdr:sp macro="" textlink="">
      <xdr:nvSpPr>
        <xdr:cNvPr id="8" name="AutoShape 1">
          <a:extLst>
            <a:ext uri="{FF2B5EF4-FFF2-40B4-BE49-F238E27FC236}">
              <a16:creationId xmlns:a16="http://schemas.microsoft.com/office/drawing/2014/main" id="{C12C15E4-E2B3-4772-BBEF-7C978614C907}"/>
            </a:ext>
          </a:extLst>
        </xdr:cNvPr>
        <xdr:cNvSpPr>
          <a:spLocks noChangeAspect="1" noChangeArrowheads="1"/>
        </xdr:cNvSpPr>
      </xdr:nvSpPr>
      <xdr:spPr bwMode="auto">
        <a:xfrm>
          <a:off x="6438900" y="6124575"/>
          <a:ext cx="304800" cy="28575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415637</xdr:colOff>
      <xdr:row>81</xdr:row>
      <xdr:rowOff>69272</xdr:rowOff>
    </xdr:from>
    <xdr:to>
      <xdr:col>9</xdr:col>
      <xdr:colOff>266700</xdr:colOff>
      <xdr:row>89</xdr:row>
      <xdr:rowOff>33424</xdr:rowOff>
    </xdr:to>
    <xdr:pic>
      <xdr:nvPicPr>
        <xdr:cNvPr id="9" name="Imagen 8">
          <a:extLst>
            <a:ext uri="{FF2B5EF4-FFF2-40B4-BE49-F238E27FC236}">
              <a16:creationId xmlns:a16="http://schemas.microsoft.com/office/drawing/2014/main" id="{DD044644-9BC9-4226-99E6-0B7DC003FAD7}"/>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5330537" y="14680622"/>
          <a:ext cx="1375063" cy="1259552"/>
        </a:xfrm>
        <a:prstGeom prst="rect">
          <a:avLst/>
        </a:prstGeom>
      </xdr:spPr>
    </xdr:pic>
    <xdr:clientData/>
  </xdr:twoCellAnchor>
  <xdr:twoCellAnchor editAs="oneCell">
    <xdr:from>
      <xdr:col>11</xdr:col>
      <xdr:colOff>124689</xdr:colOff>
      <xdr:row>80</xdr:row>
      <xdr:rowOff>138545</xdr:rowOff>
    </xdr:from>
    <xdr:to>
      <xdr:col>12</xdr:col>
      <xdr:colOff>745546</xdr:colOff>
      <xdr:row>89</xdr:row>
      <xdr:rowOff>27335</xdr:rowOff>
    </xdr:to>
    <xdr:pic>
      <xdr:nvPicPr>
        <xdr:cNvPr id="10" name="Imagen 9">
          <a:extLst>
            <a:ext uri="{FF2B5EF4-FFF2-40B4-BE49-F238E27FC236}">
              <a16:creationId xmlns:a16="http://schemas.microsoft.com/office/drawing/2014/main" id="{BF2B3CAB-35A3-47F2-9054-0FB3B6EFD245}"/>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087589" y="14587970"/>
          <a:ext cx="1382857" cy="1346115"/>
        </a:xfrm>
        <a:prstGeom prst="rect">
          <a:avLst/>
        </a:prstGeom>
      </xdr:spPr>
    </xdr:pic>
    <xdr:clientData/>
  </xdr:twoCellAnchor>
  <xdr:twoCellAnchor>
    <xdr:from>
      <xdr:col>4</xdr:col>
      <xdr:colOff>610008</xdr:colOff>
      <xdr:row>77</xdr:row>
      <xdr:rowOff>108116</xdr:rowOff>
    </xdr:from>
    <xdr:to>
      <xdr:col>10</xdr:col>
      <xdr:colOff>322881</xdr:colOff>
      <xdr:row>79</xdr:row>
      <xdr:rowOff>16144</xdr:rowOff>
    </xdr:to>
    <xdr:sp macro="" textlink="">
      <xdr:nvSpPr>
        <xdr:cNvPr id="11" name="CuadroTexto 10">
          <a:extLst>
            <a:ext uri="{FF2B5EF4-FFF2-40B4-BE49-F238E27FC236}">
              <a16:creationId xmlns:a16="http://schemas.microsoft.com/office/drawing/2014/main" id="{A14F6491-4E59-446F-9F15-39C75A7AF3B7}"/>
            </a:ext>
          </a:extLst>
        </xdr:cNvPr>
        <xdr:cNvSpPr txBox="1"/>
      </xdr:nvSpPr>
      <xdr:spPr>
        <a:xfrm>
          <a:off x="3225347" y="14121167"/>
          <a:ext cx="4265500" cy="2793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NOTA:</a:t>
          </a:r>
          <a:r>
            <a:rPr lang="es-ES" sz="1600" b="1" baseline="0">
              <a:solidFill>
                <a:schemeClr val="tx1"/>
              </a:solidFill>
            </a:rPr>
            <a:t> SE ESTIMO 1 PEDESTAL</a:t>
          </a:r>
          <a:endParaRPr lang="es-ES" sz="1600" b="1">
            <a:solidFill>
              <a:schemeClr val="tx1"/>
            </a:solidFill>
          </a:endParaRPr>
        </a:p>
      </xdr:txBody>
    </xdr:sp>
    <xdr:clientData/>
  </xdr:twoCellAnchor>
  <xdr:twoCellAnchor editAs="oneCell">
    <xdr:from>
      <xdr:col>16</xdr:col>
      <xdr:colOff>1301750</xdr:colOff>
      <xdr:row>34</xdr:row>
      <xdr:rowOff>127000</xdr:rowOff>
    </xdr:from>
    <xdr:to>
      <xdr:col>24</xdr:col>
      <xdr:colOff>1071563</xdr:colOff>
      <xdr:row>81</xdr:row>
      <xdr:rowOff>111756</xdr:rowOff>
    </xdr:to>
    <xdr:pic>
      <xdr:nvPicPr>
        <xdr:cNvPr id="14" name="Imagen 13">
          <a:extLst>
            <a:ext uri="{FF2B5EF4-FFF2-40B4-BE49-F238E27FC236}">
              <a16:creationId xmlns:a16="http://schemas.microsoft.com/office/drawing/2014/main" id="{E8DB0BF5-B351-4572-B24C-F7A6468A5905}"/>
            </a:ext>
          </a:extLst>
        </xdr:cNvPr>
        <xdr:cNvPicPr>
          <a:picLocks noChangeAspect="1" noChangeArrowheads="1"/>
        </xdr:cNvPicPr>
      </xdr:nvPicPr>
      <xdr:blipFill rotWithShape="1">
        <a:blip xmlns:r="http://schemas.openxmlformats.org/officeDocument/2006/relationships" r:embed="rId5" cstate="print">
          <a:biLevel thresh="75000"/>
          <a:extLst>
            <a:ext uri="{28A0092B-C50C-407E-A947-70E740481C1C}">
              <a14:useLocalDpi xmlns:a14="http://schemas.microsoft.com/office/drawing/2010/main" val="0"/>
            </a:ext>
          </a:extLst>
        </a:blip>
        <a:srcRect l="19259" t="10151" r="42223" b="12030"/>
        <a:stretch/>
      </xdr:blipFill>
      <xdr:spPr bwMode="auto">
        <a:xfrm>
          <a:off x="12985750" y="6794500"/>
          <a:ext cx="9739313" cy="7636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1386711</xdr:colOff>
      <xdr:row>101</xdr:row>
      <xdr:rowOff>95475</xdr:rowOff>
    </xdr:from>
    <xdr:to>
      <xdr:col>18</xdr:col>
      <xdr:colOff>763138</xdr:colOff>
      <xdr:row>104</xdr:row>
      <xdr:rowOff>80510</xdr:rowOff>
    </xdr:to>
    <xdr:sp macro="" textlink="">
      <xdr:nvSpPr>
        <xdr:cNvPr id="17" name="Rectángulo redondeado 2">
          <a:extLst>
            <a:ext uri="{FF2B5EF4-FFF2-40B4-BE49-F238E27FC236}">
              <a16:creationId xmlns:a16="http://schemas.microsoft.com/office/drawing/2014/main" id="{53FCE660-5B65-4F1D-BF07-293F20BDE97E}"/>
            </a:ext>
          </a:extLst>
        </xdr:cNvPr>
        <xdr:cNvSpPr/>
      </xdr:nvSpPr>
      <xdr:spPr>
        <a:xfrm>
          <a:off x="14364524" y="17895319"/>
          <a:ext cx="904395" cy="46128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18</xdr:col>
      <xdr:colOff>1133733</xdr:colOff>
      <xdr:row>101</xdr:row>
      <xdr:rowOff>70982</xdr:rowOff>
    </xdr:from>
    <xdr:to>
      <xdr:col>19</xdr:col>
      <xdr:colOff>847503</xdr:colOff>
      <xdr:row>104</xdr:row>
      <xdr:rowOff>56017</xdr:rowOff>
    </xdr:to>
    <xdr:sp macro="" textlink="">
      <xdr:nvSpPr>
        <xdr:cNvPr id="18" name="Rectángulo redondeado 2">
          <a:extLst>
            <a:ext uri="{FF2B5EF4-FFF2-40B4-BE49-F238E27FC236}">
              <a16:creationId xmlns:a16="http://schemas.microsoft.com/office/drawing/2014/main" id="{BB0A32CA-2A82-4E91-9623-BDE27DA677D8}"/>
            </a:ext>
          </a:extLst>
        </xdr:cNvPr>
        <xdr:cNvSpPr/>
      </xdr:nvSpPr>
      <xdr:spPr>
        <a:xfrm>
          <a:off x="15639514" y="17870826"/>
          <a:ext cx="904395" cy="46128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1170472</xdr:colOff>
      <xdr:row>101</xdr:row>
      <xdr:rowOff>87311</xdr:rowOff>
    </xdr:from>
    <xdr:to>
      <xdr:col>20</xdr:col>
      <xdr:colOff>754973</xdr:colOff>
      <xdr:row>104</xdr:row>
      <xdr:rowOff>72346</xdr:rowOff>
    </xdr:to>
    <xdr:sp macro="" textlink="">
      <xdr:nvSpPr>
        <xdr:cNvPr id="19" name="Rectángulo redondeado 2">
          <a:extLst>
            <a:ext uri="{FF2B5EF4-FFF2-40B4-BE49-F238E27FC236}">
              <a16:creationId xmlns:a16="http://schemas.microsoft.com/office/drawing/2014/main" id="{4697A972-D12F-4BE6-817B-5A66C51D5ACE}"/>
            </a:ext>
          </a:extLst>
        </xdr:cNvPr>
        <xdr:cNvSpPr/>
      </xdr:nvSpPr>
      <xdr:spPr>
        <a:xfrm>
          <a:off x="16866878" y="17887155"/>
          <a:ext cx="894189" cy="46128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1077942</xdr:colOff>
      <xdr:row>101</xdr:row>
      <xdr:rowOff>76425</xdr:rowOff>
    </xdr:from>
    <xdr:to>
      <xdr:col>21</xdr:col>
      <xdr:colOff>143672</xdr:colOff>
      <xdr:row>104</xdr:row>
      <xdr:rowOff>61460</xdr:rowOff>
    </xdr:to>
    <xdr:sp macro="" textlink="">
      <xdr:nvSpPr>
        <xdr:cNvPr id="20" name="Rectángulo redondeado 2">
          <a:extLst>
            <a:ext uri="{FF2B5EF4-FFF2-40B4-BE49-F238E27FC236}">
              <a16:creationId xmlns:a16="http://schemas.microsoft.com/office/drawing/2014/main" id="{BCFFAB4D-5B52-440A-8025-B5525278A60E}"/>
            </a:ext>
          </a:extLst>
        </xdr:cNvPr>
        <xdr:cNvSpPr/>
      </xdr:nvSpPr>
      <xdr:spPr>
        <a:xfrm>
          <a:off x="18084036" y="17876269"/>
          <a:ext cx="911199" cy="46128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21</xdr:col>
      <xdr:colOff>480249</xdr:colOff>
      <xdr:row>101</xdr:row>
      <xdr:rowOff>106362</xdr:rowOff>
    </xdr:from>
    <xdr:to>
      <xdr:col>22</xdr:col>
      <xdr:colOff>753046</xdr:colOff>
      <xdr:row>104</xdr:row>
      <xdr:rowOff>91397</xdr:rowOff>
    </xdr:to>
    <xdr:sp macro="" textlink="">
      <xdr:nvSpPr>
        <xdr:cNvPr id="21" name="Rectángulo redondeado 2">
          <a:extLst>
            <a:ext uri="{FF2B5EF4-FFF2-40B4-BE49-F238E27FC236}">
              <a16:creationId xmlns:a16="http://schemas.microsoft.com/office/drawing/2014/main" id="{7E5C2540-C2AF-4693-B87A-2CED8EAF7D74}"/>
            </a:ext>
          </a:extLst>
        </xdr:cNvPr>
        <xdr:cNvSpPr/>
      </xdr:nvSpPr>
      <xdr:spPr>
        <a:xfrm>
          <a:off x="19331812" y="17906206"/>
          <a:ext cx="907797" cy="46128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a:t>cv</a:t>
          </a:r>
        </a:p>
      </xdr:txBody>
    </xdr:sp>
    <xdr:clientData/>
  </xdr:twoCellAnchor>
  <xdr:twoCellAnchor>
    <xdr:from>
      <xdr:col>23</xdr:col>
      <xdr:colOff>55748</xdr:colOff>
      <xdr:row>101</xdr:row>
      <xdr:rowOff>123680</xdr:rowOff>
    </xdr:from>
    <xdr:to>
      <xdr:col>23</xdr:col>
      <xdr:colOff>628871</xdr:colOff>
      <xdr:row>104</xdr:row>
      <xdr:rowOff>108715</xdr:rowOff>
    </xdr:to>
    <xdr:sp macro="" textlink="">
      <xdr:nvSpPr>
        <xdr:cNvPr id="22" name="Rectángulo redondeado 2">
          <a:extLst>
            <a:ext uri="{FF2B5EF4-FFF2-40B4-BE49-F238E27FC236}">
              <a16:creationId xmlns:a16="http://schemas.microsoft.com/office/drawing/2014/main" id="{A339E088-F10D-4F18-9C69-D3FC2D607E73}"/>
            </a:ext>
          </a:extLst>
        </xdr:cNvPr>
        <xdr:cNvSpPr/>
      </xdr:nvSpPr>
      <xdr:spPr>
        <a:xfrm>
          <a:off x="20534498" y="17923524"/>
          <a:ext cx="573123" cy="46128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a:t>cv</a:t>
          </a:r>
        </a:p>
      </xdr:txBody>
    </xdr:sp>
    <xdr:clientData/>
  </xdr:twoCellAnchor>
  <xdr:twoCellAnchor>
    <xdr:from>
      <xdr:col>17</xdr:col>
      <xdr:colOff>1360518</xdr:colOff>
      <xdr:row>42</xdr:row>
      <xdr:rowOff>128814</xdr:rowOff>
    </xdr:from>
    <xdr:to>
      <xdr:col>18</xdr:col>
      <xdr:colOff>736945</xdr:colOff>
      <xdr:row>45</xdr:row>
      <xdr:rowOff>113849</xdr:rowOff>
    </xdr:to>
    <xdr:sp macro="" textlink="">
      <xdr:nvSpPr>
        <xdr:cNvPr id="23" name="Rectángulo redondeado 2">
          <a:extLst>
            <a:ext uri="{FF2B5EF4-FFF2-40B4-BE49-F238E27FC236}">
              <a16:creationId xmlns:a16="http://schemas.microsoft.com/office/drawing/2014/main" id="{29720F29-A9F1-4E6A-B801-BA4454A8DAA2}"/>
            </a:ext>
          </a:extLst>
        </xdr:cNvPr>
        <xdr:cNvSpPr/>
      </xdr:nvSpPr>
      <xdr:spPr>
        <a:xfrm>
          <a:off x="14338331" y="8483033"/>
          <a:ext cx="904395" cy="46128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18</xdr:col>
      <xdr:colOff>1107540</xdr:colOff>
      <xdr:row>42</xdr:row>
      <xdr:rowOff>104321</xdr:rowOff>
    </xdr:from>
    <xdr:to>
      <xdr:col>19</xdr:col>
      <xdr:colOff>821310</xdr:colOff>
      <xdr:row>45</xdr:row>
      <xdr:rowOff>89356</xdr:rowOff>
    </xdr:to>
    <xdr:sp macro="" textlink="">
      <xdr:nvSpPr>
        <xdr:cNvPr id="24" name="Rectángulo redondeado 2">
          <a:extLst>
            <a:ext uri="{FF2B5EF4-FFF2-40B4-BE49-F238E27FC236}">
              <a16:creationId xmlns:a16="http://schemas.microsoft.com/office/drawing/2014/main" id="{D449CFA8-B2FA-46E4-9589-AB7E8E401768}"/>
            </a:ext>
          </a:extLst>
        </xdr:cNvPr>
        <xdr:cNvSpPr/>
      </xdr:nvSpPr>
      <xdr:spPr>
        <a:xfrm>
          <a:off x="15613321" y="8458540"/>
          <a:ext cx="904395" cy="46128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1144279</xdr:colOff>
      <xdr:row>42</xdr:row>
      <xdr:rowOff>120650</xdr:rowOff>
    </xdr:from>
    <xdr:to>
      <xdr:col>20</xdr:col>
      <xdr:colOff>728780</xdr:colOff>
      <xdr:row>45</xdr:row>
      <xdr:rowOff>105685</xdr:rowOff>
    </xdr:to>
    <xdr:sp macro="" textlink="">
      <xdr:nvSpPr>
        <xdr:cNvPr id="25" name="Rectángulo redondeado 2">
          <a:extLst>
            <a:ext uri="{FF2B5EF4-FFF2-40B4-BE49-F238E27FC236}">
              <a16:creationId xmlns:a16="http://schemas.microsoft.com/office/drawing/2014/main" id="{421F2892-84E4-40EB-8F47-6D5AF3AA2839}"/>
            </a:ext>
          </a:extLst>
        </xdr:cNvPr>
        <xdr:cNvSpPr/>
      </xdr:nvSpPr>
      <xdr:spPr>
        <a:xfrm>
          <a:off x="16840685" y="8474869"/>
          <a:ext cx="894189" cy="46128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1051749</xdr:colOff>
      <xdr:row>42</xdr:row>
      <xdr:rowOff>109764</xdr:rowOff>
    </xdr:from>
    <xdr:to>
      <xdr:col>21</xdr:col>
      <xdr:colOff>117479</xdr:colOff>
      <xdr:row>45</xdr:row>
      <xdr:rowOff>94799</xdr:rowOff>
    </xdr:to>
    <xdr:sp macro="" textlink="">
      <xdr:nvSpPr>
        <xdr:cNvPr id="26" name="Rectángulo redondeado 2">
          <a:extLst>
            <a:ext uri="{FF2B5EF4-FFF2-40B4-BE49-F238E27FC236}">
              <a16:creationId xmlns:a16="http://schemas.microsoft.com/office/drawing/2014/main" id="{420B630A-84D6-4EA6-95C6-0BA995DAC07B}"/>
            </a:ext>
          </a:extLst>
        </xdr:cNvPr>
        <xdr:cNvSpPr/>
      </xdr:nvSpPr>
      <xdr:spPr>
        <a:xfrm>
          <a:off x="18057843" y="8463983"/>
          <a:ext cx="911199" cy="46128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21</xdr:col>
      <xdr:colOff>454056</xdr:colOff>
      <xdr:row>42</xdr:row>
      <xdr:rowOff>139701</xdr:rowOff>
    </xdr:from>
    <xdr:to>
      <xdr:col>22</xdr:col>
      <xdr:colOff>726853</xdr:colOff>
      <xdr:row>45</xdr:row>
      <xdr:rowOff>124736</xdr:rowOff>
    </xdr:to>
    <xdr:sp macro="" textlink="">
      <xdr:nvSpPr>
        <xdr:cNvPr id="27" name="Rectángulo redondeado 2">
          <a:extLst>
            <a:ext uri="{FF2B5EF4-FFF2-40B4-BE49-F238E27FC236}">
              <a16:creationId xmlns:a16="http://schemas.microsoft.com/office/drawing/2014/main" id="{F458983B-082C-49A0-8767-3D188E01A42D}"/>
            </a:ext>
          </a:extLst>
        </xdr:cNvPr>
        <xdr:cNvSpPr/>
      </xdr:nvSpPr>
      <xdr:spPr>
        <a:xfrm>
          <a:off x="19305619" y="8493920"/>
          <a:ext cx="907797" cy="46128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a:t>cv</a:t>
          </a:r>
        </a:p>
      </xdr:txBody>
    </xdr:sp>
    <xdr:clientData/>
  </xdr:twoCellAnchor>
  <xdr:twoCellAnchor>
    <xdr:from>
      <xdr:col>23</xdr:col>
      <xdr:colOff>29555</xdr:colOff>
      <xdr:row>42</xdr:row>
      <xdr:rowOff>157019</xdr:rowOff>
    </xdr:from>
    <xdr:to>
      <xdr:col>23</xdr:col>
      <xdr:colOff>602678</xdr:colOff>
      <xdr:row>45</xdr:row>
      <xdr:rowOff>142054</xdr:rowOff>
    </xdr:to>
    <xdr:sp macro="" textlink="">
      <xdr:nvSpPr>
        <xdr:cNvPr id="28" name="Rectángulo redondeado 2">
          <a:extLst>
            <a:ext uri="{FF2B5EF4-FFF2-40B4-BE49-F238E27FC236}">
              <a16:creationId xmlns:a16="http://schemas.microsoft.com/office/drawing/2014/main" id="{04C732BB-2854-4239-9462-7C0D98D3E18C}"/>
            </a:ext>
          </a:extLst>
        </xdr:cNvPr>
        <xdr:cNvSpPr/>
      </xdr:nvSpPr>
      <xdr:spPr>
        <a:xfrm>
          <a:off x="20508305" y="8511238"/>
          <a:ext cx="573123" cy="46128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a:t>cv</a:t>
          </a:r>
        </a:p>
      </xdr:txBody>
    </xdr:sp>
    <xdr:clientData/>
  </xdr:twoCellAnchor>
  <xdr:twoCellAnchor>
    <xdr:from>
      <xdr:col>17</xdr:col>
      <xdr:colOff>1413699</xdr:colOff>
      <xdr:row>51</xdr:row>
      <xdr:rowOff>62932</xdr:rowOff>
    </xdr:from>
    <xdr:to>
      <xdr:col>18</xdr:col>
      <xdr:colOff>790126</xdr:colOff>
      <xdr:row>54</xdr:row>
      <xdr:rowOff>47967</xdr:rowOff>
    </xdr:to>
    <xdr:sp macro="" textlink="">
      <xdr:nvSpPr>
        <xdr:cNvPr id="29" name="Rectángulo redondeado 2">
          <a:extLst>
            <a:ext uri="{FF2B5EF4-FFF2-40B4-BE49-F238E27FC236}">
              <a16:creationId xmlns:a16="http://schemas.microsoft.com/office/drawing/2014/main" id="{D2F8F0E9-EB46-43E4-B8DE-A9621AE526BC}"/>
            </a:ext>
          </a:extLst>
        </xdr:cNvPr>
        <xdr:cNvSpPr/>
      </xdr:nvSpPr>
      <xdr:spPr>
        <a:xfrm>
          <a:off x="14391512" y="9845901"/>
          <a:ext cx="904395" cy="46128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18</xdr:col>
      <xdr:colOff>1160721</xdr:colOff>
      <xdr:row>51</xdr:row>
      <xdr:rowOff>38439</xdr:rowOff>
    </xdr:from>
    <xdr:to>
      <xdr:col>19</xdr:col>
      <xdr:colOff>874491</xdr:colOff>
      <xdr:row>54</xdr:row>
      <xdr:rowOff>23474</xdr:rowOff>
    </xdr:to>
    <xdr:sp macro="" textlink="">
      <xdr:nvSpPr>
        <xdr:cNvPr id="30" name="Rectángulo redondeado 2">
          <a:extLst>
            <a:ext uri="{FF2B5EF4-FFF2-40B4-BE49-F238E27FC236}">
              <a16:creationId xmlns:a16="http://schemas.microsoft.com/office/drawing/2014/main" id="{9373D2B7-FCC1-487E-B813-22D54017FD37}"/>
            </a:ext>
          </a:extLst>
        </xdr:cNvPr>
        <xdr:cNvSpPr/>
      </xdr:nvSpPr>
      <xdr:spPr>
        <a:xfrm>
          <a:off x="15666502" y="9821408"/>
          <a:ext cx="904395" cy="46128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1197460</xdr:colOff>
      <xdr:row>51</xdr:row>
      <xdr:rowOff>54768</xdr:rowOff>
    </xdr:from>
    <xdr:to>
      <xdr:col>20</xdr:col>
      <xdr:colOff>781961</xdr:colOff>
      <xdr:row>54</xdr:row>
      <xdr:rowOff>39803</xdr:rowOff>
    </xdr:to>
    <xdr:sp macro="" textlink="">
      <xdr:nvSpPr>
        <xdr:cNvPr id="31" name="Rectángulo redondeado 2">
          <a:extLst>
            <a:ext uri="{FF2B5EF4-FFF2-40B4-BE49-F238E27FC236}">
              <a16:creationId xmlns:a16="http://schemas.microsoft.com/office/drawing/2014/main" id="{C23D0FAB-B7BD-4FA4-80EF-5A0420B18ACF}"/>
            </a:ext>
          </a:extLst>
        </xdr:cNvPr>
        <xdr:cNvSpPr/>
      </xdr:nvSpPr>
      <xdr:spPr>
        <a:xfrm>
          <a:off x="16893866" y="9837737"/>
          <a:ext cx="894189" cy="46128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1104930</xdr:colOff>
      <xdr:row>51</xdr:row>
      <xdr:rowOff>43882</xdr:rowOff>
    </xdr:from>
    <xdr:to>
      <xdr:col>21</xdr:col>
      <xdr:colOff>170660</xdr:colOff>
      <xdr:row>54</xdr:row>
      <xdr:rowOff>28917</xdr:rowOff>
    </xdr:to>
    <xdr:sp macro="" textlink="">
      <xdr:nvSpPr>
        <xdr:cNvPr id="32" name="Rectángulo redondeado 2">
          <a:extLst>
            <a:ext uri="{FF2B5EF4-FFF2-40B4-BE49-F238E27FC236}">
              <a16:creationId xmlns:a16="http://schemas.microsoft.com/office/drawing/2014/main" id="{9873F7D7-3F2F-4D02-B436-F87BFB45CBCD}"/>
            </a:ext>
          </a:extLst>
        </xdr:cNvPr>
        <xdr:cNvSpPr/>
      </xdr:nvSpPr>
      <xdr:spPr>
        <a:xfrm>
          <a:off x="18111024" y="9826851"/>
          <a:ext cx="911199" cy="46128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21</xdr:col>
      <xdr:colOff>507237</xdr:colOff>
      <xdr:row>51</xdr:row>
      <xdr:rowOff>73819</xdr:rowOff>
    </xdr:from>
    <xdr:to>
      <xdr:col>22</xdr:col>
      <xdr:colOff>857249</xdr:colOff>
      <xdr:row>56</xdr:row>
      <xdr:rowOff>23812</xdr:rowOff>
    </xdr:to>
    <xdr:sp macro="" textlink="">
      <xdr:nvSpPr>
        <xdr:cNvPr id="33" name="Rectángulo redondeado 2">
          <a:extLst>
            <a:ext uri="{FF2B5EF4-FFF2-40B4-BE49-F238E27FC236}">
              <a16:creationId xmlns:a16="http://schemas.microsoft.com/office/drawing/2014/main" id="{B0679693-77FE-4020-AC64-E748CA621087}"/>
            </a:ext>
          </a:extLst>
        </xdr:cNvPr>
        <xdr:cNvSpPr/>
      </xdr:nvSpPr>
      <xdr:spPr>
        <a:xfrm>
          <a:off x="19461987" y="9765507"/>
          <a:ext cx="992950" cy="783430"/>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a:t>cv</a:t>
          </a:r>
        </a:p>
      </xdr:txBody>
    </xdr:sp>
    <xdr:clientData/>
  </xdr:twoCellAnchor>
  <xdr:twoCellAnchor>
    <xdr:from>
      <xdr:col>23</xdr:col>
      <xdr:colOff>82736</xdr:colOff>
      <xdr:row>51</xdr:row>
      <xdr:rowOff>91137</xdr:rowOff>
    </xdr:from>
    <xdr:to>
      <xdr:col>23</xdr:col>
      <xdr:colOff>655859</xdr:colOff>
      <xdr:row>54</xdr:row>
      <xdr:rowOff>76172</xdr:rowOff>
    </xdr:to>
    <xdr:sp macro="" textlink="">
      <xdr:nvSpPr>
        <xdr:cNvPr id="34" name="Rectángulo redondeado 2">
          <a:extLst>
            <a:ext uri="{FF2B5EF4-FFF2-40B4-BE49-F238E27FC236}">
              <a16:creationId xmlns:a16="http://schemas.microsoft.com/office/drawing/2014/main" id="{E213BB8C-5010-4C86-8F80-27FFEC0F8658}"/>
            </a:ext>
          </a:extLst>
        </xdr:cNvPr>
        <xdr:cNvSpPr/>
      </xdr:nvSpPr>
      <xdr:spPr>
        <a:xfrm>
          <a:off x="20561486" y="9874106"/>
          <a:ext cx="573123" cy="46128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a:t>cv</a:t>
          </a:r>
        </a:p>
      </xdr:txBody>
    </xdr:sp>
    <xdr:clientData/>
  </xdr:twoCellAnchor>
  <xdr:twoCellAnchor>
    <xdr:from>
      <xdr:col>17</xdr:col>
      <xdr:colOff>1466880</xdr:colOff>
      <xdr:row>58</xdr:row>
      <xdr:rowOff>36738</xdr:rowOff>
    </xdr:from>
    <xdr:to>
      <xdr:col>18</xdr:col>
      <xdr:colOff>843307</xdr:colOff>
      <xdr:row>61</xdr:row>
      <xdr:rowOff>21773</xdr:rowOff>
    </xdr:to>
    <xdr:sp macro="" textlink="">
      <xdr:nvSpPr>
        <xdr:cNvPr id="35" name="Rectángulo redondeado 2">
          <a:extLst>
            <a:ext uri="{FF2B5EF4-FFF2-40B4-BE49-F238E27FC236}">
              <a16:creationId xmlns:a16="http://schemas.microsoft.com/office/drawing/2014/main" id="{C2536AEA-2976-4E6C-9141-84C439CAAFD5}"/>
            </a:ext>
          </a:extLst>
        </xdr:cNvPr>
        <xdr:cNvSpPr/>
      </xdr:nvSpPr>
      <xdr:spPr>
        <a:xfrm>
          <a:off x="14444693" y="10930957"/>
          <a:ext cx="904395" cy="46128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23277</xdr:colOff>
      <xdr:row>58</xdr:row>
      <xdr:rowOff>12245</xdr:rowOff>
    </xdr:from>
    <xdr:to>
      <xdr:col>19</xdr:col>
      <xdr:colOff>927672</xdr:colOff>
      <xdr:row>60</xdr:row>
      <xdr:rowOff>156030</xdr:rowOff>
    </xdr:to>
    <xdr:sp macro="" textlink="">
      <xdr:nvSpPr>
        <xdr:cNvPr id="36" name="Rectángulo redondeado 2">
          <a:extLst>
            <a:ext uri="{FF2B5EF4-FFF2-40B4-BE49-F238E27FC236}">
              <a16:creationId xmlns:a16="http://schemas.microsoft.com/office/drawing/2014/main" id="{30DB098F-1077-47E7-B80B-4C65C951230C}"/>
            </a:ext>
          </a:extLst>
        </xdr:cNvPr>
        <xdr:cNvSpPr/>
      </xdr:nvSpPr>
      <xdr:spPr>
        <a:xfrm>
          <a:off x="15719683" y="10906464"/>
          <a:ext cx="904395" cy="46128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1250641</xdr:colOff>
      <xdr:row>58</xdr:row>
      <xdr:rowOff>28574</xdr:rowOff>
    </xdr:from>
    <xdr:to>
      <xdr:col>20</xdr:col>
      <xdr:colOff>835142</xdr:colOff>
      <xdr:row>61</xdr:row>
      <xdr:rowOff>13609</xdr:rowOff>
    </xdr:to>
    <xdr:sp macro="" textlink="">
      <xdr:nvSpPr>
        <xdr:cNvPr id="37" name="Rectángulo redondeado 2">
          <a:extLst>
            <a:ext uri="{FF2B5EF4-FFF2-40B4-BE49-F238E27FC236}">
              <a16:creationId xmlns:a16="http://schemas.microsoft.com/office/drawing/2014/main" id="{181C4A36-F97D-4F7B-99C7-E4FD494D2997}"/>
            </a:ext>
          </a:extLst>
        </xdr:cNvPr>
        <xdr:cNvSpPr/>
      </xdr:nvSpPr>
      <xdr:spPr>
        <a:xfrm>
          <a:off x="16947047" y="10922793"/>
          <a:ext cx="894189" cy="46128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1158111</xdr:colOff>
      <xdr:row>58</xdr:row>
      <xdr:rowOff>17688</xdr:rowOff>
    </xdr:from>
    <xdr:to>
      <xdr:col>21</xdr:col>
      <xdr:colOff>223841</xdr:colOff>
      <xdr:row>61</xdr:row>
      <xdr:rowOff>2723</xdr:rowOff>
    </xdr:to>
    <xdr:sp macro="" textlink="">
      <xdr:nvSpPr>
        <xdr:cNvPr id="38" name="Rectángulo redondeado 2">
          <a:extLst>
            <a:ext uri="{FF2B5EF4-FFF2-40B4-BE49-F238E27FC236}">
              <a16:creationId xmlns:a16="http://schemas.microsoft.com/office/drawing/2014/main" id="{29805AB8-C5EA-49E1-BF4F-62495A6B2FB1}"/>
            </a:ext>
          </a:extLst>
        </xdr:cNvPr>
        <xdr:cNvSpPr/>
      </xdr:nvSpPr>
      <xdr:spPr>
        <a:xfrm>
          <a:off x="18164205" y="10911907"/>
          <a:ext cx="911199" cy="46128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21</xdr:col>
      <xdr:colOff>560418</xdr:colOff>
      <xdr:row>58</xdr:row>
      <xdr:rowOff>47625</xdr:rowOff>
    </xdr:from>
    <xdr:to>
      <xdr:col>22</xdr:col>
      <xdr:colOff>833215</xdr:colOff>
      <xdr:row>61</xdr:row>
      <xdr:rowOff>32660</xdr:rowOff>
    </xdr:to>
    <xdr:sp macro="" textlink="">
      <xdr:nvSpPr>
        <xdr:cNvPr id="39" name="Rectángulo redondeado 2">
          <a:extLst>
            <a:ext uri="{FF2B5EF4-FFF2-40B4-BE49-F238E27FC236}">
              <a16:creationId xmlns:a16="http://schemas.microsoft.com/office/drawing/2014/main" id="{20775C82-0669-49AB-8642-EA9312C5D68C}"/>
            </a:ext>
          </a:extLst>
        </xdr:cNvPr>
        <xdr:cNvSpPr/>
      </xdr:nvSpPr>
      <xdr:spPr>
        <a:xfrm>
          <a:off x="19411981" y="10941844"/>
          <a:ext cx="907797" cy="46128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a:t>cv</a:t>
          </a:r>
        </a:p>
      </xdr:txBody>
    </xdr:sp>
    <xdr:clientData/>
  </xdr:twoCellAnchor>
  <xdr:twoCellAnchor>
    <xdr:from>
      <xdr:col>23</xdr:col>
      <xdr:colOff>135917</xdr:colOff>
      <xdr:row>58</xdr:row>
      <xdr:rowOff>64943</xdr:rowOff>
    </xdr:from>
    <xdr:to>
      <xdr:col>23</xdr:col>
      <xdr:colOff>709040</xdr:colOff>
      <xdr:row>61</xdr:row>
      <xdr:rowOff>49978</xdr:rowOff>
    </xdr:to>
    <xdr:sp macro="" textlink="">
      <xdr:nvSpPr>
        <xdr:cNvPr id="40" name="Rectángulo redondeado 2">
          <a:extLst>
            <a:ext uri="{FF2B5EF4-FFF2-40B4-BE49-F238E27FC236}">
              <a16:creationId xmlns:a16="http://schemas.microsoft.com/office/drawing/2014/main" id="{A4387E29-84AD-4465-9EE0-A740DB17E278}"/>
            </a:ext>
          </a:extLst>
        </xdr:cNvPr>
        <xdr:cNvSpPr/>
      </xdr:nvSpPr>
      <xdr:spPr>
        <a:xfrm>
          <a:off x="20614667" y="10959162"/>
          <a:ext cx="573123" cy="46128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a:t>cv</a:t>
          </a:r>
        </a:p>
      </xdr:txBody>
    </xdr:sp>
    <xdr:clientData/>
  </xdr:twoCellAnchor>
  <xdr:twoCellAnchor>
    <xdr:from>
      <xdr:col>17</xdr:col>
      <xdr:colOff>1460530</xdr:colOff>
      <xdr:row>66</xdr:row>
      <xdr:rowOff>89919</xdr:rowOff>
    </xdr:from>
    <xdr:to>
      <xdr:col>18</xdr:col>
      <xdr:colOff>836957</xdr:colOff>
      <xdr:row>69</xdr:row>
      <xdr:rowOff>74954</xdr:rowOff>
    </xdr:to>
    <xdr:sp macro="" textlink="">
      <xdr:nvSpPr>
        <xdr:cNvPr id="41" name="Rectángulo redondeado 2">
          <a:extLst>
            <a:ext uri="{FF2B5EF4-FFF2-40B4-BE49-F238E27FC236}">
              <a16:creationId xmlns:a16="http://schemas.microsoft.com/office/drawing/2014/main" id="{E0841B3E-E08C-4841-A940-62073FD97948}"/>
            </a:ext>
          </a:extLst>
        </xdr:cNvPr>
        <xdr:cNvSpPr/>
      </xdr:nvSpPr>
      <xdr:spPr>
        <a:xfrm>
          <a:off x="14438343" y="12254138"/>
          <a:ext cx="904395" cy="46128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16927</xdr:colOff>
      <xdr:row>66</xdr:row>
      <xdr:rowOff>65426</xdr:rowOff>
    </xdr:from>
    <xdr:to>
      <xdr:col>19</xdr:col>
      <xdr:colOff>921322</xdr:colOff>
      <xdr:row>69</xdr:row>
      <xdr:rowOff>50461</xdr:rowOff>
    </xdr:to>
    <xdr:sp macro="" textlink="">
      <xdr:nvSpPr>
        <xdr:cNvPr id="42" name="Rectángulo redondeado 2">
          <a:extLst>
            <a:ext uri="{FF2B5EF4-FFF2-40B4-BE49-F238E27FC236}">
              <a16:creationId xmlns:a16="http://schemas.microsoft.com/office/drawing/2014/main" id="{5D0F5BA3-512A-4B91-B44F-D8906B5768F3}"/>
            </a:ext>
          </a:extLst>
        </xdr:cNvPr>
        <xdr:cNvSpPr/>
      </xdr:nvSpPr>
      <xdr:spPr>
        <a:xfrm>
          <a:off x="15713333" y="12229645"/>
          <a:ext cx="904395" cy="46128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1244291</xdr:colOff>
      <xdr:row>66</xdr:row>
      <xdr:rowOff>81755</xdr:rowOff>
    </xdr:from>
    <xdr:to>
      <xdr:col>20</xdr:col>
      <xdr:colOff>828792</xdr:colOff>
      <xdr:row>69</xdr:row>
      <xdr:rowOff>66790</xdr:rowOff>
    </xdr:to>
    <xdr:sp macro="" textlink="">
      <xdr:nvSpPr>
        <xdr:cNvPr id="43" name="Rectángulo redondeado 2">
          <a:extLst>
            <a:ext uri="{FF2B5EF4-FFF2-40B4-BE49-F238E27FC236}">
              <a16:creationId xmlns:a16="http://schemas.microsoft.com/office/drawing/2014/main" id="{895ACFF2-B25A-4CB1-AA9F-109BC7EF50CC}"/>
            </a:ext>
          </a:extLst>
        </xdr:cNvPr>
        <xdr:cNvSpPr/>
      </xdr:nvSpPr>
      <xdr:spPr>
        <a:xfrm>
          <a:off x="16940697" y="12245974"/>
          <a:ext cx="894189" cy="46128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23</xdr:col>
      <xdr:colOff>251113</xdr:colOff>
      <xdr:row>74</xdr:row>
      <xdr:rowOff>13045</xdr:rowOff>
    </xdr:from>
    <xdr:to>
      <xdr:col>23</xdr:col>
      <xdr:colOff>822614</xdr:colOff>
      <xdr:row>76</xdr:row>
      <xdr:rowOff>130314</xdr:rowOff>
    </xdr:to>
    <xdr:sp macro="" textlink="">
      <xdr:nvSpPr>
        <xdr:cNvPr id="44" name="Rectángulo redondeado 2">
          <a:extLst>
            <a:ext uri="{FF2B5EF4-FFF2-40B4-BE49-F238E27FC236}">
              <a16:creationId xmlns:a16="http://schemas.microsoft.com/office/drawing/2014/main" id="{FAA669D4-C354-4983-823C-8EB2E5E34435}"/>
            </a:ext>
          </a:extLst>
        </xdr:cNvPr>
        <xdr:cNvSpPr/>
      </xdr:nvSpPr>
      <xdr:spPr>
        <a:xfrm>
          <a:off x="20842431" y="13555863"/>
          <a:ext cx="571501" cy="472292"/>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474693</xdr:colOff>
      <xdr:row>77</xdr:row>
      <xdr:rowOff>120650</xdr:rowOff>
    </xdr:from>
    <xdr:to>
      <xdr:col>20</xdr:col>
      <xdr:colOff>1382490</xdr:colOff>
      <xdr:row>80</xdr:row>
      <xdr:rowOff>46153</xdr:rowOff>
    </xdr:to>
    <xdr:sp macro="" textlink="">
      <xdr:nvSpPr>
        <xdr:cNvPr id="45" name="Rectángulo redondeado 2">
          <a:extLst>
            <a:ext uri="{FF2B5EF4-FFF2-40B4-BE49-F238E27FC236}">
              <a16:creationId xmlns:a16="http://schemas.microsoft.com/office/drawing/2014/main" id="{430EC62F-219F-45BF-8C17-4463C8EDD6D1}"/>
            </a:ext>
          </a:extLst>
        </xdr:cNvPr>
        <xdr:cNvSpPr/>
      </xdr:nvSpPr>
      <xdr:spPr>
        <a:xfrm>
          <a:off x="17480787" y="14070806"/>
          <a:ext cx="907797" cy="46128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a:t>cv</a:t>
          </a:r>
        </a:p>
      </xdr:txBody>
    </xdr:sp>
    <xdr:clientData/>
  </xdr:twoCellAnchor>
  <xdr:twoCellAnchor>
    <xdr:from>
      <xdr:col>23</xdr:col>
      <xdr:colOff>129567</xdr:colOff>
      <xdr:row>66</xdr:row>
      <xdr:rowOff>118124</xdr:rowOff>
    </xdr:from>
    <xdr:to>
      <xdr:col>23</xdr:col>
      <xdr:colOff>702690</xdr:colOff>
      <xdr:row>69</xdr:row>
      <xdr:rowOff>103159</xdr:rowOff>
    </xdr:to>
    <xdr:sp macro="" textlink="">
      <xdr:nvSpPr>
        <xdr:cNvPr id="46" name="Rectángulo redondeado 2">
          <a:extLst>
            <a:ext uri="{FF2B5EF4-FFF2-40B4-BE49-F238E27FC236}">
              <a16:creationId xmlns:a16="http://schemas.microsoft.com/office/drawing/2014/main" id="{5DFB8A06-C9A8-4A8D-9DF8-2A855D7D3AC0}"/>
            </a:ext>
          </a:extLst>
        </xdr:cNvPr>
        <xdr:cNvSpPr/>
      </xdr:nvSpPr>
      <xdr:spPr>
        <a:xfrm>
          <a:off x="20608317" y="12282343"/>
          <a:ext cx="573123" cy="46128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a:t>cv</a:t>
          </a:r>
        </a:p>
      </xdr:txBody>
    </xdr:sp>
    <xdr:clientData/>
  </xdr:twoCellAnchor>
  <xdr:twoCellAnchor>
    <xdr:from>
      <xdr:col>17</xdr:col>
      <xdr:colOff>1297072</xdr:colOff>
      <xdr:row>72</xdr:row>
      <xdr:rowOff>791</xdr:rowOff>
    </xdr:from>
    <xdr:to>
      <xdr:col>18</xdr:col>
      <xdr:colOff>673499</xdr:colOff>
      <xdr:row>74</xdr:row>
      <xdr:rowOff>147267</xdr:rowOff>
    </xdr:to>
    <xdr:sp macro="" textlink="">
      <xdr:nvSpPr>
        <xdr:cNvPr id="47" name="Rectángulo redondeado 2">
          <a:extLst>
            <a:ext uri="{FF2B5EF4-FFF2-40B4-BE49-F238E27FC236}">
              <a16:creationId xmlns:a16="http://schemas.microsoft.com/office/drawing/2014/main" id="{32B7D9D0-0C55-4F74-8808-E076B5DEE256}"/>
            </a:ext>
          </a:extLst>
        </xdr:cNvPr>
        <xdr:cNvSpPr/>
      </xdr:nvSpPr>
      <xdr:spPr>
        <a:xfrm>
          <a:off x="14349551" y="13053270"/>
          <a:ext cx="902041" cy="469357"/>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1780309</xdr:colOff>
      <xdr:row>77</xdr:row>
      <xdr:rowOff>17318</xdr:rowOff>
    </xdr:from>
    <xdr:to>
      <xdr:col>21</xdr:col>
      <xdr:colOff>531237</xdr:colOff>
      <xdr:row>79</xdr:row>
      <xdr:rowOff>45243</xdr:rowOff>
    </xdr:to>
    <xdr:sp macro="" textlink="">
      <xdr:nvSpPr>
        <xdr:cNvPr id="49" name="Rectángulo redondeado 2">
          <a:extLst>
            <a:ext uri="{FF2B5EF4-FFF2-40B4-BE49-F238E27FC236}">
              <a16:creationId xmlns:a16="http://schemas.microsoft.com/office/drawing/2014/main" id="{6FCF3D66-B5A7-4D28-B734-E20985E17F3A}"/>
            </a:ext>
          </a:extLst>
        </xdr:cNvPr>
        <xdr:cNvSpPr/>
      </xdr:nvSpPr>
      <xdr:spPr>
        <a:xfrm>
          <a:off x="18899332" y="14079682"/>
          <a:ext cx="595314" cy="40026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23</xdr:col>
      <xdr:colOff>276080</xdr:colOff>
      <xdr:row>77</xdr:row>
      <xdr:rowOff>18241</xdr:rowOff>
    </xdr:from>
    <xdr:to>
      <xdr:col>23</xdr:col>
      <xdr:colOff>865910</xdr:colOff>
      <xdr:row>79</xdr:row>
      <xdr:rowOff>118192</xdr:rowOff>
    </xdr:to>
    <xdr:sp macro="" textlink="">
      <xdr:nvSpPr>
        <xdr:cNvPr id="51" name="Rectángulo redondeado 2">
          <a:extLst>
            <a:ext uri="{FF2B5EF4-FFF2-40B4-BE49-F238E27FC236}">
              <a16:creationId xmlns:a16="http://schemas.microsoft.com/office/drawing/2014/main" id="{2C8EC217-AC80-489E-A4C9-E91F65A21B13}"/>
            </a:ext>
          </a:extLst>
        </xdr:cNvPr>
        <xdr:cNvSpPr/>
      </xdr:nvSpPr>
      <xdr:spPr>
        <a:xfrm>
          <a:off x="20867398" y="14080605"/>
          <a:ext cx="589830" cy="472292"/>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22</xdr:col>
      <xdr:colOff>4184</xdr:colOff>
      <xdr:row>76</xdr:row>
      <xdr:rowOff>161981</xdr:rowOff>
    </xdr:from>
    <xdr:to>
      <xdr:col>22</xdr:col>
      <xdr:colOff>623456</xdr:colOff>
      <xdr:row>79</xdr:row>
      <xdr:rowOff>97409</xdr:rowOff>
    </xdr:to>
    <xdr:sp macro="" textlink="">
      <xdr:nvSpPr>
        <xdr:cNvPr id="52" name="Rectángulo redondeado 2">
          <a:extLst>
            <a:ext uri="{FF2B5EF4-FFF2-40B4-BE49-F238E27FC236}">
              <a16:creationId xmlns:a16="http://schemas.microsoft.com/office/drawing/2014/main" id="{E45BF6D9-34A7-4A6B-8285-07D2212786FD}"/>
            </a:ext>
          </a:extLst>
        </xdr:cNvPr>
        <xdr:cNvSpPr/>
      </xdr:nvSpPr>
      <xdr:spPr>
        <a:xfrm>
          <a:off x="19608366" y="14059822"/>
          <a:ext cx="619272" cy="472292"/>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7</xdr:col>
      <xdr:colOff>398538</xdr:colOff>
      <xdr:row>81</xdr:row>
      <xdr:rowOff>117288</xdr:rowOff>
    </xdr:from>
    <xdr:to>
      <xdr:col>24</xdr:col>
      <xdr:colOff>72317</xdr:colOff>
      <xdr:row>91</xdr:row>
      <xdr:rowOff>51031</xdr:rowOff>
    </xdr:to>
    <xdr:pic>
      <xdr:nvPicPr>
        <xdr:cNvPr id="54" name="Imagen 53">
          <a:extLst>
            <a:ext uri="{FF2B5EF4-FFF2-40B4-BE49-F238E27FC236}">
              <a16:creationId xmlns:a16="http://schemas.microsoft.com/office/drawing/2014/main" id="{09DC28E0-47D2-432A-BCF0-0182947DED08}"/>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5313438" y="15223938"/>
          <a:ext cx="16475879" cy="1629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B7391EBB-BBC2-4324-AC42-90CF1C869106}"/>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8B56DB79-69F0-49CB-8B50-7BE4826DAE04}"/>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B3B58C05-E5D6-4821-A67B-454251654F4A}"/>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74222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B8F80054-4A24-48B8-8CAC-9A06104FDE7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635720"/>
          <a:ext cx="1387533" cy="1339908"/>
        </a:xfrm>
        <a:prstGeom prst="rect">
          <a:avLst/>
        </a:prstGeom>
      </xdr:spPr>
    </xdr:pic>
    <xdr:clientData/>
  </xdr:twoCellAnchor>
  <xdr:twoCellAnchor editAs="oneCell">
    <xdr:from>
      <xdr:col>0</xdr:col>
      <xdr:colOff>190500</xdr:colOff>
      <xdr:row>32</xdr:row>
      <xdr:rowOff>119061</xdr:rowOff>
    </xdr:from>
    <xdr:to>
      <xdr:col>25</xdr:col>
      <xdr:colOff>1262062</xdr:colOff>
      <xdr:row>61</xdr:row>
      <xdr:rowOff>95249</xdr:rowOff>
    </xdr:to>
    <xdr:pic>
      <xdr:nvPicPr>
        <xdr:cNvPr id="9" name="Imagen 8">
          <a:extLst>
            <a:ext uri="{FF2B5EF4-FFF2-40B4-BE49-F238E27FC236}">
              <a16:creationId xmlns:a16="http://schemas.microsoft.com/office/drawing/2014/main" id="{D26810C0-0B6F-4D79-BFFA-D1220476136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0500" y="6334124"/>
          <a:ext cx="24312562" cy="4905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379549</xdr:colOff>
      <xdr:row>90</xdr:row>
      <xdr:rowOff>35297</xdr:rowOff>
    </xdr:from>
    <xdr:to>
      <xdr:col>24</xdr:col>
      <xdr:colOff>377178</xdr:colOff>
      <xdr:row>100</xdr:row>
      <xdr:rowOff>21428</xdr:rowOff>
    </xdr:to>
    <xdr:pic>
      <xdr:nvPicPr>
        <xdr:cNvPr id="10" name="Imagen 9">
          <a:extLst>
            <a:ext uri="{FF2B5EF4-FFF2-40B4-BE49-F238E27FC236}">
              <a16:creationId xmlns:a16="http://schemas.microsoft.com/office/drawing/2014/main" id="{C436C3E8-3AB2-4154-980B-E7B5E17399A1}"/>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6046924" y="16061110"/>
          <a:ext cx="16475879" cy="1629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52C2BA93-9B19-4D5C-A396-1D7A7AB1058A}"/>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5485725" y="0"/>
          <a:ext cx="1213221" cy="625747"/>
        </a:xfrm>
        <a:prstGeom prst="rect">
          <a:avLst/>
        </a:prstGeom>
        <a:ln>
          <a:noFill/>
        </a:ln>
      </xdr:spPr>
    </xdr:pic>
    <xdr:clientData/>
  </xdr:twoCellAnchor>
  <xdr:twoCellAnchor editAs="oneCell">
    <xdr:from>
      <xdr:col>23</xdr:col>
      <xdr:colOff>393951</xdr:colOff>
      <xdr:row>0</xdr:row>
      <xdr:rowOff>44927</xdr:rowOff>
    </xdr:from>
    <xdr:to>
      <xdr:col>23</xdr:col>
      <xdr:colOff>1052579</xdr:colOff>
      <xdr:row>1</xdr:row>
      <xdr:rowOff>7165</xdr:rowOff>
    </xdr:to>
    <xdr:pic>
      <xdr:nvPicPr>
        <xdr:cNvPr id="3" name="Imagen 10" descr="Gus Marcos – Inversiones Inmobiliarias">
          <a:extLst>
            <a:ext uri="{FF2B5EF4-FFF2-40B4-BE49-F238E27FC236}">
              <a16:creationId xmlns:a16="http://schemas.microsoft.com/office/drawing/2014/main" id="{87432119-9BFB-4A13-A51F-6F6571FB73D1}"/>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4473151" y="44927"/>
          <a:ext cx="658628" cy="6480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91</xdr:row>
      <xdr:rowOff>83128</xdr:rowOff>
    </xdr:from>
    <xdr:to>
      <xdr:col>10</xdr:col>
      <xdr:colOff>245226</xdr:colOff>
      <xdr:row>99</xdr:row>
      <xdr:rowOff>60118</xdr:rowOff>
    </xdr:to>
    <xdr:pic>
      <xdr:nvPicPr>
        <xdr:cNvPr id="4" name="Imagen 3">
          <a:extLst>
            <a:ext uri="{FF2B5EF4-FFF2-40B4-BE49-F238E27FC236}">
              <a16:creationId xmlns:a16="http://schemas.microsoft.com/office/drawing/2014/main" id="{C0FA6436-0C69-4ABD-B3FE-1244AF53B21F}"/>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808903"/>
          <a:ext cx="1367443" cy="1272390"/>
        </a:xfrm>
        <a:prstGeom prst="rect">
          <a:avLst/>
        </a:prstGeom>
      </xdr:spPr>
    </xdr:pic>
    <xdr:clientData/>
  </xdr:twoCellAnchor>
  <xdr:twoCellAnchor editAs="oneCell">
    <xdr:from>
      <xdr:col>11</xdr:col>
      <xdr:colOff>775853</xdr:colOff>
      <xdr:row>90</xdr:row>
      <xdr:rowOff>138545</xdr:rowOff>
    </xdr:from>
    <xdr:to>
      <xdr:col>13</xdr:col>
      <xdr:colOff>626051</xdr:colOff>
      <xdr:row>99</xdr:row>
      <xdr:rowOff>17319</xdr:rowOff>
    </xdr:to>
    <xdr:pic>
      <xdr:nvPicPr>
        <xdr:cNvPr id="5" name="Imagen 4">
          <a:extLst>
            <a:ext uri="{FF2B5EF4-FFF2-40B4-BE49-F238E27FC236}">
              <a16:creationId xmlns:a16="http://schemas.microsoft.com/office/drawing/2014/main" id="{328D04E9-C0DC-444A-957B-655F37FFECF5}"/>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702395"/>
          <a:ext cx="1383723" cy="1336099"/>
        </a:xfrm>
        <a:prstGeom prst="rect">
          <a:avLst/>
        </a:prstGeom>
      </xdr:spPr>
    </xdr:pic>
    <xdr:clientData/>
  </xdr:twoCellAnchor>
  <xdr:twoCellAnchor>
    <xdr:from>
      <xdr:col>0</xdr:col>
      <xdr:colOff>290945</xdr:colOff>
      <xdr:row>85</xdr:row>
      <xdr:rowOff>45027</xdr:rowOff>
    </xdr:from>
    <xdr:to>
      <xdr:col>2</xdr:col>
      <xdr:colOff>346405</xdr:colOff>
      <xdr:row>88</xdr:row>
      <xdr:rowOff>115153</xdr:rowOff>
    </xdr:to>
    <xdr:sp macro="" textlink="">
      <xdr:nvSpPr>
        <xdr:cNvPr id="6" name="Rectángulo redondeado 2">
          <a:extLst>
            <a:ext uri="{FF2B5EF4-FFF2-40B4-BE49-F238E27FC236}">
              <a16:creationId xmlns:a16="http://schemas.microsoft.com/office/drawing/2014/main" id="{4A3EE89F-F265-4291-8FB1-C47C3019FB02}"/>
            </a:ext>
          </a:extLst>
        </xdr:cNvPr>
        <xdr:cNvSpPr/>
      </xdr:nvSpPr>
      <xdr:spPr>
        <a:xfrm>
          <a:off x="290945" y="14751627"/>
          <a:ext cx="1160360"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7" name="Rectángulo redondeado 2">
          <a:extLst>
            <a:ext uri="{FF2B5EF4-FFF2-40B4-BE49-F238E27FC236}">
              <a16:creationId xmlns:a16="http://schemas.microsoft.com/office/drawing/2014/main" id="{257166B3-2579-4F99-80DC-202C3FD41175}"/>
            </a:ext>
          </a:extLst>
        </xdr:cNvPr>
        <xdr:cNvSpPr/>
      </xdr:nvSpPr>
      <xdr:spPr>
        <a:xfrm>
          <a:off x="313458" y="13790468"/>
          <a:ext cx="1159575" cy="59537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8" name="CuadroTexto 7">
          <a:extLst>
            <a:ext uri="{FF2B5EF4-FFF2-40B4-BE49-F238E27FC236}">
              <a16:creationId xmlns:a16="http://schemas.microsoft.com/office/drawing/2014/main" id="{628BB742-3854-4953-8051-7436FDB8CC8E}"/>
            </a:ext>
          </a:extLst>
        </xdr:cNvPr>
        <xdr:cNvSpPr txBox="1"/>
      </xdr:nvSpPr>
      <xdr:spPr>
        <a:xfrm>
          <a:off x="1534391" y="13910830"/>
          <a:ext cx="3685309" cy="4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xdr:from>
      <xdr:col>2</xdr:col>
      <xdr:colOff>471054</xdr:colOff>
      <xdr:row>85</xdr:row>
      <xdr:rowOff>152400</xdr:rowOff>
    </xdr:from>
    <xdr:to>
      <xdr:col>5</xdr:col>
      <xdr:colOff>682931</xdr:colOff>
      <xdr:row>88</xdr:row>
      <xdr:rowOff>101036</xdr:rowOff>
    </xdr:to>
    <xdr:sp macro="" textlink="">
      <xdr:nvSpPr>
        <xdr:cNvPr id="9" name="CuadroTexto 8">
          <a:extLst>
            <a:ext uri="{FF2B5EF4-FFF2-40B4-BE49-F238E27FC236}">
              <a16:creationId xmlns:a16="http://schemas.microsoft.com/office/drawing/2014/main" id="{FEA8D084-1756-4C0D-A6A9-0118010DCFE8}"/>
            </a:ext>
          </a:extLst>
        </xdr:cNvPr>
        <xdr:cNvSpPr txBox="1"/>
      </xdr:nvSpPr>
      <xdr:spPr>
        <a:xfrm>
          <a:off x="1575954" y="14859000"/>
          <a:ext cx="2497877" cy="48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editAs="oneCell">
    <xdr:from>
      <xdr:col>8</xdr:col>
      <xdr:colOff>401783</xdr:colOff>
      <xdr:row>91</xdr:row>
      <xdr:rowOff>83128</xdr:rowOff>
    </xdr:from>
    <xdr:to>
      <xdr:col>10</xdr:col>
      <xdr:colOff>245226</xdr:colOff>
      <xdr:row>99</xdr:row>
      <xdr:rowOff>60118</xdr:rowOff>
    </xdr:to>
    <xdr:pic>
      <xdr:nvPicPr>
        <xdr:cNvPr id="13" name="Imagen 12">
          <a:extLst>
            <a:ext uri="{FF2B5EF4-FFF2-40B4-BE49-F238E27FC236}">
              <a16:creationId xmlns:a16="http://schemas.microsoft.com/office/drawing/2014/main" id="{F0095154-6059-4E0F-B039-031909EC2E42}"/>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808903"/>
          <a:ext cx="1367443" cy="1272390"/>
        </a:xfrm>
        <a:prstGeom prst="rect">
          <a:avLst/>
        </a:prstGeom>
      </xdr:spPr>
    </xdr:pic>
    <xdr:clientData/>
  </xdr:twoCellAnchor>
  <xdr:twoCellAnchor editAs="oneCell">
    <xdr:from>
      <xdr:col>11</xdr:col>
      <xdr:colOff>775853</xdr:colOff>
      <xdr:row>90</xdr:row>
      <xdr:rowOff>138545</xdr:rowOff>
    </xdr:from>
    <xdr:to>
      <xdr:col>13</xdr:col>
      <xdr:colOff>626051</xdr:colOff>
      <xdr:row>99</xdr:row>
      <xdr:rowOff>17318</xdr:rowOff>
    </xdr:to>
    <xdr:pic>
      <xdr:nvPicPr>
        <xdr:cNvPr id="14" name="Imagen 13">
          <a:extLst>
            <a:ext uri="{FF2B5EF4-FFF2-40B4-BE49-F238E27FC236}">
              <a16:creationId xmlns:a16="http://schemas.microsoft.com/office/drawing/2014/main" id="{8FF59BE5-284E-4BAC-8AC2-BA459989151A}"/>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702395"/>
          <a:ext cx="1383723" cy="1336098"/>
        </a:xfrm>
        <a:prstGeom prst="rect">
          <a:avLst/>
        </a:prstGeom>
      </xdr:spPr>
    </xdr:pic>
    <xdr:clientData/>
  </xdr:twoCellAnchor>
  <xdr:twoCellAnchor editAs="oneCell">
    <xdr:from>
      <xdr:col>6</xdr:col>
      <xdr:colOff>571500</xdr:colOff>
      <xdr:row>9</xdr:row>
      <xdr:rowOff>0</xdr:rowOff>
    </xdr:from>
    <xdr:to>
      <xdr:col>22</xdr:col>
      <xdr:colOff>1105009</xdr:colOff>
      <xdr:row>89</xdr:row>
      <xdr:rowOff>55563</xdr:rowOff>
    </xdr:to>
    <xdr:pic>
      <xdr:nvPicPr>
        <xdr:cNvPr id="15" name="Imagen 14">
          <a:extLst>
            <a:ext uri="{FF2B5EF4-FFF2-40B4-BE49-F238E27FC236}">
              <a16:creationId xmlns:a16="http://schemas.microsoft.com/office/drawing/2014/main" id="{1DA9E5A8-7CE3-48E8-9FD0-FBD58E5BF1D7}"/>
            </a:ext>
          </a:extLst>
        </xdr:cNvPr>
        <xdr:cNvPicPr>
          <a:picLocks noChangeAspect="1" noChangeArrowheads="1"/>
        </xdr:cNvPicPr>
      </xdr:nvPicPr>
      <xdr:blipFill rotWithShape="1">
        <a:blip xmlns:r="http://schemas.openxmlformats.org/officeDocument/2006/relationships" r:embed="rId5" cstate="print">
          <a:biLevel thresh="75000"/>
          <a:extLst>
            <a:ext uri="{28A0092B-C50C-407E-A947-70E740481C1C}">
              <a14:useLocalDpi xmlns:a14="http://schemas.microsoft.com/office/drawing/2010/main" val="0"/>
            </a:ext>
          </a:extLst>
        </a:blip>
        <a:srcRect l="19259" t="10151" r="42223" b="14128"/>
        <a:stretch/>
      </xdr:blipFill>
      <xdr:spPr bwMode="auto">
        <a:xfrm>
          <a:off x="4730750" y="2127250"/>
          <a:ext cx="16440259" cy="131365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1079500</xdr:colOff>
      <xdr:row>23</xdr:row>
      <xdr:rowOff>50800</xdr:rowOff>
    </xdr:from>
    <xdr:to>
      <xdr:col>16</xdr:col>
      <xdr:colOff>1242292</xdr:colOff>
      <xdr:row>29</xdr:row>
      <xdr:rowOff>16019</xdr:rowOff>
    </xdr:to>
    <xdr:sp macro="" textlink="">
      <xdr:nvSpPr>
        <xdr:cNvPr id="16" name="Rectángulo redondeado 2">
          <a:extLst>
            <a:ext uri="{FF2B5EF4-FFF2-40B4-BE49-F238E27FC236}">
              <a16:creationId xmlns:a16="http://schemas.microsoft.com/office/drawing/2014/main" id="{5CCC5598-018C-4107-BD38-AC1BBBDAF4AB}"/>
            </a:ext>
          </a:extLst>
        </xdr:cNvPr>
        <xdr:cNvSpPr/>
      </xdr:nvSpPr>
      <xdr:spPr>
        <a:xfrm>
          <a:off x="11652250" y="4718050"/>
          <a:ext cx="1274042" cy="91771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539750</xdr:colOff>
      <xdr:row>22</xdr:row>
      <xdr:rowOff>73025</xdr:rowOff>
    </xdr:from>
    <xdr:to>
      <xdr:col>18</xdr:col>
      <xdr:colOff>275505</xdr:colOff>
      <xdr:row>28</xdr:row>
      <xdr:rowOff>43007</xdr:rowOff>
    </xdr:to>
    <xdr:sp macro="" textlink="">
      <xdr:nvSpPr>
        <xdr:cNvPr id="17" name="Rectángulo redondeado 2">
          <a:extLst>
            <a:ext uri="{FF2B5EF4-FFF2-40B4-BE49-F238E27FC236}">
              <a16:creationId xmlns:a16="http://schemas.microsoft.com/office/drawing/2014/main" id="{8579858A-0EEB-4B87-8FBF-01ED2A4403FF}"/>
            </a:ext>
          </a:extLst>
        </xdr:cNvPr>
        <xdr:cNvSpPr/>
      </xdr:nvSpPr>
      <xdr:spPr>
        <a:xfrm>
          <a:off x="13652500" y="4581525"/>
          <a:ext cx="1259755" cy="922482"/>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10</xdr:col>
      <xdr:colOff>203200</xdr:colOff>
      <xdr:row>73</xdr:row>
      <xdr:rowOff>47625</xdr:rowOff>
    </xdr:from>
    <xdr:to>
      <xdr:col>11</xdr:col>
      <xdr:colOff>715242</xdr:colOff>
      <xdr:row>79</xdr:row>
      <xdr:rowOff>20782</xdr:rowOff>
    </xdr:to>
    <xdr:sp macro="" textlink="">
      <xdr:nvSpPr>
        <xdr:cNvPr id="19" name="Rectángulo redondeado 2">
          <a:extLst>
            <a:ext uri="{FF2B5EF4-FFF2-40B4-BE49-F238E27FC236}">
              <a16:creationId xmlns:a16="http://schemas.microsoft.com/office/drawing/2014/main" id="{2F78D9CE-F09B-4E23-BDAD-714B749648EE}"/>
            </a:ext>
          </a:extLst>
        </xdr:cNvPr>
        <xdr:cNvSpPr/>
      </xdr:nvSpPr>
      <xdr:spPr>
        <a:xfrm>
          <a:off x="7410450" y="12652375"/>
          <a:ext cx="1274042" cy="925657"/>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18</xdr:col>
      <xdr:colOff>1030288</xdr:colOff>
      <xdr:row>22</xdr:row>
      <xdr:rowOff>109682</xdr:rowOff>
    </xdr:from>
    <xdr:to>
      <xdr:col>19</xdr:col>
      <xdr:colOff>875580</xdr:colOff>
      <xdr:row>28</xdr:row>
      <xdr:rowOff>55707</xdr:rowOff>
    </xdr:to>
    <xdr:sp macro="" textlink="">
      <xdr:nvSpPr>
        <xdr:cNvPr id="23" name="Rectángulo redondeado 2">
          <a:extLst>
            <a:ext uri="{FF2B5EF4-FFF2-40B4-BE49-F238E27FC236}">
              <a16:creationId xmlns:a16="http://schemas.microsoft.com/office/drawing/2014/main" id="{28492D15-9DA8-4676-AB45-A2F8124DECB2}"/>
            </a:ext>
          </a:extLst>
        </xdr:cNvPr>
        <xdr:cNvSpPr/>
      </xdr:nvSpPr>
      <xdr:spPr>
        <a:xfrm>
          <a:off x="15667038" y="4618182"/>
          <a:ext cx="1274042" cy="89852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831850</xdr:colOff>
      <xdr:row>84</xdr:row>
      <xdr:rowOff>23812</xdr:rowOff>
    </xdr:from>
    <xdr:to>
      <xdr:col>17</xdr:col>
      <xdr:colOff>677142</xdr:colOff>
      <xdr:row>89</xdr:row>
      <xdr:rowOff>96982</xdr:rowOff>
    </xdr:to>
    <xdr:sp macro="" textlink="">
      <xdr:nvSpPr>
        <xdr:cNvPr id="29" name="Rectángulo redondeado 2">
          <a:extLst>
            <a:ext uri="{FF2B5EF4-FFF2-40B4-BE49-F238E27FC236}">
              <a16:creationId xmlns:a16="http://schemas.microsoft.com/office/drawing/2014/main" id="{42C8E0F3-9457-4EBB-8C1C-5CAC9C738029}"/>
            </a:ext>
          </a:extLst>
        </xdr:cNvPr>
        <xdr:cNvSpPr/>
      </xdr:nvSpPr>
      <xdr:spPr>
        <a:xfrm>
          <a:off x="12515850" y="14374812"/>
          <a:ext cx="1274042" cy="930420"/>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1490375</xdr:colOff>
      <xdr:row>83</xdr:row>
      <xdr:rowOff>100733</xdr:rowOff>
    </xdr:from>
    <xdr:to>
      <xdr:col>18</xdr:col>
      <xdr:colOff>1099417</xdr:colOff>
      <xdr:row>87</xdr:row>
      <xdr:rowOff>138256</xdr:rowOff>
    </xdr:to>
    <xdr:sp macro="" textlink="">
      <xdr:nvSpPr>
        <xdr:cNvPr id="41" name="Rectángulo redondeado 2">
          <a:extLst>
            <a:ext uri="{FF2B5EF4-FFF2-40B4-BE49-F238E27FC236}">
              <a16:creationId xmlns:a16="http://schemas.microsoft.com/office/drawing/2014/main" id="{3A44F7D9-AFD0-44E8-A18A-310CC5B67685}"/>
            </a:ext>
          </a:extLst>
        </xdr:cNvPr>
        <xdr:cNvSpPr/>
      </xdr:nvSpPr>
      <xdr:spPr>
        <a:xfrm>
          <a:off x="14615825" y="15150233"/>
          <a:ext cx="1133042" cy="723323"/>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10</xdr:col>
      <xdr:colOff>63500</xdr:colOff>
      <xdr:row>23</xdr:row>
      <xdr:rowOff>50800</xdr:rowOff>
    </xdr:from>
    <xdr:to>
      <xdr:col>11</xdr:col>
      <xdr:colOff>575542</xdr:colOff>
      <xdr:row>29</xdr:row>
      <xdr:rowOff>16019</xdr:rowOff>
    </xdr:to>
    <xdr:sp macro="" textlink="">
      <xdr:nvSpPr>
        <xdr:cNvPr id="42" name="Rectángulo redondeado 2">
          <a:extLst>
            <a:ext uri="{FF2B5EF4-FFF2-40B4-BE49-F238E27FC236}">
              <a16:creationId xmlns:a16="http://schemas.microsoft.com/office/drawing/2014/main" id="{397042A4-B958-47BA-A924-17A50AE6D550}"/>
            </a:ext>
          </a:extLst>
        </xdr:cNvPr>
        <xdr:cNvSpPr/>
      </xdr:nvSpPr>
      <xdr:spPr>
        <a:xfrm>
          <a:off x="7270750" y="4718050"/>
          <a:ext cx="1274042" cy="91771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13</xdr:col>
      <xdr:colOff>127000</xdr:colOff>
      <xdr:row>22</xdr:row>
      <xdr:rowOff>136525</xdr:rowOff>
    </xdr:from>
    <xdr:to>
      <xdr:col>15</xdr:col>
      <xdr:colOff>307255</xdr:colOff>
      <xdr:row>28</xdr:row>
      <xdr:rowOff>106507</xdr:rowOff>
    </xdr:to>
    <xdr:sp macro="" textlink="">
      <xdr:nvSpPr>
        <xdr:cNvPr id="43" name="Rectángulo redondeado 2">
          <a:extLst>
            <a:ext uri="{FF2B5EF4-FFF2-40B4-BE49-F238E27FC236}">
              <a16:creationId xmlns:a16="http://schemas.microsoft.com/office/drawing/2014/main" id="{88260E9E-F69A-4B66-80A2-EC0FAB0BC756}"/>
            </a:ext>
          </a:extLst>
        </xdr:cNvPr>
        <xdr:cNvSpPr/>
      </xdr:nvSpPr>
      <xdr:spPr>
        <a:xfrm>
          <a:off x="9620250" y="4645025"/>
          <a:ext cx="1259755" cy="922482"/>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300038</xdr:colOff>
      <xdr:row>23</xdr:row>
      <xdr:rowOff>14432</xdr:rowOff>
    </xdr:from>
    <xdr:to>
      <xdr:col>20</xdr:col>
      <xdr:colOff>1574080</xdr:colOff>
      <xdr:row>28</xdr:row>
      <xdr:rowOff>119207</xdr:rowOff>
    </xdr:to>
    <xdr:sp macro="" textlink="">
      <xdr:nvSpPr>
        <xdr:cNvPr id="44" name="Rectángulo redondeado 2">
          <a:extLst>
            <a:ext uri="{FF2B5EF4-FFF2-40B4-BE49-F238E27FC236}">
              <a16:creationId xmlns:a16="http://schemas.microsoft.com/office/drawing/2014/main" id="{6AB0BF95-F23C-4C50-AB32-4482AA10479B}"/>
            </a:ext>
          </a:extLst>
        </xdr:cNvPr>
        <xdr:cNvSpPr/>
      </xdr:nvSpPr>
      <xdr:spPr>
        <a:xfrm>
          <a:off x="17667288" y="4681682"/>
          <a:ext cx="1274042" cy="89852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1104900</xdr:colOff>
      <xdr:row>38</xdr:row>
      <xdr:rowOff>76200</xdr:rowOff>
    </xdr:from>
    <xdr:to>
      <xdr:col>16</xdr:col>
      <xdr:colOff>1267692</xdr:colOff>
      <xdr:row>44</xdr:row>
      <xdr:rowOff>41419</xdr:rowOff>
    </xdr:to>
    <xdr:sp macro="" textlink="">
      <xdr:nvSpPr>
        <xdr:cNvPr id="53" name="Rectángulo redondeado 2">
          <a:extLst>
            <a:ext uri="{FF2B5EF4-FFF2-40B4-BE49-F238E27FC236}">
              <a16:creationId xmlns:a16="http://schemas.microsoft.com/office/drawing/2014/main" id="{95A7568B-DD2C-4C06-8892-7642F92C9D13}"/>
            </a:ext>
          </a:extLst>
        </xdr:cNvPr>
        <xdr:cNvSpPr/>
      </xdr:nvSpPr>
      <xdr:spPr>
        <a:xfrm>
          <a:off x="11677650" y="7124700"/>
          <a:ext cx="1274042" cy="91771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565150</xdr:colOff>
      <xdr:row>37</xdr:row>
      <xdr:rowOff>98425</xdr:rowOff>
    </xdr:from>
    <xdr:to>
      <xdr:col>18</xdr:col>
      <xdr:colOff>300905</xdr:colOff>
      <xdr:row>43</xdr:row>
      <xdr:rowOff>68407</xdr:rowOff>
    </xdr:to>
    <xdr:sp macro="" textlink="">
      <xdr:nvSpPr>
        <xdr:cNvPr id="54" name="Rectángulo redondeado 2">
          <a:extLst>
            <a:ext uri="{FF2B5EF4-FFF2-40B4-BE49-F238E27FC236}">
              <a16:creationId xmlns:a16="http://schemas.microsoft.com/office/drawing/2014/main" id="{885EEDB2-95CA-43E9-AE85-17D15F665BD9}"/>
            </a:ext>
          </a:extLst>
        </xdr:cNvPr>
        <xdr:cNvSpPr/>
      </xdr:nvSpPr>
      <xdr:spPr>
        <a:xfrm>
          <a:off x="13677900" y="6988175"/>
          <a:ext cx="1259755" cy="922482"/>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18</xdr:col>
      <xdr:colOff>1055688</xdr:colOff>
      <xdr:row>37</xdr:row>
      <xdr:rowOff>135082</xdr:rowOff>
    </xdr:from>
    <xdr:to>
      <xdr:col>20</xdr:col>
      <xdr:colOff>0</xdr:colOff>
      <xdr:row>45</xdr:row>
      <xdr:rowOff>152400</xdr:rowOff>
    </xdr:to>
    <xdr:sp macro="" textlink="">
      <xdr:nvSpPr>
        <xdr:cNvPr id="55" name="Rectángulo redondeado 2">
          <a:extLst>
            <a:ext uri="{FF2B5EF4-FFF2-40B4-BE49-F238E27FC236}">
              <a16:creationId xmlns:a16="http://schemas.microsoft.com/office/drawing/2014/main" id="{AEA9F91E-EDEC-49F3-96A0-41D02FF84F93}"/>
            </a:ext>
          </a:extLst>
        </xdr:cNvPr>
        <xdr:cNvSpPr/>
      </xdr:nvSpPr>
      <xdr:spPr>
        <a:xfrm>
          <a:off x="15705138" y="7297882"/>
          <a:ext cx="1687512" cy="1388918"/>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10</xdr:col>
      <xdr:colOff>88900</xdr:colOff>
      <xdr:row>38</xdr:row>
      <xdr:rowOff>76200</xdr:rowOff>
    </xdr:from>
    <xdr:to>
      <xdr:col>11</xdr:col>
      <xdr:colOff>600942</xdr:colOff>
      <xdr:row>44</xdr:row>
      <xdr:rowOff>41419</xdr:rowOff>
    </xdr:to>
    <xdr:sp macro="" textlink="">
      <xdr:nvSpPr>
        <xdr:cNvPr id="56" name="Rectángulo redondeado 2">
          <a:extLst>
            <a:ext uri="{FF2B5EF4-FFF2-40B4-BE49-F238E27FC236}">
              <a16:creationId xmlns:a16="http://schemas.microsoft.com/office/drawing/2014/main" id="{23866D26-AE4C-4BCA-A310-59B1EA2DFDD2}"/>
            </a:ext>
          </a:extLst>
        </xdr:cNvPr>
        <xdr:cNvSpPr/>
      </xdr:nvSpPr>
      <xdr:spPr>
        <a:xfrm>
          <a:off x="7296150" y="7124700"/>
          <a:ext cx="1274042" cy="91771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13</xdr:col>
      <xdr:colOff>152400</xdr:colOff>
      <xdr:row>38</xdr:row>
      <xdr:rowOff>3175</xdr:rowOff>
    </xdr:from>
    <xdr:to>
      <xdr:col>15</xdr:col>
      <xdr:colOff>332655</xdr:colOff>
      <xdr:row>43</xdr:row>
      <xdr:rowOff>131907</xdr:rowOff>
    </xdr:to>
    <xdr:sp macro="" textlink="">
      <xdr:nvSpPr>
        <xdr:cNvPr id="57" name="Rectángulo redondeado 2">
          <a:extLst>
            <a:ext uri="{FF2B5EF4-FFF2-40B4-BE49-F238E27FC236}">
              <a16:creationId xmlns:a16="http://schemas.microsoft.com/office/drawing/2014/main" id="{6C7C6967-A09D-4D20-9B13-99F36E9E6C81}"/>
            </a:ext>
          </a:extLst>
        </xdr:cNvPr>
        <xdr:cNvSpPr/>
      </xdr:nvSpPr>
      <xdr:spPr>
        <a:xfrm>
          <a:off x="9645650" y="7051675"/>
          <a:ext cx="1259755" cy="922482"/>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325438</xdr:colOff>
      <xdr:row>38</xdr:row>
      <xdr:rowOff>39832</xdr:rowOff>
    </xdr:from>
    <xdr:to>
      <xdr:col>20</xdr:col>
      <xdr:colOff>1599480</xdr:colOff>
      <xdr:row>43</xdr:row>
      <xdr:rowOff>144607</xdr:rowOff>
    </xdr:to>
    <xdr:sp macro="" textlink="">
      <xdr:nvSpPr>
        <xdr:cNvPr id="58" name="Rectángulo redondeado 2">
          <a:extLst>
            <a:ext uri="{FF2B5EF4-FFF2-40B4-BE49-F238E27FC236}">
              <a16:creationId xmlns:a16="http://schemas.microsoft.com/office/drawing/2014/main" id="{64599897-1A68-43FD-8646-9C2AB5A068B8}"/>
            </a:ext>
          </a:extLst>
        </xdr:cNvPr>
        <xdr:cNvSpPr/>
      </xdr:nvSpPr>
      <xdr:spPr>
        <a:xfrm>
          <a:off x="17692688" y="7088332"/>
          <a:ext cx="1274042" cy="89852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1031875</xdr:colOff>
      <xdr:row>49</xdr:row>
      <xdr:rowOff>12700</xdr:rowOff>
    </xdr:from>
    <xdr:to>
      <xdr:col>16</xdr:col>
      <xdr:colOff>1204192</xdr:colOff>
      <xdr:row>54</xdr:row>
      <xdr:rowOff>136669</xdr:rowOff>
    </xdr:to>
    <xdr:sp macro="" textlink="">
      <xdr:nvSpPr>
        <xdr:cNvPr id="59" name="Rectángulo redondeado 2">
          <a:extLst>
            <a:ext uri="{FF2B5EF4-FFF2-40B4-BE49-F238E27FC236}">
              <a16:creationId xmlns:a16="http://schemas.microsoft.com/office/drawing/2014/main" id="{59B97893-7E38-45EB-8EB0-A88E828029E1}"/>
            </a:ext>
          </a:extLst>
        </xdr:cNvPr>
        <xdr:cNvSpPr/>
      </xdr:nvSpPr>
      <xdr:spPr>
        <a:xfrm>
          <a:off x="11604625" y="8807450"/>
          <a:ext cx="1283567" cy="91771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654050</xdr:colOff>
      <xdr:row>49</xdr:row>
      <xdr:rowOff>28575</xdr:rowOff>
    </xdr:from>
    <xdr:to>
      <xdr:col>18</xdr:col>
      <xdr:colOff>389805</xdr:colOff>
      <xdr:row>54</xdr:row>
      <xdr:rowOff>157307</xdr:rowOff>
    </xdr:to>
    <xdr:sp macro="" textlink="">
      <xdr:nvSpPr>
        <xdr:cNvPr id="60" name="Rectángulo redondeado 2">
          <a:extLst>
            <a:ext uri="{FF2B5EF4-FFF2-40B4-BE49-F238E27FC236}">
              <a16:creationId xmlns:a16="http://schemas.microsoft.com/office/drawing/2014/main" id="{AA3284BA-15D1-40A0-AA5E-3720E58DA4EF}"/>
            </a:ext>
          </a:extLst>
        </xdr:cNvPr>
        <xdr:cNvSpPr/>
      </xdr:nvSpPr>
      <xdr:spPr>
        <a:xfrm>
          <a:off x="13766800" y="8823325"/>
          <a:ext cx="1259755" cy="922482"/>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18</xdr:col>
      <xdr:colOff>1144588</xdr:colOff>
      <xdr:row>49</xdr:row>
      <xdr:rowOff>65232</xdr:rowOff>
    </xdr:from>
    <xdr:to>
      <xdr:col>19</xdr:col>
      <xdr:colOff>989880</xdr:colOff>
      <xdr:row>55</xdr:row>
      <xdr:rowOff>11257</xdr:rowOff>
    </xdr:to>
    <xdr:sp macro="" textlink="">
      <xdr:nvSpPr>
        <xdr:cNvPr id="61" name="Rectángulo redondeado 2">
          <a:extLst>
            <a:ext uri="{FF2B5EF4-FFF2-40B4-BE49-F238E27FC236}">
              <a16:creationId xmlns:a16="http://schemas.microsoft.com/office/drawing/2014/main" id="{40737DC8-FC1E-4819-B756-89880BFB1F5C}"/>
            </a:ext>
          </a:extLst>
        </xdr:cNvPr>
        <xdr:cNvSpPr/>
      </xdr:nvSpPr>
      <xdr:spPr>
        <a:xfrm>
          <a:off x="15781338" y="8859982"/>
          <a:ext cx="1274042" cy="89852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10</xdr:col>
      <xdr:colOff>177800</xdr:colOff>
      <xdr:row>50</xdr:row>
      <xdr:rowOff>6350</xdr:rowOff>
    </xdr:from>
    <xdr:to>
      <xdr:col>11</xdr:col>
      <xdr:colOff>689842</xdr:colOff>
      <xdr:row>55</xdr:row>
      <xdr:rowOff>130319</xdr:rowOff>
    </xdr:to>
    <xdr:sp macro="" textlink="">
      <xdr:nvSpPr>
        <xdr:cNvPr id="62" name="Rectángulo redondeado 2">
          <a:extLst>
            <a:ext uri="{FF2B5EF4-FFF2-40B4-BE49-F238E27FC236}">
              <a16:creationId xmlns:a16="http://schemas.microsoft.com/office/drawing/2014/main" id="{3DCADCA1-BB2A-4D41-AA87-CFED320077CE}"/>
            </a:ext>
          </a:extLst>
        </xdr:cNvPr>
        <xdr:cNvSpPr/>
      </xdr:nvSpPr>
      <xdr:spPr>
        <a:xfrm>
          <a:off x="7385050" y="8959850"/>
          <a:ext cx="1274042" cy="91771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13</xdr:col>
      <xdr:colOff>241300</xdr:colOff>
      <xdr:row>49</xdr:row>
      <xdr:rowOff>92075</xdr:rowOff>
    </xdr:from>
    <xdr:to>
      <xdr:col>15</xdr:col>
      <xdr:colOff>421555</xdr:colOff>
      <xdr:row>55</xdr:row>
      <xdr:rowOff>62057</xdr:rowOff>
    </xdr:to>
    <xdr:sp macro="" textlink="">
      <xdr:nvSpPr>
        <xdr:cNvPr id="63" name="Rectángulo redondeado 2">
          <a:extLst>
            <a:ext uri="{FF2B5EF4-FFF2-40B4-BE49-F238E27FC236}">
              <a16:creationId xmlns:a16="http://schemas.microsoft.com/office/drawing/2014/main" id="{A516C1E8-7FD2-4078-AFE0-663CDD4E0B89}"/>
            </a:ext>
          </a:extLst>
        </xdr:cNvPr>
        <xdr:cNvSpPr/>
      </xdr:nvSpPr>
      <xdr:spPr>
        <a:xfrm>
          <a:off x="9734550" y="8886825"/>
          <a:ext cx="1259755" cy="922482"/>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414338</xdr:colOff>
      <xdr:row>49</xdr:row>
      <xdr:rowOff>128732</xdr:rowOff>
    </xdr:from>
    <xdr:to>
      <xdr:col>20</xdr:col>
      <xdr:colOff>1688380</xdr:colOff>
      <xdr:row>55</xdr:row>
      <xdr:rowOff>74757</xdr:rowOff>
    </xdr:to>
    <xdr:sp macro="" textlink="">
      <xdr:nvSpPr>
        <xdr:cNvPr id="64" name="Rectángulo redondeado 2">
          <a:extLst>
            <a:ext uri="{FF2B5EF4-FFF2-40B4-BE49-F238E27FC236}">
              <a16:creationId xmlns:a16="http://schemas.microsoft.com/office/drawing/2014/main" id="{84C63067-98BC-4456-BF4A-41D06A74243B}"/>
            </a:ext>
          </a:extLst>
        </xdr:cNvPr>
        <xdr:cNvSpPr/>
      </xdr:nvSpPr>
      <xdr:spPr>
        <a:xfrm>
          <a:off x="17781588" y="8923482"/>
          <a:ext cx="1274042" cy="89852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971550</xdr:colOff>
      <xdr:row>64</xdr:row>
      <xdr:rowOff>117475</xdr:rowOff>
    </xdr:from>
    <xdr:to>
      <xdr:col>16</xdr:col>
      <xdr:colOff>1134342</xdr:colOff>
      <xdr:row>70</xdr:row>
      <xdr:rowOff>82694</xdr:rowOff>
    </xdr:to>
    <xdr:sp macro="" textlink="">
      <xdr:nvSpPr>
        <xdr:cNvPr id="65" name="Rectángulo redondeado 2">
          <a:extLst>
            <a:ext uri="{FF2B5EF4-FFF2-40B4-BE49-F238E27FC236}">
              <a16:creationId xmlns:a16="http://schemas.microsoft.com/office/drawing/2014/main" id="{6D8167B3-AEE2-4D27-B059-9E286DCCB0AA}"/>
            </a:ext>
          </a:extLst>
        </xdr:cNvPr>
        <xdr:cNvSpPr/>
      </xdr:nvSpPr>
      <xdr:spPr>
        <a:xfrm>
          <a:off x="11544300" y="11293475"/>
          <a:ext cx="1274042" cy="91771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9</xdr:col>
      <xdr:colOff>717550</xdr:colOff>
      <xdr:row>64</xdr:row>
      <xdr:rowOff>117475</xdr:rowOff>
    </xdr:from>
    <xdr:to>
      <xdr:col>11</xdr:col>
      <xdr:colOff>467592</xdr:colOff>
      <xdr:row>70</xdr:row>
      <xdr:rowOff>82694</xdr:rowOff>
    </xdr:to>
    <xdr:sp macro="" textlink="">
      <xdr:nvSpPr>
        <xdr:cNvPr id="68" name="Rectángulo redondeado 2">
          <a:extLst>
            <a:ext uri="{FF2B5EF4-FFF2-40B4-BE49-F238E27FC236}">
              <a16:creationId xmlns:a16="http://schemas.microsoft.com/office/drawing/2014/main" id="{EE53DCF8-3491-4C36-AF61-A08874B53328}"/>
            </a:ext>
          </a:extLst>
        </xdr:cNvPr>
        <xdr:cNvSpPr/>
      </xdr:nvSpPr>
      <xdr:spPr>
        <a:xfrm>
          <a:off x="7162800" y="11293475"/>
          <a:ext cx="1274042" cy="91771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13</xdr:col>
      <xdr:colOff>19050</xdr:colOff>
      <xdr:row>64</xdr:row>
      <xdr:rowOff>44450</xdr:rowOff>
    </xdr:from>
    <xdr:to>
      <xdr:col>15</xdr:col>
      <xdr:colOff>199305</xdr:colOff>
      <xdr:row>70</xdr:row>
      <xdr:rowOff>14432</xdr:rowOff>
    </xdr:to>
    <xdr:sp macro="" textlink="">
      <xdr:nvSpPr>
        <xdr:cNvPr id="69" name="Rectángulo redondeado 2">
          <a:extLst>
            <a:ext uri="{FF2B5EF4-FFF2-40B4-BE49-F238E27FC236}">
              <a16:creationId xmlns:a16="http://schemas.microsoft.com/office/drawing/2014/main" id="{548AA0F5-952C-453F-A89F-A10F38D7F764}"/>
            </a:ext>
          </a:extLst>
        </xdr:cNvPr>
        <xdr:cNvSpPr/>
      </xdr:nvSpPr>
      <xdr:spPr>
        <a:xfrm>
          <a:off x="9512300" y="11220450"/>
          <a:ext cx="1259755" cy="922482"/>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192088</xdr:colOff>
      <xdr:row>64</xdr:row>
      <xdr:rowOff>119207</xdr:rowOff>
    </xdr:from>
    <xdr:to>
      <xdr:col>20</xdr:col>
      <xdr:colOff>1466130</xdr:colOff>
      <xdr:row>70</xdr:row>
      <xdr:rowOff>65232</xdr:rowOff>
    </xdr:to>
    <xdr:sp macro="" textlink="">
      <xdr:nvSpPr>
        <xdr:cNvPr id="70" name="Rectángulo redondeado 2">
          <a:extLst>
            <a:ext uri="{FF2B5EF4-FFF2-40B4-BE49-F238E27FC236}">
              <a16:creationId xmlns:a16="http://schemas.microsoft.com/office/drawing/2014/main" id="{E93DC35A-0D48-4E2C-A49E-669AA40FE6C4}"/>
            </a:ext>
          </a:extLst>
        </xdr:cNvPr>
        <xdr:cNvSpPr/>
      </xdr:nvSpPr>
      <xdr:spPr>
        <a:xfrm>
          <a:off x="17552988" y="11574607"/>
          <a:ext cx="1274042" cy="93662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288926</xdr:colOff>
      <xdr:row>77</xdr:row>
      <xdr:rowOff>120795</xdr:rowOff>
    </xdr:from>
    <xdr:to>
      <xdr:col>20</xdr:col>
      <xdr:colOff>1562968</xdr:colOff>
      <xdr:row>83</xdr:row>
      <xdr:rowOff>66820</xdr:rowOff>
    </xdr:to>
    <xdr:sp macro="" textlink="">
      <xdr:nvSpPr>
        <xdr:cNvPr id="77" name="Rectángulo redondeado 2">
          <a:extLst>
            <a:ext uri="{FF2B5EF4-FFF2-40B4-BE49-F238E27FC236}">
              <a16:creationId xmlns:a16="http://schemas.microsoft.com/office/drawing/2014/main" id="{D481D75E-CA4A-4C39-B65E-EAFF04969905}"/>
            </a:ext>
          </a:extLst>
        </xdr:cNvPr>
        <xdr:cNvSpPr/>
      </xdr:nvSpPr>
      <xdr:spPr>
        <a:xfrm>
          <a:off x="17624426" y="13836795"/>
          <a:ext cx="1274042" cy="946150"/>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18</xdr:col>
      <xdr:colOff>1314450</xdr:colOff>
      <xdr:row>83</xdr:row>
      <xdr:rowOff>25545</xdr:rowOff>
    </xdr:from>
    <xdr:to>
      <xdr:col>19</xdr:col>
      <xdr:colOff>743818</xdr:colOff>
      <xdr:row>87</xdr:row>
      <xdr:rowOff>171450</xdr:rowOff>
    </xdr:to>
    <xdr:sp macro="" textlink="">
      <xdr:nvSpPr>
        <xdr:cNvPr id="45" name="Rectángulo redondeado 2">
          <a:extLst>
            <a:ext uri="{FF2B5EF4-FFF2-40B4-BE49-F238E27FC236}">
              <a16:creationId xmlns:a16="http://schemas.microsoft.com/office/drawing/2014/main" id="{F0E840D1-F3C8-44A3-B4C2-5EB398FBE596}"/>
            </a:ext>
          </a:extLst>
        </xdr:cNvPr>
        <xdr:cNvSpPr/>
      </xdr:nvSpPr>
      <xdr:spPr>
        <a:xfrm>
          <a:off x="15963900" y="15075045"/>
          <a:ext cx="858118" cy="83170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685800</xdr:colOff>
      <xdr:row>83</xdr:row>
      <xdr:rowOff>82695</xdr:rowOff>
    </xdr:from>
    <xdr:to>
      <xdr:col>20</xdr:col>
      <xdr:colOff>1601068</xdr:colOff>
      <xdr:row>88</xdr:row>
      <xdr:rowOff>76200</xdr:rowOff>
    </xdr:to>
    <xdr:sp macro="" textlink="">
      <xdr:nvSpPr>
        <xdr:cNvPr id="47" name="Rectángulo redondeado 2">
          <a:extLst>
            <a:ext uri="{FF2B5EF4-FFF2-40B4-BE49-F238E27FC236}">
              <a16:creationId xmlns:a16="http://schemas.microsoft.com/office/drawing/2014/main" id="{6B1FE704-42F3-4C8E-B4A7-B2EAE2B4109B}"/>
            </a:ext>
          </a:extLst>
        </xdr:cNvPr>
        <xdr:cNvSpPr/>
      </xdr:nvSpPr>
      <xdr:spPr>
        <a:xfrm>
          <a:off x="18078450" y="15132195"/>
          <a:ext cx="915268" cy="88885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493857</xdr:colOff>
      <xdr:row>91</xdr:row>
      <xdr:rowOff>71004</xdr:rowOff>
    </xdr:from>
    <xdr:to>
      <xdr:col>22</xdr:col>
      <xdr:colOff>2529836</xdr:colOff>
      <xdr:row>101</xdr:row>
      <xdr:rowOff>4747</xdr:rowOff>
    </xdr:to>
    <xdr:pic>
      <xdr:nvPicPr>
        <xdr:cNvPr id="48" name="Imagen 47">
          <a:extLst>
            <a:ext uri="{FF2B5EF4-FFF2-40B4-BE49-F238E27FC236}">
              <a16:creationId xmlns:a16="http://schemas.microsoft.com/office/drawing/2014/main" id="{D0AF4CEA-6174-495A-A286-3EDDFBB348FB}"/>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6170757" y="16530204"/>
          <a:ext cx="16475879" cy="1629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0B1FFA8D-E695-4629-87DE-5A4E1D5A7C22}"/>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CED14EAB-5433-455B-9314-E2BDC7C311FE}"/>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F4335455-C055-4D74-80C9-96D8776CA908}"/>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24AB1A07-F0CE-454C-87B4-48F645D582BF}"/>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7533" cy="1339908"/>
        </a:xfrm>
        <a:prstGeom prst="rect">
          <a:avLst/>
        </a:prstGeom>
      </xdr:spPr>
    </xdr:pic>
    <xdr:clientData/>
  </xdr:twoCellAnchor>
  <xdr:twoCellAnchor>
    <xdr:from>
      <xdr:col>13</xdr:col>
      <xdr:colOff>504132</xdr:colOff>
      <xdr:row>86</xdr:row>
      <xdr:rowOff>21128</xdr:rowOff>
    </xdr:from>
    <xdr:to>
      <xdr:col>17</xdr:col>
      <xdr:colOff>917863</xdr:colOff>
      <xdr:row>88</xdr:row>
      <xdr:rowOff>17318</xdr:rowOff>
    </xdr:to>
    <xdr:sp macro="" textlink="">
      <xdr:nvSpPr>
        <xdr:cNvPr id="6" name="CuadroTexto 5">
          <a:extLst>
            <a:ext uri="{FF2B5EF4-FFF2-40B4-BE49-F238E27FC236}">
              <a16:creationId xmlns:a16="http://schemas.microsoft.com/office/drawing/2014/main" id="{A22EAF26-EFD7-4CBF-A109-2599997DF520}"/>
            </a:ext>
          </a:extLst>
        </xdr:cNvPr>
        <xdr:cNvSpPr txBox="1"/>
      </xdr:nvSpPr>
      <xdr:spPr>
        <a:xfrm>
          <a:off x="9991032" y="14889653"/>
          <a:ext cx="4023706" cy="3676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NOTA:</a:t>
          </a:r>
          <a:r>
            <a:rPr lang="es-ES" sz="1600" b="1" baseline="0">
              <a:solidFill>
                <a:schemeClr val="tx1"/>
              </a:solidFill>
            </a:rPr>
            <a:t> SE ESTIMO 2 PEDESTALES</a:t>
          </a:r>
          <a:endParaRPr lang="es-ES" sz="1600" b="1">
            <a:solidFill>
              <a:schemeClr val="tx1"/>
            </a:solidFill>
          </a:endParaRPr>
        </a:p>
      </xdr:txBody>
    </xdr:sp>
    <xdr:clientData/>
  </xdr:twoCellAnchor>
  <xdr:twoCellAnchor editAs="oneCell">
    <xdr:from>
      <xdr:col>4</xdr:col>
      <xdr:colOff>285749</xdr:colOff>
      <xdr:row>18</xdr:row>
      <xdr:rowOff>0</xdr:rowOff>
    </xdr:from>
    <xdr:to>
      <xdr:col>12</xdr:col>
      <xdr:colOff>151200</xdr:colOff>
      <xdr:row>80</xdr:row>
      <xdr:rowOff>31750</xdr:rowOff>
    </xdr:to>
    <xdr:pic>
      <xdr:nvPicPr>
        <xdr:cNvPr id="8" name="Imagen 7">
          <a:extLst>
            <a:ext uri="{FF2B5EF4-FFF2-40B4-BE49-F238E27FC236}">
              <a16:creationId xmlns:a16="http://schemas.microsoft.com/office/drawing/2014/main" id="{8BA9D901-C9DB-4E41-9AB0-EABFA9FA7E6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920999" y="3810000"/>
          <a:ext cx="5961451" cy="9937750"/>
        </a:xfrm>
        <a:prstGeom prst="rect">
          <a:avLst/>
        </a:prstGeom>
      </xdr:spPr>
    </xdr:pic>
    <xdr:clientData/>
  </xdr:twoCellAnchor>
  <xdr:twoCellAnchor editAs="oneCell">
    <xdr:from>
      <xdr:col>13</xdr:col>
      <xdr:colOff>619123</xdr:colOff>
      <xdr:row>18</xdr:row>
      <xdr:rowOff>0</xdr:rowOff>
    </xdr:from>
    <xdr:to>
      <xdr:col>18</xdr:col>
      <xdr:colOff>1047750</xdr:colOff>
      <xdr:row>79</xdr:row>
      <xdr:rowOff>127000</xdr:rowOff>
    </xdr:to>
    <xdr:pic>
      <xdr:nvPicPr>
        <xdr:cNvPr id="7" name="Imagen 6">
          <a:extLst>
            <a:ext uri="{FF2B5EF4-FFF2-40B4-BE49-F238E27FC236}">
              <a16:creationId xmlns:a16="http://schemas.microsoft.com/office/drawing/2014/main" id="{F747790F-B1C4-446E-BA9C-3D1BF9E9F51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112373" y="3810000"/>
          <a:ext cx="5572127" cy="9874250"/>
        </a:xfrm>
        <a:prstGeom prst="rect">
          <a:avLst/>
        </a:prstGeom>
      </xdr:spPr>
    </xdr:pic>
    <xdr:clientData/>
  </xdr:twoCellAnchor>
  <xdr:twoCellAnchor editAs="oneCell">
    <xdr:from>
      <xdr:col>19</xdr:col>
      <xdr:colOff>952500</xdr:colOff>
      <xdr:row>17</xdr:row>
      <xdr:rowOff>47625</xdr:rowOff>
    </xdr:from>
    <xdr:to>
      <xdr:col>24</xdr:col>
      <xdr:colOff>381000</xdr:colOff>
      <xdr:row>79</xdr:row>
      <xdr:rowOff>43625</xdr:rowOff>
    </xdr:to>
    <xdr:pic>
      <xdr:nvPicPr>
        <xdr:cNvPr id="10" name="Imagen 9">
          <a:extLst>
            <a:ext uri="{FF2B5EF4-FFF2-40B4-BE49-F238E27FC236}">
              <a16:creationId xmlns:a16="http://schemas.microsoft.com/office/drawing/2014/main" id="{86532527-E39A-4547-A38D-F77E2A12A79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7002125" y="3619500"/>
          <a:ext cx="5524500" cy="8997125"/>
        </a:xfrm>
        <a:prstGeom prst="rect">
          <a:avLst/>
        </a:prstGeom>
      </xdr:spPr>
    </xdr:pic>
    <xdr:clientData/>
  </xdr:twoCellAnchor>
  <xdr:twoCellAnchor editAs="oneCell">
    <xdr:from>
      <xdr:col>8</xdr:col>
      <xdr:colOff>501794</xdr:colOff>
      <xdr:row>90</xdr:row>
      <xdr:rowOff>109104</xdr:rowOff>
    </xdr:from>
    <xdr:to>
      <xdr:col>24</xdr:col>
      <xdr:colOff>468382</xdr:colOff>
      <xdr:row>101</xdr:row>
      <xdr:rowOff>46759</xdr:rowOff>
    </xdr:to>
    <xdr:pic>
      <xdr:nvPicPr>
        <xdr:cNvPr id="13" name="Imagen 12">
          <a:extLst>
            <a:ext uri="{FF2B5EF4-FFF2-40B4-BE49-F238E27FC236}">
              <a16:creationId xmlns:a16="http://schemas.microsoft.com/office/drawing/2014/main" id="{0278B670-4699-44B6-B6B7-2C629EB6F99B}"/>
            </a:ext>
          </a:extLst>
        </xdr:cNvPr>
        <xdr:cNvPicPr>
          <a:picLocks noChangeAspect="1" noChangeArrowheads="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r="21629"/>
        <a:stretch/>
      </xdr:blipFill>
      <xdr:spPr bwMode="auto">
        <a:xfrm>
          <a:off x="6178694" y="16396854"/>
          <a:ext cx="16482938" cy="1804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17</xdr:col>
      <xdr:colOff>329045</xdr:colOff>
      <xdr:row>43</xdr:row>
      <xdr:rowOff>26973</xdr:rowOff>
    </xdr:from>
    <xdr:to>
      <xdr:col>24</xdr:col>
      <xdr:colOff>278998</xdr:colOff>
      <xdr:row>82</xdr:row>
      <xdr:rowOff>44533</xdr:rowOff>
    </xdr:to>
    <xdr:pic>
      <xdr:nvPicPr>
        <xdr:cNvPr id="21" name="Imagen 20">
          <a:extLst>
            <a:ext uri="{FF2B5EF4-FFF2-40B4-BE49-F238E27FC236}">
              <a16:creationId xmlns:a16="http://schemas.microsoft.com/office/drawing/2014/main" id="{FAB70BF9-B438-494E-867C-FD1310422989}"/>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552" r="53239"/>
        <a:stretch/>
      </xdr:blipFill>
      <xdr:spPr bwMode="auto">
        <a:xfrm rot="16200000">
          <a:off x="15284128" y="7464299"/>
          <a:ext cx="6769746" cy="9282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08152E64-BBDE-48EC-BA3A-C2997F015334}"/>
            </a:ext>
          </a:extLst>
        </xdr:cNvPr>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3975060"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6369D4A9-1BF6-4E03-808F-4AA4EF0B2524}"/>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230435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85</xdr:row>
      <xdr:rowOff>51954</xdr:rowOff>
    </xdr:from>
    <xdr:to>
      <xdr:col>17</xdr:col>
      <xdr:colOff>1410295</xdr:colOff>
      <xdr:row>88</xdr:row>
      <xdr:rowOff>589</xdr:rowOff>
    </xdr:to>
    <xdr:sp macro="" textlink="">
      <xdr:nvSpPr>
        <xdr:cNvPr id="4" name="CuadroTexto 3">
          <a:extLst>
            <a:ext uri="{FF2B5EF4-FFF2-40B4-BE49-F238E27FC236}">
              <a16:creationId xmlns:a16="http://schemas.microsoft.com/office/drawing/2014/main" id="{DC83082C-0326-4411-B8F2-8B5199B54AFC}"/>
            </a:ext>
          </a:extLst>
        </xdr:cNvPr>
        <xdr:cNvSpPr txBox="1"/>
      </xdr:nvSpPr>
      <xdr:spPr>
        <a:xfrm>
          <a:off x="12313227" y="15322434"/>
          <a:ext cx="2576848" cy="779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135082</xdr:colOff>
      <xdr:row>84</xdr:row>
      <xdr:rowOff>90054</xdr:rowOff>
    </xdr:from>
    <xdr:to>
      <xdr:col>16</xdr:col>
      <xdr:colOff>204396</xdr:colOff>
      <xdr:row>87</xdr:row>
      <xdr:rowOff>160180</xdr:rowOff>
    </xdr:to>
    <xdr:sp macro="" textlink="">
      <xdr:nvSpPr>
        <xdr:cNvPr id="5" name="Rectángulo redondeado 2">
          <a:extLst>
            <a:ext uri="{FF2B5EF4-FFF2-40B4-BE49-F238E27FC236}">
              <a16:creationId xmlns:a16="http://schemas.microsoft.com/office/drawing/2014/main" id="{0D14F983-D81F-4579-BC63-4B1D85B141E9}"/>
            </a:ext>
          </a:extLst>
        </xdr:cNvPr>
        <xdr:cNvSpPr/>
      </xdr:nvSpPr>
      <xdr:spPr>
        <a:xfrm>
          <a:off x="11008822" y="15192894"/>
          <a:ext cx="1197074" cy="61114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171450</xdr:colOff>
      <xdr:row>79</xdr:row>
      <xdr:rowOff>114300</xdr:rowOff>
    </xdr:from>
    <xdr:to>
      <xdr:col>16</xdr:col>
      <xdr:colOff>239979</xdr:colOff>
      <xdr:row>83</xdr:row>
      <xdr:rowOff>57644</xdr:rowOff>
    </xdr:to>
    <xdr:sp macro="" textlink="">
      <xdr:nvSpPr>
        <xdr:cNvPr id="6" name="Rectángulo redondeado 2">
          <a:extLst>
            <a:ext uri="{FF2B5EF4-FFF2-40B4-BE49-F238E27FC236}">
              <a16:creationId xmlns:a16="http://schemas.microsoft.com/office/drawing/2014/main" id="{EB4E409A-A29A-4700-BFCC-F19A0B10BB75}"/>
            </a:ext>
          </a:extLst>
        </xdr:cNvPr>
        <xdr:cNvSpPr/>
      </xdr:nvSpPr>
      <xdr:spPr>
        <a:xfrm>
          <a:off x="11045190" y="14378940"/>
          <a:ext cx="1196289" cy="61390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280211</xdr:colOff>
      <xdr:row>80</xdr:row>
      <xdr:rowOff>86769</xdr:rowOff>
    </xdr:from>
    <xdr:to>
      <xdr:col>17</xdr:col>
      <xdr:colOff>1377211</xdr:colOff>
      <xdr:row>83</xdr:row>
      <xdr:rowOff>68604</xdr:rowOff>
    </xdr:to>
    <xdr:sp macro="" textlink="">
      <xdr:nvSpPr>
        <xdr:cNvPr id="7" name="CuadroTexto 6">
          <a:extLst>
            <a:ext uri="{FF2B5EF4-FFF2-40B4-BE49-F238E27FC236}">
              <a16:creationId xmlns:a16="http://schemas.microsoft.com/office/drawing/2014/main" id="{117A4DF4-F9F7-4FD1-86E2-BF8E159C56AB}"/>
            </a:ext>
          </a:extLst>
        </xdr:cNvPr>
        <xdr:cNvSpPr txBox="1"/>
      </xdr:nvSpPr>
      <xdr:spPr>
        <a:xfrm>
          <a:off x="12281711" y="14519049"/>
          <a:ext cx="2575280" cy="484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8</xdr:col>
      <xdr:colOff>401783</xdr:colOff>
      <xdr:row>90</xdr:row>
      <xdr:rowOff>83128</xdr:rowOff>
    </xdr:from>
    <xdr:to>
      <xdr:col>10</xdr:col>
      <xdr:colOff>245226</xdr:colOff>
      <xdr:row>98</xdr:row>
      <xdr:rowOff>60119</xdr:rowOff>
    </xdr:to>
    <xdr:pic>
      <xdr:nvPicPr>
        <xdr:cNvPr id="8" name="Imagen 7">
          <a:extLst>
            <a:ext uri="{FF2B5EF4-FFF2-40B4-BE49-F238E27FC236}">
              <a16:creationId xmlns:a16="http://schemas.microsoft.com/office/drawing/2014/main" id="{B82EFAA8-5B3F-440D-B1C7-98FDF3529C74}"/>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6246323" y="16511848"/>
          <a:ext cx="1416973" cy="1306682"/>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9" name="Imagen 8">
          <a:extLst>
            <a:ext uri="{FF2B5EF4-FFF2-40B4-BE49-F238E27FC236}">
              <a16:creationId xmlns:a16="http://schemas.microsoft.com/office/drawing/2014/main" id="{640E12AC-B67F-48F4-BBF7-6362F1CEA8A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974973" y="16399625"/>
          <a:ext cx="1423728" cy="1383724"/>
        </a:xfrm>
        <a:prstGeom prst="rect">
          <a:avLst/>
        </a:prstGeom>
      </xdr:spPr>
    </xdr:pic>
    <xdr:clientData/>
  </xdr:twoCellAnchor>
  <xdr:twoCellAnchor>
    <xdr:from>
      <xdr:col>17</xdr:col>
      <xdr:colOff>803062</xdr:colOff>
      <xdr:row>47</xdr:row>
      <xdr:rowOff>70052</xdr:rowOff>
    </xdr:from>
    <xdr:to>
      <xdr:col>24</xdr:col>
      <xdr:colOff>661905</xdr:colOff>
      <xdr:row>74</xdr:row>
      <xdr:rowOff>17317</xdr:rowOff>
    </xdr:to>
    <xdr:sp macro="" textlink="">
      <xdr:nvSpPr>
        <xdr:cNvPr id="13" name="Rectángulo redondeado 2">
          <a:extLst>
            <a:ext uri="{FF2B5EF4-FFF2-40B4-BE49-F238E27FC236}">
              <a16:creationId xmlns:a16="http://schemas.microsoft.com/office/drawing/2014/main" id="{2CCF1004-DB84-4BE9-A10D-5E36425EF10A}"/>
            </a:ext>
          </a:extLst>
        </xdr:cNvPr>
        <xdr:cNvSpPr/>
      </xdr:nvSpPr>
      <xdr:spPr>
        <a:xfrm rot="16200000">
          <a:off x="16786829" y="7171422"/>
          <a:ext cx="4623174" cy="9193343"/>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18</xdr:col>
      <xdr:colOff>225137</xdr:colOff>
      <xdr:row>76</xdr:row>
      <xdr:rowOff>138546</xdr:rowOff>
    </xdr:from>
    <xdr:to>
      <xdr:col>24</xdr:col>
      <xdr:colOff>415637</xdr:colOff>
      <xdr:row>84</xdr:row>
      <xdr:rowOff>159674</xdr:rowOff>
    </xdr:to>
    <xdr:sp macro="" textlink="">
      <xdr:nvSpPr>
        <xdr:cNvPr id="23" name="CuadroTexto 22">
          <a:extLst>
            <a:ext uri="{FF2B5EF4-FFF2-40B4-BE49-F238E27FC236}">
              <a16:creationId xmlns:a16="http://schemas.microsoft.com/office/drawing/2014/main" id="{523C6413-8EE3-4BE3-A177-E21CC970A095}"/>
            </a:ext>
          </a:extLst>
        </xdr:cNvPr>
        <xdr:cNvSpPr txBox="1"/>
      </xdr:nvSpPr>
      <xdr:spPr>
        <a:xfrm>
          <a:off x="15499773" y="14547273"/>
          <a:ext cx="7949046" cy="1406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800" b="1">
              <a:solidFill>
                <a:schemeClr val="tx1"/>
              </a:solidFill>
            </a:rPr>
            <a:t>TRAZO</a:t>
          </a:r>
          <a:r>
            <a:rPr lang="es-ES" sz="2800" b="1" baseline="0">
              <a:solidFill>
                <a:schemeClr val="tx1"/>
              </a:solidFill>
            </a:rPr>
            <a:t> Y NIVELACION DE CICLOS DE COLADOS DE MUROS, COLUMNAS Y LOSA N10-AZ</a:t>
          </a:r>
          <a:endParaRPr lang="es-ES" sz="2800" b="1">
            <a:solidFill>
              <a:schemeClr val="tx1"/>
            </a:solidFill>
          </a:endParaRPr>
        </a:p>
      </xdr:txBody>
    </xdr:sp>
    <xdr:clientData/>
  </xdr:twoCellAnchor>
  <xdr:twoCellAnchor editAs="oneCell">
    <xdr:from>
      <xdr:col>8</xdr:col>
      <xdr:colOff>236047</xdr:colOff>
      <xdr:row>90</xdr:row>
      <xdr:rowOff>88149</xdr:rowOff>
    </xdr:from>
    <xdr:to>
      <xdr:col>23</xdr:col>
      <xdr:colOff>995676</xdr:colOff>
      <xdr:row>100</xdr:row>
      <xdr:rowOff>21892</xdr:rowOff>
    </xdr:to>
    <xdr:pic>
      <xdr:nvPicPr>
        <xdr:cNvPr id="18" name="Imagen 17">
          <a:extLst>
            <a:ext uri="{FF2B5EF4-FFF2-40B4-BE49-F238E27FC236}">
              <a16:creationId xmlns:a16="http://schemas.microsoft.com/office/drawing/2014/main" id="{7AC18F4D-855C-4FAA-A820-7110DACF9853}"/>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5912947" y="17499849"/>
          <a:ext cx="16475879" cy="1629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628650</xdr:colOff>
      <xdr:row>24</xdr:row>
      <xdr:rowOff>19050</xdr:rowOff>
    </xdr:from>
    <xdr:to>
      <xdr:col>13</xdr:col>
      <xdr:colOff>457200</xdr:colOff>
      <xdr:row>50</xdr:row>
      <xdr:rowOff>114300</xdr:rowOff>
    </xdr:to>
    <xdr:pic>
      <xdr:nvPicPr>
        <xdr:cNvPr id="12" name="Imagen 11">
          <a:extLst>
            <a:ext uri="{FF2B5EF4-FFF2-40B4-BE49-F238E27FC236}">
              <a16:creationId xmlns:a16="http://schemas.microsoft.com/office/drawing/2014/main" id="{CEA825EA-FD81-4321-A9F4-DC126C83AA7D}"/>
            </a:ext>
          </a:extLst>
        </xdr:cNvPr>
        <xdr:cNvPicPr>
          <a:picLocks noChangeAspect="1"/>
        </xdr:cNvPicPr>
      </xdr:nvPicPr>
      <xdr:blipFill>
        <a:blip xmlns:r="http://schemas.openxmlformats.org/officeDocument/2006/relationships" r:embed="rId7"/>
        <a:stretch>
          <a:fillRect/>
        </a:stretch>
      </xdr:blipFill>
      <xdr:spPr>
        <a:xfrm>
          <a:off x="971550" y="5486400"/>
          <a:ext cx="8972550" cy="4857750"/>
        </a:xfrm>
        <a:prstGeom prst="rect">
          <a:avLst/>
        </a:prstGeom>
      </xdr:spPr>
    </xdr:pic>
    <xdr:clientData/>
  </xdr:twoCellAnchor>
  <xdr:twoCellAnchor editAs="oneCell">
    <xdr:from>
      <xdr:col>1</xdr:col>
      <xdr:colOff>590550</xdr:colOff>
      <xdr:row>51</xdr:row>
      <xdr:rowOff>95250</xdr:rowOff>
    </xdr:from>
    <xdr:to>
      <xdr:col>13</xdr:col>
      <xdr:colOff>472382</xdr:colOff>
      <xdr:row>81</xdr:row>
      <xdr:rowOff>95250</xdr:rowOff>
    </xdr:to>
    <xdr:pic>
      <xdr:nvPicPr>
        <xdr:cNvPr id="14" name="Imagen 13">
          <a:extLst>
            <a:ext uri="{FF2B5EF4-FFF2-40B4-BE49-F238E27FC236}">
              <a16:creationId xmlns:a16="http://schemas.microsoft.com/office/drawing/2014/main" id="{ABEAF99C-DE20-47A8-9962-0C0AE4B37023}"/>
            </a:ext>
          </a:extLst>
        </xdr:cNvPr>
        <xdr:cNvPicPr>
          <a:picLocks noChangeAspect="1"/>
        </xdr:cNvPicPr>
      </xdr:nvPicPr>
      <xdr:blipFill>
        <a:blip xmlns:r="http://schemas.openxmlformats.org/officeDocument/2006/relationships" r:embed="rId8"/>
        <a:stretch>
          <a:fillRect/>
        </a:stretch>
      </xdr:blipFill>
      <xdr:spPr>
        <a:xfrm>
          <a:off x="933450" y="10496550"/>
          <a:ext cx="9025832" cy="51435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17A36DAA-8CBD-4632-BCC1-AD8DDAAFD338}"/>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75060"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3FF73A55-C8D4-4705-9E0D-16A9DFD0EAE9}"/>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435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290BAA85-2E1A-4E3E-AA29-3A37DC82F91E}"/>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46323" y="16001308"/>
          <a:ext cx="1413163" cy="131049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F739A64F-8EE7-493D-9E08-25551E60587E}"/>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74973" y="15889085"/>
          <a:ext cx="1419918" cy="1379913"/>
        </a:xfrm>
        <a:prstGeom prst="rect">
          <a:avLst/>
        </a:prstGeom>
      </xdr:spPr>
    </xdr:pic>
    <xdr:clientData/>
  </xdr:twoCellAnchor>
  <xdr:twoCellAnchor editAs="oneCell">
    <xdr:from>
      <xdr:col>8</xdr:col>
      <xdr:colOff>302722</xdr:colOff>
      <xdr:row>90</xdr:row>
      <xdr:rowOff>101484</xdr:rowOff>
    </xdr:from>
    <xdr:to>
      <xdr:col>24</xdr:col>
      <xdr:colOff>262251</xdr:colOff>
      <xdr:row>100</xdr:row>
      <xdr:rowOff>35227</xdr:rowOff>
    </xdr:to>
    <xdr:pic>
      <xdr:nvPicPr>
        <xdr:cNvPr id="11" name="Imagen 10">
          <a:extLst>
            <a:ext uri="{FF2B5EF4-FFF2-40B4-BE49-F238E27FC236}">
              <a16:creationId xmlns:a16="http://schemas.microsoft.com/office/drawing/2014/main" id="{CAD3EDC1-E297-4877-995C-23A8764083F1}"/>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2043"/>
        <a:stretch/>
      </xdr:blipFill>
      <xdr:spPr bwMode="auto">
        <a:xfrm>
          <a:off x="5979622" y="17075034"/>
          <a:ext cx="16475879" cy="1629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285748</xdr:colOff>
      <xdr:row>19</xdr:row>
      <xdr:rowOff>142875</xdr:rowOff>
    </xdr:from>
    <xdr:to>
      <xdr:col>26</xdr:col>
      <xdr:colOff>71435</xdr:colOff>
      <xdr:row>39</xdr:row>
      <xdr:rowOff>119063</xdr:rowOff>
    </xdr:to>
    <xdr:pic>
      <xdr:nvPicPr>
        <xdr:cNvPr id="9" name="Imagen 8">
          <a:extLst>
            <a:ext uri="{FF2B5EF4-FFF2-40B4-BE49-F238E27FC236}">
              <a16:creationId xmlns:a16="http://schemas.microsoft.com/office/drawing/2014/main" id="{DE4C0BF5-E800-4E7F-A69C-D9E57069EA5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19123" y="4167188"/>
          <a:ext cx="23979187" cy="3333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166688</xdr:colOff>
      <xdr:row>54</xdr:row>
      <xdr:rowOff>95250</xdr:rowOff>
    </xdr:from>
    <xdr:to>
      <xdr:col>25</xdr:col>
      <xdr:colOff>1119187</xdr:colOff>
      <xdr:row>88</xdr:row>
      <xdr:rowOff>23811</xdr:rowOff>
    </xdr:to>
    <xdr:pic>
      <xdr:nvPicPr>
        <xdr:cNvPr id="10" name="Imagen 9">
          <a:extLst>
            <a:ext uri="{FF2B5EF4-FFF2-40B4-BE49-F238E27FC236}">
              <a16:creationId xmlns:a16="http://schemas.microsoft.com/office/drawing/2014/main" id="{35810D82-3B5D-4A12-93E0-16EE5BF113B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00063" y="10144125"/>
          <a:ext cx="23860124" cy="61436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C42D3997-45E4-4E90-9923-61E73C895E4D}"/>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75060"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00B3068C-AAE4-4308-80A9-2EFC675729CA}"/>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435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B756D25E-998F-449E-B4CE-CC2519B5DD72}"/>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46323" y="16001308"/>
          <a:ext cx="1413163" cy="13104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CB9E50D9-7459-4B47-B5BD-7611F4FFC97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74973" y="15889085"/>
          <a:ext cx="1419918" cy="1379913"/>
        </a:xfrm>
        <a:prstGeom prst="rect">
          <a:avLst/>
        </a:prstGeom>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8" name="Rectángulo redondeado 2">
          <a:extLst>
            <a:ext uri="{FF2B5EF4-FFF2-40B4-BE49-F238E27FC236}">
              <a16:creationId xmlns:a16="http://schemas.microsoft.com/office/drawing/2014/main" id="{9DE28B25-33C2-43CF-A582-184B4C90A447}"/>
            </a:ext>
          </a:extLst>
        </xdr:cNvPr>
        <xdr:cNvSpPr/>
      </xdr:nvSpPr>
      <xdr:spPr>
        <a:xfrm>
          <a:off x="290945" y="14934507"/>
          <a:ext cx="1190840" cy="61114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9" name="Rectángulo redondeado 2">
          <a:extLst>
            <a:ext uri="{FF2B5EF4-FFF2-40B4-BE49-F238E27FC236}">
              <a16:creationId xmlns:a16="http://schemas.microsoft.com/office/drawing/2014/main" id="{5F94BBFE-7F5F-4B29-BBAA-FC05B39AC413}"/>
            </a:ext>
          </a:extLst>
        </xdr:cNvPr>
        <xdr:cNvSpPr/>
      </xdr:nvSpPr>
      <xdr:spPr>
        <a:xfrm>
          <a:off x="313458" y="14106698"/>
          <a:ext cx="1190055" cy="612518"/>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10" name="CuadroTexto 9">
          <a:extLst>
            <a:ext uri="{FF2B5EF4-FFF2-40B4-BE49-F238E27FC236}">
              <a16:creationId xmlns:a16="http://schemas.microsoft.com/office/drawing/2014/main" id="{FA4C01EE-7EE3-4127-A2B5-5CF1619C5383}"/>
            </a:ext>
          </a:extLst>
        </xdr:cNvPr>
        <xdr:cNvSpPr txBox="1"/>
      </xdr:nvSpPr>
      <xdr:spPr>
        <a:xfrm>
          <a:off x="1564871" y="14232775"/>
          <a:ext cx="3799609" cy="418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baseline="0">
            <a:solidFill>
              <a:schemeClr val="tx1"/>
            </a:solidFill>
          </a:endParaRP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11" name="CuadroTexto 10">
          <a:extLst>
            <a:ext uri="{FF2B5EF4-FFF2-40B4-BE49-F238E27FC236}">
              <a16:creationId xmlns:a16="http://schemas.microsoft.com/office/drawing/2014/main" id="{F9DE64CD-4CD1-40B8-9D8D-9D1A1438A600}"/>
            </a:ext>
          </a:extLst>
        </xdr:cNvPr>
        <xdr:cNvSpPr txBox="1"/>
      </xdr:nvSpPr>
      <xdr:spPr>
        <a:xfrm>
          <a:off x="1606434" y="15041880"/>
          <a:ext cx="2566457" cy="489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editAs="oneCell">
    <xdr:from>
      <xdr:col>8</xdr:col>
      <xdr:colOff>191670</xdr:colOff>
      <xdr:row>18</xdr:row>
      <xdr:rowOff>154697</xdr:rowOff>
    </xdr:from>
    <xdr:to>
      <xdr:col>20</xdr:col>
      <xdr:colOff>1416283</xdr:colOff>
      <xdr:row>74</xdr:row>
      <xdr:rowOff>58780</xdr:rowOff>
    </xdr:to>
    <xdr:pic>
      <xdr:nvPicPr>
        <xdr:cNvPr id="21" name="Imagen 20">
          <a:extLst>
            <a:ext uri="{FF2B5EF4-FFF2-40B4-BE49-F238E27FC236}">
              <a16:creationId xmlns:a16="http://schemas.microsoft.com/office/drawing/2014/main" id="{CE0961D5-D789-473D-B8DA-2969B8ED65A8}"/>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7552" r="53239"/>
        <a:stretch/>
      </xdr:blipFill>
      <xdr:spPr bwMode="auto">
        <a:xfrm rot="16200000">
          <a:off x="7779208" y="2161432"/>
          <a:ext cx="9654219" cy="132261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173182</xdr:colOff>
      <xdr:row>70</xdr:row>
      <xdr:rowOff>86591</xdr:rowOff>
    </xdr:from>
    <xdr:to>
      <xdr:col>18</xdr:col>
      <xdr:colOff>1281546</xdr:colOff>
      <xdr:row>78</xdr:row>
      <xdr:rowOff>107720</xdr:rowOff>
    </xdr:to>
    <xdr:sp macro="" textlink="">
      <xdr:nvSpPr>
        <xdr:cNvPr id="22" name="CuadroTexto 21">
          <a:extLst>
            <a:ext uri="{FF2B5EF4-FFF2-40B4-BE49-F238E27FC236}">
              <a16:creationId xmlns:a16="http://schemas.microsoft.com/office/drawing/2014/main" id="{8C74C2FE-DA0E-491A-A2A8-D30CD67DCD49}"/>
            </a:ext>
          </a:extLst>
        </xdr:cNvPr>
        <xdr:cNvSpPr txBox="1"/>
      </xdr:nvSpPr>
      <xdr:spPr>
        <a:xfrm>
          <a:off x="8312727" y="12936682"/>
          <a:ext cx="7949046" cy="1406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800" b="1">
              <a:solidFill>
                <a:schemeClr val="tx1"/>
              </a:solidFill>
            </a:rPr>
            <a:t>TRAZO</a:t>
          </a:r>
          <a:r>
            <a:rPr lang="es-ES" sz="2800" b="1" baseline="0">
              <a:solidFill>
                <a:schemeClr val="tx1"/>
              </a:solidFill>
            </a:rPr>
            <a:t> Y NIVELACION DE CICLOS DE COLADOS DE MUROS, COLUMNAS Y LOSA N10-AZ</a:t>
          </a:r>
          <a:endParaRPr lang="es-ES" sz="2800" b="1">
            <a:solidFill>
              <a:schemeClr val="tx1"/>
            </a:solidFill>
          </a:endParaRPr>
        </a:p>
      </xdr:txBody>
    </xdr:sp>
    <xdr:clientData/>
  </xdr:twoCellAnchor>
  <xdr:twoCellAnchor>
    <xdr:from>
      <xdr:col>8</xdr:col>
      <xdr:colOff>289212</xdr:colOff>
      <xdr:row>17</xdr:row>
      <xdr:rowOff>173701</xdr:rowOff>
    </xdr:from>
    <xdr:to>
      <xdr:col>21</xdr:col>
      <xdr:colOff>0</xdr:colOff>
      <xdr:row>67</xdr:row>
      <xdr:rowOff>0</xdr:rowOff>
    </xdr:to>
    <xdr:sp macro="" textlink="">
      <xdr:nvSpPr>
        <xdr:cNvPr id="13" name="Rectángulo redondeado 2">
          <a:extLst>
            <a:ext uri="{FF2B5EF4-FFF2-40B4-BE49-F238E27FC236}">
              <a16:creationId xmlns:a16="http://schemas.microsoft.com/office/drawing/2014/main" id="{9362261E-021C-436D-995F-B8BEE3776E82}"/>
            </a:ext>
          </a:extLst>
        </xdr:cNvPr>
        <xdr:cNvSpPr/>
      </xdr:nvSpPr>
      <xdr:spPr>
        <a:xfrm>
          <a:off x="6090803" y="3775883"/>
          <a:ext cx="13842424" cy="855466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480356</xdr:colOff>
      <xdr:row>89</xdr:row>
      <xdr:rowOff>155171</xdr:rowOff>
    </xdr:from>
    <xdr:to>
      <xdr:col>24</xdr:col>
      <xdr:colOff>477985</xdr:colOff>
      <xdr:row>100</xdr:row>
      <xdr:rowOff>1829</xdr:rowOff>
    </xdr:to>
    <xdr:pic>
      <xdr:nvPicPr>
        <xdr:cNvPr id="15" name="Imagen 14">
          <a:extLst>
            <a:ext uri="{FF2B5EF4-FFF2-40B4-BE49-F238E27FC236}">
              <a16:creationId xmlns:a16="http://schemas.microsoft.com/office/drawing/2014/main" id="{EB1A2F2F-66AE-4353-B84F-B70FD2D23F41}"/>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6154535" y="15640100"/>
          <a:ext cx="16475879" cy="1629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0B5B9F68-DEA6-4266-B4A4-4CBB19B17E23}"/>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75060"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47CF30DC-1D55-4600-85E5-63B152DA44F1}"/>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435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46B4DB96-2B60-4BB6-91CE-8ABB6DCF7796}"/>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46323" y="16001308"/>
          <a:ext cx="1413163" cy="13104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6C088777-5E03-4A37-B7AD-1AEFE25B524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974973" y="15889085"/>
          <a:ext cx="1419918" cy="1379913"/>
        </a:xfrm>
        <a:prstGeom prst="rect">
          <a:avLst/>
        </a:prstGeom>
      </xdr:spPr>
    </xdr:pic>
    <xdr:clientData/>
  </xdr:twoCellAnchor>
  <xdr:twoCellAnchor>
    <xdr:from>
      <xdr:col>15</xdr:col>
      <xdr:colOff>186171</xdr:colOff>
      <xdr:row>86</xdr:row>
      <xdr:rowOff>23812</xdr:rowOff>
    </xdr:from>
    <xdr:to>
      <xdr:col>17</xdr:col>
      <xdr:colOff>1183698</xdr:colOff>
      <xdr:row>90</xdr:row>
      <xdr:rowOff>79230</xdr:rowOff>
    </xdr:to>
    <xdr:sp macro="" textlink="">
      <xdr:nvSpPr>
        <xdr:cNvPr id="9" name="CuadroTexto 8">
          <a:extLst>
            <a:ext uri="{FF2B5EF4-FFF2-40B4-BE49-F238E27FC236}">
              <a16:creationId xmlns:a16="http://schemas.microsoft.com/office/drawing/2014/main" id="{7AD7CD7E-FE43-4309-95D1-0D8675E01D2B}"/>
            </a:ext>
          </a:extLst>
        </xdr:cNvPr>
        <xdr:cNvSpPr txBox="1"/>
      </xdr:nvSpPr>
      <xdr:spPr>
        <a:xfrm>
          <a:off x="10735109" y="15240000"/>
          <a:ext cx="3521652" cy="769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800" b="1">
              <a:solidFill>
                <a:schemeClr val="tx1"/>
              </a:solidFill>
            </a:rPr>
            <a:t>NOTA:</a:t>
          </a:r>
          <a:r>
            <a:rPr lang="es-ES" sz="2800" b="1" baseline="0">
              <a:solidFill>
                <a:schemeClr val="tx1"/>
              </a:solidFill>
            </a:rPr>
            <a:t> CUADRILLA 01</a:t>
          </a:r>
          <a:endParaRPr lang="es-ES" sz="2800" b="1">
            <a:solidFill>
              <a:schemeClr val="tx1"/>
            </a:solidFill>
          </a:endParaRPr>
        </a:p>
      </xdr:txBody>
    </xdr:sp>
    <xdr:clientData/>
  </xdr:twoCellAnchor>
  <xdr:twoCellAnchor editAs="oneCell">
    <xdr:from>
      <xdr:col>8</xdr:col>
      <xdr:colOff>300683</xdr:colOff>
      <xdr:row>91</xdr:row>
      <xdr:rowOff>10206</xdr:rowOff>
    </xdr:from>
    <xdr:to>
      <xdr:col>24</xdr:col>
      <xdr:colOff>265531</xdr:colOff>
      <xdr:row>100</xdr:row>
      <xdr:rowOff>51027</xdr:rowOff>
    </xdr:to>
    <xdr:pic>
      <xdr:nvPicPr>
        <xdr:cNvPr id="19" name="Imagen 18">
          <a:extLst>
            <a:ext uri="{FF2B5EF4-FFF2-40B4-BE49-F238E27FC236}">
              <a16:creationId xmlns:a16="http://schemas.microsoft.com/office/drawing/2014/main" id="{C0C44351-526E-4ACA-A211-0DBCA6092BB6}"/>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2043"/>
        <a:stretch/>
      </xdr:blipFill>
      <xdr:spPr bwMode="auto">
        <a:xfrm>
          <a:off x="5968058" y="16107456"/>
          <a:ext cx="16443098" cy="1517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919160</xdr:colOff>
      <xdr:row>14</xdr:row>
      <xdr:rowOff>23812</xdr:rowOff>
    </xdr:from>
    <xdr:to>
      <xdr:col>25</xdr:col>
      <xdr:colOff>261936</xdr:colOff>
      <xdr:row>49</xdr:row>
      <xdr:rowOff>1</xdr:rowOff>
    </xdr:to>
    <xdr:pic>
      <xdr:nvPicPr>
        <xdr:cNvPr id="12" name="Imagen 11">
          <a:extLst>
            <a:ext uri="{FF2B5EF4-FFF2-40B4-BE49-F238E27FC236}">
              <a16:creationId xmlns:a16="http://schemas.microsoft.com/office/drawing/2014/main" id="{1F7CCF1F-9650-4CC4-B126-B1E5EB326F1B}"/>
            </a:ext>
          </a:extLst>
        </xdr:cNvPr>
        <xdr:cNvPicPr>
          <a:picLocks noChangeAspect="1"/>
        </xdr:cNvPicPr>
      </xdr:nvPicPr>
      <xdr:blipFill>
        <a:blip xmlns:r="http://schemas.openxmlformats.org/officeDocument/2006/relationships" r:embed="rId6"/>
        <a:stretch>
          <a:fillRect/>
        </a:stretch>
      </xdr:blipFill>
      <xdr:spPr>
        <a:xfrm>
          <a:off x="12563473" y="3119437"/>
          <a:ext cx="10939463" cy="5929314"/>
        </a:xfrm>
        <a:prstGeom prst="rect">
          <a:avLst/>
        </a:prstGeom>
      </xdr:spPr>
    </xdr:pic>
    <xdr:clientData/>
  </xdr:twoCellAnchor>
  <xdr:twoCellAnchor editAs="oneCell">
    <xdr:from>
      <xdr:col>2</xdr:col>
      <xdr:colOff>23812</xdr:colOff>
      <xdr:row>50</xdr:row>
      <xdr:rowOff>104774</xdr:rowOff>
    </xdr:from>
    <xdr:to>
      <xdr:col>16</xdr:col>
      <xdr:colOff>214312</xdr:colOff>
      <xdr:row>82</xdr:row>
      <xdr:rowOff>119061</xdr:rowOff>
    </xdr:to>
    <xdr:pic>
      <xdr:nvPicPr>
        <xdr:cNvPr id="13" name="Imagen 12">
          <a:extLst>
            <a:ext uri="{FF2B5EF4-FFF2-40B4-BE49-F238E27FC236}">
              <a16:creationId xmlns:a16="http://schemas.microsoft.com/office/drawing/2014/main" id="{799D15EB-567F-4C60-9DB5-5E4B8A8567F2}"/>
            </a:ext>
          </a:extLst>
        </xdr:cNvPr>
        <xdr:cNvPicPr>
          <a:picLocks noChangeAspect="1"/>
        </xdr:cNvPicPr>
      </xdr:nvPicPr>
      <xdr:blipFill>
        <a:blip xmlns:r="http://schemas.openxmlformats.org/officeDocument/2006/relationships" r:embed="rId7"/>
        <a:stretch>
          <a:fillRect/>
        </a:stretch>
      </xdr:blipFill>
      <xdr:spPr>
        <a:xfrm>
          <a:off x="1119187" y="9320212"/>
          <a:ext cx="10739438" cy="5348287"/>
        </a:xfrm>
        <a:prstGeom prst="rect">
          <a:avLst/>
        </a:prstGeom>
      </xdr:spPr>
    </xdr:pic>
    <xdr:clientData/>
  </xdr:twoCellAnchor>
  <xdr:twoCellAnchor editAs="oneCell">
    <xdr:from>
      <xdr:col>16</xdr:col>
      <xdr:colOff>952500</xdr:colOff>
      <xdr:row>50</xdr:row>
      <xdr:rowOff>71437</xdr:rowOff>
    </xdr:from>
    <xdr:to>
      <xdr:col>25</xdr:col>
      <xdr:colOff>309563</xdr:colOff>
      <xdr:row>82</xdr:row>
      <xdr:rowOff>71436</xdr:rowOff>
    </xdr:to>
    <xdr:pic>
      <xdr:nvPicPr>
        <xdr:cNvPr id="8" name="Imagen 7">
          <a:extLst>
            <a:ext uri="{FF2B5EF4-FFF2-40B4-BE49-F238E27FC236}">
              <a16:creationId xmlns:a16="http://schemas.microsoft.com/office/drawing/2014/main" id="{DD23353D-68B6-40B3-92F2-6D17CB867E64}"/>
            </a:ext>
          </a:extLst>
        </xdr:cNvPr>
        <xdr:cNvPicPr>
          <a:picLocks noChangeAspect="1"/>
        </xdr:cNvPicPr>
      </xdr:nvPicPr>
      <xdr:blipFill>
        <a:blip xmlns:r="http://schemas.openxmlformats.org/officeDocument/2006/relationships" r:embed="rId8"/>
        <a:stretch>
          <a:fillRect/>
        </a:stretch>
      </xdr:blipFill>
      <xdr:spPr>
        <a:xfrm>
          <a:off x="12596813" y="9286875"/>
          <a:ext cx="10953750" cy="5333999"/>
        </a:xfrm>
        <a:prstGeom prst="rect">
          <a:avLst/>
        </a:prstGeom>
      </xdr:spPr>
    </xdr:pic>
    <xdr:clientData/>
  </xdr:twoCellAnchor>
  <xdr:twoCellAnchor editAs="oneCell">
    <xdr:from>
      <xdr:col>1</xdr:col>
      <xdr:colOff>666748</xdr:colOff>
      <xdr:row>13</xdr:row>
      <xdr:rowOff>95249</xdr:rowOff>
    </xdr:from>
    <xdr:to>
      <xdr:col>16</xdr:col>
      <xdr:colOff>119061</xdr:colOff>
      <xdr:row>48</xdr:row>
      <xdr:rowOff>95249</xdr:rowOff>
    </xdr:to>
    <xdr:pic>
      <xdr:nvPicPr>
        <xdr:cNvPr id="10" name="Imagen 9">
          <a:extLst>
            <a:ext uri="{FF2B5EF4-FFF2-40B4-BE49-F238E27FC236}">
              <a16:creationId xmlns:a16="http://schemas.microsoft.com/office/drawing/2014/main" id="{26AF0F7B-A793-4263-AB03-662447904BFF}"/>
            </a:ext>
          </a:extLst>
        </xdr:cNvPr>
        <xdr:cNvPicPr>
          <a:picLocks noChangeAspect="1"/>
        </xdr:cNvPicPr>
      </xdr:nvPicPr>
      <xdr:blipFill>
        <a:blip xmlns:r="http://schemas.openxmlformats.org/officeDocument/2006/relationships" r:embed="rId9"/>
        <a:stretch>
          <a:fillRect/>
        </a:stretch>
      </xdr:blipFill>
      <xdr:spPr>
        <a:xfrm>
          <a:off x="1000123" y="3000374"/>
          <a:ext cx="10763251" cy="5976938"/>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5577BE7A-E16A-4E59-AA90-953ED52FEB96}"/>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322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C9E2BFB1-77ED-431B-85A3-CF3FFBABAA6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2466" cy="6448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85</xdr:row>
      <xdr:rowOff>51954</xdr:rowOff>
    </xdr:from>
    <xdr:to>
      <xdr:col>17</xdr:col>
      <xdr:colOff>1410295</xdr:colOff>
      <xdr:row>88</xdr:row>
      <xdr:rowOff>589</xdr:rowOff>
    </xdr:to>
    <xdr:sp macro="" textlink="">
      <xdr:nvSpPr>
        <xdr:cNvPr id="4" name="CuadroTexto 3">
          <a:extLst>
            <a:ext uri="{FF2B5EF4-FFF2-40B4-BE49-F238E27FC236}">
              <a16:creationId xmlns:a16="http://schemas.microsoft.com/office/drawing/2014/main" id="{F2AB96D8-C703-4F91-A91F-5002156FE0F8}"/>
            </a:ext>
          </a:extLst>
        </xdr:cNvPr>
        <xdr:cNvSpPr txBox="1"/>
      </xdr:nvSpPr>
      <xdr:spPr>
        <a:xfrm>
          <a:off x="12267507" y="15514839"/>
          <a:ext cx="2573038" cy="487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148937</xdr:colOff>
      <xdr:row>84</xdr:row>
      <xdr:rowOff>103909</xdr:rowOff>
    </xdr:from>
    <xdr:to>
      <xdr:col>16</xdr:col>
      <xdr:colOff>218251</xdr:colOff>
      <xdr:row>88</xdr:row>
      <xdr:rowOff>7780</xdr:rowOff>
    </xdr:to>
    <xdr:sp macro="" textlink="">
      <xdr:nvSpPr>
        <xdr:cNvPr id="5" name="Rectángulo redondeado 2">
          <a:extLst>
            <a:ext uri="{FF2B5EF4-FFF2-40B4-BE49-F238E27FC236}">
              <a16:creationId xmlns:a16="http://schemas.microsoft.com/office/drawing/2014/main" id="{7170E286-F6D4-49FC-B103-0FAA02B93187}"/>
            </a:ext>
          </a:extLst>
        </xdr:cNvPr>
        <xdr:cNvSpPr/>
      </xdr:nvSpPr>
      <xdr:spPr>
        <a:xfrm>
          <a:off x="10978862" y="15389629"/>
          <a:ext cx="1191359" cy="62205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171450</xdr:colOff>
      <xdr:row>79</xdr:row>
      <xdr:rowOff>114300</xdr:rowOff>
    </xdr:from>
    <xdr:to>
      <xdr:col>16</xdr:col>
      <xdr:colOff>239979</xdr:colOff>
      <xdr:row>83</xdr:row>
      <xdr:rowOff>57644</xdr:rowOff>
    </xdr:to>
    <xdr:sp macro="" textlink="">
      <xdr:nvSpPr>
        <xdr:cNvPr id="6" name="Rectángulo redondeado 2">
          <a:extLst>
            <a:ext uri="{FF2B5EF4-FFF2-40B4-BE49-F238E27FC236}">
              <a16:creationId xmlns:a16="http://schemas.microsoft.com/office/drawing/2014/main" id="{6817BDAC-0577-4361-A686-6303353F7301}"/>
            </a:ext>
          </a:extLst>
        </xdr:cNvPr>
        <xdr:cNvSpPr/>
      </xdr:nvSpPr>
      <xdr:spPr>
        <a:xfrm>
          <a:off x="10997565" y="14544675"/>
          <a:ext cx="1198194" cy="62533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280211</xdr:colOff>
      <xdr:row>80</xdr:row>
      <xdr:rowOff>86769</xdr:rowOff>
    </xdr:from>
    <xdr:to>
      <xdr:col>17</xdr:col>
      <xdr:colOff>1377211</xdr:colOff>
      <xdr:row>83</xdr:row>
      <xdr:rowOff>68604</xdr:rowOff>
    </xdr:to>
    <xdr:sp macro="" textlink="">
      <xdr:nvSpPr>
        <xdr:cNvPr id="7" name="CuadroTexto 6">
          <a:extLst>
            <a:ext uri="{FF2B5EF4-FFF2-40B4-BE49-F238E27FC236}">
              <a16:creationId xmlns:a16="http://schemas.microsoft.com/office/drawing/2014/main" id="{5A74E36A-88C8-433D-839C-04852DDC3009}"/>
            </a:ext>
          </a:extLst>
        </xdr:cNvPr>
        <xdr:cNvSpPr txBox="1"/>
      </xdr:nvSpPr>
      <xdr:spPr>
        <a:xfrm>
          <a:off x="12237896" y="14690499"/>
          <a:ext cx="2571470" cy="492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8</xdr:col>
      <xdr:colOff>401783</xdr:colOff>
      <xdr:row>90</xdr:row>
      <xdr:rowOff>83128</xdr:rowOff>
    </xdr:from>
    <xdr:to>
      <xdr:col>10</xdr:col>
      <xdr:colOff>249036</xdr:colOff>
      <xdr:row>98</xdr:row>
      <xdr:rowOff>56308</xdr:rowOff>
    </xdr:to>
    <xdr:pic>
      <xdr:nvPicPr>
        <xdr:cNvPr id="8" name="Imagen 7">
          <a:extLst>
            <a:ext uri="{FF2B5EF4-FFF2-40B4-BE49-F238E27FC236}">
              <a16:creationId xmlns:a16="http://schemas.microsoft.com/office/drawing/2014/main" id="{5EB4F2D1-D4EE-4828-AD38-49E30548CCDC}"/>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420408"/>
          <a:ext cx="1413163" cy="133335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9" name="Imagen 8">
          <a:extLst>
            <a:ext uri="{FF2B5EF4-FFF2-40B4-BE49-F238E27FC236}">
              <a16:creationId xmlns:a16="http://schemas.microsoft.com/office/drawing/2014/main" id="{53FA1211-7E11-4EB6-A1D3-30CE64069A0A}"/>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42588" y="16298660"/>
          <a:ext cx="1412298" cy="1419918"/>
        </a:xfrm>
        <a:prstGeom prst="rect">
          <a:avLst/>
        </a:prstGeom>
      </xdr:spPr>
    </xdr:pic>
    <xdr:clientData/>
  </xdr:twoCellAnchor>
  <xdr:twoCellAnchor editAs="oneCell">
    <xdr:from>
      <xdr:col>15</xdr:col>
      <xdr:colOff>568647</xdr:colOff>
      <xdr:row>42</xdr:row>
      <xdr:rowOff>13854</xdr:rowOff>
    </xdr:from>
    <xdr:to>
      <xdr:col>30</xdr:col>
      <xdr:colOff>361256</xdr:colOff>
      <xdr:row>77</xdr:row>
      <xdr:rowOff>41564</xdr:rowOff>
    </xdr:to>
    <xdr:pic>
      <xdr:nvPicPr>
        <xdr:cNvPr id="11" name="Imagen 10">
          <a:extLst>
            <a:ext uri="{FF2B5EF4-FFF2-40B4-BE49-F238E27FC236}">
              <a16:creationId xmlns:a16="http://schemas.microsoft.com/office/drawing/2014/main" id="{CC49083C-0CC6-4533-BD28-A1B93194C02F}"/>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b="18318"/>
        <a:stretch/>
      </xdr:blipFill>
      <xdr:spPr bwMode="auto">
        <a:xfrm>
          <a:off x="11398572" y="8104389"/>
          <a:ext cx="16861409" cy="6024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21</xdr:col>
      <xdr:colOff>356755</xdr:colOff>
      <xdr:row>49</xdr:row>
      <xdr:rowOff>145473</xdr:rowOff>
    </xdr:from>
    <xdr:to>
      <xdr:col>22</xdr:col>
      <xdr:colOff>512619</xdr:colOff>
      <xdr:row>53</xdr:row>
      <xdr:rowOff>138545</xdr:rowOff>
    </xdr:to>
    <xdr:sp macro="" textlink="">
      <xdr:nvSpPr>
        <xdr:cNvPr id="12" name="Rectángulo redondeado 2">
          <a:extLst>
            <a:ext uri="{FF2B5EF4-FFF2-40B4-BE49-F238E27FC236}">
              <a16:creationId xmlns:a16="http://schemas.microsoft.com/office/drawing/2014/main" id="{4A7B5768-A990-434E-A4C6-3DD330AA2D9A}"/>
            </a:ext>
          </a:extLst>
        </xdr:cNvPr>
        <xdr:cNvSpPr/>
      </xdr:nvSpPr>
      <xdr:spPr>
        <a:xfrm>
          <a:off x="20305915" y="9430443"/>
          <a:ext cx="813089" cy="676967"/>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1021773</xdr:colOff>
      <xdr:row>61</xdr:row>
      <xdr:rowOff>48493</xdr:rowOff>
    </xdr:from>
    <xdr:to>
      <xdr:col>25</xdr:col>
      <xdr:colOff>692728</xdr:colOff>
      <xdr:row>65</xdr:row>
      <xdr:rowOff>55418</xdr:rowOff>
    </xdr:to>
    <xdr:sp macro="" textlink="">
      <xdr:nvSpPr>
        <xdr:cNvPr id="13" name="Rectángulo redondeado 2">
          <a:extLst>
            <a:ext uri="{FF2B5EF4-FFF2-40B4-BE49-F238E27FC236}">
              <a16:creationId xmlns:a16="http://schemas.microsoft.com/office/drawing/2014/main" id="{62D30488-D320-49B9-885F-B3720C75A2B6}"/>
            </a:ext>
          </a:extLst>
        </xdr:cNvPr>
        <xdr:cNvSpPr/>
      </xdr:nvSpPr>
      <xdr:spPr>
        <a:xfrm>
          <a:off x="23765568" y="11394673"/>
          <a:ext cx="798715" cy="694630"/>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1091046</xdr:colOff>
      <xdr:row>70</xdr:row>
      <xdr:rowOff>131619</xdr:rowOff>
    </xdr:from>
    <xdr:to>
      <xdr:col>25</xdr:col>
      <xdr:colOff>678873</xdr:colOff>
      <xdr:row>75</xdr:row>
      <xdr:rowOff>27709</xdr:rowOff>
    </xdr:to>
    <xdr:sp macro="" textlink="">
      <xdr:nvSpPr>
        <xdr:cNvPr id="14" name="Rectángulo redondeado 2">
          <a:extLst>
            <a:ext uri="{FF2B5EF4-FFF2-40B4-BE49-F238E27FC236}">
              <a16:creationId xmlns:a16="http://schemas.microsoft.com/office/drawing/2014/main" id="{B2B9936B-7C7C-4947-97AA-C3D7CCCE7021}"/>
            </a:ext>
          </a:extLst>
        </xdr:cNvPr>
        <xdr:cNvSpPr/>
      </xdr:nvSpPr>
      <xdr:spPr>
        <a:xfrm>
          <a:off x="23832936" y="13022754"/>
          <a:ext cx="713682" cy="747625"/>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23</xdr:col>
      <xdr:colOff>218209</xdr:colOff>
      <xdr:row>50</xdr:row>
      <xdr:rowOff>34638</xdr:rowOff>
    </xdr:from>
    <xdr:to>
      <xdr:col>23</xdr:col>
      <xdr:colOff>1108363</xdr:colOff>
      <xdr:row>54</xdr:row>
      <xdr:rowOff>13855</xdr:rowOff>
    </xdr:to>
    <xdr:sp macro="" textlink="">
      <xdr:nvSpPr>
        <xdr:cNvPr id="15" name="Rectángulo redondeado 2">
          <a:extLst>
            <a:ext uri="{FF2B5EF4-FFF2-40B4-BE49-F238E27FC236}">
              <a16:creationId xmlns:a16="http://schemas.microsoft.com/office/drawing/2014/main" id="{1003AA3B-9C2E-4808-A4E2-81A7F511E10D}"/>
            </a:ext>
          </a:extLst>
        </xdr:cNvPr>
        <xdr:cNvSpPr/>
      </xdr:nvSpPr>
      <xdr:spPr>
        <a:xfrm>
          <a:off x="21838054" y="9492963"/>
          <a:ext cx="892059" cy="668827"/>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606138</xdr:colOff>
      <xdr:row>50</xdr:row>
      <xdr:rowOff>6928</xdr:rowOff>
    </xdr:from>
    <xdr:to>
      <xdr:col>20</xdr:col>
      <xdr:colOff>1413165</xdr:colOff>
      <xdr:row>54</xdr:row>
      <xdr:rowOff>0</xdr:rowOff>
    </xdr:to>
    <xdr:sp macro="" textlink="">
      <xdr:nvSpPr>
        <xdr:cNvPr id="16" name="Rectángulo redondeado 2">
          <a:extLst>
            <a:ext uri="{FF2B5EF4-FFF2-40B4-BE49-F238E27FC236}">
              <a16:creationId xmlns:a16="http://schemas.microsoft.com/office/drawing/2014/main" id="{0A3F23AD-DBED-4A3F-8B99-A4CCEBC66EF6}"/>
            </a:ext>
          </a:extLst>
        </xdr:cNvPr>
        <xdr:cNvSpPr/>
      </xdr:nvSpPr>
      <xdr:spPr>
        <a:xfrm>
          <a:off x="18427413" y="9467158"/>
          <a:ext cx="807027" cy="676967"/>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135083</xdr:colOff>
      <xdr:row>61</xdr:row>
      <xdr:rowOff>62345</xdr:rowOff>
    </xdr:from>
    <xdr:to>
      <xdr:col>19</xdr:col>
      <xdr:colOff>942110</xdr:colOff>
      <xdr:row>65</xdr:row>
      <xdr:rowOff>55417</xdr:rowOff>
    </xdr:to>
    <xdr:sp macro="" textlink="">
      <xdr:nvSpPr>
        <xdr:cNvPr id="17" name="Rectángulo redondeado 2">
          <a:extLst>
            <a:ext uri="{FF2B5EF4-FFF2-40B4-BE49-F238E27FC236}">
              <a16:creationId xmlns:a16="http://schemas.microsoft.com/office/drawing/2014/main" id="{C1CAD413-D8F1-4C15-86B4-CE516CEDE5AF}"/>
            </a:ext>
          </a:extLst>
        </xdr:cNvPr>
        <xdr:cNvSpPr/>
      </xdr:nvSpPr>
      <xdr:spPr>
        <a:xfrm>
          <a:off x="16599998" y="11402810"/>
          <a:ext cx="808932" cy="6864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1409700</xdr:colOff>
      <xdr:row>50</xdr:row>
      <xdr:rowOff>90055</xdr:rowOff>
    </xdr:from>
    <xdr:to>
      <xdr:col>18</xdr:col>
      <xdr:colOff>651163</xdr:colOff>
      <xdr:row>54</xdr:row>
      <xdr:rowOff>83127</xdr:rowOff>
    </xdr:to>
    <xdr:sp macro="" textlink="">
      <xdr:nvSpPr>
        <xdr:cNvPr id="18" name="Rectángulo redondeado 2">
          <a:extLst>
            <a:ext uri="{FF2B5EF4-FFF2-40B4-BE49-F238E27FC236}">
              <a16:creationId xmlns:a16="http://schemas.microsoft.com/office/drawing/2014/main" id="{4C374420-8BCC-4640-B3C5-F4D6E15101C7}"/>
            </a:ext>
          </a:extLst>
        </xdr:cNvPr>
        <xdr:cNvSpPr/>
      </xdr:nvSpPr>
      <xdr:spPr>
        <a:xfrm>
          <a:off x="14839950" y="9552190"/>
          <a:ext cx="813088" cy="676967"/>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1451263</xdr:colOff>
      <xdr:row>61</xdr:row>
      <xdr:rowOff>62346</xdr:rowOff>
    </xdr:from>
    <xdr:to>
      <xdr:col>18</xdr:col>
      <xdr:colOff>692726</xdr:colOff>
      <xdr:row>65</xdr:row>
      <xdr:rowOff>55418</xdr:rowOff>
    </xdr:to>
    <xdr:sp macro="" textlink="">
      <xdr:nvSpPr>
        <xdr:cNvPr id="19" name="Rectángulo redondeado 2">
          <a:extLst>
            <a:ext uri="{FF2B5EF4-FFF2-40B4-BE49-F238E27FC236}">
              <a16:creationId xmlns:a16="http://schemas.microsoft.com/office/drawing/2014/main" id="{FCC7B04E-442C-47C2-ABCB-597FE520B13D}"/>
            </a:ext>
          </a:extLst>
        </xdr:cNvPr>
        <xdr:cNvSpPr/>
      </xdr:nvSpPr>
      <xdr:spPr>
        <a:xfrm>
          <a:off x="14881513" y="11402811"/>
          <a:ext cx="814993" cy="6864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148936</xdr:colOff>
      <xdr:row>50</xdr:row>
      <xdr:rowOff>20782</xdr:rowOff>
    </xdr:from>
    <xdr:to>
      <xdr:col>19</xdr:col>
      <xdr:colOff>955963</xdr:colOff>
      <xdr:row>54</xdr:row>
      <xdr:rowOff>13854</xdr:rowOff>
    </xdr:to>
    <xdr:sp macro="" textlink="">
      <xdr:nvSpPr>
        <xdr:cNvPr id="20" name="Rectángulo redondeado 2">
          <a:extLst>
            <a:ext uri="{FF2B5EF4-FFF2-40B4-BE49-F238E27FC236}">
              <a16:creationId xmlns:a16="http://schemas.microsoft.com/office/drawing/2014/main" id="{AC150F0A-C371-41DD-802C-8E61766B1237}"/>
            </a:ext>
          </a:extLst>
        </xdr:cNvPr>
        <xdr:cNvSpPr/>
      </xdr:nvSpPr>
      <xdr:spPr>
        <a:xfrm>
          <a:off x="16617661" y="9475297"/>
          <a:ext cx="807027" cy="6864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550720</xdr:colOff>
      <xdr:row>61</xdr:row>
      <xdr:rowOff>20783</xdr:rowOff>
    </xdr:from>
    <xdr:to>
      <xdr:col>20</xdr:col>
      <xdr:colOff>1357747</xdr:colOff>
      <xdr:row>65</xdr:row>
      <xdr:rowOff>13855</xdr:rowOff>
    </xdr:to>
    <xdr:sp macro="" textlink="">
      <xdr:nvSpPr>
        <xdr:cNvPr id="21" name="Rectángulo redondeado 2">
          <a:extLst>
            <a:ext uri="{FF2B5EF4-FFF2-40B4-BE49-F238E27FC236}">
              <a16:creationId xmlns:a16="http://schemas.microsoft.com/office/drawing/2014/main" id="{DA5B28AB-146B-4D6C-A907-57EAE5548882}"/>
            </a:ext>
          </a:extLst>
        </xdr:cNvPr>
        <xdr:cNvSpPr/>
      </xdr:nvSpPr>
      <xdr:spPr>
        <a:xfrm>
          <a:off x="18375805" y="11361248"/>
          <a:ext cx="799407" cy="6864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619993</xdr:colOff>
      <xdr:row>70</xdr:row>
      <xdr:rowOff>159329</xdr:rowOff>
    </xdr:from>
    <xdr:to>
      <xdr:col>20</xdr:col>
      <xdr:colOff>1427020</xdr:colOff>
      <xdr:row>74</xdr:row>
      <xdr:rowOff>152401</xdr:rowOff>
    </xdr:to>
    <xdr:sp macro="" textlink="">
      <xdr:nvSpPr>
        <xdr:cNvPr id="22" name="Rectángulo redondeado 2">
          <a:extLst>
            <a:ext uri="{FF2B5EF4-FFF2-40B4-BE49-F238E27FC236}">
              <a16:creationId xmlns:a16="http://schemas.microsoft.com/office/drawing/2014/main" id="{D3B6A026-89B3-4323-AF9C-B5E4D72F094A}"/>
            </a:ext>
          </a:extLst>
        </xdr:cNvPr>
        <xdr:cNvSpPr/>
      </xdr:nvSpPr>
      <xdr:spPr>
        <a:xfrm>
          <a:off x="18443173" y="13048559"/>
          <a:ext cx="808932" cy="676967"/>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259775</xdr:colOff>
      <xdr:row>70</xdr:row>
      <xdr:rowOff>117765</xdr:rowOff>
    </xdr:from>
    <xdr:to>
      <xdr:col>19</xdr:col>
      <xdr:colOff>1066802</xdr:colOff>
      <xdr:row>74</xdr:row>
      <xdr:rowOff>110837</xdr:rowOff>
    </xdr:to>
    <xdr:sp macro="" textlink="">
      <xdr:nvSpPr>
        <xdr:cNvPr id="23" name="Rectángulo redondeado 2">
          <a:extLst>
            <a:ext uri="{FF2B5EF4-FFF2-40B4-BE49-F238E27FC236}">
              <a16:creationId xmlns:a16="http://schemas.microsoft.com/office/drawing/2014/main" id="{DC89F8B7-4E15-4BEE-A6CA-63F5A5694084}"/>
            </a:ext>
          </a:extLst>
        </xdr:cNvPr>
        <xdr:cNvSpPr/>
      </xdr:nvSpPr>
      <xdr:spPr>
        <a:xfrm>
          <a:off x="16726595" y="13005090"/>
          <a:ext cx="808932" cy="67887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1451265</xdr:colOff>
      <xdr:row>67</xdr:row>
      <xdr:rowOff>62346</xdr:rowOff>
    </xdr:from>
    <xdr:to>
      <xdr:col>18</xdr:col>
      <xdr:colOff>692728</xdr:colOff>
      <xdr:row>71</xdr:row>
      <xdr:rowOff>55418</xdr:rowOff>
    </xdr:to>
    <xdr:sp macro="" textlink="">
      <xdr:nvSpPr>
        <xdr:cNvPr id="24" name="Rectángulo redondeado 2">
          <a:extLst>
            <a:ext uri="{FF2B5EF4-FFF2-40B4-BE49-F238E27FC236}">
              <a16:creationId xmlns:a16="http://schemas.microsoft.com/office/drawing/2014/main" id="{09D0AA82-9E36-4255-9773-F1C0DA5DE181}"/>
            </a:ext>
          </a:extLst>
        </xdr:cNvPr>
        <xdr:cNvSpPr/>
      </xdr:nvSpPr>
      <xdr:spPr>
        <a:xfrm>
          <a:off x="14881515" y="12431511"/>
          <a:ext cx="814993" cy="6864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525259</xdr:colOff>
      <xdr:row>22</xdr:row>
      <xdr:rowOff>3809</xdr:rowOff>
    </xdr:from>
    <xdr:to>
      <xdr:col>13</xdr:col>
      <xdr:colOff>554595</xdr:colOff>
      <xdr:row>52</xdr:row>
      <xdr:rowOff>17319</xdr:rowOff>
    </xdr:to>
    <xdr:pic>
      <xdr:nvPicPr>
        <xdr:cNvPr id="25" name="Imagen 24">
          <a:extLst>
            <a:ext uri="{FF2B5EF4-FFF2-40B4-BE49-F238E27FC236}">
              <a16:creationId xmlns:a16="http://schemas.microsoft.com/office/drawing/2014/main" id="{0D293762-966A-4A9A-9B01-BEFF2E183D8E}"/>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871623" y="4627764"/>
          <a:ext cx="9381154" cy="5278237"/>
        </a:xfrm>
        <a:prstGeom prst="rect">
          <a:avLst/>
        </a:prstGeom>
      </xdr:spPr>
    </xdr:pic>
    <xdr:clientData/>
  </xdr:twoCellAnchor>
  <xdr:twoCellAnchor editAs="oneCell">
    <xdr:from>
      <xdr:col>1</xdr:col>
      <xdr:colOff>496513</xdr:colOff>
      <xdr:row>53</xdr:row>
      <xdr:rowOff>67368</xdr:rowOff>
    </xdr:from>
    <xdr:to>
      <xdr:col>7</xdr:col>
      <xdr:colOff>186690</xdr:colOff>
      <xdr:row>87</xdr:row>
      <xdr:rowOff>96289</xdr:rowOff>
    </xdr:to>
    <xdr:pic>
      <xdr:nvPicPr>
        <xdr:cNvPr id="26" name="Imagen 25">
          <a:extLst>
            <a:ext uri="{FF2B5EF4-FFF2-40B4-BE49-F238E27FC236}">
              <a16:creationId xmlns:a16="http://schemas.microsoft.com/office/drawing/2014/main" id="{A8373D26-B93E-4B4A-9A28-2BF6A9C5F416}"/>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842877" y="10129232"/>
          <a:ext cx="4366086" cy="5951739"/>
        </a:xfrm>
        <a:prstGeom prst="rect">
          <a:avLst/>
        </a:prstGeom>
      </xdr:spPr>
    </xdr:pic>
    <xdr:clientData/>
  </xdr:twoCellAnchor>
  <xdr:twoCellAnchor editAs="oneCell">
    <xdr:from>
      <xdr:col>7</xdr:col>
      <xdr:colOff>367665</xdr:colOff>
      <xdr:row>53</xdr:row>
      <xdr:rowOff>117416</xdr:rowOff>
    </xdr:from>
    <xdr:to>
      <xdr:col>13</xdr:col>
      <xdr:colOff>398318</xdr:colOff>
      <xdr:row>87</xdr:row>
      <xdr:rowOff>102004</xdr:rowOff>
    </xdr:to>
    <xdr:pic>
      <xdr:nvPicPr>
        <xdr:cNvPr id="27" name="Imagen 26">
          <a:extLst>
            <a:ext uri="{FF2B5EF4-FFF2-40B4-BE49-F238E27FC236}">
              <a16:creationId xmlns:a16="http://schemas.microsoft.com/office/drawing/2014/main" id="{CACB1CF0-0F97-40BE-B03D-18C3955F45B3}"/>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val="0"/>
            </a:ext>
          </a:extLst>
        </a:blip>
        <a:stretch>
          <a:fillRect/>
        </a:stretch>
      </xdr:blipFill>
      <xdr:spPr>
        <a:xfrm>
          <a:off x="5389938" y="10179280"/>
          <a:ext cx="4706562" cy="5907406"/>
        </a:xfrm>
        <a:prstGeom prst="rect">
          <a:avLst/>
        </a:prstGeom>
      </xdr:spPr>
    </xdr:pic>
    <xdr:clientData/>
  </xdr:twoCellAnchor>
  <xdr:twoCellAnchor editAs="oneCell">
    <xdr:from>
      <xdr:col>8</xdr:col>
      <xdr:colOff>398319</xdr:colOff>
      <xdr:row>90</xdr:row>
      <xdr:rowOff>32472</xdr:rowOff>
    </xdr:from>
    <xdr:to>
      <xdr:col>24</xdr:col>
      <xdr:colOff>403007</xdr:colOff>
      <xdr:row>101</xdr:row>
      <xdr:rowOff>27277</xdr:rowOff>
    </xdr:to>
    <xdr:pic>
      <xdr:nvPicPr>
        <xdr:cNvPr id="30" name="Imagen 29">
          <a:extLst>
            <a:ext uri="{FF2B5EF4-FFF2-40B4-BE49-F238E27FC236}">
              <a16:creationId xmlns:a16="http://schemas.microsoft.com/office/drawing/2014/main" id="{3A5DC0D1-DA1E-4CFA-9AA3-604BB51D79DD}"/>
            </a:ext>
          </a:extLst>
        </xdr:cNvPr>
        <xdr:cNvPicPr>
          <a:picLocks noChangeAspect="1" noChangeArrowheads="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r="21629"/>
        <a:stretch/>
      </xdr:blipFill>
      <xdr:spPr bwMode="auto">
        <a:xfrm>
          <a:off x="6065694" y="16177347"/>
          <a:ext cx="16482938" cy="1804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95EF3E40-2DC5-4ED9-9B74-8D63EF580694}"/>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6D793728-2C3D-4EEB-BD2C-50C84ECB9C97}"/>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3B3E2462-B665-4B60-A01B-316AC1203707}"/>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E2C558E7-60B6-4771-BE1F-F99B7004437F}"/>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3723" cy="1336098"/>
        </a:xfrm>
        <a:prstGeom prst="rect">
          <a:avLst/>
        </a:prstGeom>
      </xdr:spPr>
    </xdr:pic>
    <xdr:clientData/>
  </xdr:twoCellAnchor>
  <xdr:twoCellAnchor editAs="oneCell">
    <xdr:from>
      <xdr:col>1</xdr:col>
      <xdr:colOff>317500</xdr:colOff>
      <xdr:row>28</xdr:row>
      <xdr:rowOff>127000</xdr:rowOff>
    </xdr:from>
    <xdr:to>
      <xdr:col>25</xdr:col>
      <xdr:colOff>626163</xdr:colOff>
      <xdr:row>55</xdr:row>
      <xdr:rowOff>95250</xdr:rowOff>
    </xdr:to>
    <xdr:pic>
      <xdr:nvPicPr>
        <xdr:cNvPr id="8" name="Imagen 7">
          <a:extLst>
            <a:ext uri="{FF2B5EF4-FFF2-40B4-BE49-F238E27FC236}">
              <a16:creationId xmlns:a16="http://schemas.microsoft.com/office/drawing/2014/main" id="{6B375939-5A09-46F8-9077-CA7478A0E7B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6750" y="5588000"/>
          <a:ext cx="23200413" cy="425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240377</xdr:colOff>
      <xdr:row>90</xdr:row>
      <xdr:rowOff>62546</xdr:rowOff>
    </xdr:from>
    <xdr:to>
      <xdr:col>24</xdr:col>
      <xdr:colOff>245065</xdr:colOff>
      <xdr:row>101</xdr:row>
      <xdr:rowOff>57351</xdr:rowOff>
    </xdr:to>
    <xdr:pic>
      <xdr:nvPicPr>
        <xdr:cNvPr id="11" name="Imagen 10">
          <a:extLst>
            <a:ext uri="{FF2B5EF4-FFF2-40B4-BE49-F238E27FC236}">
              <a16:creationId xmlns:a16="http://schemas.microsoft.com/office/drawing/2014/main" id="{A25CCE11-3995-46A8-A6CC-AD4E5B1F710B}"/>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r="21629"/>
        <a:stretch/>
      </xdr:blipFill>
      <xdr:spPr bwMode="auto">
        <a:xfrm>
          <a:off x="5907752" y="15993109"/>
          <a:ext cx="16482938" cy="1804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54B53CEC-BFD0-42CF-BB16-CE01A6419FC1}"/>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7031" cy="62574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B8FFC84B-E379-49B5-AFB1-BA137EBE9874}"/>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6276"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FA448D4A-FE46-4F03-9B6C-7C81E0C0947C}"/>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258483"/>
          <a:ext cx="1409353" cy="133716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F58F37F8-2E86-4681-9D24-4C88615D0D68}"/>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42588" y="16136735"/>
          <a:ext cx="1408488" cy="1416108"/>
        </a:xfrm>
        <a:prstGeom prst="rect">
          <a:avLst/>
        </a:prstGeom>
      </xdr:spPr>
    </xdr:pic>
    <xdr:clientData/>
  </xdr:twoCellAnchor>
  <xdr:twoCellAnchor editAs="oneCell">
    <xdr:from>
      <xdr:col>0</xdr:col>
      <xdr:colOff>167468</xdr:colOff>
      <xdr:row>12</xdr:row>
      <xdr:rowOff>175088</xdr:rowOff>
    </xdr:from>
    <xdr:to>
      <xdr:col>6</xdr:col>
      <xdr:colOff>454082</xdr:colOff>
      <xdr:row>53</xdr:row>
      <xdr:rowOff>57671</xdr:rowOff>
    </xdr:to>
    <xdr:pic>
      <xdr:nvPicPr>
        <xdr:cNvPr id="7" name="Imagen 6">
          <a:extLst>
            <a:ext uri="{FF2B5EF4-FFF2-40B4-BE49-F238E27FC236}">
              <a16:creationId xmlns:a16="http://schemas.microsoft.com/office/drawing/2014/main" id="{F0E12F2F-43C8-4D85-BFA8-ECAC72D32A6A}"/>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167468" y="2842088"/>
          <a:ext cx="4529569" cy="7121583"/>
        </a:xfrm>
        <a:prstGeom prst="rect">
          <a:avLst/>
        </a:prstGeom>
      </xdr:spPr>
    </xdr:pic>
    <xdr:clientData/>
  </xdr:twoCellAnchor>
  <xdr:twoCellAnchor editAs="oneCell">
    <xdr:from>
      <xdr:col>6</xdr:col>
      <xdr:colOff>536866</xdr:colOff>
      <xdr:row>12</xdr:row>
      <xdr:rowOff>169371</xdr:rowOff>
    </xdr:from>
    <xdr:to>
      <xdr:col>12</xdr:col>
      <xdr:colOff>502227</xdr:colOff>
      <xdr:row>53</xdr:row>
      <xdr:rowOff>134735</xdr:rowOff>
    </xdr:to>
    <xdr:pic>
      <xdr:nvPicPr>
        <xdr:cNvPr id="8" name="Imagen 7">
          <a:extLst>
            <a:ext uri="{FF2B5EF4-FFF2-40B4-BE49-F238E27FC236}">
              <a16:creationId xmlns:a16="http://schemas.microsoft.com/office/drawing/2014/main" id="{9BD4297D-1A18-487B-A01D-7216DE936A9E}"/>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4779821" y="2836371"/>
          <a:ext cx="4641270" cy="7204364"/>
        </a:xfrm>
        <a:prstGeom prst="rect">
          <a:avLst/>
        </a:prstGeom>
      </xdr:spPr>
    </xdr:pic>
    <xdr:clientData/>
  </xdr:twoCellAnchor>
  <xdr:twoCellAnchor editAs="oneCell">
    <xdr:from>
      <xdr:col>13</xdr:col>
      <xdr:colOff>13335</xdr:colOff>
      <xdr:row>12</xdr:row>
      <xdr:rowOff>155864</xdr:rowOff>
    </xdr:from>
    <xdr:to>
      <xdr:col>17</xdr:col>
      <xdr:colOff>1337311</xdr:colOff>
      <xdr:row>54</xdr:row>
      <xdr:rowOff>747</xdr:rowOff>
    </xdr:to>
    <xdr:pic>
      <xdr:nvPicPr>
        <xdr:cNvPr id="9" name="Imagen 8">
          <a:extLst>
            <a:ext uri="{FF2B5EF4-FFF2-40B4-BE49-F238E27FC236}">
              <a16:creationId xmlns:a16="http://schemas.microsoft.com/office/drawing/2014/main" id="{4CC37B01-0637-4599-A595-52F4CA8E942D}"/>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9711517" y="2822864"/>
          <a:ext cx="5030067" cy="7257065"/>
        </a:xfrm>
        <a:prstGeom prst="rect">
          <a:avLst/>
        </a:prstGeom>
      </xdr:spPr>
    </xdr:pic>
    <xdr:clientData/>
  </xdr:twoCellAnchor>
  <xdr:twoCellAnchor editAs="oneCell">
    <xdr:from>
      <xdr:col>17</xdr:col>
      <xdr:colOff>1543050</xdr:colOff>
      <xdr:row>12</xdr:row>
      <xdr:rowOff>153785</xdr:rowOff>
    </xdr:from>
    <xdr:to>
      <xdr:col>20</xdr:col>
      <xdr:colOff>2074372</xdr:colOff>
      <xdr:row>54</xdr:row>
      <xdr:rowOff>38446</xdr:rowOff>
    </xdr:to>
    <xdr:pic>
      <xdr:nvPicPr>
        <xdr:cNvPr id="10" name="Imagen 9">
          <a:extLst>
            <a:ext uri="{FF2B5EF4-FFF2-40B4-BE49-F238E27FC236}">
              <a16:creationId xmlns:a16="http://schemas.microsoft.com/office/drawing/2014/main" id="{AC1C9DF1-B226-49F6-A6F5-9B047AE63585}"/>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val="0"/>
            </a:ext>
          </a:extLst>
        </a:blip>
        <a:stretch>
          <a:fillRect/>
        </a:stretch>
      </xdr:blipFill>
      <xdr:spPr>
        <a:xfrm>
          <a:off x="14947323" y="2820785"/>
          <a:ext cx="4930140" cy="7296843"/>
        </a:xfrm>
        <a:prstGeom prst="rect">
          <a:avLst/>
        </a:prstGeom>
      </xdr:spPr>
    </xdr:pic>
    <xdr:clientData/>
  </xdr:twoCellAnchor>
  <xdr:twoCellAnchor editAs="oneCell">
    <xdr:from>
      <xdr:col>21</xdr:col>
      <xdr:colOff>153959</xdr:colOff>
      <xdr:row>13</xdr:row>
      <xdr:rowOff>3809</xdr:rowOff>
    </xdr:from>
    <xdr:to>
      <xdr:col>25</xdr:col>
      <xdr:colOff>1125681</xdr:colOff>
      <xdr:row>54</xdr:row>
      <xdr:rowOff>11602</xdr:rowOff>
    </xdr:to>
    <xdr:pic>
      <xdr:nvPicPr>
        <xdr:cNvPr id="11" name="Imagen 10">
          <a:extLst>
            <a:ext uri="{FF2B5EF4-FFF2-40B4-BE49-F238E27FC236}">
              <a16:creationId xmlns:a16="http://schemas.microsoft.com/office/drawing/2014/main" id="{98564565-E632-4897-933B-849C6AEF964F}"/>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val="0"/>
            </a:ext>
          </a:extLst>
        </a:blip>
        <a:stretch>
          <a:fillRect/>
        </a:stretch>
      </xdr:blipFill>
      <xdr:spPr>
        <a:xfrm>
          <a:off x="20087186" y="2878627"/>
          <a:ext cx="4902950" cy="7212157"/>
        </a:xfrm>
        <a:prstGeom prst="rect">
          <a:avLst/>
        </a:prstGeom>
      </xdr:spPr>
    </xdr:pic>
    <xdr:clientData/>
  </xdr:twoCellAnchor>
  <xdr:twoCellAnchor editAs="oneCell">
    <xdr:from>
      <xdr:col>0</xdr:col>
      <xdr:colOff>190501</xdr:colOff>
      <xdr:row>54</xdr:row>
      <xdr:rowOff>53858</xdr:rowOff>
    </xdr:from>
    <xdr:to>
      <xdr:col>6</xdr:col>
      <xdr:colOff>483005</xdr:colOff>
      <xdr:row>88</xdr:row>
      <xdr:rowOff>121227</xdr:rowOff>
    </xdr:to>
    <xdr:pic>
      <xdr:nvPicPr>
        <xdr:cNvPr id="12" name="Imagen 11">
          <a:extLst>
            <a:ext uri="{FF2B5EF4-FFF2-40B4-BE49-F238E27FC236}">
              <a16:creationId xmlns:a16="http://schemas.microsoft.com/office/drawing/2014/main" id="{C97A3D20-4066-4917-8DA1-AB63BA0ABB4C}"/>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val="0"/>
            </a:ext>
          </a:extLst>
        </a:blip>
        <a:stretch>
          <a:fillRect/>
        </a:stretch>
      </xdr:blipFill>
      <xdr:spPr>
        <a:xfrm>
          <a:off x="190501" y="10133040"/>
          <a:ext cx="4535459" cy="5972869"/>
        </a:xfrm>
        <a:prstGeom prst="rect">
          <a:avLst/>
        </a:prstGeom>
      </xdr:spPr>
    </xdr:pic>
    <xdr:clientData/>
  </xdr:twoCellAnchor>
  <xdr:twoCellAnchor editAs="oneCell">
    <xdr:from>
      <xdr:col>6</xdr:col>
      <xdr:colOff>571500</xdr:colOff>
      <xdr:row>54</xdr:row>
      <xdr:rowOff>98194</xdr:rowOff>
    </xdr:from>
    <xdr:to>
      <xdr:col>12</xdr:col>
      <xdr:colOff>592628</xdr:colOff>
      <xdr:row>88</xdr:row>
      <xdr:rowOff>121228</xdr:rowOff>
    </xdr:to>
    <xdr:pic>
      <xdr:nvPicPr>
        <xdr:cNvPr id="13" name="Imagen 12">
          <a:extLst>
            <a:ext uri="{FF2B5EF4-FFF2-40B4-BE49-F238E27FC236}">
              <a16:creationId xmlns:a16="http://schemas.microsoft.com/office/drawing/2014/main" id="{6557691B-B411-4DB4-AC7C-0BE7A96274F6}"/>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val="0"/>
            </a:ext>
          </a:extLst>
        </a:blip>
        <a:stretch>
          <a:fillRect/>
        </a:stretch>
      </xdr:blipFill>
      <xdr:spPr>
        <a:xfrm>
          <a:off x="4814455" y="10177376"/>
          <a:ext cx="4697037" cy="5928534"/>
        </a:xfrm>
        <a:prstGeom prst="rect">
          <a:avLst/>
        </a:prstGeom>
      </xdr:spPr>
    </xdr:pic>
    <xdr:clientData/>
  </xdr:twoCellAnchor>
  <xdr:twoCellAnchor editAs="oneCell">
    <xdr:from>
      <xdr:col>12</xdr:col>
      <xdr:colOff>750571</xdr:colOff>
      <xdr:row>54</xdr:row>
      <xdr:rowOff>92305</xdr:rowOff>
    </xdr:from>
    <xdr:to>
      <xdr:col>17</xdr:col>
      <xdr:colOff>1385454</xdr:colOff>
      <xdr:row>88</xdr:row>
      <xdr:rowOff>88496</xdr:rowOff>
    </xdr:to>
    <xdr:pic>
      <xdr:nvPicPr>
        <xdr:cNvPr id="14" name="Imagen 13">
          <a:extLst>
            <a:ext uri="{FF2B5EF4-FFF2-40B4-BE49-F238E27FC236}">
              <a16:creationId xmlns:a16="http://schemas.microsoft.com/office/drawing/2014/main" id="{6422F54E-A8A8-40A3-B4EE-A434A9553A29}"/>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val="0"/>
            </a:ext>
          </a:extLst>
        </a:blip>
        <a:stretch>
          <a:fillRect/>
        </a:stretch>
      </xdr:blipFill>
      <xdr:spPr>
        <a:xfrm>
          <a:off x="9669435" y="10171487"/>
          <a:ext cx="5120292" cy="5901691"/>
        </a:xfrm>
        <a:prstGeom prst="rect">
          <a:avLst/>
        </a:prstGeom>
      </xdr:spPr>
    </xdr:pic>
    <xdr:clientData/>
  </xdr:twoCellAnchor>
  <xdr:twoCellAnchor editAs="oneCell">
    <xdr:from>
      <xdr:col>17</xdr:col>
      <xdr:colOff>1524000</xdr:colOff>
      <xdr:row>54</xdr:row>
      <xdr:rowOff>94384</xdr:rowOff>
    </xdr:from>
    <xdr:to>
      <xdr:col>21</xdr:col>
      <xdr:colOff>0</xdr:colOff>
      <xdr:row>88</xdr:row>
      <xdr:rowOff>69273</xdr:rowOff>
    </xdr:to>
    <xdr:pic>
      <xdr:nvPicPr>
        <xdr:cNvPr id="15" name="Imagen 14">
          <a:extLst>
            <a:ext uri="{FF2B5EF4-FFF2-40B4-BE49-F238E27FC236}">
              <a16:creationId xmlns:a16="http://schemas.microsoft.com/office/drawing/2014/main" id="{38044AE8-3B97-43A3-8A4C-59D97BC9BCA3}"/>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val="0"/>
            </a:ext>
          </a:extLst>
        </a:blip>
        <a:stretch>
          <a:fillRect/>
        </a:stretch>
      </xdr:blipFill>
      <xdr:spPr>
        <a:xfrm>
          <a:off x="14928273" y="10173566"/>
          <a:ext cx="5004954" cy="5880389"/>
        </a:xfrm>
        <a:prstGeom prst="rect">
          <a:avLst/>
        </a:prstGeom>
      </xdr:spPr>
    </xdr:pic>
    <xdr:clientData/>
  </xdr:twoCellAnchor>
  <xdr:twoCellAnchor editAs="oneCell">
    <xdr:from>
      <xdr:col>21</xdr:col>
      <xdr:colOff>125037</xdr:colOff>
      <xdr:row>55</xdr:row>
      <xdr:rowOff>0</xdr:rowOff>
    </xdr:from>
    <xdr:to>
      <xdr:col>25</xdr:col>
      <xdr:colOff>1143000</xdr:colOff>
      <xdr:row>89</xdr:row>
      <xdr:rowOff>95967</xdr:rowOff>
    </xdr:to>
    <xdr:pic>
      <xdr:nvPicPr>
        <xdr:cNvPr id="16" name="Imagen 15">
          <a:extLst>
            <a:ext uri="{FF2B5EF4-FFF2-40B4-BE49-F238E27FC236}">
              <a16:creationId xmlns:a16="http://schemas.microsoft.com/office/drawing/2014/main" id="{B850B199-275F-4E62-A1BA-B06EA509E46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val="0"/>
            </a:ext>
          </a:extLst>
        </a:blip>
        <a:stretch>
          <a:fillRect/>
        </a:stretch>
      </xdr:blipFill>
      <xdr:spPr>
        <a:xfrm>
          <a:off x="20058264" y="10252364"/>
          <a:ext cx="4949191" cy="5984148"/>
        </a:xfrm>
        <a:prstGeom prst="rect">
          <a:avLst/>
        </a:prstGeom>
      </xdr:spPr>
    </xdr:pic>
    <xdr:clientData/>
  </xdr:twoCellAnchor>
  <xdr:twoCellAnchor editAs="oneCell">
    <xdr:from>
      <xdr:col>8</xdr:col>
      <xdr:colOff>450271</xdr:colOff>
      <xdr:row>89</xdr:row>
      <xdr:rowOff>103910</xdr:rowOff>
    </xdr:from>
    <xdr:to>
      <xdr:col>24</xdr:col>
      <xdr:colOff>480937</xdr:colOff>
      <xdr:row>101</xdr:row>
      <xdr:rowOff>55419</xdr:rowOff>
    </xdr:to>
    <xdr:pic>
      <xdr:nvPicPr>
        <xdr:cNvPr id="19" name="Imagen 18">
          <a:extLst>
            <a:ext uri="{FF2B5EF4-FFF2-40B4-BE49-F238E27FC236}">
              <a16:creationId xmlns:a16="http://schemas.microsoft.com/office/drawing/2014/main" id="{D3C12B0F-5AC3-42D7-BCB3-619CEE74AA52}"/>
            </a:ext>
          </a:extLst>
        </xdr:cNvPr>
        <xdr:cNvPicPr>
          <a:picLocks noChangeAspect="1" noChangeArrowheads="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r="21629"/>
        <a:stretch/>
      </xdr:blipFill>
      <xdr:spPr bwMode="auto">
        <a:xfrm>
          <a:off x="6130635" y="15066819"/>
          <a:ext cx="16482938" cy="1804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975697D7-4132-4F51-93CD-5E342F636015}"/>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703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F3C949EB-1747-4312-AB7F-D6217AD04898}"/>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6276"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85</xdr:row>
      <xdr:rowOff>51954</xdr:rowOff>
    </xdr:from>
    <xdr:to>
      <xdr:col>17</xdr:col>
      <xdr:colOff>1410295</xdr:colOff>
      <xdr:row>88</xdr:row>
      <xdr:rowOff>589</xdr:rowOff>
    </xdr:to>
    <xdr:sp macro="" textlink="">
      <xdr:nvSpPr>
        <xdr:cNvPr id="4" name="CuadroTexto 3">
          <a:extLst>
            <a:ext uri="{FF2B5EF4-FFF2-40B4-BE49-F238E27FC236}">
              <a16:creationId xmlns:a16="http://schemas.microsoft.com/office/drawing/2014/main" id="{B8F6E882-CDC1-451F-9F43-1813A964C1FC}"/>
            </a:ext>
          </a:extLst>
        </xdr:cNvPr>
        <xdr:cNvSpPr txBox="1"/>
      </xdr:nvSpPr>
      <xdr:spPr>
        <a:xfrm>
          <a:off x="12267507" y="15514839"/>
          <a:ext cx="2573038" cy="487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148937</xdr:colOff>
      <xdr:row>84</xdr:row>
      <xdr:rowOff>103909</xdr:rowOff>
    </xdr:from>
    <xdr:to>
      <xdr:col>16</xdr:col>
      <xdr:colOff>218251</xdr:colOff>
      <xdr:row>88</xdr:row>
      <xdr:rowOff>7780</xdr:rowOff>
    </xdr:to>
    <xdr:sp macro="" textlink="">
      <xdr:nvSpPr>
        <xdr:cNvPr id="5" name="Rectángulo redondeado 2">
          <a:extLst>
            <a:ext uri="{FF2B5EF4-FFF2-40B4-BE49-F238E27FC236}">
              <a16:creationId xmlns:a16="http://schemas.microsoft.com/office/drawing/2014/main" id="{A4F9CFD1-58BA-4AF0-8197-789CBCA950E0}"/>
            </a:ext>
          </a:extLst>
        </xdr:cNvPr>
        <xdr:cNvSpPr/>
      </xdr:nvSpPr>
      <xdr:spPr>
        <a:xfrm>
          <a:off x="10978862" y="15389629"/>
          <a:ext cx="1191359" cy="62205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171450</xdr:colOff>
      <xdr:row>79</xdr:row>
      <xdr:rowOff>114300</xdr:rowOff>
    </xdr:from>
    <xdr:to>
      <xdr:col>16</xdr:col>
      <xdr:colOff>239979</xdr:colOff>
      <xdr:row>83</xdr:row>
      <xdr:rowOff>57644</xdr:rowOff>
    </xdr:to>
    <xdr:sp macro="" textlink="">
      <xdr:nvSpPr>
        <xdr:cNvPr id="6" name="Rectángulo redondeado 2">
          <a:extLst>
            <a:ext uri="{FF2B5EF4-FFF2-40B4-BE49-F238E27FC236}">
              <a16:creationId xmlns:a16="http://schemas.microsoft.com/office/drawing/2014/main" id="{3A8F879E-C617-4228-850E-F67B7BD62BD7}"/>
            </a:ext>
          </a:extLst>
        </xdr:cNvPr>
        <xdr:cNvSpPr/>
      </xdr:nvSpPr>
      <xdr:spPr>
        <a:xfrm>
          <a:off x="10997565" y="14544675"/>
          <a:ext cx="1198194" cy="62533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280211</xdr:colOff>
      <xdr:row>80</xdr:row>
      <xdr:rowOff>86769</xdr:rowOff>
    </xdr:from>
    <xdr:to>
      <xdr:col>17</xdr:col>
      <xdr:colOff>1377211</xdr:colOff>
      <xdr:row>83</xdr:row>
      <xdr:rowOff>68604</xdr:rowOff>
    </xdr:to>
    <xdr:sp macro="" textlink="">
      <xdr:nvSpPr>
        <xdr:cNvPr id="7" name="CuadroTexto 6">
          <a:extLst>
            <a:ext uri="{FF2B5EF4-FFF2-40B4-BE49-F238E27FC236}">
              <a16:creationId xmlns:a16="http://schemas.microsoft.com/office/drawing/2014/main" id="{BD92E994-7F56-408B-B9F0-4404E3E370DC}"/>
            </a:ext>
          </a:extLst>
        </xdr:cNvPr>
        <xdr:cNvSpPr txBox="1"/>
      </xdr:nvSpPr>
      <xdr:spPr>
        <a:xfrm>
          <a:off x="12237896" y="14690499"/>
          <a:ext cx="2571470" cy="492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8</xdr:col>
      <xdr:colOff>401783</xdr:colOff>
      <xdr:row>90</xdr:row>
      <xdr:rowOff>83128</xdr:rowOff>
    </xdr:from>
    <xdr:to>
      <xdr:col>10</xdr:col>
      <xdr:colOff>245226</xdr:colOff>
      <xdr:row>98</xdr:row>
      <xdr:rowOff>60118</xdr:rowOff>
    </xdr:to>
    <xdr:pic>
      <xdr:nvPicPr>
        <xdr:cNvPr id="8" name="Imagen 7">
          <a:extLst>
            <a:ext uri="{FF2B5EF4-FFF2-40B4-BE49-F238E27FC236}">
              <a16:creationId xmlns:a16="http://schemas.microsoft.com/office/drawing/2014/main" id="{9941B96D-D1A2-469A-A13D-5FF11B051045}"/>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420408"/>
          <a:ext cx="1409353" cy="133716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9" name="Imagen 8">
          <a:extLst>
            <a:ext uri="{FF2B5EF4-FFF2-40B4-BE49-F238E27FC236}">
              <a16:creationId xmlns:a16="http://schemas.microsoft.com/office/drawing/2014/main" id="{BF4EE435-9145-415E-A976-E88E9EF81C0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42588" y="16298660"/>
          <a:ext cx="1408488" cy="1416108"/>
        </a:xfrm>
        <a:prstGeom prst="rect">
          <a:avLst/>
        </a:prstGeom>
      </xdr:spPr>
    </xdr:pic>
    <xdr:clientData/>
  </xdr:twoCellAnchor>
  <xdr:twoCellAnchor editAs="oneCell">
    <xdr:from>
      <xdr:col>15</xdr:col>
      <xdr:colOff>568647</xdr:colOff>
      <xdr:row>42</xdr:row>
      <xdr:rowOff>13854</xdr:rowOff>
    </xdr:from>
    <xdr:to>
      <xdr:col>30</xdr:col>
      <xdr:colOff>365066</xdr:colOff>
      <xdr:row>77</xdr:row>
      <xdr:rowOff>41564</xdr:rowOff>
    </xdr:to>
    <xdr:pic>
      <xdr:nvPicPr>
        <xdr:cNvPr id="11" name="Imagen 10">
          <a:extLst>
            <a:ext uri="{FF2B5EF4-FFF2-40B4-BE49-F238E27FC236}">
              <a16:creationId xmlns:a16="http://schemas.microsoft.com/office/drawing/2014/main" id="{3912CBFF-A8D4-4FA3-9711-2160835C3097}"/>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b="18318"/>
        <a:stretch/>
      </xdr:blipFill>
      <xdr:spPr bwMode="auto">
        <a:xfrm>
          <a:off x="11398572" y="8104389"/>
          <a:ext cx="16865219" cy="6024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21</xdr:col>
      <xdr:colOff>356755</xdr:colOff>
      <xdr:row>49</xdr:row>
      <xdr:rowOff>145473</xdr:rowOff>
    </xdr:from>
    <xdr:to>
      <xdr:col>22</xdr:col>
      <xdr:colOff>512619</xdr:colOff>
      <xdr:row>53</xdr:row>
      <xdr:rowOff>138545</xdr:rowOff>
    </xdr:to>
    <xdr:sp macro="" textlink="">
      <xdr:nvSpPr>
        <xdr:cNvPr id="12" name="Rectángulo redondeado 2">
          <a:extLst>
            <a:ext uri="{FF2B5EF4-FFF2-40B4-BE49-F238E27FC236}">
              <a16:creationId xmlns:a16="http://schemas.microsoft.com/office/drawing/2014/main" id="{BEE7EFFF-0E28-4186-8D00-8E0548678731}"/>
            </a:ext>
          </a:extLst>
        </xdr:cNvPr>
        <xdr:cNvSpPr/>
      </xdr:nvSpPr>
      <xdr:spPr>
        <a:xfrm>
          <a:off x="20305915" y="9430443"/>
          <a:ext cx="813089" cy="676967"/>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1021773</xdr:colOff>
      <xdr:row>61</xdr:row>
      <xdr:rowOff>48493</xdr:rowOff>
    </xdr:from>
    <xdr:to>
      <xdr:col>25</xdr:col>
      <xdr:colOff>692728</xdr:colOff>
      <xdr:row>65</xdr:row>
      <xdr:rowOff>55418</xdr:rowOff>
    </xdr:to>
    <xdr:sp macro="" textlink="">
      <xdr:nvSpPr>
        <xdr:cNvPr id="13" name="Rectángulo redondeado 2">
          <a:extLst>
            <a:ext uri="{FF2B5EF4-FFF2-40B4-BE49-F238E27FC236}">
              <a16:creationId xmlns:a16="http://schemas.microsoft.com/office/drawing/2014/main" id="{8F80575B-D57A-44C7-B8A6-56B5CBF723B7}"/>
            </a:ext>
          </a:extLst>
        </xdr:cNvPr>
        <xdr:cNvSpPr/>
      </xdr:nvSpPr>
      <xdr:spPr>
        <a:xfrm>
          <a:off x="23765568" y="11394673"/>
          <a:ext cx="798715" cy="694630"/>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1091046</xdr:colOff>
      <xdr:row>70</xdr:row>
      <xdr:rowOff>131619</xdr:rowOff>
    </xdr:from>
    <xdr:to>
      <xdr:col>25</xdr:col>
      <xdr:colOff>678873</xdr:colOff>
      <xdr:row>75</xdr:row>
      <xdr:rowOff>27709</xdr:rowOff>
    </xdr:to>
    <xdr:sp macro="" textlink="">
      <xdr:nvSpPr>
        <xdr:cNvPr id="14" name="Rectángulo redondeado 2">
          <a:extLst>
            <a:ext uri="{FF2B5EF4-FFF2-40B4-BE49-F238E27FC236}">
              <a16:creationId xmlns:a16="http://schemas.microsoft.com/office/drawing/2014/main" id="{B7E6C1CD-C9A4-4FF8-B02B-FA34B5AC308A}"/>
            </a:ext>
          </a:extLst>
        </xdr:cNvPr>
        <xdr:cNvSpPr/>
      </xdr:nvSpPr>
      <xdr:spPr>
        <a:xfrm>
          <a:off x="23832936" y="13022754"/>
          <a:ext cx="713682" cy="747625"/>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23</xdr:col>
      <xdr:colOff>218209</xdr:colOff>
      <xdr:row>50</xdr:row>
      <xdr:rowOff>34638</xdr:rowOff>
    </xdr:from>
    <xdr:to>
      <xdr:col>23</xdr:col>
      <xdr:colOff>1108363</xdr:colOff>
      <xdr:row>54</xdr:row>
      <xdr:rowOff>13855</xdr:rowOff>
    </xdr:to>
    <xdr:sp macro="" textlink="">
      <xdr:nvSpPr>
        <xdr:cNvPr id="15" name="Rectángulo redondeado 2">
          <a:extLst>
            <a:ext uri="{FF2B5EF4-FFF2-40B4-BE49-F238E27FC236}">
              <a16:creationId xmlns:a16="http://schemas.microsoft.com/office/drawing/2014/main" id="{A787F26E-0615-480E-BA06-38520DE0C7B8}"/>
            </a:ext>
          </a:extLst>
        </xdr:cNvPr>
        <xdr:cNvSpPr/>
      </xdr:nvSpPr>
      <xdr:spPr>
        <a:xfrm>
          <a:off x="21838054" y="9492963"/>
          <a:ext cx="892059" cy="668827"/>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606138</xdr:colOff>
      <xdr:row>50</xdr:row>
      <xdr:rowOff>6928</xdr:rowOff>
    </xdr:from>
    <xdr:to>
      <xdr:col>20</xdr:col>
      <xdr:colOff>1413165</xdr:colOff>
      <xdr:row>54</xdr:row>
      <xdr:rowOff>0</xdr:rowOff>
    </xdr:to>
    <xdr:sp macro="" textlink="">
      <xdr:nvSpPr>
        <xdr:cNvPr id="16" name="Rectángulo redondeado 2">
          <a:extLst>
            <a:ext uri="{FF2B5EF4-FFF2-40B4-BE49-F238E27FC236}">
              <a16:creationId xmlns:a16="http://schemas.microsoft.com/office/drawing/2014/main" id="{F63C9335-642E-4C53-A5F1-805C268959F5}"/>
            </a:ext>
          </a:extLst>
        </xdr:cNvPr>
        <xdr:cNvSpPr/>
      </xdr:nvSpPr>
      <xdr:spPr>
        <a:xfrm>
          <a:off x="18427413" y="9467158"/>
          <a:ext cx="807027" cy="676967"/>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135083</xdr:colOff>
      <xdr:row>61</xdr:row>
      <xdr:rowOff>62345</xdr:rowOff>
    </xdr:from>
    <xdr:to>
      <xdr:col>19</xdr:col>
      <xdr:colOff>942110</xdr:colOff>
      <xdr:row>65</xdr:row>
      <xdr:rowOff>55417</xdr:rowOff>
    </xdr:to>
    <xdr:sp macro="" textlink="">
      <xdr:nvSpPr>
        <xdr:cNvPr id="17" name="Rectángulo redondeado 2">
          <a:extLst>
            <a:ext uri="{FF2B5EF4-FFF2-40B4-BE49-F238E27FC236}">
              <a16:creationId xmlns:a16="http://schemas.microsoft.com/office/drawing/2014/main" id="{3212D4A5-43C8-429F-AC4A-A93387620E43}"/>
            </a:ext>
          </a:extLst>
        </xdr:cNvPr>
        <xdr:cNvSpPr/>
      </xdr:nvSpPr>
      <xdr:spPr>
        <a:xfrm>
          <a:off x="16599998" y="11402810"/>
          <a:ext cx="808932" cy="6864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1409700</xdr:colOff>
      <xdr:row>50</xdr:row>
      <xdr:rowOff>90055</xdr:rowOff>
    </xdr:from>
    <xdr:to>
      <xdr:col>18</xdr:col>
      <xdr:colOff>651163</xdr:colOff>
      <xdr:row>54</xdr:row>
      <xdr:rowOff>83127</xdr:rowOff>
    </xdr:to>
    <xdr:sp macro="" textlink="">
      <xdr:nvSpPr>
        <xdr:cNvPr id="18" name="Rectángulo redondeado 2">
          <a:extLst>
            <a:ext uri="{FF2B5EF4-FFF2-40B4-BE49-F238E27FC236}">
              <a16:creationId xmlns:a16="http://schemas.microsoft.com/office/drawing/2014/main" id="{AB94918E-5D62-4C13-AA75-2640B80177A7}"/>
            </a:ext>
          </a:extLst>
        </xdr:cNvPr>
        <xdr:cNvSpPr/>
      </xdr:nvSpPr>
      <xdr:spPr>
        <a:xfrm>
          <a:off x="14839950" y="9552190"/>
          <a:ext cx="813088" cy="676967"/>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1451263</xdr:colOff>
      <xdr:row>61</xdr:row>
      <xdr:rowOff>62346</xdr:rowOff>
    </xdr:from>
    <xdr:to>
      <xdr:col>18</xdr:col>
      <xdr:colOff>692726</xdr:colOff>
      <xdr:row>65</xdr:row>
      <xdr:rowOff>55418</xdr:rowOff>
    </xdr:to>
    <xdr:sp macro="" textlink="">
      <xdr:nvSpPr>
        <xdr:cNvPr id="19" name="Rectángulo redondeado 2">
          <a:extLst>
            <a:ext uri="{FF2B5EF4-FFF2-40B4-BE49-F238E27FC236}">
              <a16:creationId xmlns:a16="http://schemas.microsoft.com/office/drawing/2014/main" id="{691CC606-935A-492C-A058-87540BA23262}"/>
            </a:ext>
          </a:extLst>
        </xdr:cNvPr>
        <xdr:cNvSpPr/>
      </xdr:nvSpPr>
      <xdr:spPr>
        <a:xfrm>
          <a:off x="14881513" y="11402811"/>
          <a:ext cx="814993" cy="6864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148936</xdr:colOff>
      <xdr:row>50</xdr:row>
      <xdr:rowOff>20782</xdr:rowOff>
    </xdr:from>
    <xdr:to>
      <xdr:col>19</xdr:col>
      <xdr:colOff>955963</xdr:colOff>
      <xdr:row>54</xdr:row>
      <xdr:rowOff>13854</xdr:rowOff>
    </xdr:to>
    <xdr:sp macro="" textlink="">
      <xdr:nvSpPr>
        <xdr:cNvPr id="20" name="Rectángulo redondeado 2">
          <a:extLst>
            <a:ext uri="{FF2B5EF4-FFF2-40B4-BE49-F238E27FC236}">
              <a16:creationId xmlns:a16="http://schemas.microsoft.com/office/drawing/2014/main" id="{CB5F4D17-DBBD-437F-B569-B0ADF91CA3A3}"/>
            </a:ext>
          </a:extLst>
        </xdr:cNvPr>
        <xdr:cNvSpPr/>
      </xdr:nvSpPr>
      <xdr:spPr>
        <a:xfrm>
          <a:off x="16617661" y="9475297"/>
          <a:ext cx="807027" cy="6864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550720</xdr:colOff>
      <xdr:row>61</xdr:row>
      <xdr:rowOff>20783</xdr:rowOff>
    </xdr:from>
    <xdr:to>
      <xdr:col>20</xdr:col>
      <xdr:colOff>1357747</xdr:colOff>
      <xdr:row>65</xdr:row>
      <xdr:rowOff>13855</xdr:rowOff>
    </xdr:to>
    <xdr:sp macro="" textlink="">
      <xdr:nvSpPr>
        <xdr:cNvPr id="21" name="Rectángulo redondeado 2">
          <a:extLst>
            <a:ext uri="{FF2B5EF4-FFF2-40B4-BE49-F238E27FC236}">
              <a16:creationId xmlns:a16="http://schemas.microsoft.com/office/drawing/2014/main" id="{585FF7E1-C6F4-4E67-A38D-F640DB539729}"/>
            </a:ext>
          </a:extLst>
        </xdr:cNvPr>
        <xdr:cNvSpPr/>
      </xdr:nvSpPr>
      <xdr:spPr>
        <a:xfrm>
          <a:off x="18375805" y="11361248"/>
          <a:ext cx="799407" cy="6864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619993</xdr:colOff>
      <xdr:row>70</xdr:row>
      <xdr:rowOff>159329</xdr:rowOff>
    </xdr:from>
    <xdr:to>
      <xdr:col>20</xdr:col>
      <xdr:colOff>1427020</xdr:colOff>
      <xdr:row>74</xdr:row>
      <xdr:rowOff>152401</xdr:rowOff>
    </xdr:to>
    <xdr:sp macro="" textlink="">
      <xdr:nvSpPr>
        <xdr:cNvPr id="22" name="Rectángulo redondeado 2">
          <a:extLst>
            <a:ext uri="{FF2B5EF4-FFF2-40B4-BE49-F238E27FC236}">
              <a16:creationId xmlns:a16="http://schemas.microsoft.com/office/drawing/2014/main" id="{AFE82A1F-7B5D-4F03-94F6-79877C342549}"/>
            </a:ext>
          </a:extLst>
        </xdr:cNvPr>
        <xdr:cNvSpPr/>
      </xdr:nvSpPr>
      <xdr:spPr>
        <a:xfrm>
          <a:off x="18443173" y="13048559"/>
          <a:ext cx="808932" cy="676967"/>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259775</xdr:colOff>
      <xdr:row>70</xdr:row>
      <xdr:rowOff>117765</xdr:rowOff>
    </xdr:from>
    <xdr:to>
      <xdr:col>19</xdr:col>
      <xdr:colOff>1066802</xdr:colOff>
      <xdr:row>74</xdr:row>
      <xdr:rowOff>110837</xdr:rowOff>
    </xdr:to>
    <xdr:sp macro="" textlink="">
      <xdr:nvSpPr>
        <xdr:cNvPr id="23" name="Rectángulo redondeado 2">
          <a:extLst>
            <a:ext uri="{FF2B5EF4-FFF2-40B4-BE49-F238E27FC236}">
              <a16:creationId xmlns:a16="http://schemas.microsoft.com/office/drawing/2014/main" id="{C604D4EA-EC2D-4EC5-9D1D-D78AA86918B9}"/>
            </a:ext>
          </a:extLst>
        </xdr:cNvPr>
        <xdr:cNvSpPr/>
      </xdr:nvSpPr>
      <xdr:spPr>
        <a:xfrm>
          <a:off x="16726595" y="13005090"/>
          <a:ext cx="808932" cy="67887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1451265</xdr:colOff>
      <xdr:row>67</xdr:row>
      <xdr:rowOff>62346</xdr:rowOff>
    </xdr:from>
    <xdr:to>
      <xdr:col>18</xdr:col>
      <xdr:colOff>692728</xdr:colOff>
      <xdr:row>71</xdr:row>
      <xdr:rowOff>55418</xdr:rowOff>
    </xdr:to>
    <xdr:sp macro="" textlink="">
      <xdr:nvSpPr>
        <xdr:cNvPr id="24" name="Rectángulo redondeado 2">
          <a:extLst>
            <a:ext uri="{FF2B5EF4-FFF2-40B4-BE49-F238E27FC236}">
              <a16:creationId xmlns:a16="http://schemas.microsoft.com/office/drawing/2014/main" id="{65068183-48BF-4EFE-A425-762314030255}"/>
            </a:ext>
          </a:extLst>
        </xdr:cNvPr>
        <xdr:cNvSpPr/>
      </xdr:nvSpPr>
      <xdr:spPr>
        <a:xfrm>
          <a:off x="14881515" y="12431511"/>
          <a:ext cx="814993" cy="6864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173182</xdr:colOff>
      <xdr:row>52</xdr:row>
      <xdr:rowOff>103909</xdr:rowOff>
    </xdr:from>
    <xdr:to>
      <xdr:col>13</xdr:col>
      <xdr:colOff>571500</xdr:colOff>
      <xdr:row>87</xdr:row>
      <xdr:rowOff>103909</xdr:rowOff>
    </xdr:to>
    <xdr:pic>
      <xdr:nvPicPr>
        <xdr:cNvPr id="26" name="Imagen 25">
          <a:extLst>
            <a:ext uri="{FF2B5EF4-FFF2-40B4-BE49-F238E27FC236}">
              <a16:creationId xmlns:a16="http://schemas.microsoft.com/office/drawing/2014/main" id="{E76ACBCF-703A-42E0-83E0-D46E8CADCFD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19546" y="9698182"/>
          <a:ext cx="9542318" cy="5507182"/>
        </a:xfrm>
        <a:prstGeom prst="rect">
          <a:avLst/>
        </a:prstGeom>
      </xdr:spPr>
    </xdr:pic>
    <xdr:clientData/>
  </xdr:twoCellAnchor>
  <xdr:twoCellAnchor editAs="oneCell">
    <xdr:from>
      <xdr:col>1</xdr:col>
      <xdr:colOff>207818</xdr:colOff>
      <xdr:row>22</xdr:row>
      <xdr:rowOff>138544</xdr:rowOff>
    </xdr:from>
    <xdr:to>
      <xdr:col>13</xdr:col>
      <xdr:colOff>606136</xdr:colOff>
      <xdr:row>52</xdr:row>
      <xdr:rowOff>-1</xdr:rowOff>
    </xdr:to>
    <xdr:pic>
      <xdr:nvPicPr>
        <xdr:cNvPr id="27" name="Imagen 26">
          <a:extLst>
            <a:ext uri="{FF2B5EF4-FFF2-40B4-BE49-F238E27FC236}">
              <a16:creationId xmlns:a16="http://schemas.microsoft.com/office/drawing/2014/main" id="{667B2131-BF3F-4DAE-8880-018B9278A99E}"/>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554182" y="4762499"/>
          <a:ext cx="9542318" cy="4831773"/>
        </a:xfrm>
        <a:prstGeom prst="rect">
          <a:avLst/>
        </a:prstGeom>
      </xdr:spPr>
    </xdr:pic>
    <xdr:clientData/>
  </xdr:twoCellAnchor>
  <xdr:twoCellAnchor editAs="oneCell">
    <xdr:from>
      <xdr:col>8</xdr:col>
      <xdr:colOff>519545</xdr:colOff>
      <xdr:row>89</xdr:row>
      <xdr:rowOff>155862</xdr:rowOff>
    </xdr:from>
    <xdr:to>
      <xdr:col>24</xdr:col>
      <xdr:colOff>550211</xdr:colOff>
      <xdr:row>101</xdr:row>
      <xdr:rowOff>107372</xdr:rowOff>
    </xdr:to>
    <xdr:pic>
      <xdr:nvPicPr>
        <xdr:cNvPr id="30" name="Imagen 29">
          <a:extLst>
            <a:ext uri="{FF2B5EF4-FFF2-40B4-BE49-F238E27FC236}">
              <a16:creationId xmlns:a16="http://schemas.microsoft.com/office/drawing/2014/main" id="{3FB5BC97-1728-4F99-AEE7-4BBBBCFED981}"/>
            </a:ext>
          </a:extLst>
        </xdr:cNvPr>
        <xdr:cNvPicPr>
          <a:picLocks noChangeAspect="1" noChangeArrowheads="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r="21629"/>
        <a:stretch/>
      </xdr:blipFill>
      <xdr:spPr bwMode="auto">
        <a:xfrm>
          <a:off x="6199909" y="15569044"/>
          <a:ext cx="16482938" cy="1804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3BB015C1-F27D-42EC-B989-606AD093DEB7}"/>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C7D67056-2EFC-40A4-9748-5B3F2808A2E8}"/>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85</xdr:row>
      <xdr:rowOff>51954</xdr:rowOff>
    </xdr:from>
    <xdr:to>
      <xdr:col>17</xdr:col>
      <xdr:colOff>1410295</xdr:colOff>
      <xdr:row>88</xdr:row>
      <xdr:rowOff>589</xdr:rowOff>
    </xdr:to>
    <xdr:sp macro="" textlink="">
      <xdr:nvSpPr>
        <xdr:cNvPr id="4" name="CuadroTexto 3">
          <a:extLst>
            <a:ext uri="{FF2B5EF4-FFF2-40B4-BE49-F238E27FC236}">
              <a16:creationId xmlns:a16="http://schemas.microsoft.com/office/drawing/2014/main" id="{95A73E1C-055B-4E39-A8E4-FF15416A41DB}"/>
            </a:ext>
          </a:extLst>
        </xdr:cNvPr>
        <xdr:cNvSpPr txBox="1"/>
      </xdr:nvSpPr>
      <xdr:spPr>
        <a:xfrm>
          <a:off x="11970327" y="15091929"/>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148937</xdr:colOff>
      <xdr:row>84</xdr:row>
      <xdr:rowOff>103909</xdr:rowOff>
    </xdr:from>
    <xdr:to>
      <xdr:col>16</xdr:col>
      <xdr:colOff>218251</xdr:colOff>
      <xdr:row>88</xdr:row>
      <xdr:rowOff>7780</xdr:rowOff>
    </xdr:to>
    <xdr:sp macro="" textlink="">
      <xdr:nvSpPr>
        <xdr:cNvPr id="5" name="Rectángulo redondeado 2">
          <a:extLst>
            <a:ext uri="{FF2B5EF4-FFF2-40B4-BE49-F238E27FC236}">
              <a16:creationId xmlns:a16="http://schemas.microsoft.com/office/drawing/2014/main" id="{5B876A75-421B-4DF0-A69E-288424AA4F67}"/>
            </a:ext>
          </a:extLst>
        </xdr:cNvPr>
        <xdr:cNvSpPr/>
      </xdr:nvSpPr>
      <xdr:spPr>
        <a:xfrm>
          <a:off x="10712162" y="14981959"/>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171450</xdr:colOff>
      <xdr:row>79</xdr:row>
      <xdr:rowOff>114300</xdr:rowOff>
    </xdr:from>
    <xdr:to>
      <xdr:col>16</xdr:col>
      <xdr:colOff>239979</xdr:colOff>
      <xdr:row>83</xdr:row>
      <xdr:rowOff>57644</xdr:rowOff>
    </xdr:to>
    <xdr:sp macro="" textlink="">
      <xdr:nvSpPr>
        <xdr:cNvPr id="6" name="Rectángulo redondeado 2">
          <a:extLst>
            <a:ext uri="{FF2B5EF4-FFF2-40B4-BE49-F238E27FC236}">
              <a16:creationId xmlns:a16="http://schemas.microsoft.com/office/drawing/2014/main" id="{23F34AC0-E056-4719-9917-52EDFDC58A37}"/>
            </a:ext>
          </a:extLst>
        </xdr:cNvPr>
        <xdr:cNvSpPr/>
      </xdr:nvSpPr>
      <xdr:spPr>
        <a:xfrm>
          <a:off x="10734675" y="14182725"/>
          <a:ext cx="1163904" cy="59104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280211</xdr:colOff>
      <xdr:row>80</xdr:row>
      <xdr:rowOff>86769</xdr:rowOff>
    </xdr:from>
    <xdr:to>
      <xdr:col>17</xdr:col>
      <xdr:colOff>1377211</xdr:colOff>
      <xdr:row>83</xdr:row>
      <xdr:rowOff>68604</xdr:rowOff>
    </xdr:to>
    <xdr:sp macro="" textlink="">
      <xdr:nvSpPr>
        <xdr:cNvPr id="7" name="CuadroTexto 6">
          <a:extLst>
            <a:ext uri="{FF2B5EF4-FFF2-40B4-BE49-F238E27FC236}">
              <a16:creationId xmlns:a16="http://schemas.microsoft.com/office/drawing/2014/main" id="{82491042-E88A-4335-93FD-7919AB79778A}"/>
            </a:ext>
          </a:extLst>
        </xdr:cNvPr>
        <xdr:cNvSpPr txBox="1"/>
      </xdr:nvSpPr>
      <xdr:spPr>
        <a:xfrm>
          <a:off x="11938811" y="14317119"/>
          <a:ext cx="2535275" cy="467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8</xdr:col>
      <xdr:colOff>401783</xdr:colOff>
      <xdr:row>90</xdr:row>
      <xdr:rowOff>83128</xdr:rowOff>
    </xdr:from>
    <xdr:to>
      <xdr:col>10</xdr:col>
      <xdr:colOff>245226</xdr:colOff>
      <xdr:row>98</xdr:row>
      <xdr:rowOff>60118</xdr:rowOff>
    </xdr:to>
    <xdr:pic>
      <xdr:nvPicPr>
        <xdr:cNvPr id="8" name="Imagen 7">
          <a:extLst>
            <a:ext uri="{FF2B5EF4-FFF2-40B4-BE49-F238E27FC236}">
              <a16:creationId xmlns:a16="http://schemas.microsoft.com/office/drawing/2014/main" id="{64D0B618-7149-4AA8-BF9E-6FB72EE10D11}"/>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980353"/>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9" name="Imagen 8">
          <a:extLst>
            <a:ext uri="{FF2B5EF4-FFF2-40B4-BE49-F238E27FC236}">
              <a16:creationId xmlns:a16="http://schemas.microsoft.com/office/drawing/2014/main" id="{F2C9F0BE-5439-4CE4-82B8-A63458FDDEF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873845"/>
          <a:ext cx="1383723" cy="1336098"/>
        </a:xfrm>
        <a:prstGeom prst="rect">
          <a:avLst/>
        </a:prstGeom>
      </xdr:spPr>
    </xdr:pic>
    <xdr:clientData/>
  </xdr:twoCellAnchor>
  <xdr:twoCellAnchor editAs="oneCell">
    <xdr:from>
      <xdr:col>15</xdr:col>
      <xdr:colOff>568647</xdr:colOff>
      <xdr:row>42</xdr:row>
      <xdr:rowOff>13854</xdr:rowOff>
    </xdr:from>
    <xdr:to>
      <xdr:col>30</xdr:col>
      <xdr:colOff>365066</xdr:colOff>
      <xdr:row>77</xdr:row>
      <xdr:rowOff>41564</xdr:rowOff>
    </xdr:to>
    <xdr:pic>
      <xdr:nvPicPr>
        <xdr:cNvPr id="11" name="Imagen 10">
          <a:extLst>
            <a:ext uri="{FF2B5EF4-FFF2-40B4-BE49-F238E27FC236}">
              <a16:creationId xmlns:a16="http://schemas.microsoft.com/office/drawing/2014/main" id="{E484A4EA-406B-464C-89E5-9726C76A1036}"/>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b="18318"/>
        <a:stretch/>
      </xdr:blipFill>
      <xdr:spPr bwMode="auto">
        <a:xfrm>
          <a:off x="11131872" y="8091054"/>
          <a:ext cx="16388969" cy="56950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21</xdr:col>
      <xdr:colOff>356755</xdr:colOff>
      <xdr:row>49</xdr:row>
      <xdr:rowOff>145473</xdr:rowOff>
    </xdr:from>
    <xdr:to>
      <xdr:col>22</xdr:col>
      <xdr:colOff>512619</xdr:colOff>
      <xdr:row>53</xdr:row>
      <xdr:rowOff>138545</xdr:rowOff>
    </xdr:to>
    <xdr:sp macro="" textlink="">
      <xdr:nvSpPr>
        <xdr:cNvPr id="12" name="Rectángulo redondeado 2">
          <a:extLst>
            <a:ext uri="{FF2B5EF4-FFF2-40B4-BE49-F238E27FC236}">
              <a16:creationId xmlns:a16="http://schemas.microsoft.com/office/drawing/2014/main" id="{D6E50B32-0506-4D98-BE6C-68327C741F56}"/>
            </a:ext>
          </a:extLst>
        </xdr:cNvPr>
        <xdr:cNvSpPr/>
      </xdr:nvSpPr>
      <xdr:spPr>
        <a:xfrm>
          <a:off x="19778230" y="9356148"/>
          <a:ext cx="794039" cy="64077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1021773</xdr:colOff>
      <xdr:row>61</xdr:row>
      <xdr:rowOff>48493</xdr:rowOff>
    </xdr:from>
    <xdr:to>
      <xdr:col>25</xdr:col>
      <xdr:colOff>692728</xdr:colOff>
      <xdr:row>65</xdr:row>
      <xdr:rowOff>55418</xdr:rowOff>
    </xdr:to>
    <xdr:sp macro="" textlink="">
      <xdr:nvSpPr>
        <xdr:cNvPr id="13" name="Rectángulo redondeado 2">
          <a:extLst>
            <a:ext uri="{FF2B5EF4-FFF2-40B4-BE49-F238E27FC236}">
              <a16:creationId xmlns:a16="http://schemas.microsoft.com/office/drawing/2014/main" id="{B60BCEF0-ACD6-4DDE-B56E-F433523CED05}"/>
            </a:ext>
          </a:extLst>
        </xdr:cNvPr>
        <xdr:cNvSpPr/>
      </xdr:nvSpPr>
      <xdr:spPr>
        <a:xfrm>
          <a:off x="23157873" y="11202268"/>
          <a:ext cx="766330" cy="654625"/>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1091046</xdr:colOff>
      <xdr:row>70</xdr:row>
      <xdr:rowOff>131619</xdr:rowOff>
    </xdr:from>
    <xdr:to>
      <xdr:col>25</xdr:col>
      <xdr:colOff>678873</xdr:colOff>
      <xdr:row>75</xdr:row>
      <xdr:rowOff>27709</xdr:rowOff>
    </xdr:to>
    <xdr:sp macro="" textlink="">
      <xdr:nvSpPr>
        <xdr:cNvPr id="14" name="Rectángulo redondeado 2">
          <a:extLst>
            <a:ext uri="{FF2B5EF4-FFF2-40B4-BE49-F238E27FC236}">
              <a16:creationId xmlns:a16="http://schemas.microsoft.com/office/drawing/2014/main" id="{7F7AA6D2-61C4-4073-841C-96113992279C}"/>
            </a:ext>
          </a:extLst>
        </xdr:cNvPr>
        <xdr:cNvSpPr/>
      </xdr:nvSpPr>
      <xdr:spPr>
        <a:xfrm>
          <a:off x="23227146" y="12742719"/>
          <a:ext cx="683202" cy="705715"/>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23</xdr:col>
      <xdr:colOff>218209</xdr:colOff>
      <xdr:row>50</xdr:row>
      <xdr:rowOff>34638</xdr:rowOff>
    </xdr:from>
    <xdr:to>
      <xdr:col>23</xdr:col>
      <xdr:colOff>1108363</xdr:colOff>
      <xdr:row>54</xdr:row>
      <xdr:rowOff>13855</xdr:rowOff>
    </xdr:to>
    <xdr:sp macro="" textlink="">
      <xdr:nvSpPr>
        <xdr:cNvPr id="15" name="Rectángulo redondeado 2">
          <a:extLst>
            <a:ext uri="{FF2B5EF4-FFF2-40B4-BE49-F238E27FC236}">
              <a16:creationId xmlns:a16="http://schemas.microsoft.com/office/drawing/2014/main" id="{1914A407-0C19-46DE-AA09-42D7071C5E37}"/>
            </a:ext>
          </a:extLst>
        </xdr:cNvPr>
        <xdr:cNvSpPr/>
      </xdr:nvSpPr>
      <xdr:spPr>
        <a:xfrm>
          <a:off x="21268459" y="9407238"/>
          <a:ext cx="871104" cy="626917"/>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606138</xdr:colOff>
      <xdr:row>50</xdr:row>
      <xdr:rowOff>6928</xdr:rowOff>
    </xdr:from>
    <xdr:to>
      <xdr:col>20</xdr:col>
      <xdr:colOff>1413165</xdr:colOff>
      <xdr:row>54</xdr:row>
      <xdr:rowOff>0</xdr:rowOff>
    </xdr:to>
    <xdr:sp macro="" textlink="">
      <xdr:nvSpPr>
        <xdr:cNvPr id="16" name="Rectángulo redondeado 2">
          <a:extLst>
            <a:ext uri="{FF2B5EF4-FFF2-40B4-BE49-F238E27FC236}">
              <a16:creationId xmlns:a16="http://schemas.microsoft.com/office/drawing/2014/main" id="{700A534B-D96C-406E-8718-DD5804BCC5CE}"/>
            </a:ext>
          </a:extLst>
        </xdr:cNvPr>
        <xdr:cNvSpPr/>
      </xdr:nvSpPr>
      <xdr:spPr>
        <a:xfrm>
          <a:off x="17960688" y="9379528"/>
          <a:ext cx="807027" cy="64077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135083</xdr:colOff>
      <xdr:row>61</xdr:row>
      <xdr:rowOff>62345</xdr:rowOff>
    </xdr:from>
    <xdr:to>
      <xdr:col>19</xdr:col>
      <xdr:colOff>942110</xdr:colOff>
      <xdr:row>65</xdr:row>
      <xdr:rowOff>55417</xdr:rowOff>
    </xdr:to>
    <xdr:sp macro="" textlink="">
      <xdr:nvSpPr>
        <xdr:cNvPr id="17" name="Rectángulo redondeado 2">
          <a:extLst>
            <a:ext uri="{FF2B5EF4-FFF2-40B4-BE49-F238E27FC236}">
              <a16:creationId xmlns:a16="http://schemas.microsoft.com/office/drawing/2014/main" id="{3F8904B8-16B3-4535-942C-A6FAEC981C10}"/>
            </a:ext>
          </a:extLst>
        </xdr:cNvPr>
        <xdr:cNvSpPr/>
      </xdr:nvSpPr>
      <xdr:spPr>
        <a:xfrm>
          <a:off x="16175183" y="11216120"/>
          <a:ext cx="807027" cy="64077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1409700</xdr:colOff>
      <xdr:row>50</xdr:row>
      <xdr:rowOff>90055</xdr:rowOff>
    </xdr:from>
    <xdr:to>
      <xdr:col>18</xdr:col>
      <xdr:colOff>651163</xdr:colOff>
      <xdr:row>54</xdr:row>
      <xdr:rowOff>83127</xdr:rowOff>
    </xdr:to>
    <xdr:sp macro="" textlink="">
      <xdr:nvSpPr>
        <xdr:cNvPr id="18" name="Rectángulo redondeado 2">
          <a:extLst>
            <a:ext uri="{FF2B5EF4-FFF2-40B4-BE49-F238E27FC236}">
              <a16:creationId xmlns:a16="http://schemas.microsoft.com/office/drawing/2014/main" id="{23E54103-5381-4AA3-92A8-0FA08DDFBAEA}"/>
            </a:ext>
          </a:extLst>
        </xdr:cNvPr>
        <xdr:cNvSpPr/>
      </xdr:nvSpPr>
      <xdr:spPr>
        <a:xfrm>
          <a:off x="14506575" y="9462655"/>
          <a:ext cx="765463" cy="64077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1451263</xdr:colOff>
      <xdr:row>61</xdr:row>
      <xdr:rowOff>62346</xdr:rowOff>
    </xdr:from>
    <xdr:to>
      <xdr:col>18</xdr:col>
      <xdr:colOff>692726</xdr:colOff>
      <xdr:row>65</xdr:row>
      <xdr:rowOff>55418</xdr:rowOff>
    </xdr:to>
    <xdr:sp macro="" textlink="">
      <xdr:nvSpPr>
        <xdr:cNvPr id="19" name="Rectángulo redondeado 2">
          <a:extLst>
            <a:ext uri="{FF2B5EF4-FFF2-40B4-BE49-F238E27FC236}">
              <a16:creationId xmlns:a16="http://schemas.microsoft.com/office/drawing/2014/main" id="{A400BFD8-33D4-4F44-BF7A-3F63AA34D8C2}"/>
            </a:ext>
          </a:extLst>
        </xdr:cNvPr>
        <xdr:cNvSpPr/>
      </xdr:nvSpPr>
      <xdr:spPr>
        <a:xfrm>
          <a:off x="14548138" y="11216121"/>
          <a:ext cx="765463" cy="64077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148936</xdr:colOff>
      <xdr:row>50</xdr:row>
      <xdr:rowOff>20782</xdr:rowOff>
    </xdr:from>
    <xdr:to>
      <xdr:col>19</xdr:col>
      <xdr:colOff>955963</xdr:colOff>
      <xdr:row>54</xdr:row>
      <xdr:rowOff>13854</xdr:rowOff>
    </xdr:to>
    <xdr:sp macro="" textlink="">
      <xdr:nvSpPr>
        <xdr:cNvPr id="20" name="Rectángulo redondeado 2">
          <a:extLst>
            <a:ext uri="{FF2B5EF4-FFF2-40B4-BE49-F238E27FC236}">
              <a16:creationId xmlns:a16="http://schemas.microsoft.com/office/drawing/2014/main" id="{DB7E59F4-9501-4CF3-942A-C0FA0AC537EA}"/>
            </a:ext>
          </a:extLst>
        </xdr:cNvPr>
        <xdr:cNvSpPr/>
      </xdr:nvSpPr>
      <xdr:spPr>
        <a:xfrm>
          <a:off x="16189036" y="9393382"/>
          <a:ext cx="807027" cy="64077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550720</xdr:colOff>
      <xdr:row>61</xdr:row>
      <xdr:rowOff>20783</xdr:rowOff>
    </xdr:from>
    <xdr:to>
      <xdr:col>20</xdr:col>
      <xdr:colOff>1357747</xdr:colOff>
      <xdr:row>65</xdr:row>
      <xdr:rowOff>13855</xdr:rowOff>
    </xdr:to>
    <xdr:sp macro="" textlink="">
      <xdr:nvSpPr>
        <xdr:cNvPr id="21" name="Rectángulo redondeado 2">
          <a:extLst>
            <a:ext uri="{FF2B5EF4-FFF2-40B4-BE49-F238E27FC236}">
              <a16:creationId xmlns:a16="http://schemas.microsoft.com/office/drawing/2014/main" id="{BD72B6D9-39DB-4A91-B8A7-17A71C9FE35E}"/>
            </a:ext>
          </a:extLst>
        </xdr:cNvPr>
        <xdr:cNvSpPr/>
      </xdr:nvSpPr>
      <xdr:spPr>
        <a:xfrm>
          <a:off x="17905270" y="11174558"/>
          <a:ext cx="807027" cy="64077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619993</xdr:colOff>
      <xdr:row>70</xdr:row>
      <xdr:rowOff>159329</xdr:rowOff>
    </xdr:from>
    <xdr:to>
      <xdr:col>20</xdr:col>
      <xdr:colOff>1427020</xdr:colOff>
      <xdr:row>74</xdr:row>
      <xdr:rowOff>152401</xdr:rowOff>
    </xdr:to>
    <xdr:sp macro="" textlink="">
      <xdr:nvSpPr>
        <xdr:cNvPr id="22" name="Rectángulo redondeado 2">
          <a:extLst>
            <a:ext uri="{FF2B5EF4-FFF2-40B4-BE49-F238E27FC236}">
              <a16:creationId xmlns:a16="http://schemas.microsoft.com/office/drawing/2014/main" id="{F304715C-A793-4EEF-9790-02D456E47F06}"/>
            </a:ext>
          </a:extLst>
        </xdr:cNvPr>
        <xdr:cNvSpPr/>
      </xdr:nvSpPr>
      <xdr:spPr>
        <a:xfrm>
          <a:off x="17974543" y="12770429"/>
          <a:ext cx="807027" cy="64077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259775</xdr:colOff>
      <xdr:row>70</xdr:row>
      <xdr:rowOff>117765</xdr:rowOff>
    </xdr:from>
    <xdr:to>
      <xdr:col>19</xdr:col>
      <xdr:colOff>1066802</xdr:colOff>
      <xdr:row>74</xdr:row>
      <xdr:rowOff>110837</xdr:rowOff>
    </xdr:to>
    <xdr:sp macro="" textlink="">
      <xdr:nvSpPr>
        <xdr:cNvPr id="23" name="Rectángulo redondeado 2">
          <a:extLst>
            <a:ext uri="{FF2B5EF4-FFF2-40B4-BE49-F238E27FC236}">
              <a16:creationId xmlns:a16="http://schemas.microsoft.com/office/drawing/2014/main" id="{A7DC6242-AFDE-438A-B51B-2D1DAD387994}"/>
            </a:ext>
          </a:extLst>
        </xdr:cNvPr>
        <xdr:cNvSpPr/>
      </xdr:nvSpPr>
      <xdr:spPr>
        <a:xfrm>
          <a:off x="16299875" y="12728865"/>
          <a:ext cx="807027" cy="64077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1451265</xdr:colOff>
      <xdr:row>67</xdr:row>
      <xdr:rowOff>62346</xdr:rowOff>
    </xdr:from>
    <xdr:to>
      <xdr:col>18</xdr:col>
      <xdr:colOff>692728</xdr:colOff>
      <xdr:row>71</xdr:row>
      <xdr:rowOff>55418</xdr:rowOff>
    </xdr:to>
    <xdr:sp macro="" textlink="">
      <xdr:nvSpPr>
        <xdr:cNvPr id="24" name="Rectángulo redondeado 2">
          <a:extLst>
            <a:ext uri="{FF2B5EF4-FFF2-40B4-BE49-F238E27FC236}">
              <a16:creationId xmlns:a16="http://schemas.microsoft.com/office/drawing/2014/main" id="{37160BC6-B423-4ABA-8EBD-BFC8A179B2C5}"/>
            </a:ext>
          </a:extLst>
        </xdr:cNvPr>
        <xdr:cNvSpPr/>
      </xdr:nvSpPr>
      <xdr:spPr>
        <a:xfrm>
          <a:off x="14548140" y="12187671"/>
          <a:ext cx="765463" cy="64077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349250</xdr:colOff>
      <xdr:row>22</xdr:row>
      <xdr:rowOff>158750</xdr:rowOff>
    </xdr:from>
    <xdr:to>
      <xdr:col>7</xdr:col>
      <xdr:colOff>0</xdr:colOff>
      <xdr:row>83</xdr:row>
      <xdr:rowOff>95250</xdr:rowOff>
    </xdr:to>
    <xdr:pic>
      <xdr:nvPicPr>
        <xdr:cNvPr id="28" name="Imagen 27">
          <a:extLst>
            <a:ext uri="{FF2B5EF4-FFF2-40B4-BE49-F238E27FC236}">
              <a16:creationId xmlns:a16="http://schemas.microsoft.com/office/drawing/2014/main" id="{403CC84A-830A-4FC6-8261-A73B59B63C9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98500" y="4794250"/>
          <a:ext cx="4222750" cy="9715500"/>
        </a:xfrm>
        <a:prstGeom prst="rect">
          <a:avLst/>
        </a:prstGeom>
      </xdr:spPr>
    </xdr:pic>
    <xdr:clientData/>
  </xdr:twoCellAnchor>
  <xdr:twoCellAnchor editAs="oneCell">
    <xdr:from>
      <xdr:col>7</xdr:col>
      <xdr:colOff>381000</xdr:colOff>
      <xdr:row>23</xdr:row>
      <xdr:rowOff>0</xdr:rowOff>
    </xdr:from>
    <xdr:to>
      <xdr:col>12</xdr:col>
      <xdr:colOff>698502</xdr:colOff>
      <xdr:row>83</xdr:row>
      <xdr:rowOff>95250</xdr:rowOff>
    </xdr:to>
    <xdr:pic>
      <xdr:nvPicPr>
        <xdr:cNvPr id="29" name="Imagen 28">
          <a:extLst>
            <a:ext uri="{FF2B5EF4-FFF2-40B4-BE49-F238E27FC236}">
              <a16:creationId xmlns:a16="http://schemas.microsoft.com/office/drawing/2014/main" id="{9BA32836-8B16-49CF-8522-59F9169F9076}"/>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5302250" y="4826000"/>
          <a:ext cx="4127502" cy="9683750"/>
        </a:xfrm>
        <a:prstGeom prst="rect">
          <a:avLst/>
        </a:prstGeom>
      </xdr:spPr>
    </xdr:pic>
    <xdr:clientData/>
  </xdr:twoCellAnchor>
  <xdr:twoCellAnchor editAs="oneCell">
    <xdr:from>
      <xdr:col>8</xdr:col>
      <xdr:colOff>225652</xdr:colOff>
      <xdr:row>90</xdr:row>
      <xdr:rowOff>70305</xdr:rowOff>
    </xdr:from>
    <xdr:to>
      <xdr:col>24</xdr:col>
      <xdr:colOff>222250</xdr:colOff>
      <xdr:row>100</xdr:row>
      <xdr:rowOff>15876</xdr:rowOff>
    </xdr:to>
    <xdr:pic>
      <xdr:nvPicPr>
        <xdr:cNvPr id="31" name="Imagen 30">
          <a:extLst>
            <a:ext uri="{FF2B5EF4-FFF2-40B4-BE49-F238E27FC236}">
              <a16:creationId xmlns:a16="http://schemas.microsoft.com/office/drawing/2014/main" id="{31BF8E15-D423-4CD1-A550-038FAB043312}"/>
            </a:ext>
          </a:extLst>
        </xdr:cNvPr>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r="22043"/>
        <a:stretch/>
      </xdr:blipFill>
      <xdr:spPr bwMode="auto">
        <a:xfrm>
          <a:off x="5908902" y="15802430"/>
          <a:ext cx="16443098" cy="1517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EC7CD180-A9D3-4129-85B1-47CAD7A7D9BA}"/>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8BAC3510-AD4E-4C51-B294-860FB67D608E}"/>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C09CD067-D395-4778-8768-F52F6FC2B1FA}"/>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047254E6-D695-4161-A419-0BA35F803B6D}"/>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3723" cy="1336098"/>
        </a:xfrm>
        <a:prstGeom prst="rect">
          <a:avLst/>
        </a:prstGeom>
      </xdr:spPr>
    </xdr:pic>
    <xdr:clientData/>
  </xdr:twoCellAnchor>
  <xdr:twoCellAnchor editAs="oneCell">
    <xdr:from>
      <xdr:col>0</xdr:col>
      <xdr:colOff>261938</xdr:colOff>
      <xdr:row>33</xdr:row>
      <xdr:rowOff>142875</xdr:rowOff>
    </xdr:from>
    <xdr:to>
      <xdr:col>25</xdr:col>
      <xdr:colOff>214312</xdr:colOff>
      <xdr:row>60</xdr:row>
      <xdr:rowOff>142873</xdr:rowOff>
    </xdr:to>
    <xdr:pic>
      <xdr:nvPicPr>
        <xdr:cNvPr id="8" name="Imagen 7">
          <a:extLst>
            <a:ext uri="{FF2B5EF4-FFF2-40B4-BE49-F238E27FC236}">
              <a16:creationId xmlns:a16="http://schemas.microsoft.com/office/drawing/2014/main" id="{130749B7-B752-4EB7-9CA5-2C0AF449E3D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61938" y="6524625"/>
          <a:ext cx="23193374" cy="45005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399514</xdr:colOff>
      <xdr:row>90</xdr:row>
      <xdr:rowOff>85972</xdr:rowOff>
    </xdr:from>
    <xdr:to>
      <xdr:col>24</xdr:col>
      <xdr:colOff>396112</xdr:colOff>
      <xdr:row>100</xdr:row>
      <xdr:rowOff>31543</xdr:rowOff>
    </xdr:to>
    <xdr:pic>
      <xdr:nvPicPr>
        <xdr:cNvPr id="10" name="Imagen 9">
          <a:extLst>
            <a:ext uri="{FF2B5EF4-FFF2-40B4-BE49-F238E27FC236}">
              <a16:creationId xmlns:a16="http://schemas.microsoft.com/office/drawing/2014/main" id="{CBD8C1FA-3003-42DC-90B3-73EA36D5206D}"/>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6082764" y="15405347"/>
          <a:ext cx="16443098" cy="1517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9D3F19ED-B6EE-48A0-AC9A-AF533BA6E743}"/>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BE8745CF-1C01-4D8F-BF54-B77C8288ABED}"/>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036A6980-D4AB-4851-9254-8D055FB75905}"/>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B072BD49-8AEC-4C77-BBA4-A5A9C67C093E}"/>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3723" cy="1336098"/>
        </a:xfrm>
        <a:prstGeom prst="rect">
          <a:avLst/>
        </a:prstGeom>
      </xdr:spPr>
    </xdr:pic>
    <xdr:clientData/>
  </xdr:twoCellAnchor>
  <xdr:twoCellAnchor editAs="oneCell">
    <xdr:from>
      <xdr:col>4</xdr:col>
      <xdr:colOff>95250</xdr:colOff>
      <xdr:row>12</xdr:row>
      <xdr:rowOff>95250</xdr:rowOff>
    </xdr:from>
    <xdr:to>
      <xdr:col>22</xdr:col>
      <xdr:colOff>248245</xdr:colOff>
      <xdr:row>49</xdr:row>
      <xdr:rowOff>95250</xdr:rowOff>
    </xdr:to>
    <xdr:pic>
      <xdr:nvPicPr>
        <xdr:cNvPr id="6" name="Imagen 5">
          <a:extLst>
            <a:ext uri="{FF2B5EF4-FFF2-40B4-BE49-F238E27FC236}">
              <a16:creationId xmlns:a16="http://schemas.microsoft.com/office/drawing/2014/main" id="{D6076404-B4E2-4F2C-AC6A-C8C2D07713C4}"/>
            </a:ext>
          </a:extLst>
        </xdr:cNvPr>
        <xdr:cNvPicPr>
          <a:picLocks noChangeAspect="1"/>
        </xdr:cNvPicPr>
      </xdr:nvPicPr>
      <xdr:blipFill>
        <a:blip xmlns:r="http://schemas.openxmlformats.org/officeDocument/2006/relationships" r:embed="rId5"/>
        <a:stretch>
          <a:fillRect/>
        </a:stretch>
      </xdr:blipFill>
      <xdr:spPr>
        <a:xfrm>
          <a:off x="2714625" y="2714625"/>
          <a:ext cx="17583745" cy="5667375"/>
        </a:xfrm>
        <a:prstGeom prst="rect">
          <a:avLst/>
        </a:prstGeom>
      </xdr:spPr>
    </xdr:pic>
    <xdr:clientData/>
  </xdr:twoCellAnchor>
  <xdr:twoCellAnchor editAs="oneCell">
    <xdr:from>
      <xdr:col>4</xdr:col>
      <xdr:colOff>57150</xdr:colOff>
      <xdr:row>50</xdr:row>
      <xdr:rowOff>47625</xdr:rowOff>
    </xdr:from>
    <xdr:to>
      <xdr:col>22</xdr:col>
      <xdr:colOff>247649</xdr:colOff>
      <xdr:row>89</xdr:row>
      <xdr:rowOff>0</xdr:rowOff>
    </xdr:to>
    <xdr:pic>
      <xdr:nvPicPr>
        <xdr:cNvPr id="7" name="Imagen 6">
          <a:extLst>
            <a:ext uri="{FF2B5EF4-FFF2-40B4-BE49-F238E27FC236}">
              <a16:creationId xmlns:a16="http://schemas.microsoft.com/office/drawing/2014/main" id="{9BE1ED6A-89F4-42E0-B672-4AC45703B615}"/>
            </a:ext>
          </a:extLst>
        </xdr:cNvPr>
        <xdr:cNvPicPr>
          <a:picLocks noChangeAspect="1"/>
        </xdr:cNvPicPr>
      </xdr:nvPicPr>
      <xdr:blipFill>
        <a:blip xmlns:r="http://schemas.openxmlformats.org/officeDocument/2006/relationships" r:embed="rId6"/>
        <a:stretch>
          <a:fillRect/>
        </a:stretch>
      </xdr:blipFill>
      <xdr:spPr>
        <a:xfrm>
          <a:off x="2686050" y="9439275"/>
          <a:ext cx="17678399" cy="6677025"/>
        </a:xfrm>
        <a:prstGeom prst="rect">
          <a:avLst/>
        </a:prstGeom>
      </xdr:spPr>
    </xdr:pic>
    <xdr:clientData/>
  </xdr:twoCellAnchor>
  <xdr:twoCellAnchor editAs="oneCell">
    <xdr:from>
      <xdr:col>8</xdr:col>
      <xdr:colOff>314613</xdr:colOff>
      <xdr:row>90</xdr:row>
      <xdr:rowOff>89477</xdr:rowOff>
    </xdr:from>
    <xdr:to>
      <xdr:col>24</xdr:col>
      <xdr:colOff>311211</xdr:colOff>
      <xdr:row>100</xdr:row>
      <xdr:rowOff>35048</xdr:rowOff>
    </xdr:to>
    <xdr:pic>
      <xdr:nvPicPr>
        <xdr:cNvPr id="27" name="Imagen 26">
          <a:extLst>
            <a:ext uri="{FF2B5EF4-FFF2-40B4-BE49-F238E27FC236}">
              <a16:creationId xmlns:a16="http://schemas.microsoft.com/office/drawing/2014/main" id="{1E5A5BBC-3377-4154-9B55-295B43AEEC06}"/>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r="22043"/>
        <a:stretch/>
      </xdr:blipFill>
      <xdr:spPr bwMode="auto">
        <a:xfrm>
          <a:off x="5997863" y="15408852"/>
          <a:ext cx="16443098" cy="1517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1D794C34-BF76-48AF-8F87-20A34B23DD3B}"/>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A1CF73D1-2676-43B0-B378-658338F1230B}"/>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85</xdr:row>
      <xdr:rowOff>51954</xdr:rowOff>
    </xdr:from>
    <xdr:to>
      <xdr:col>17</xdr:col>
      <xdr:colOff>1410295</xdr:colOff>
      <xdr:row>88</xdr:row>
      <xdr:rowOff>589</xdr:rowOff>
    </xdr:to>
    <xdr:sp macro="" textlink="">
      <xdr:nvSpPr>
        <xdr:cNvPr id="4" name="CuadroTexto 3">
          <a:extLst>
            <a:ext uri="{FF2B5EF4-FFF2-40B4-BE49-F238E27FC236}">
              <a16:creationId xmlns:a16="http://schemas.microsoft.com/office/drawing/2014/main" id="{E00242CD-7BDC-4C75-A601-C9FB50B99B6A}"/>
            </a:ext>
          </a:extLst>
        </xdr:cNvPr>
        <xdr:cNvSpPr txBox="1"/>
      </xdr:nvSpPr>
      <xdr:spPr>
        <a:xfrm>
          <a:off x="11970327" y="15091929"/>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148937</xdr:colOff>
      <xdr:row>84</xdr:row>
      <xdr:rowOff>103909</xdr:rowOff>
    </xdr:from>
    <xdr:to>
      <xdr:col>16</xdr:col>
      <xdr:colOff>218251</xdr:colOff>
      <xdr:row>88</xdr:row>
      <xdr:rowOff>7780</xdr:rowOff>
    </xdr:to>
    <xdr:sp macro="" textlink="">
      <xdr:nvSpPr>
        <xdr:cNvPr id="5" name="Rectángulo redondeado 2">
          <a:extLst>
            <a:ext uri="{FF2B5EF4-FFF2-40B4-BE49-F238E27FC236}">
              <a16:creationId xmlns:a16="http://schemas.microsoft.com/office/drawing/2014/main" id="{D49315B8-FB21-46A1-BB9C-1536D8BC00FC}"/>
            </a:ext>
          </a:extLst>
        </xdr:cNvPr>
        <xdr:cNvSpPr/>
      </xdr:nvSpPr>
      <xdr:spPr>
        <a:xfrm>
          <a:off x="10712162" y="14981959"/>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171450</xdr:colOff>
      <xdr:row>79</xdr:row>
      <xdr:rowOff>114300</xdr:rowOff>
    </xdr:from>
    <xdr:to>
      <xdr:col>16</xdr:col>
      <xdr:colOff>239979</xdr:colOff>
      <xdr:row>83</xdr:row>
      <xdr:rowOff>57644</xdr:rowOff>
    </xdr:to>
    <xdr:sp macro="" textlink="">
      <xdr:nvSpPr>
        <xdr:cNvPr id="6" name="Rectángulo redondeado 2">
          <a:extLst>
            <a:ext uri="{FF2B5EF4-FFF2-40B4-BE49-F238E27FC236}">
              <a16:creationId xmlns:a16="http://schemas.microsoft.com/office/drawing/2014/main" id="{575C6109-2DAE-4ACC-A659-C487B2EBB43C}"/>
            </a:ext>
          </a:extLst>
        </xdr:cNvPr>
        <xdr:cNvSpPr/>
      </xdr:nvSpPr>
      <xdr:spPr>
        <a:xfrm>
          <a:off x="10734675" y="14182725"/>
          <a:ext cx="1163904" cy="59104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280211</xdr:colOff>
      <xdr:row>80</xdr:row>
      <xdr:rowOff>86769</xdr:rowOff>
    </xdr:from>
    <xdr:to>
      <xdr:col>17</xdr:col>
      <xdr:colOff>1377211</xdr:colOff>
      <xdr:row>83</xdr:row>
      <xdr:rowOff>68604</xdr:rowOff>
    </xdr:to>
    <xdr:sp macro="" textlink="">
      <xdr:nvSpPr>
        <xdr:cNvPr id="7" name="CuadroTexto 6">
          <a:extLst>
            <a:ext uri="{FF2B5EF4-FFF2-40B4-BE49-F238E27FC236}">
              <a16:creationId xmlns:a16="http://schemas.microsoft.com/office/drawing/2014/main" id="{A26C4025-E148-4D07-BB6A-FF17B72E5804}"/>
            </a:ext>
          </a:extLst>
        </xdr:cNvPr>
        <xdr:cNvSpPr txBox="1"/>
      </xdr:nvSpPr>
      <xdr:spPr>
        <a:xfrm>
          <a:off x="11938811" y="14317119"/>
          <a:ext cx="2535275" cy="467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8</xdr:col>
      <xdr:colOff>401783</xdr:colOff>
      <xdr:row>90</xdr:row>
      <xdr:rowOff>83128</xdr:rowOff>
    </xdr:from>
    <xdr:to>
      <xdr:col>10</xdr:col>
      <xdr:colOff>245226</xdr:colOff>
      <xdr:row>98</xdr:row>
      <xdr:rowOff>60118</xdr:rowOff>
    </xdr:to>
    <xdr:pic>
      <xdr:nvPicPr>
        <xdr:cNvPr id="8" name="Imagen 7">
          <a:extLst>
            <a:ext uri="{FF2B5EF4-FFF2-40B4-BE49-F238E27FC236}">
              <a16:creationId xmlns:a16="http://schemas.microsoft.com/office/drawing/2014/main" id="{E45F4CE2-5301-4154-A8F5-5945CA86B9BB}"/>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980353"/>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9" name="Imagen 8">
          <a:extLst>
            <a:ext uri="{FF2B5EF4-FFF2-40B4-BE49-F238E27FC236}">
              <a16:creationId xmlns:a16="http://schemas.microsoft.com/office/drawing/2014/main" id="{E5B43BEE-5FFC-441A-A210-117F3B0C294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873845"/>
          <a:ext cx="1383723" cy="1336098"/>
        </a:xfrm>
        <a:prstGeom prst="rect">
          <a:avLst/>
        </a:prstGeom>
      </xdr:spPr>
    </xdr:pic>
    <xdr:clientData/>
  </xdr:twoCellAnchor>
  <xdr:twoCellAnchor editAs="oneCell">
    <xdr:from>
      <xdr:col>15</xdr:col>
      <xdr:colOff>568647</xdr:colOff>
      <xdr:row>42</xdr:row>
      <xdr:rowOff>13854</xdr:rowOff>
    </xdr:from>
    <xdr:to>
      <xdr:col>30</xdr:col>
      <xdr:colOff>365066</xdr:colOff>
      <xdr:row>77</xdr:row>
      <xdr:rowOff>41564</xdr:rowOff>
    </xdr:to>
    <xdr:pic>
      <xdr:nvPicPr>
        <xdr:cNvPr id="11" name="Imagen 10">
          <a:extLst>
            <a:ext uri="{FF2B5EF4-FFF2-40B4-BE49-F238E27FC236}">
              <a16:creationId xmlns:a16="http://schemas.microsoft.com/office/drawing/2014/main" id="{196B3F48-29D7-4EEF-8747-FAE678158A65}"/>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b="18318"/>
        <a:stretch/>
      </xdr:blipFill>
      <xdr:spPr bwMode="auto">
        <a:xfrm>
          <a:off x="11131872" y="8091054"/>
          <a:ext cx="16388969" cy="56950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527687</xdr:colOff>
      <xdr:row>49</xdr:row>
      <xdr:rowOff>158636</xdr:rowOff>
    </xdr:from>
    <xdr:to>
      <xdr:col>20</xdr:col>
      <xdr:colOff>1340429</xdr:colOff>
      <xdr:row>53</xdr:row>
      <xdr:rowOff>159327</xdr:rowOff>
    </xdr:to>
    <xdr:sp macro="" textlink="">
      <xdr:nvSpPr>
        <xdr:cNvPr id="12" name="Rectángulo redondeado 2">
          <a:extLst>
            <a:ext uri="{FF2B5EF4-FFF2-40B4-BE49-F238E27FC236}">
              <a16:creationId xmlns:a16="http://schemas.microsoft.com/office/drawing/2014/main" id="{7F3CF1E0-38E3-472B-87FB-155A936AB68B}"/>
            </a:ext>
          </a:extLst>
        </xdr:cNvPr>
        <xdr:cNvSpPr/>
      </xdr:nvSpPr>
      <xdr:spPr>
        <a:xfrm>
          <a:off x="17882237" y="9369311"/>
          <a:ext cx="812742" cy="648391"/>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126250</xdr:colOff>
      <xdr:row>70</xdr:row>
      <xdr:rowOff>90055</xdr:rowOff>
    </xdr:from>
    <xdr:to>
      <xdr:col>19</xdr:col>
      <xdr:colOff>947477</xdr:colOff>
      <xdr:row>74</xdr:row>
      <xdr:rowOff>86937</xdr:rowOff>
    </xdr:to>
    <xdr:sp macro="" textlink="">
      <xdr:nvSpPr>
        <xdr:cNvPr id="13" name="Rectángulo redondeado 2">
          <a:extLst>
            <a:ext uri="{FF2B5EF4-FFF2-40B4-BE49-F238E27FC236}">
              <a16:creationId xmlns:a16="http://schemas.microsoft.com/office/drawing/2014/main" id="{8ACA74D6-C6B9-4DB0-BEC1-9CC78B3CE712}"/>
            </a:ext>
          </a:extLst>
        </xdr:cNvPr>
        <xdr:cNvSpPr/>
      </xdr:nvSpPr>
      <xdr:spPr>
        <a:xfrm>
          <a:off x="16166350" y="12701155"/>
          <a:ext cx="821227" cy="64458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581892</xdr:colOff>
      <xdr:row>61</xdr:row>
      <xdr:rowOff>67021</xdr:rowOff>
    </xdr:from>
    <xdr:to>
      <xdr:col>20</xdr:col>
      <xdr:colOff>1392729</xdr:colOff>
      <xdr:row>65</xdr:row>
      <xdr:rowOff>67713</xdr:rowOff>
    </xdr:to>
    <xdr:sp macro="" textlink="">
      <xdr:nvSpPr>
        <xdr:cNvPr id="14" name="Rectángulo redondeado 2">
          <a:extLst>
            <a:ext uri="{FF2B5EF4-FFF2-40B4-BE49-F238E27FC236}">
              <a16:creationId xmlns:a16="http://schemas.microsoft.com/office/drawing/2014/main" id="{796633FB-2CE8-414A-A13A-DA9C8BE746B9}"/>
            </a:ext>
          </a:extLst>
        </xdr:cNvPr>
        <xdr:cNvSpPr/>
      </xdr:nvSpPr>
      <xdr:spPr>
        <a:xfrm>
          <a:off x="17936442" y="11220796"/>
          <a:ext cx="810837" cy="6483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23</xdr:col>
      <xdr:colOff>369745</xdr:colOff>
      <xdr:row>50</xdr:row>
      <xdr:rowOff>53515</xdr:rowOff>
    </xdr:from>
    <xdr:to>
      <xdr:col>24</xdr:col>
      <xdr:colOff>37755</xdr:colOff>
      <xdr:row>54</xdr:row>
      <xdr:rowOff>54207</xdr:rowOff>
    </xdr:to>
    <xdr:sp macro="" textlink="">
      <xdr:nvSpPr>
        <xdr:cNvPr id="15" name="Rectángulo redondeado 2">
          <a:extLst>
            <a:ext uri="{FF2B5EF4-FFF2-40B4-BE49-F238E27FC236}">
              <a16:creationId xmlns:a16="http://schemas.microsoft.com/office/drawing/2014/main" id="{14A9705C-2EA0-4068-9478-CF6959DB9A2F}"/>
            </a:ext>
          </a:extLst>
        </xdr:cNvPr>
        <xdr:cNvSpPr/>
      </xdr:nvSpPr>
      <xdr:spPr>
        <a:xfrm>
          <a:off x="21419995" y="9426115"/>
          <a:ext cx="753860" cy="6483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21</xdr:col>
      <xdr:colOff>194658</xdr:colOff>
      <xdr:row>50</xdr:row>
      <xdr:rowOff>40007</xdr:rowOff>
    </xdr:from>
    <xdr:to>
      <xdr:col>22</xdr:col>
      <xdr:colOff>335974</xdr:colOff>
      <xdr:row>54</xdr:row>
      <xdr:rowOff>36889</xdr:rowOff>
    </xdr:to>
    <xdr:sp macro="" textlink="">
      <xdr:nvSpPr>
        <xdr:cNvPr id="16" name="Rectángulo redondeado 2">
          <a:extLst>
            <a:ext uri="{FF2B5EF4-FFF2-40B4-BE49-F238E27FC236}">
              <a16:creationId xmlns:a16="http://schemas.microsoft.com/office/drawing/2014/main" id="{94286F82-D993-4E65-8E00-68C172D7D4E7}"/>
            </a:ext>
          </a:extLst>
        </xdr:cNvPr>
        <xdr:cNvSpPr/>
      </xdr:nvSpPr>
      <xdr:spPr>
        <a:xfrm>
          <a:off x="19616133" y="9412607"/>
          <a:ext cx="779491" cy="64458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904704</xdr:colOff>
      <xdr:row>70</xdr:row>
      <xdr:rowOff>57325</xdr:rowOff>
    </xdr:from>
    <xdr:to>
      <xdr:col>25</xdr:col>
      <xdr:colOff>576524</xdr:colOff>
      <xdr:row>74</xdr:row>
      <xdr:rowOff>58017</xdr:rowOff>
    </xdr:to>
    <xdr:sp macro="" textlink="">
      <xdr:nvSpPr>
        <xdr:cNvPr id="17" name="Rectángulo redondeado 2">
          <a:extLst>
            <a:ext uri="{FF2B5EF4-FFF2-40B4-BE49-F238E27FC236}">
              <a16:creationId xmlns:a16="http://schemas.microsoft.com/office/drawing/2014/main" id="{584CA161-7CBB-4A99-81D1-F106DA13DCD7}"/>
            </a:ext>
          </a:extLst>
        </xdr:cNvPr>
        <xdr:cNvSpPr/>
      </xdr:nvSpPr>
      <xdr:spPr>
        <a:xfrm>
          <a:off x="23040804" y="12668425"/>
          <a:ext cx="767195" cy="6483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956658</xdr:colOff>
      <xdr:row>61</xdr:row>
      <xdr:rowOff>57325</xdr:rowOff>
    </xdr:from>
    <xdr:to>
      <xdr:col>25</xdr:col>
      <xdr:colOff>628478</xdr:colOff>
      <xdr:row>65</xdr:row>
      <xdr:rowOff>58017</xdr:rowOff>
    </xdr:to>
    <xdr:sp macro="" textlink="">
      <xdr:nvSpPr>
        <xdr:cNvPr id="18" name="Rectángulo redondeado 2">
          <a:extLst>
            <a:ext uri="{FF2B5EF4-FFF2-40B4-BE49-F238E27FC236}">
              <a16:creationId xmlns:a16="http://schemas.microsoft.com/office/drawing/2014/main" id="{E5E94921-79CB-49FE-A025-20AB0E68325D}"/>
            </a:ext>
          </a:extLst>
        </xdr:cNvPr>
        <xdr:cNvSpPr/>
      </xdr:nvSpPr>
      <xdr:spPr>
        <a:xfrm>
          <a:off x="23092758" y="11211100"/>
          <a:ext cx="767195" cy="6483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601115</xdr:colOff>
      <xdr:row>70</xdr:row>
      <xdr:rowOff>117070</xdr:rowOff>
    </xdr:from>
    <xdr:to>
      <xdr:col>20</xdr:col>
      <xdr:colOff>1408142</xdr:colOff>
      <xdr:row>74</xdr:row>
      <xdr:rowOff>117762</xdr:rowOff>
    </xdr:to>
    <xdr:sp macro="" textlink="">
      <xdr:nvSpPr>
        <xdr:cNvPr id="25" name="Rectángulo redondeado 2">
          <a:extLst>
            <a:ext uri="{FF2B5EF4-FFF2-40B4-BE49-F238E27FC236}">
              <a16:creationId xmlns:a16="http://schemas.microsoft.com/office/drawing/2014/main" id="{BCAA3841-CCD9-4ADF-8A6B-F382D3DCBE8F}"/>
            </a:ext>
          </a:extLst>
        </xdr:cNvPr>
        <xdr:cNvSpPr/>
      </xdr:nvSpPr>
      <xdr:spPr>
        <a:xfrm>
          <a:off x="17955665" y="12728170"/>
          <a:ext cx="807027" cy="6483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113783</xdr:colOff>
      <xdr:row>50</xdr:row>
      <xdr:rowOff>86766</xdr:rowOff>
    </xdr:from>
    <xdr:to>
      <xdr:col>19</xdr:col>
      <xdr:colOff>926525</xdr:colOff>
      <xdr:row>54</xdr:row>
      <xdr:rowOff>87456</xdr:rowOff>
    </xdr:to>
    <xdr:sp macro="" textlink="">
      <xdr:nvSpPr>
        <xdr:cNvPr id="26" name="Rectángulo redondeado 2">
          <a:extLst>
            <a:ext uri="{FF2B5EF4-FFF2-40B4-BE49-F238E27FC236}">
              <a16:creationId xmlns:a16="http://schemas.microsoft.com/office/drawing/2014/main" id="{BD08D725-2B50-4278-9805-439777CC3718}"/>
            </a:ext>
          </a:extLst>
        </xdr:cNvPr>
        <xdr:cNvSpPr/>
      </xdr:nvSpPr>
      <xdr:spPr>
        <a:xfrm>
          <a:off x="16150419" y="9369311"/>
          <a:ext cx="812742" cy="624145"/>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1412646</xdr:colOff>
      <xdr:row>50</xdr:row>
      <xdr:rowOff>86766</xdr:rowOff>
    </xdr:from>
    <xdr:to>
      <xdr:col>18</xdr:col>
      <xdr:colOff>701388</xdr:colOff>
      <xdr:row>54</xdr:row>
      <xdr:rowOff>87456</xdr:rowOff>
    </xdr:to>
    <xdr:sp macro="" textlink="">
      <xdr:nvSpPr>
        <xdr:cNvPr id="27" name="Rectángulo redondeado 2">
          <a:extLst>
            <a:ext uri="{FF2B5EF4-FFF2-40B4-BE49-F238E27FC236}">
              <a16:creationId xmlns:a16="http://schemas.microsoft.com/office/drawing/2014/main" id="{D749428F-D483-4E69-8597-DE446B865164}"/>
            </a:ext>
          </a:extLst>
        </xdr:cNvPr>
        <xdr:cNvSpPr/>
      </xdr:nvSpPr>
      <xdr:spPr>
        <a:xfrm>
          <a:off x="14505191" y="9369311"/>
          <a:ext cx="812742" cy="624145"/>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1345624</xdr:colOff>
      <xdr:row>67</xdr:row>
      <xdr:rowOff>102524</xdr:rowOff>
    </xdr:from>
    <xdr:to>
      <xdr:col>18</xdr:col>
      <xdr:colOff>632461</xdr:colOff>
      <xdr:row>71</xdr:row>
      <xdr:rowOff>103216</xdr:rowOff>
    </xdr:to>
    <xdr:sp macro="" textlink="">
      <xdr:nvSpPr>
        <xdr:cNvPr id="28" name="Rectángulo redondeado 2">
          <a:extLst>
            <a:ext uri="{FF2B5EF4-FFF2-40B4-BE49-F238E27FC236}">
              <a16:creationId xmlns:a16="http://schemas.microsoft.com/office/drawing/2014/main" id="{87E00213-72F1-4489-9166-2D2EBECA71C3}"/>
            </a:ext>
          </a:extLst>
        </xdr:cNvPr>
        <xdr:cNvSpPr/>
      </xdr:nvSpPr>
      <xdr:spPr>
        <a:xfrm>
          <a:off x="14438169" y="12034751"/>
          <a:ext cx="810837" cy="624147"/>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1376796</xdr:colOff>
      <xdr:row>61</xdr:row>
      <xdr:rowOff>29788</xdr:rowOff>
    </xdr:from>
    <xdr:to>
      <xdr:col>18</xdr:col>
      <xdr:colOff>663633</xdr:colOff>
      <xdr:row>65</xdr:row>
      <xdr:rowOff>30480</xdr:rowOff>
    </xdr:to>
    <xdr:sp macro="" textlink="">
      <xdr:nvSpPr>
        <xdr:cNvPr id="29" name="Rectángulo redondeado 2">
          <a:extLst>
            <a:ext uri="{FF2B5EF4-FFF2-40B4-BE49-F238E27FC236}">
              <a16:creationId xmlns:a16="http://schemas.microsoft.com/office/drawing/2014/main" id="{D92A3D03-AAC2-4D08-B910-A9F5465165A7}"/>
            </a:ext>
          </a:extLst>
        </xdr:cNvPr>
        <xdr:cNvSpPr/>
      </xdr:nvSpPr>
      <xdr:spPr>
        <a:xfrm>
          <a:off x="14469341" y="11026833"/>
          <a:ext cx="810837" cy="624147"/>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143742</xdr:colOff>
      <xdr:row>61</xdr:row>
      <xdr:rowOff>60961</xdr:rowOff>
    </xdr:from>
    <xdr:to>
      <xdr:col>19</xdr:col>
      <xdr:colOff>954579</xdr:colOff>
      <xdr:row>65</xdr:row>
      <xdr:rowOff>61653</xdr:rowOff>
    </xdr:to>
    <xdr:sp macro="" textlink="">
      <xdr:nvSpPr>
        <xdr:cNvPr id="30" name="Rectángulo redondeado 2">
          <a:extLst>
            <a:ext uri="{FF2B5EF4-FFF2-40B4-BE49-F238E27FC236}">
              <a16:creationId xmlns:a16="http://schemas.microsoft.com/office/drawing/2014/main" id="{4BEAA76F-4552-40C6-AAFE-05B5E6EEBAF9}"/>
            </a:ext>
          </a:extLst>
        </xdr:cNvPr>
        <xdr:cNvSpPr/>
      </xdr:nvSpPr>
      <xdr:spPr>
        <a:xfrm>
          <a:off x="16180378" y="11058006"/>
          <a:ext cx="810837" cy="624147"/>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591593</xdr:colOff>
      <xdr:row>23</xdr:row>
      <xdr:rowOff>77066</xdr:rowOff>
    </xdr:from>
    <xdr:to>
      <xdr:col>7</xdr:col>
      <xdr:colOff>285749</xdr:colOff>
      <xdr:row>81</xdr:row>
      <xdr:rowOff>71437</xdr:rowOff>
    </xdr:to>
    <xdr:pic>
      <xdr:nvPicPr>
        <xdr:cNvPr id="10" name="Imagen 9">
          <a:extLst>
            <a:ext uri="{FF2B5EF4-FFF2-40B4-BE49-F238E27FC236}">
              <a16:creationId xmlns:a16="http://schemas.microsoft.com/office/drawing/2014/main" id="{4BD5F228-5BE1-47C1-852C-EAAA3D5B01F7}"/>
            </a:ext>
          </a:extLst>
        </xdr:cNvPr>
        <xdr:cNvPicPr>
          <a:picLocks noChangeAspect="1"/>
        </xdr:cNvPicPr>
      </xdr:nvPicPr>
      <xdr:blipFill>
        <a:blip xmlns:r="http://schemas.openxmlformats.org/officeDocument/2006/relationships" r:embed="rId6"/>
        <a:stretch>
          <a:fillRect/>
        </a:stretch>
      </xdr:blipFill>
      <xdr:spPr>
        <a:xfrm>
          <a:off x="924968" y="4934816"/>
          <a:ext cx="4266156" cy="9733684"/>
        </a:xfrm>
        <a:prstGeom prst="rect">
          <a:avLst/>
        </a:prstGeom>
      </xdr:spPr>
    </xdr:pic>
    <xdr:clientData/>
  </xdr:twoCellAnchor>
  <xdr:twoCellAnchor editAs="oneCell">
    <xdr:from>
      <xdr:col>7</xdr:col>
      <xdr:colOff>671690</xdr:colOff>
      <xdr:row>23</xdr:row>
      <xdr:rowOff>118197</xdr:rowOff>
    </xdr:from>
    <xdr:to>
      <xdr:col>13</xdr:col>
      <xdr:colOff>261937</xdr:colOff>
      <xdr:row>81</xdr:row>
      <xdr:rowOff>95250</xdr:rowOff>
    </xdr:to>
    <xdr:pic>
      <xdr:nvPicPr>
        <xdr:cNvPr id="19" name="Imagen 18">
          <a:extLst>
            <a:ext uri="{FF2B5EF4-FFF2-40B4-BE49-F238E27FC236}">
              <a16:creationId xmlns:a16="http://schemas.microsoft.com/office/drawing/2014/main" id="{A3890E6B-1DD5-4423-AA16-DD2D8BE99A08}"/>
            </a:ext>
          </a:extLst>
        </xdr:cNvPr>
        <xdr:cNvPicPr>
          <a:picLocks noChangeAspect="1"/>
        </xdr:cNvPicPr>
      </xdr:nvPicPr>
      <xdr:blipFill>
        <a:blip xmlns:r="http://schemas.openxmlformats.org/officeDocument/2006/relationships" r:embed="rId7"/>
        <a:stretch>
          <a:fillRect/>
        </a:stretch>
      </xdr:blipFill>
      <xdr:spPr>
        <a:xfrm>
          <a:off x="5577065" y="4975947"/>
          <a:ext cx="4162247" cy="9716366"/>
        </a:xfrm>
        <a:prstGeom prst="rect">
          <a:avLst/>
        </a:prstGeom>
      </xdr:spPr>
    </xdr:pic>
    <xdr:clientData/>
  </xdr:twoCellAnchor>
  <xdr:twoCellAnchor editAs="oneCell">
    <xdr:from>
      <xdr:col>8</xdr:col>
      <xdr:colOff>309563</xdr:colOff>
      <xdr:row>91</xdr:row>
      <xdr:rowOff>12472</xdr:rowOff>
    </xdr:from>
    <xdr:to>
      <xdr:col>24</xdr:col>
      <xdr:colOff>274411</xdr:colOff>
      <xdr:row>100</xdr:row>
      <xdr:rowOff>53293</xdr:rowOff>
    </xdr:to>
    <xdr:pic>
      <xdr:nvPicPr>
        <xdr:cNvPr id="31" name="Imagen 30">
          <a:extLst>
            <a:ext uri="{FF2B5EF4-FFF2-40B4-BE49-F238E27FC236}">
              <a16:creationId xmlns:a16="http://schemas.microsoft.com/office/drawing/2014/main" id="{6128E4FA-7D3D-45F4-818B-777D2B174C22}"/>
            </a:ext>
          </a:extLst>
        </xdr:cNvPr>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r="22043"/>
        <a:stretch/>
      </xdr:blipFill>
      <xdr:spPr bwMode="auto">
        <a:xfrm>
          <a:off x="5976938" y="16324035"/>
          <a:ext cx="16443098" cy="1517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066D5FDA-9806-4AF9-BA1B-A688B291CDDA}"/>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790B5AD2-CDC3-46AA-96CB-21C48EAF3F6C}"/>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1EC087CF-7F51-44EC-92E8-8F291BB5606B}"/>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A65A71C6-CFC1-4B33-B982-CE4E691E1F5E}"/>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3723" cy="1336098"/>
        </a:xfrm>
        <a:prstGeom prst="rect">
          <a:avLst/>
        </a:prstGeom>
      </xdr:spPr>
    </xdr:pic>
    <xdr:clientData/>
  </xdr:twoCellAnchor>
  <xdr:twoCellAnchor editAs="oneCell">
    <xdr:from>
      <xdr:col>1</xdr:col>
      <xdr:colOff>675409</xdr:colOff>
      <xdr:row>34</xdr:row>
      <xdr:rowOff>69271</xdr:rowOff>
    </xdr:from>
    <xdr:to>
      <xdr:col>25</xdr:col>
      <xdr:colOff>935182</xdr:colOff>
      <xdr:row>61</xdr:row>
      <xdr:rowOff>86590</xdr:rowOff>
    </xdr:to>
    <xdr:pic>
      <xdr:nvPicPr>
        <xdr:cNvPr id="8" name="Imagen 7">
          <a:extLst>
            <a:ext uri="{FF2B5EF4-FFF2-40B4-BE49-F238E27FC236}">
              <a16:creationId xmlns:a16="http://schemas.microsoft.com/office/drawing/2014/main" id="{2EDFFD95-E102-4A98-A936-D7F107EB61F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21773" y="6407726"/>
          <a:ext cx="23137091" cy="42256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332509</xdr:colOff>
      <xdr:row>90</xdr:row>
      <xdr:rowOff>95251</xdr:rowOff>
    </xdr:from>
    <xdr:to>
      <xdr:col>24</xdr:col>
      <xdr:colOff>323335</xdr:colOff>
      <xdr:row>100</xdr:row>
      <xdr:rowOff>71129</xdr:rowOff>
    </xdr:to>
    <xdr:pic>
      <xdr:nvPicPr>
        <xdr:cNvPr id="10" name="Imagen 9">
          <a:extLst>
            <a:ext uri="{FF2B5EF4-FFF2-40B4-BE49-F238E27FC236}">
              <a16:creationId xmlns:a16="http://schemas.microsoft.com/office/drawing/2014/main" id="{1C08ED0D-8B6E-4261-94D4-06D2764D6516}"/>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6012873" y="15214024"/>
          <a:ext cx="16443098" cy="1517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2D21036C-2827-49BD-9B49-A5E2E4837591}"/>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17171D57-F604-460D-8D2B-5FBB058781D3}"/>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F1366E11-C83F-4D26-A660-8C5B8F24E911}"/>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6F59ECAE-64AA-414B-B422-7F39EC642918}"/>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3723" cy="1336098"/>
        </a:xfrm>
        <a:prstGeom prst="rect">
          <a:avLst/>
        </a:prstGeom>
      </xdr:spPr>
    </xdr:pic>
    <xdr:clientData/>
  </xdr:twoCellAnchor>
  <xdr:twoCellAnchor editAs="oneCell">
    <xdr:from>
      <xdr:col>3</xdr:col>
      <xdr:colOff>748145</xdr:colOff>
      <xdr:row>21</xdr:row>
      <xdr:rowOff>52601</xdr:rowOff>
    </xdr:from>
    <xdr:to>
      <xdr:col>23</xdr:col>
      <xdr:colOff>457200</xdr:colOff>
      <xdr:row>78</xdr:row>
      <xdr:rowOff>130406</xdr:rowOff>
    </xdr:to>
    <xdr:pic>
      <xdr:nvPicPr>
        <xdr:cNvPr id="7" name="Imagen 6">
          <a:extLst>
            <a:ext uri="{FF2B5EF4-FFF2-40B4-BE49-F238E27FC236}">
              <a16:creationId xmlns:a16="http://schemas.microsoft.com/office/drawing/2014/main" id="{6EDEB512-A64C-47EB-83DB-F5D926966534}"/>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9683" r="20025" b="18785"/>
        <a:stretch/>
      </xdr:blipFill>
      <xdr:spPr bwMode="auto">
        <a:xfrm>
          <a:off x="2615045" y="4396001"/>
          <a:ext cx="18892405" cy="93075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8" name="Rectángulo redondeado 2">
          <a:extLst>
            <a:ext uri="{FF2B5EF4-FFF2-40B4-BE49-F238E27FC236}">
              <a16:creationId xmlns:a16="http://schemas.microsoft.com/office/drawing/2014/main" id="{0B9A3E36-65B0-4231-BA41-60279805AB47}"/>
            </a:ext>
          </a:extLst>
        </xdr:cNvPr>
        <xdr:cNvSpPr/>
      </xdr:nvSpPr>
      <xdr:spPr>
        <a:xfrm>
          <a:off x="290945" y="14589702"/>
          <a:ext cx="1160360"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9" name="Rectángulo redondeado 2">
          <a:extLst>
            <a:ext uri="{FF2B5EF4-FFF2-40B4-BE49-F238E27FC236}">
              <a16:creationId xmlns:a16="http://schemas.microsoft.com/office/drawing/2014/main" id="{801B473F-0F0A-4DF5-BEC4-1FECD08EC6CD}"/>
            </a:ext>
          </a:extLst>
        </xdr:cNvPr>
        <xdr:cNvSpPr/>
      </xdr:nvSpPr>
      <xdr:spPr>
        <a:xfrm>
          <a:off x="313458" y="13790468"/>
          <a:ext cx="1159575" cy="59537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10" name="CuadroTexto 9">
          <a:extLst>
            <a:ext uri="{FF2B5EF4-FFF2-40B4-BE49-F238E27FC236}">
              <a16:creationId xmlns:a16="http://schemas.microsoft.com/office/drawing/2014/main" id="{F30A37AC-6F45-43DE-BB36-A36816E07D9E}"/>
            </a:ext>
          </a:extLst>
        </xdr:cNvPr>
        <xdr:cNvSpPr txBox="1"/>
      </xdr:nvSpPr>
      <xdr:spPr>
        <a:xfrm>
          <a:off x="1534391" y="13910830"/>
          <a:ext cx="3685309" cy="4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11" name="CuadroTexto 10">
          <a:extLst>
            <a:ext uri="{FF2B5EF4-FFF2-40B4-BE49-F238E27FC236}">
              <a16:creationId xmlns:a16="http://schemas.microsoft.com/office/drawing/2014/main" id="{ABABFE37-614F-432D-82D7-3DAFD5144065}"/>
            </a:ext>
          </a:extLst>
        </xdr:cNvPr>
        <xdr:cNvSpPr txBox="1"/>
      </xdr:nvSpPr>
      <xdr:spPr>
        <a:xfrm>
          <a:off x="1575954" y="14697075"/>
          <a:ext cx="2497877" cy="48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19</xdr:col>
      <xdr:colOff>928252</xdr:colOff>
      <xdr:row>36</xdr:row>
      <xdr:rowOff>25111</xdr:rowOff>
    </xdr:from>
    <xdr:to>
      <xdr:col>20</xdr:col>
      <xdr:colOff>750091</xdr:colOff>
      <xdr:row>39</xdr:row>
      <xdr:rowOff>134895</xdr:rowOff>
    </xdr:to>
    <xdr:sp macro="" textlink="">
      <xdr:nvSpPr>
        <xdr:cNvPr id="12" name="Rectángulo redondeado 2">
          <a:extLst>
            <a:ext uri="{FF2B5EF4-FFF2-40B4-BE49-F238E27FC236}">
              <a16:creationId xmlns:a16="http://schemas.microsoft.com/office/drawing/2014/main" id="{CA026A38-631D-4C3A-8F2D-FE09FEEB4089}"/>
            </a:ext>
          </a:extLst>
        </xdr:cNvPr>
        <xdr:cNvSpPr/>
      </xdr:nvSpPr>
      <xdr:spPr>
        <a:xfrm>
          <a:off x="16968352" y="6797386"/>
          <a:ext cx="1136289" cy="595559"/>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710044</xdr:colOff>
      <xdr:row>54</xdr:row>
      <xdr:rowOff>47108</xdr:rowOff>
    </xdr:from>
    <xdr:to>
      <xdr:col>16</xdr:col>
      <xdr:colOff>757019</xdr:colOff>
      <xdr:row>58</xdr:row>
      <xdr:rowOff>3972</xdr:rowOff>
    </xdr:to>
    <xdr:sp macro="" textlink="">
      <xdr:nvSpPr>
        <xdr:cNvPr id="13" name="Rectángulo redondeado 2">
          <a:extLst>
            <a:ext uri="{FF2B5EF4-FFF2-40B4-BE49-F238E27FC236}">
              <a16:creationId xmlns:a16="http://schemas.microsoft.com/office/drawing/2014/main" id="{5A9A379E-4B81-447C-A627-C92163D7CB02}"/>
            </a:ext>
          </a:extLst>
        </xdr:cNvPr>
        <xdr:cNvSpPr/>
      </xdr:nvSpPr>
      <xdr:spPr>
        <a:xfrm>
          <a:off x="11273269" y="9734033"/>
          <a:ext cx="1142350" cy="604564"/>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1063681</xdr:colOff>
      <xdr:row>36</xdr:row>
      <xdr:rowOff>51262</xdr:rowOff>
    </xdr:from>
    <xdr:to>
      <xdr:col>18</xdr:col>
      <xdr:colOff>684628</xdr:colOff>
      <xdr:row>39</xdr:row>
      <xdr:rowOff>162257</xdr:rowOff>
    </xdr:to>
    <xdr:sp macro="" textlink="">
      <xdr:nvSpPr>
        <xdr:cNvPr id="14" name="Rectángulo redondeado 2">
          <a:extLst>
            <a:ext uri="{FF2B5EF4-FFF2-40B4-BE49-F238E27FC236}">
              <a16:creationId xmlns:a16="http://schemas.microsoft.com/office/drawing/2014/main" id="{91D83D7C-2FB4-4D5C-8121-AA57DD1F301F}"/>
            </a:ext>
          </a:extLst>
        </xdr:cNvPr>
        <xdr:cNvSpPr/>
      </xdr:nvSpPr>
      <xdr:spPr>
        <a:xfrm>
          <a:off x="14160556" y="6823537"/>
          <a:ext cx="1144947" cy="596770"/>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895520</xdr:colOff>
      <xdr:row>69</xdr:row>
      <xdr:rowOff>133698</xdr:rowOff>
    </xdr:from>
    <xdr:to>
      <xdr:col>16</xdr:col>
      <xdr:colOff>938685</xdr:colOff>
      <xdr:row>73</xdr:row>
      <xdr:rowOff>94373</xdr:rowOff>
    </xdr:to>
    <xdr:sp macro="" textlink="">
      <xdr:nvSpPr>
        <xdr:cNvPr id="15" name="Rectángulo redondeado 2">
          <a:extLst>
            <a:ext uri="{FF2B5EF4-FFF2-40B4-BE49-F238E27FC236}">
              <a16:creationId xmlns:a16="http://schemas.microsoft.com/office/drawing/2014/main" id="{3AB9A26B-D6E3-4474-AE53-5A3A89DCE3F5}"/>
            </a:ext>
          </a:extLst>
        </xdr:cNvPr>
        <xdr:cNvSpPr/>
      </xdr:nvSpPr>
      <xdr:spPr>
        <a:xfrm>
          <a:off x="11458745" y="12249498"/>
          <a:ext cx="1138540" cy="608375"/>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11</xdr:col>
      <xdr:colOff>635748</xdr:colOff>
      <xdr:row>69</xdr:row>
      <xdr:rowOff>99062</xdr:rowOff>
    </xdr:from>
    <xdr:to>
      <xdr:col>13</xdr:col>
      <xdr:colOff>245958</xdr:colOff>
      <xdr:row>73</xdr:row>
      <xdr:rowOff>59737</xdr:rowOff>
    </xdr:to>
    <xdr:sp macro="" textlink="">
      <xdr:nvSpPr>
        <xdr:cNvPr id="16" name="Rectángulo redondeado 2">
          <a:extLst>
            <a:ext uri="{FF2B5EF4-FFF2-40B4-BE49-F238E27FC236}">
              <a16:creationId xmlns:a16="http://schemas.microsoft.com/office/drawing/2014/main" id="{5C584BB0-C52B-4C2E-9481-4F4EEE3C4158}"/>
            </a:ext>
          </a:extLst>
        </xdr:cNvPr>
        <xdr:cNvSpPr/>
      </xdr:nvSpPr>
      <xdr:spPr>
        <a:xfrm>
          <a:off x="8598648" y="12214862"/>
          <a:ext cx="1134210" cy="608375"/>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756975</xdr:colOff>
      <xdr:row>36</xdr:row>
      <xdr:rowOff>29789</xdr:rowOff>
    </xdr:from>
    <xdr:to>
      <xdr:col>16</xdr:col>
      <xdr:colOff>800140</xdr:colOff>
      <xdr:row>39</xdr:row>
      <xdr:rowOff>163645</xdr:rowOff>
    </xdr:to>
    <xdr:sp macro="" textlink="">
      <xdr:nvSpPr>
        <xdr:cNvPr id="17" name="Rectángulo redondeado 2">
          <a:extLst>
            <a:ext uri="{FF2B5EF4-FFF2-40B4-BE49-F238E27FC236}">
              <a16:creationId xmlns:a16="http://schemas.microsoft.com/office/drawing/2014/main" id="{8CBC7656-D7B3-4DF3-AADC-FF94D7ACBD74}"/>
            </a:ext>
          </a:extLst>
        </xdr:cNvPr>
        <xdr:cNvSpPr/>
      </xdr:nvSpPr>
      <xdr:spPr>
        <a:xfrm>
          <a:off x="11320200" y="6802064"/>
          <a:ext cx="1138540" cy="619631"/>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21</xdr:col>
      <xdr:colOff>305492</xdr:colOff>
      <xdr:row>69</xdr:row>
      <xdr:rowOff>142877</xdr:rowOff>
    </xdr:from>
    <xdr:to>
      <xdr:col>22</xdr:col>
      <xdr:colOff>829062</xdr:colOff>
      <xdr:row>73</xdr:row>
      <xdr:rowOff>80692</xdr:rowOff>
    </xdr:to>
    <xdr:sp macro="" textlink="">
      <xdr:nvSpPr>
        <xdr:cNvPr id="18" name="Rectángulo redondeado 2">
          <a:extLst>
            <a:ext uri="{FF2B5EF4-FFF2-40B4-BE49-F238E27FC236}">
              <a16:creationId xmlns:a16="http://schemas.microsoft.com/office/drawing/2014/main" id="{0F308472-4342-4A27-970D-5AC4D8EEBE9A}"/>
            </a:ext>
          </a:extLst>
        </xdr:cNvPr>
        <xdr:cNvSpPr/>
      </xdr:nvSpPr>
      <xdr:spPr>
        <a:xfrm>
          <a:off x="19726967" y="12258677"/>
          <a:ext cx="1161745" cy="585515"/>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21</xdr:col>
      <xdr:colOff>253537</xdr:colOff>
      <xdr:row>54</xdr:row>
      <xdr:rowOff>38968</xdr:rowOff>
    </xdr:from>
    <xdr:to>
      <xdr:col>22</xdr:col>
      <xdr:colOff>777107</xdr:colOff>
      <xdr:row>57</xdr:row>
      <xdr:rowOff>149965</xdr:rowOff>
    </xdr:to>
    <xdr:sp macro="" textlink="">
      <xdr:nvSpPr>
        <xdr:cNvPr id="19" name="Rectángulo redondeado 2">
          <a:extLst>
            <a:ext uri="{FF2B5EF4-FFF2-40B4-BE49-F238E27FC236}">
              <a16:creationId xmlns:a16="http://schemas.microsoft.com/office/drawing/2014/main" id="{830A52D5-DE34-4463-907C-E0DA5D9ADA82}"/>
            </a:ext>
          </a:extLst>
        </xdr:cNvPr>
        <xdr:cNvSpPr/>
      </xdr:nvSpPr>
      <xdr:spPr>
        <a:xfrm>
          <a:off x="19675012" y="9725893"/>
          <a:ext cx="1161745" cy="59677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11</xdr:col>
      <xdr:colOff>397450</xdr:colOff>
      <xdr:row>35</xdr:row>
      <xdr:rowOff>53170</xdr:rowOff>
    </xdr:from>
    <xdr:to>
      <xdr:col>13</xdr:col>
      <xdr:colOff>11470</xdr:colOff>
      <xdr:row>39</xdr:row>
      <xdr:rowOff>10034</xdr:rowOff>
    </xdr:to>
    <xdr:sp macro="" textlink="">
      <xdr:nvSpPr>
        <xdr:cNvPr id="26" name="Rectángulo redondeado 2">
          <a:extLst>
            <a:ext uri="{FF2B5EF4-FFF2-40B4-BE49-F238E27FC236}">
              <a16:creationId xmlns:a16="http://schemas.microsoft.com/office/drawing/2014/main" id="{3A15CA01-3F9D-41AC-BC42-968F3BD2EFA7}"/>
            </a:ext>
          </a:extLst>
        </xdr:cNvPr>
        <xdr:cNvSpPr/>
      </xdr:nvSpPr>
      <xdr:spPr>
        <a:xfrm>
          <a:off x="8363814" y="6547488"/>
          <a:ext cx="1138020" cy="580319"/>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7</xdr:col>
      <xdr:colOff>636441</xdr:colOff>
      <xdr:row>35</xdr:row>
      <xdr:rowOff>136297</xdr:rowOff>
    </xdr:from>
    <xdr:to>
      <xdr:col>9</xdr:col>
      <xdr:colOff>250461</xdr:colOff>
      <xdr:row>39</xdr:row>
      <xdr:rowOff>93161</xdr:rowOff>
    </xdr:to>
    <xdr:sp macro="" textlink="">
      <xdr:nvSpPr>
        <xdr:cNvPr id="27" name="Rectángulo redondeado 2">
          <a:extLst>
            <a:ext uri="{FF2B5EF4-FFF2-40B4-BE49-F238E27FC236}">
              <a16:creationId xmlns:a16="http://schemas.microsoft.com/office/drawing/2014/main" id="{BF2106F5-9317-46B6-8E4E-2C0E85328E70}"/>
            </a:ext>
          </a:extLst>
        </xdr:cNvPr>
        <xdr:cNvSpPr/>
      </xdr:nvSpPr>
      <xdr:spPr>
        <a:xfrm>
          <a:off x="5554805" y="6630615"/>
          <a:ext cx="1138020" cy="580319"/>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7</xdr:col>
      <xdr:colOff>632977</xdr:colOff>
      <xdr:row>64</xdr:row>
      <xdr:rowOff>150152</xdr:rowOff>
    </xdr:from>
    <xdr:to>
      <xdr:col>9</xdr:col>
      <xdr:colOff>246997</xdr:colOff>
      <xdr:row>68</xdr:row>
      <xdr:rowOff>107017</xdr:rowOff>
    </xdr:to>
    <xdr:sp macro="" textlink="">
      <xdr:nvSpPr>
        <xdr:cNvPr id="28" name="Rectángulo redondeado 2">
          <a:extLst>
            <a:ext uri="{FF2B5EF4-FFF2-40B4-BE49-F238E27FC236}">
              <a16:creationId xmlns:a16="http://schemas.microsoft.com/office/drawing/2014/main" id="{BACDD8C4-EC19-49F7-ACC1-2E881479FE00}"/>
            </a:ext>
          </a:extLst>
        </xdr:cNvPr>
        <xdr:cNvSpPr/>
      </xdr:nvSpPr>
      <xdr:spPr>
        <a:xfrm>
          <a:off x="5551341" y="11164516"/>
          <a:ext cx="1138020" cy="580319"/>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7</xdr:col>
      <xdr:colOff>716104</xdr:colOff>
      <xdr:row>54</xdr:row>
      <xdr:rowOff>77416</xdr:rowOff>
    </xdr:from>
    <xdr:to>
      <xdr:col>9</xdr:col>
      <xdr:colOff>330124</xdr:colOff>
      <xdr:row>58</xdr:row>
      <xdr:rowOff>34280</xdr:rowOff>
    </xdr:to>
    <xdr:sp macro="" textlink="">
      <xdr:nvSpPr>
        <xdr:cNvPr id="29" name="Rectángulo redondeado 2">
          <a:extLst>
            <a:ext uri="{FF2B5EF4-FFF2-40B4-BE49-F238E27FC236}">
              <a16:creationId xmlns:a16="http://schemas.microsoft.com/office/drawing/2014/main" id="{9ACA1F97-A8E7-4746-931B-A410D2467CF7}"/>
            </a:ext>
          </a:extLst>
        </xdr:cNvPr>
        <xdr:cNvSpPr/>
      </xdr:nvSpPr>
      <xdr:spPr>
        <a:xfrm>
          <a:off x="5634468" y="9533143"/>
          <a:ext cx="1138020" cy="580319"/>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11</xdr:col>
      <xdr:colOff>404377</xdr:colOff>
      <xdr:row>54</xdr:row>
      <xdr:rowOff>94734</xdr:rowOff>
    </xdr:from>
    <xdr:to>
      <xdr:col>13</xdr:col>
      <xdr:colOff>18397</xdr:colOff>
      <xdr:row>58</xdr:row>
      <xdr:rowOff>51598</xdr:rowOff>
    </xdr:to>
    <xdr:sp macro="" textlink="">
      <xdr:nvSpPr>
        <xdr:cNvPr id="30" name="Rectángulo redondeado 2">
          <a:extLst>
            <a:ext uri="{FF2B5EF4-FFF2-40B4-BE49-F238E27FC236}">
              <a16:creationId xmlns:a16="http://schemas.microsoft.com/office/drawing/2014/main" id="{98156F51-2F42-4C43-B84F-E40394D55E56}"/>
            </a:ext>
          </a:extLst>
        </xdr:cNvPr>
        <xdr:cNvSpPr/>
      </xdr:nvSpPr>
      <xdr:spPr>
        <a:xfrm>
          <a:off x="8370741" y="9550461"/>
          <a:ext cx="1138020" cy="580319"/>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294408</xdr:colOff>
      <xdr:row>90</xdr:row>
      <xdr:rowOff>101023</xdr:rowOff>
    </xdr:from>
    <xdr:to>
      <xdr:col>24</xdr:col>
      <xdr:colOff>285234</xdr:colOff>
      <xdr:row>100</xdr:row>
      <xdr:rowOff>76901</xdr:rowOff>
    </xdr:to>
    <xdr:pic>
      <xdr:nvPicPr>
        <xdr:cNvPr id="25" name="Imagen 24">
          <a:extLst>
            <a:ext uri="{FF2B5EF4-FFF2-40B4-BE49-F238E27FC236}">
              <a16:creationId xmlns:a16="http://schemas.microsoft.com/office/drawing/2014/main" id="{C24FBD26-4E1C-4B4B-A76A-8AAB99AA02CA}"/>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5974772" y="15219796"/>
          <a:ext cx="16443098" cy="1517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FC74EFA3-E1E9-4299-BD9B-B75B68C993C0}"/>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F73E0460-BD96-460F-B8A8-E4A8FF40C0DD}"/>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25FA554E-B41D-4F52-A81E-FB9266E2A00F}"/>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214E520D-C10C-476B-93DC-05B59F2E635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3723" cy="1336098"/>
        </a:xfrm>
        <a:prstGeom prst="rect">
          <a:avLst/>
        </a:prstGeom>
      </xdr:spPr>
    </xdr:pic>
    <xdr:clientData/>
  </xdr:twoCellAnchor>
  <xdr:twoCellAnchor editAs="oneCell">
    <xdr:from>
      <xdr:col>8</xdr:col>
      <xdr:colOff>482600</xdr:colOff>
      <xdr:row>91</xdr:row>
      <xdr:rowOff>12700</xdr:rowOff>
    </xdr:from>
    <xdr:to>
      <xdr:col>24</xdr:col>
      <xdr:colOff>411088</xdr:colOff>
      <xdr:row>101</xdr:row>
      <xdr:rowOff>27916</xdr:rowOff>
    </xdr:to>
    <xdr:pic>
      <xdr:nvPicPr>
        <xdr:cNvPr id="20" name="Imagen 19">
          <a:extLst>
            <a:ext uri="{FF2B5EF4-FFF2-40B4-BE49-F238E27FC236}">
              <a16:creationId xmlns:a16="http://schemas.microsoft.com/office/drawing/2014/main" id="{B3660F75-3A82-4907-9854-CC972C6B7D4C}"/>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r="21629"/>
        <a:stretch/>
      </xdr:blipFill>
      <xdr:spPr bwMode="auto">
        <a:xfrm>
          <a:off x="6159500" y="16471900"/>
          <a:ext cx="16444838" cy="17106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xdr:row>
      <xdr:rowOff>95250</xdr:rowOff>
    </xdr:from>
    <xdr:to>
      <xdr:col>22</xdr:col>
      <xdr:colOff>730250</xdr:colOff>
      <xdr:row>40</xdr:row>
      <xdr:rowOff>0</xdr:rowOff>
    </xdr:to>
    <xdr:pic>
      <xdr:nvPicPr>
        <xdr:cNvPr id="6" name="Imagen 5">
          <a:extLst>
            <a:ext uri="{FF2B5EF4-FFF2-40B4-BE49-F238E27FC236}">
              <a16:creationId xmlns:a16="http://schemas.microsoft.com/office/drawing/2014/main" id="{FE834B04-ACD9-4434-8AA8-83420076AA28}"/>
            </a:ext>
          </a:extLst>
        </xdr:cNvPr>
        <xdr:cNvPicPr>
          <a:picLocks noChangeAspect="1"/>
        </xdr:cNvPicPr>
      </xdr:nvPicPr>
      <xdr:blipFill rotWithShape="1">
        <a:blip xmlns:r="http://schemas.openxmlformats.org/officeDocument/2006/relationships" r:embed="rId6"/>
        <a:srcRect b="16561"/>
        <a:stretch/>
      </xdr:blipFill>
      <xdr:spPr>
        <a:xfrm>
          <a:off x="4159250" y="2762250"/>
          <a:ext cx="16637000" cy="4603750"/>
        </a:xfrm>
        <a:prstGeom prst="rect">
          <a:avLst/>
        </a:prstGeom>
      </xdr:spPr>
    </xdr:pic>
    <xdr:clientData/>
  </xdr:twoCellAnchor>
  <xdr:twoCellAnchor editAs="oneCell">
    <xdr:from>
      <xdr:col>6</xdr:col>
      <xdr:colOff>31750</xdr:colOff>
      <xdr:row>40</xdr:row>
      <xdr:rowOff>31750</xdr:rowOff>
    </xdr:from>
    <xdr:to>
      <xdr:col>22</xdr:col>
      <xdr:colOff>698500</xdr:colOff>
      <xdr:row>70</xdr:row>
      <xdr:rowOff>31750</xdr:rowOff>
    </xdr:to>
    <xdr:pic>
      <xdr:nvPicPr>
        <xdr:cNvPr id="8" name="Imagen 7">
          <a:extLst>
            <a:ext uri="{FF2B5EF4-FFF2-40B4-BE49-F238E27FC236}">
              <a16:creationId xmlns:a16="http://schemas.microsoft.com/office/drawing/2014/main" id="{885D2082-D366-48E5-A090-B32199365C2B}"/>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sharpenSoften amount="25000"/>
                  </a14:imgEffect>
                  <a14:imgEffect>
                    <a14:brightnessContrast contrast="-20000"/>
                  </a14:imgEffect>
                </a14:imgLayer>
              </a14:imgProps>
            </a:ext>
          </a:extLst>
        </a:blip>
        <a:stretch>
          <a:fillRect/>
        </a:stretch>
      </xdr:blipFill>
      <xdr:spPr>
        <a:xfrm>
          <a:off x="4191000" y="7397750"/>
          <a:ext cx="16573500" cy="4762500"/>
        </a:xfrm>
        <a:prstGeom prst="rect">
          <a:avLst/>
        </a:prstGeom>
      </xdr:spPr>
    </xdr:pic>
    <xdr:clientData/>
  </xdr:twoCellAnchor>
  <xdr:twoCellAnchor editAs="oneCell">
    <xdr:from>
      <xdr:col>9</xdr:col>
      <xdr:colOff>571500</xdr:colOff>
      <xdr:row>70</xdr:row>
      <xdr:rowOff>63500</xdr:rowOff>
    </xdr:from>
    <xdr:to>
      <xdr:col>20</xdr:col>
      <xdr:colOff>95250</xdr:colOff>
      <xdr:row>89</xdr:row>
      <xdr:rowOff>127000</xdr:rowOff>
    </xdr:to>
    <xdr:pic>
      <xdr:nvPicPr>
        <xdr:cNvPr id="21" name="Imagen 20">
          <a:extLst>
            <a:ext uri="{FF2B5EF4-FFF2-40B4-BE49-F238E27FC236}">
              <a16:creationId xmlns:a16="http://schemas.microsoft.com/office/drawing/2014/main" id="{CC83E39D-710D-42E7-967E-CED275924EC7}"/>
            </a:ext>
          </a:extLst>
        </xdr:cNvPr>
        <xdr:cNvPicPr>
          <a:picLocks noChangeAspect="1"/>
        </xdr:cNvPicPr>
      </xdr:nvPicPr>
      <xdr:blipFill>
        <a:blip xmlns:r="http://schemas.openxmlformats.org/officeDocument/2006/relationships" r:embed="rId9"/>
        <a:stretch>
          <a:fillRect/>
        </a:stretch>
      </xdr:blipFill>
      <xdr:spPr>
        <a:xfrm>
          <a:off x="7016750" y="12192000"/>
          <a:ext cx="10445750" cy="314325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6D7DB37D-B7DE-4CE2-A4A2-87461CF25FF1}"/>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55B4EA90-9033-4289-AD10-897130285D96}"/>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B54029AB-E90B-4A1B-AC88-81709A8D5951}"/>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68F81F85-71F4-42C7-A74B-7CE15C2CA5DD}"/>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3723" cy="1336098"/>
        </a:xfrm>
        <a:prstGeom prst="rect">
          <a:avLst/>
        </a:prstGeom>
      </xdr:spPr>
    </xdr:pic>
    <xdr:clientData/>
  </xdr:twoCellAnchor>
  <xdr:twoCellAnchor editAs="oneCell">
    <xdr:from>
      <xdr:col>0</xdr:col>
      <xdr:colOff>158750</xdr:colOff>
      <xdr:row>23</xdr:row>
      <xdr:rowOff>0</xdr:rowOff>
    </xdr:from>
    <xdr:to>
      <xdr:col>25</xdr:col>
      <xdr:colOff>571500</xdr:colOff>
      <xdr:row>50</xdr:row>
      <xdr:rowOff>86661</xdr:rowOff>
    </xdr:to>
    <xdr:pic>
      <xdr:nvPicPr>
        <xdr:cNvPr id="8" name="Imagen 7">
          <a:extLst>
            <a:ext uri="{FF2B5EF4-FFF2-40B4-BE49-F238E27FC236}">
              <a16:creationId xmlns:a16="http://schemas.microsoft.com/office/drawing/2014/main" id="{4F6FAD8A-34CE-4AC3-831D-6534366EB61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8750" y="4667250"/>
          <a:ext cx="23653750" cy="43729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438150</xdr:colOff>
      <xdr:row>90</xdr:row>
      <xdr:rowOff>95250</xdr:rowOff>
    </xdr:from>
    <xdr:to>
      <xdr:col>24</xdr:col>
      <xdr:colOff>404738</xdr:colOff>
      <xdr:row>101</xdr:row>
      <xdr:rowOff>32905</xdr:rowOff>
    </xdr:to>
    <xdr:pic>
      <xdr:nvPicPr>
        <xdr:cNvPr id="11" name="Imagen 10">
          <a:extLst>
            <a:ext uri="{FF2B5EF4-FFF2-40B4-BE49-F238E27FC236}">
              <a16:creationId xmlns:a16="http://schemas.microsoft.com/office/drawing/2014/main" id="{E047206A-26C7-4D12-9337-A81435FA04E6}"/>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r="21629"/>
        <a:stretch/>
      </xdr:blipFill>
      <xdr:spPr bwMode="auto">
        <a:xfrm>
          <a:off x="6115050" y="16383000"/>
          <a:ext cx="16482938" cy="1804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090A7D88-C9A3-40B1-A6CA-A4671FB6F1EB}"/>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703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9DACCEBB-AEDE-41E6-8A6A-CEA5A7F93066}"/>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6276"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4EB92B24-8199-473E-8278-4886B36F5D3D}"/>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258483"/>
          <a:ext cx="1409353" cy="133716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B03793EF-B5AC-45B5-AD80-B7F91C1D141A}"/>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42588" y="16136735"/>
          <a:ext cx="1408488" cy="1416108"/>
        </a:xfrm>
        <a:prstGeom prst="rect">
          <a:avLst/>
        </a:prstGeom>
      </xdr:spPr>
    </xdr:pic>
    <xdr:clientData/>
  </xdr:twoCellAnchor>
  <xdr:twoCellAnchor editAs="oneCell">
    <xdr:from>
      <xdr:col>1</xdr:col>
      <xdr:colOff>744682</xdr:colOff>
      <xdr:row>13</xdr:row>
      <xdr:rowOff>51954</xdr:rowOff>
    </xdr:from>
    <xdr:to>
      <xdr:col>6</xdr:col>
      <xdr:colOff>444500</xdr:colOff>
      <xdr:row>53</xdr:row>
      <xdr:rowOff>31750</xdr:rowOff>
    </xdr:to>
    <xdr:pic>
      <xdr:nvPicPr>
        <xdr:cNvPr id="7" name="Imagen 6">
          <a:extLst>
            <a:ext uri="{FF2B5EF4-FFF2-40B4-BE49-F238E27FC236}">
              <a16:creationId xmlns:a16="http://schemas.microsoft.com/office/drawing/2014/main" id="{95D61043-44A7-4492-ACD2-BF078F83695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93932" y="2941204"/>
          <a:ext cx="3509818" cy="6520296"/>
        </a:xfrm>
        <a:prstGeom prst="rect">
          <a:avLst/>
        </a:prstGeom>
      </xdr:spPr>
    </xdr:pic>
    <xdr:clientData/>
  </xdr:twoCellAnchor>
  <xdr:twoCellAnchor editAs="oneCell">
    <xdr:from>
      <xdr:col>6</xdr:col>
      <xdr:colOff>730250</xdr:colOff>
      <xdr:row>13</xdr:row>
      <xdr:rowOff>25977</xdr:rowOff>
    </xdr:from>
    <xdr:to>
      <xdr:col>12</xdr:col>
      <xdr:colOff>126999</xdr:colOff>
      <xdr:row>52</xdr:row>
      <xdr:rowOff>127000</xdr:rowOff>
    </xdr:to>
    <xdr:pic>
      <xdr:nvPicPr>
        <xdr:cNvPr id="8" name="Imagen 7">
          <a:extLst>
            <a:ext uri="{FF2B5EF4-FFF2-40B4-BE49-F238E27FC236}">
              <a16:creationId xmlns:a16="http://schemas.microsoft.com/office/drawing/2014/main" id="{162D28F5-7BA6-48B5-BECD-C64C6AD1AEA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889500" y="2915227"/>
          <a:ext cx="3968749" cy="6482773"/>
        </a:xfrm>
        <a:prstGeom prst="rect">
          <a:avLst/>
        </a:prstGeom>
      </xdr:spPr>
    </xdr:pic>
    <xdr:clientData/>
  </xdr:twoCellAnchor>
  <xdr:twoCellAnchor editAs="oneCell">
    <xdr:from>
      <xdr:col>12</xdr:col>
      <xdr:colOff>444500</xdr:colOff>
      <xdr:row>13</xdr:row>
      <xdr:rowOff>63500</xdr:rowOff>
    </xdr:from>
    <xdr:to>
      <xdr:col>17</xdr:col>
      <xdr:colOff>31750</xdr:colOff>
      <xdr:row>52</xdr:row>
      <xdr:rowOff>63500</xdr:rowOff>
    </xdr:to>
    <xdr:pic>
      <xdr:nvPicPr>
        <xdr:cNvPr id="9" name="Imagen 8">
          <a:extLst>
            <a:ext uri="{FF2B5EF4-FFF2-40B4-BE49-F238E27FC236}">
              <a16:creationId xmlns:a16="http://schemas.microsoft.com/office/drawing/2014/main" id="{D3F19399-C389-4F52-9D1C-DEA1D41E209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175750" y="2952750"/>
          <a:ext cx="3968750" cy="6381750"/>
        </a:xfrm>
        <a:prstGeom prst="rect">
          <a:avLst/>
        </a:prstGeom>
      </xdr:spPr>
    </xdr:pic>
    <xdr:clientData/>
  </xdr:twoCellAnchor>
  <xdr:twoCellAnchor editAs="oneCell">
    <xdr:from>
      <xdr:col>17</xdr:col>
      <xdr:colOff>507999</xdr:colOff>
      <xdr:row>13</xdr:row>
      <xdr:rowOff>31750</xdr:rowOff>
    </xdr:from>
    <xdr:to>
      <xdr:col>20</xdr:col>
      <xdr:colOff>666750</xdr:colOff>
      <xdr:row>52</xdr:row>
      <xdr:rowOff>0</xdr:rowOff>
    </xdr:to>
    <xdr:pic>
      <xdr:nvPicPr>
        <xdr:cNvPr id="10" name="Imagen 9">
          <a:extLst>
            <a:ext uri="{FF2B5EF4-FFF2-40B4-BE49-F238E27FC236}">
              <a16:creationId xmlns:a16="http://schemas.microsoft.com/office/drawing/2014/main" id="{FA1C2511-229D-4DEF-9B80-6D4E6B305D0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620749" y="2921000"/>
          <a:ext cx="4413251" cy="6350000"/>
        </a:xfrm>
        <a:prstGeom prst="rect">
          <a:avLst/>
        </a:prstGeom>
      </xdr:spPr>
    </xdr:pic>
    <xdr:clientData/>
  </xdr:twoCellAnchor>
  <xdr:twoCellAnchor editAs="oneCell">
    <xdr:from>
      <xdr:col>20</xdr:col>
      <xdr:colOff>1206500</xdr:colOff>
      <xdr:row>13</xdr:row>
      <xdr:rowOff>31750</xdr:rowOff>
    </xdr:from>
    <xdr:to>
      <xdr:col>24</xdr:col>
      <xdr:colOff>580751</xdr:colOff>
      <xdr:row>52</xdr:row>
      <xdr:rowOff>31750</xdr:rowOff>
    </xdr:to>
    <xdr:pic>
      <xdr:nvPicPr>
        <xdr:cNvPr id="11" name="Imagen 10">
          <a:extLst>
            <a:ext uri="{FF2B5EF4-FFF2-40B4-BE49-F238E27FC236}">
              <a16:creationId xmlns:a16="http://schemas.microsoft.com/office/drawing/2014/main" id="{75CA9C4B-311A-4DCC-9644-18F808664BA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573750" y="2921000"/>
          <a:ext cx="4136751" cy="6381750"/>
        </a:xfrm>
        <a:prstGeom prst="rect">
          <a:avLst/>
        </a:prstGeom>
      </xdr:spPr>
    </xdr:pic>
    <xdr:clientData/>
  </xdr:twoCellAnchor>
  <xdr:twoCellAnchor editAs="oneCell">
    <xdr:from>
      <xdr:col>1</xdr:col>
      <xdr:colOff>698500</xdr:colOff>
      <xdr:row>54</xdr:row>
      <xdr:rowOff>0</xdr:rowOff>
    </xdr:from>
    <xdr:to>
      <xdr:col>6</xdr:col>
      <xdr:colOff>444500</xdr:colOff>
      <xdr:row>89</xdr:row>
      <xdr:rowOff>63501</xdr:rowOff>
    </xdr:to>
    <xdr:pic>
      <xdr:nvPicPr>
        <xdr:cNvPr id="12" name="Imagen 11">
          <a:extLst>
            <a:ext uri="{FF2B5EF4-FFF2-40B4-BE49-F238E27FC236}">
              <a16:creationId xmlns:a16="http://schemas.microsoft.com/office/drawing/2014/main" id="{19638026-9078-4B1B-AF51-8978342A1F6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47750" y="9588500"/>
          <a:ext cx="3556000" cy="5683251"/>
        </a:xfrm>
        <a:prstGeom prst="rect">
          <a:avLst/>
        </a:prstGeom>
      </xdr:spPr>
    </xdr:pic>
    <xdr:clientData/>
  </xdr:twoCellAnchor>
  <xdr:twoCellAnchor editAs="oneCell">
    <xdr:from>
      <xdr:col>7</xdr:col>
      <xdr:colOff>31750</xdr:colOff>
      <xdr:row>54</xdr:row>
      <xdr:rowOff>127000</xdr:rowOff>
    </xdr:from>
    <xdr:to>
      <xdr:col>12</xdr:col>
      <xdr:colOff>63500</xdr:colOff>
      <xdr:row>89</xdr:row>
      <xdr:rowOff>31750</xdr:rowOff>
    </xdr:to>
    <xdr:pic>
      <xdr:nvPicPr>
        <xdr:cNvPr id="13" name="Imagen 12">
          <a:extLst>
            <a:ext uri="{FF2B5EF4-FFF2-40B4-BE49-F238E27FC236}">
              <a16:creationId xmlns:a16="http://schemas.microsoft.com/office/drawing/2014/main" id="{939CE604-52BD-4D79-9689-55699FDC201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953000" y="9715500"/>
          <a:ext cx="3841750" cy="5524500"/>
        </a:xfrm>
        <a:prstGeom prst="rect">
          <a:avLst/>
        </a:prstGeom>
      </xdr:spPr>
    </xdr:pic>
    <xdr:clientData/>
  </xdr:twoCellAnchor>
  <xdr:twoCellAnchor editAs="oneCell">
    <xdr:from>
      <xdr:col>12</xdr:col>
      <xdr:colOff>444500</xdr:colOff>
      <xdr:row>54</xdr:row>
      <xdr:rowOff>-1</xdr:rowOff>
    </xdr:from>
    <xdr:to>
      <xdr:col>17</xdr:col>
      <xdr:colOff>0</xdr:colOff>
      <xdr:row>89</xdr:row>
      <xdr:rowOff>95250</xdr:rowOff>
    </xdr:to>
    <xdr:pic>
      <xdr:nvPicPr>
        <xdr:cNvPr id="14" name="Imagen 13">
          <a:extLst>
            <a:ext uri="{FF2B5EF4-FFF2-40B4-BE49-F238E27FC236}">
              <a16:creationId xmlns:a16="http://schemas.microsoft.com/office/drawing/2014/main" id="{D51A7864-94C7-45B5-B119-3DD14C5F984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175750" y="9588499"/>
          <a:ext cx="3937000" cy="5715001"/>
        </a:xfrm>
        <a:prstGeom prst="rect">
          <a:avLst/>
        </a:prstGeom>
      </xdr:spPr>
    </xdr:pic>
    <xdr:clientData/>
  </xdr:twoCellAnchor>
  <xdr:twoCellAnchor editAs="oneCell">
    <xdr:from>
      <xdr:col>17</xdr:col>
      <xdr:colOff>603250</xdr:colOff>
      <xdr:row>53</xdr:row>
      <xdr:rowOff>127000</xdr:rowOff>
    </xdr:from>
    <xdr:to>
      <xdr:col>20</xdr:col>
      <xdr:colOff>539750</xdr:colOff>
      <xdr:row>89</xdr:row>
      <xdr:rowOff>95250</xdr:rowOff>
    </xdr:to>
    <xdr:pic>
      <xdr:nvPicPr>
        <xdr:cNvPr id="15" name="Imagen 14">
          <a:extLst>
            <a:ext uri="{FF2B5EF4-FFF2-40B4-BE49-F238E27FC236}">
              <a16:creationId xmlns:a16="http://schemas.microsoft.com/office/drawing/2014/main" id="{46A1B1FC-3CD1-4C31-A9BC-BB4FE56B70B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3716000" y="9556750"/>
          <a:ext cx="4191000" cy="5746750"/>
        </a:xfrm>
        <a:prstGeom prst="rect">
          <a:avLst/>
        </a:prstGeom>
      </xdr:spPr>
    </xdr:pic>
    <xdr:clientData/>
  </xdr:twoCellAnchor>
  <xdr:twoCellAnchor editAs="oneCell">
    <xdr:from>
      <xdr:col>20</xdr:col>
      <xdr:colOff>1111250</xdr:colOff>
      <xdr:row>54</xdr:row>
      <xdr:rowOff>95250</xdr:rowOff>
    </xdr:from>
    <xdr:to>
      <xdr:col>24</xdr:col>
      <xdr:colOff>539750</xdr:colOff>
      <xdr:row>90</xdr:row>
      <xdr:rowOff>63500</xdr:rowOff>
    </xdr:to>
    <xdr:pic>
      <xdr:nvPicPr>
        <xdr:cNvPr id="16" name="Imagen 15">
          <a:extLst>
            <a:ext uri="{FF2B5EF4-FFF2-40B4-BE49-F238E27FC236}">
              <a16:creationId xmlns:a16="http://schemas.microsoft.com/office/drawing/2014/main" id="{75D51591-90A4-4BE9-9EA2-016184EFE86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478500" y="9683750"/>
          <a:ext cx="4191000" cy="5746750"/>
        </a:xfrm>
        <a:prstGeom prst="rect">
          <a:avLst/>
        </a:prstGeom>
      </xdr:spPr>
    </xdr:pic>
    <xdr:clientData/>
  </xdr:twoCellAnchor>
  <xdr:twoCellAnchor editAs="oneCell">
    <xdr:from>
      <xdr:col>8</xdr:col>
      <xdr:colOff>344715</xdr:colOff>
      <xdr:row>90</xdr:row>
      <xdr:rowOff>22678</xdr:rowOff>
    </xdr:from>
    <xdr:to>
      <xdr:col>24</xdr:col>
      <xdr:colOff>349403</xdr:colOff>
      <xdr:row>101</xdr:row>
      <xdr:rowOff>44697</xdr:rowOff>
    </xdr:to>
    <xdr:pic>
      <xdr:nvPicPr>
        <xdr:cNvPr id="19" name="Imagen 18">
          <a:extLst>
            <a:ext uri="{FF2B5EF4-FFF2-40B4-BE49-F238E27FC236}">
              <a16:creationId xmlns:a16="http://schemas.microsoft.com/office/drawing/2014/main" id="{A752AE9C-A33D-486C-97A8-0C60327B0881}"/>
            </a:ext>
          </a:extLst>
        </xdr:cNvPr>
        <xdr:cNvPicPr>
          <a:picLocks noChangeAspect="1" noChangeArrowheads="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r="21629"/>
        <a:stretch/>
      </xdr:blipFill>
      <xdr:spPr bwMode="auto">
        <a:xfrm>
          <a:off x="6018894" y="15670892"/>
          <a:ext cx="16482938" cy="1804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FAAEC8BB-0079-4383-B199-C37DFD7E5A21}"/>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B9B073CB-A6C8-45D6-A329-C420CACD48EC}"/>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85</xdr:row>
      <xdr:rowOff>51954</xdr:rowOff>
    </xdr:from>
    <xdr:to>
      <xdr:col>17</xdr:col>
      <xdr:colOff>1410295</xdr:colOff>
      <xdr:row>88</xdr:row>
      <xdr:rowOff>589</xdr:rowOff>
    </xdr:to>
    <xdr:sp macro="" textlink="">
      <xdr:nvSpPr>
        <xdr:cNvPr id="4" name="CuadroTexto 3">
          <a:extLst>
            <a:ext uri="{FF2B5EF4-FFF2-40B4-BE49-F238E27FC236}">
              <a16:creationId xmlns:a16="http://schemas.microsoft.com/office/drawing/2014/main" id="{7BE1B3B1-2096-4726-BCC4-A09CBE9683D3}"/>
            </a:ext>
          </a:extLst>
        </xdr:cNvPr>
        <xdr:cNvSpPr txBox="1"/>
      </xdr:nvSpPr>
      <xdr:spPr>
        <a:xfrm>
          <a:off x="11970327" y="15091929"/>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148937</xdr:colOff>
      <xdr:row>84</xdr:row>
      <xdr:rowOff>103909</xdr:rowOff>
    </xdr:from>
    <xdr:to>
      <xdr:col>16</xdr:col>
      <xdr:colOff>218251</xdr:colOff>
      <xdr:row>88</xdr:row>
      <xdr:rowOff>7780</xdr:rowOff>
    </xdr:to>
    <xdr:sp macro="" textlink="">
      <xdr:nvSpPr>
        <xdr:cNvPr id="5" name="Rectángulo redondeado 2">
          <a:extLst>
            <a:ext uri="{FF2B5EF4-FFF2-40B4-BE49-F238E27FC236}">
              <a16:creationId xmlns:a16="http://schemas.microsoft.com/office/drawing/2014/main" id="{0658F7DE-6942-4503-964E-F5D8BBB5C192}"/>
            </a:ext>
          </a:extLst>
        </xdr:cNvPr>
        <xdr:cNvSpPr/>
      </xdr:nvSpPr>
      <xdr:spPr>
        <a:xfrm>
          <a:off x="10712162" y="14981959"/>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171450</xdr:colOff>
      <xdr:row>79</xdr:row>
      <xdr:rowOff>114300</xdr:rowOff>
    </xdr:from>
    <xdr:to>
      <xdr:col>16</xdr:col>
      <xdr:colOff>239979</xdr:colOff>
      <xdr:row>83</xdr:row>
      <xdr:rowOff>57644</xdr:rowOff>
    </xdr:to>
    <xdr:sp macro="" textlink="">
      <xdr:nvSpPr>
        <xdr:cNvPr id="6" name="Rectángulo redondeado 2">
          <a:extLst>
            <a:ext uri="{FF2B5EF4-FFF2-40B4-BE49-F238E27FC236}">
              <a16:creationId xmlns:a16="http://schemas.microsoft.com/office/drawing/2014/main" id="{0A2D666F-DB22-4971-9C4C-E12B54A265D1}"/>
            </a:ext>
          </a:extLst>
        </xdr:cNvPr>
        <xdr:cNvSpPr/>
      </xdr:nvSpPr>
      <xdr:spPr>
        <a:xfrm>
          <a:off x="10734675" y="14182725"/>
          <a:ext cx="1163904" cy="59104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280211</xdr:colOff>
      <xdr:row>80</xdr:row>
      <xdr:rowOff>86769</xdr:rowOff>
    </xdr:from>
    <xdr:to>
      <xdr:col>17</xdr:col>
      <xdr:colOff>1377211</xdr:colOff>
      <xdr:row>83</xdr:row>
      <xdr:rowOff>68604</xdr:rowOff>
    </xdr:to>
    <xdr:sp macro="" textlink="">
      <xdr:nvSpPr>
        <xdr:cNvPr id="7" name="CuadroTexto 6">
          <a:extLst>
            <a:ext uri="{FF2B5EF4-FFF2-40B4-BE49-F238E27FC236}">
              <a16:creationId xmlns:a16="http://schemas.microsoft.com/office/drawing/2014/main" id="{A2059192-E2C4-4DBD-9CE8-45A27333A368}"/>
            </a:ext>
          </a:extLst>
        </xdr:cNvPr>
        <xdr:cNvSpPr txBox="1"/>
      </xdr:nvSpPr>
      <xdr:spPr>
        <a:xfrm>
          <a:off x="11938811" y="14317119"/>
          <a:ext cx="2535275" cy="467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8</xdr:col>
      <xdr:colOff>401783</xdr:colOff>
      <xdr:row>90</xdr:row>
      <xdr:rowOff>83128</xdr:rowOff>
    </xdr:from>
    <xdr:to>
      <xdr:col>10</xdr:col>
      <xdr:colOff>245226</xdr:colOff>
      <xdr:row>98</xdr:row>
      <xdr:rowOff>60118</xdr:rowOff>
    </xdr:to>
    <xdr:pic>
      <xdr:nvPicPr>
        <xdr:cNvPr id="8" name="Imagen 7">
          <a:extLst>
            <a:ext uri="{FF2B5EF4-FFF2-40B4-BE49-F238E27FC236}">
              <a16:creationId xmlns:a16="http://schemas.microsoft.com/office/drawing/2014/main" id="{96CEBD5D-02CC-4E49-B0F0-FCE74AE1C668}"/>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980353"/>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9" name="Imagen 8">
          <a:extLst>
            <a:ext uri="{FF2B5EF4-FFF2-40B4-BE49-F238E27FC236}">
              <a16:creationId xmlns:a16="http://schemas.microsoft.com/office/drawing/2014/main" id="{B5BC5829-2C91-4228-9647-82DE0309814F}"/>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873845"/>
          <a:ext cx="1383723" cy="1336098"/>
        </a:xfrm>
        <a:prstGeom prst="rect">
          <a:avLst/>
        </a:prstGeom>
      </xdr:spPr>
    </xdr:pic>
    <xdr:clientData/>
  </xdr:twoCellAnchor>
  <xdr:twoCellAnchor editAs="oneCell">
    <xdr:from>
      <xdr:col>15</xdr:col>
      <xdr:colOff>568647</xdr:colOff>
      <xdr:row>42</xdr:row>
      <xdr:rowOff>13854</xdr:rowOff>
    </xdr:from>
    <xdr:to>
      <xdr:col>30</xdr:col>
      <xdr:colOff>365066</xdr:colOff>
      <xdr:row>77</xdr:row>
      <xdr:rowOff>41564</xdr:rowOff>
    </xdr:to>
    <xdr:pic>
      <xdr:nvPicPr>
        <xdr:cNvPr id="10" name="Imagen 9">
          <a:extLst>
            <a:ext uri="{FF2B5EF4-FFF2-40B4-BE49-F238E27FC236}">
              <a16:creationId xmlns:a16="http://schemas.microsoft.com/office/drawing/2014/main" id="{BA8A7CB9-8293-4C8F-B987-FF996A90FE90}"/>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b="18318"/>
        <a:stretch/>
      </xdr:blipFill>
      <xdr:spPr bwMode="auto">
        <a:xfrm>
          <a:off x="11131872" y="8091054"/>
          <a:ext cx="16388969" cy="56950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527687</xdr:colOff>
      <xdr:row>49</xdr:row>
      <xdr:rowOff>158636</xdr:rowOff>
    </xdr:from>
    <xdr:to>
      <xdr:col>20</xdr:col>
      <xdr:colOff>1340429</xdr:colOff>
      <xdr:row>53</xdr:row>
      <xdr:rowOff>159327</xdr:rowOff>
    </xdr:to>
    <xdr:sp macro="" textlink="">
      <xdr:nvSpPr>
        <xdr:cNvPr id="11" name="Rectángulo redondeado 2">
          <a:extLst>
            <a:ext uri="{FF2B5EF4-FFF2-40B4-BE49-F238E27FC236}">
              <a16:creationId xmlns:a16="http://schemas.microsoft.com/office/drawing/2014/main" id="{FB1E1490-763D-46B8-BD62-8C16E571BBC2}"/>
            </a:ext>
          </a:extLst>
        </xdr:cNvPr>
        <xdr:cNvSpPr/>
      </xdr:nvSpPr>
      <xdr:spPr>
        <a:xfrm>
          <a:off x="17882237" y="9369311"/>
          <a:ext cx="812742" cy="648391"/>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126250</xdr:colOff>
      <xdr:row>70</xdr:row>
      <xdr:rowOff>90055</xdr:rowOff>
    </xdr:from>
    <xdr:to>
      <xdr:col>19</xdr:col>
      <xdr:colOff>947477</xdr:colOff>
      <xdr:row>74</xdr:row>
      <xdr:rowOff>86937</xdr:rowOff>
    </xdr:to>
    <xdr:sp macro="" textlink="">
      <xdr:nvSpPr>
        <xdr:cNvPr id="12" name="Rectángulo redondeado 2">
          <a:extLst>
            <a:ext uri="{FF2B5EF4-FFF2-40B4-BE49-F238E27FC236}">
              <a16:creationId xmlns:a16="http://schemas.microsoft.com/office/drawing/2014/main" id="{91B06933-9ABA-4170-A932-68242F3B7124}"/>
            </a:ext>
          </a:extLst>
        </xdr:cNvPr>
        <xdr:cNvSpPr/>
      </xdr:nvSpPr>
      <xdr:spPr>
        <a:xfrm>
          <a:off x="16166350" y="12701155"/>
          <a:ext cx="821227" cy="64458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581892</xdr:colOff>
      <xdr:row>61</xdr:row>
      <xdr:rowOff>67021</xdr:rowOff>
    </xdr:from>
    <xdr:to>
      <xdr:col>20</xdr:col>
      <xdr:colOff>1392729</xdr:colOff>
      <xdr:row>65</xdr:row>
      <xdr:rowOff>67713</xdr:rowOff>
    </xdr:to>
    <xdr:sp macro="" textlink="">
      <xdr:nvSpPr>
        <xdr:cNvPr id="13" name="Rectángulo redondeado 2">
          <a:extLst>
            <a:ext uri="{FF2B5EF4-FFF2-40B4-BE49-F238E27FC236}">
              <a16:creationId xmlns:a16="http://schemas.microsoft.com/office/drawing/2014/main" id="{869E7ED6-CC01-46CE-9846-B67890741CD8}"/>
            </a:ext>
          </a:extLst>
        </xdr:cNvPr>
        <xdr:cNvSpPr/>
      </xdr:nvSpPr>
      <xdr:spPr>
        <a:xfrm>
          <a:off x="17936442" y="11220796"/>
          <a:ext cx="810837" cy="6483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23</xdr:col>
      <xdr:colOff>369745</xdr:colOff>
      <xdr:row>50</xdr:row>
      <xdr:rowOff>53515</xdr:rowOff>
    </xdr:from>
    <xdr:to>
      <xdr:col>24</xdr:col>
      <xdr:colOff>37755</xdr:colOff>
      <xdr:row>54</xdr:row>
      <xdr:rowOff>54207</xdr:rowOff>
    </xdr:to>
    <xdr:sp macro="" textlink="">
      <xdr:nvSpPr>
        <xdr:cNvPr id="14" name="Rectángulo redondeado 2">
          <a:extLst>
            <a:ext uri="{FF2B5EF4-FFF2-40B4-BE49-F238E27FC236}">
              <a16:creationId xmlns:a16="http://schemas.microsoft.com/office/drawing/2014/main" id="{14F8574B-965E-4417-9FE3-D420C3B45EC9}"/>
            </a:ext>
          </a:extLst>
        </xdr:cNvPr>
        <xdr:cNvSpPr/>
      </xdr:nvSpPr>
      <xdr:spPr>
        <a:xfrm>
          <a:off x="21419995" y="9426115"/>
          <a:ext cx="753860" cy="6483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21</xdr:col>
      <xdr:colOff>194658</xdr:colOff>
      <xdr:row>50</xdr:row>
      <xdr:rowOff>40007</xdr:rowOff>
    </xdr:from>
    <xdr:to>
      <xdr:col>22</xdr:col>
      <xdr:colOff>335974</xdr:colOff>
      <xdr:row>54</xdr:row>
      <xdr:rowOff>36889</xdr:rowOff>
    </xdr:to>
    <xdr:sp macro="" textlink="">
      <xdr:nvSpPr>
        <xdr:cNvPr id="15" name="Rectángulo redondeado 2">
          <a:extLst>
            <a:ext uri="{FF2B5EF4-FFF2-40B4-BE49-F238E27FC236}">
              <a16:creationId xmlns:a16="http://schemas.microsoft.com/office/drawing/2014/main" id="{F89CDB64-AE01-4613-AD3A-E45D1D472F73}"/>
            </a:ext>
          </a:extLst>
        </xdr:cNvPr>
        <xdr:cNvSpPr/>
      </xdr:nvSpPr>
      <xdr:spPr>
        <a:xfrm>
          <a:off x="19616133" y="9412607"/>
          <a:ext cx="779491" cy="64458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904704</xdr:colOff>
      <xdr:row>70</xdr:row>
      <xdr:rowOff>57325</xdr:rowOff>
    </xdr:from>
    <xdr:to>
      <xdr:col>25</xdr:col>
      <xdr:colOff>576524</xdr:colOff>
      <xdr:row>74</xdr:row>
      <xdr:rowOff>58017</xdr:rowOff>
    </xdr:to>
    <xdr:sp macro="" textlink="">
      <xdr:nvSpPr>
        <xdr:cNvPr id="16" name="Rectángulo redondeado 2">
          <a:extLst>
            <a:ext uri="{FF2B5EF4-FFF2-40B4-BE49-F238E27FC236}">
              <a16:creationId xmlns:a16="http://schemas.microsoft.com/office/drawing/2014/main" id="{26ED6F13-B0E0-4024-8BE1-6FB676A10B89}"/>
            </a:ext>
          </a:extLst>
        </xdr:cNvPr>
        <xdr:cNvSpPr/>
      </xdr:nvSpPr>
      <xdr:spPr>
        <a:xfrm>
          <a:off x="23040804" y="12668425"/>
          <a:ext cx="767195" cy="6483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956658</xdr:colOff>
      <xdr:row>61</xdr:row>
      <xdr:rowOff>57325</xdr:rowOff>
    </xdr:from>
    <xdr:to>
      <xdr:col>25</xdr:col>
      <xdr:colOff>628478</xdr:colOff>
      <xdr:row>65</xdr:row>
      <xdr:rowOff>58017</xdr:rowOff>
    </xdr:to>
    <xdr:sp macro="" textlink="">
      <xdr:nvSpPr>
        <xdr:cNvPr id="17" name="Rectángulo redondeado 2">
          <a:extLst>
            <a:ext uri="{FF2B5EF4-FFF2-40B4-BE49-F238E27FC236}">
              <a16:creationId xmlns:a16="http://schemas.microsoft.com/office/drawing/2014/main" id="{23FC7C92-5C39-4332-85E2-B0340066BE60}"/>
            </a:ext>
          </a:extLst>
        </xdr:cNvPr>
        <xdr:cNvSpPr/>
      </xdr:nvSpPr>
      <xdr:spPr>
        <a:xfrm>
          <a:off x="23092758" y="11211100"/>
          <a:ext cx="767195" cy="6483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601115</xdr:colOff>
      <xdr:row>70</xdr:row>
      <xdr:rowOff>117070</xdr:rowOff>
    </xdr:from>
    <xdr:to>
      <xdr:col>20</xdr:col>
      <xdr:colOff>1408142</xdr:colOff>
      <xdr:row>74</xdr:row>
      <xdr:rowOff>117762</xdr:rowOff>
    </xdr:to>
    <xdr:sp macro="" textlink="">
      <xdr:nvSpPr>
        <xdr:cNvPr id="24" name="Rectángulo redondeado 2">
          <a:extLst>
            <a:ext uri="{FF2B5EF4-FFF2-40B4-BE49-F238E27FC236}">
              <a16:creationId xmlns:a16="http://schemas.microsoft.com/office/drawing/2014/main" id="{5274861B-119D-4352-94C7-1C3AC88E88C7}"/>
            </a:ext>
          </a:extLst>
        </xdr:cNvPr>
        <xdr:cNvSpPr/>
      </xdr:nvSpPr>
      <xdr:spPr>
        <a:xfrm>
          <a:off x="17955665" y="12728170"/>
          <a:ext cx="807027" cy="6483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738187</xdr:colOff>
      <xdr:row>22</xdr:row>
      <xdr:rowOff>168417</xdr:rowOff>
    </xdr:from>
    <xdr:to>
      <xdr:col>7</xdr:col>
      <xdr:colOff>214312</xdr:colOff>
      <xdr:row>81</xdr:row>
      <xdr:rowOff>119061</xdr:rowOff>
    </xdr:to>
    <xdr:pic>
      <xdr:nvPicPr>
        <xdr:cNvPr id="29" name="Imagen 28">
          <a:extLst>
            <a:ext uri="{FF2B5EF4-FFF2-40B4-BE49-F238E27FC236}">
              <a16:creationId xmlns:a16="http://schemas.microsoft.com/office/drawing/2014/main" id="{6F0153CB-A7B4-49CA-9EE7-76EB780B626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71562" y="4835667"/>
          <a:ext cx="4048125" cy="9880457"/>
        </a:xfrm>
        <a:prstGeom prst="rect">
          <a:avLst/>
        </a:prstGeom>
      </xdr:spPr>
    </xdr:pic>
    <xdr:clientData/>
  </xdr:twoCellAnchor>
  <xdr:twoCellAnchor editAs="oneCell">
    <xdr:from>
      <xdr:col>7</xdr:col>
      <xdr:colOff>598342</xdr:colOff>
      <xdr:row>22</xdr:row>
      <xdr:rowOff>144605</xdr:rowOff>
    </xdr:from>
    <xdr:to>
      <xdr:col>13</xdr:col>
      <xdr:colOff>-1</xdr:colOff>
      <xdr:row>81</xdr:row>
      <xdr:rowOff>106218</xdr:rowOff>
    </xdr:to>
    <xdr:pic>
      <xdr:nvPicPr>
        <xdr:cNvPr id="30" name="Imagen 29">
          <a:extLst>
            <a:ext uri="{FF2B5EF4-FFF2-40B4-BE49-F238E27FC236}">
              <a16:creationId xmlns:a16="http://schemas.microsoft.com/office/drawing/2014/main" id="{7743F480-E0A2-4B2C-B487-3CC1A46D824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503717" y="4811855"/>
          <a:ext cx="3973657" cy="9891426"/>
        </a:xfrm>
        <a:prstGeom prst="rect">
          <a:avLst/>
        </a:prstGeom>
      </xdr:spPr>
    </xdr:pic>
    <xdr:clientData/>
  </xdr:twoCellAnchor>
  <xdr:twoCellAnchor>
    <xdr:from>
      <xdr:col>17</xdr:col>
      <xdr:colOff>1378787</xdr:colOff>
      <xdr:row>61</xdr:row>
      <xdr:rowOff>80529</xdr:rowOff>
    </xdr:from>
    <xdr:to>
      <xdr:col>18</xdr:col>
      <xdr:colOff>676014</xdr:colOff>
      <xdr:row>65</xdr:row>
      <xdr:rowOff>77411</xdr:rowOff>
    </xdr:to>
    <xdr:sp macro="" textlink="">
      <xdr:nvSpPr>
        <xdr:cNvPr id="31" name="Rectángulo redondeado 2">
          <a:extLst>
            <a:ext uri="{FF2B5EF4-FFF2-40B4-BE49-F238E27FC236}">
              <a16:creationId xmlns:a16="http://schemas.microsoft.com/office/drawing/2014/main" id="{3A235487-FE32-4FF2-8BA0-89651C85082E}"/>
            </a:ext>
          </a:extLst>
        </xdr:cNvPr>
        <xdr:cNvSpPr/>
      </xdr:nvSpPr>
      <xdr:spPr>
        <a:xfrm>
          <a:off x="14451850" y="11343842"/>
          <a:ext cx="821227" cy="66363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1388312</xdr:colOff>
      <xdr:row>68</xdr:row>
      <xdr:rowOff>42430</xdr:rowOff>
    </xdr:from>
    <xdr:to>
      <xdr:col>18</xdr:col>
      <xdr:colOff>685539</xdr:colOff>
      <xdr:row>72</xdr:row>
      <xdr:rowOff>39312</xdr:rowOff>
    </xdr:to>
    <xdr:sp macro="" textlink="">
      <xdr:nvSpPr>
        <xdr:cNvPr id="32" name="Rectángulo redondeado 2">
          <a:extLst>
            <a:ext uri="{FF2B5EF4-FFF2-40B4-BE49-F238E27FC236}">
              <a16:creationId xmlns:a16="http://schemas.microsoft.com/office/drawing/2014/main" id="{23F71D5D-2FB5-459E-9812-54353A4CC067}"/>
            </a:ext>
          </a:extLst>
        </xdr:cNvPr>
        <xdr:cNvSpPr/>
      </xdr:nvSpPr>
      <xdr:spPr>
        <a:xfrm>
          <a:off x="14461375" y="12472555"/>
          <a:ext cx="821227" cy="66363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183400</xdr:colOff>
      <xdr:row>61</xdr:row>
      <xdr:rowOff>75767</xdr:rowOff>
    </xdr:from>
    <xdr:to>
      <xdr:col>19</xdr:col>
      <xdr:colOff>1004627</xdr:colOff>
      <xdr:row>65</xdr:row>
      <xdr:rowOff>72649</xdr:rowOff>
    </xdr:to>
    <xdr:sp macro="" textlink="">
      <xdr:nvSpPr>
        <xdr:cNvPr id="33" name="Rectángulo redondeado 2">
          <a:extLst>
            <a:ext uri="{FF2B5EF4-FFF2-40B4-BE49-F238E27FC236}">
              <a16:creationId xmlns:a16="http://schemas.microsoft.com/office/drawing/2014/main" id="{74241A19-9B0D-4AB4-B613-763669951070}"/>
            </a:ext>
          </a:extLst>
        </xdr:cNvPr>
        <xdr:cNvSpPr/>
      </xdr:nvSpPr>
      <xdr:spPr>
        <a:xfrm>
          <a:off x="16209213" y="11339080"/>
          <a:ext cx="821227" cy="66363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169112</xdr:colOff>
      <xdr:row>49</xdr:row>
      <xdr:rowOff>132917</xdr:rowOff>
    </xdr:from>
    <xdr:to>
      <xdr:col>19</xdr:col>
      <xdr:colOff>990339</xdr:colOff>
      <xdr:row>53</xdr:row>
      <xdr:rowOff>129799</xdr:rowOff>
    </xdr:to>
    <xdr:sp macro="" textlink="">
      <xdr:nvSpPr>
        <xdr:cNvPr id="34" name="Rectángulo redondeado 2">
          <a:extLst>
            <a:ext uri="{FF2B5EF4-FFF2-40B4-BE49-F238E27FC236}">
              <a16:creationId xmlns:a16="http://schemas.microsoft.com/office/drawing/2014/main" id="{C3C4499E-5640-4762-B0E3-C3CD4A838903}"/>
            </a:ext>
          </a:extLst>
        </xdr:cNvPr>
        <xdr:cNvSpPr/>
      </xdr:nvSpPr>
      <xdr:spPr>
        <a:xfrm>
          <a:off x="16194925" y="9395980"/>
          <a:ext cx="821227" cy="66363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1412124</xdr:colOff>
      <xdr:row>49</xdr:row>
      <xdr:rowOff>161492</xdr:rowOff>
    </xdr:from>
    <xdr:to>
      <xdr:col>18</xdr:col>
      <xdr:colOff>709351</xdr:colOff>
      <xdr:row>53</xdr:row>
      <xdr:rowOff>158374</xdr:rowOff>
    </xdr:to>
    <xdr:sp macro="" textlink="">
      <xdr:nvSpPr>
        <xdr:cNvPr id="35" name="Rectángulo redondeado 2">
          <a:extLst>
            <a:ext uri="{FF2B5EF4-FFF2-40B4-BE49-F238E27FC236}">
              <a16:creationId xmlns:a16="http://schemas.microsoft.com/office/drawing/2014/main" id="{F90EAA40-5BE3-42B1-95AE-34B426809E02}"/>
            </a:ext>
          </a:extLst>
        </xdr:cNvPr>
        <xdr:cNvSpPr/>
      </xdr:nvSpPr>
      <xdr:spPr>
        <a:xfrm>
          <a:off x="14485187" y="9424555"/>
          <a:ext cx="821227" cy="66363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476250</xdr:colOff>
      <xdr:row>90</xdr:row>
      <xdr:rowOff>142876</xdr:rowOff>
    </xdr:from>
    <xdr:to>
      <xdr:col>23</xdr:col>
      <xdr:colOff>147562</xdr:colOff>
      <xdr:row>101</xdr:row>
      <xdr:rowOff>66489</xdr:rowOff>
    </xdr:to>
    <xdr:pic>
      <xdr:nvPicPr>
        <xdr:cNvPr id="36" name="Imagen 35">
          <a:extLst>
            <a:ext uri="{FF2B5EF4-FFF2-40B4-BE49-F238E27FC236}">
              <a16:creationId xmlns:a16="http://schemas.microsoft.com/office/drawing/2014/main" id="{F5EA8B42-2FA1-4CEC-956B-5945C247242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143625" y="16287751"/>
          <a:ext cx="15054187" cy="1733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BA90577F-9D94-4DC5-8CB1-6849C5E22281}"/>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C4E6991D-7AF2-4B57-9F79-75D24918E9BC}"/>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962FBE75-DB69-417F-8BC7-5FDB4BC5F26C}"/>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3F759AFC-5C98-4ED7-8D96-92172891E241}"/>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3723" cy="1336098"/>
        </a:xfrm>
        <a:prstGeom prst="rect">
          <a:avLst/>
        </a:prstGeom>
      </xdr:spPr>
    </xdr:pic>
    <xdr:clientData/>
  </xdr:twoCellAnchor>
  <xdr:twoCellAnchor editAs="oneCell">
    <xdr:from>
      <xdr:col>1</xdr:col>
      <xdr:colOff>317500</xdr:colOff>
      <xdr:row>25</xdr:row>
      <xdr:rowOff>127000</xdr:rowOff>
    </xdr:from>
    <xdr:to>
      <xdr:col>25</xdr:col>
      <xdr:colOff>883716</xdr:colOff>
      <xdr:row>53</xdr:row>
      <xdr:rowOff>89477</xdr:rowOff>
    </xdr:to>
    <xdr:pic>
      <xdr:nvPicPr>
        <xdr:cNvPr id="8" name="Imagen 7">
          <a:extLst>
            <a:ext uri="{FF2B5EF4-FFF2-40B4-BE49-F238E27FC236}">
              <a16:creationId xmlns:a16="http://schemas.microsoft.com/office/drawing/2014/main" id="{438817C1-125B-4702-A19E-8A2FFD51156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6750" y="5111750"/>
          <a:ext cx="23457966" cy="44074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548351</xdr:colOff>
      <xdr:row>90</xdr:row>
      <xdr:rowOff>92709</xdr:rowOff>
    </xdr:from>
    <xdr:to>
      <xdr:col>23</xdr:col>
      <xdr:colOff>235538</xdr:colOff>
      <xdr:row>101</xdr:row>
      <xdr:rowOff>79822</xdr:rowOff>
    </xdr:to>
    <xdr:pic>
      <xdr:nvPicPr>
        <xdr:cNvPr id="9" name="Imagen 8">
          <a:extLst>
            <a:ext uri="{FF2B5EF4-FFF2-40B4-BE49-F238E27FC236}">
              <a16:creationId xmlns:a16="http://schemas.microsoft.com/office/drawing/2014/main" id="{ECF0B87A-F369-43F9-BE18-2C0A5D3BA0B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225251" y="16380459"/>
          <a:ext cx="15117687" cy="18540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D71A3508-7C60-4332-8159-E5C2F647DA32}"/>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AA9F9EC5-30E8-4491-9106-F07A2F38C566}"/>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4E154FAB-A6DE-4472-A35D-74150001375F}"/>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72683766-7D43-4AB4-A00B-1C154BFDAC9B}"/>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3723" cy="1336098"/>
        </a:xfrm>
        <a:prstGeom prst="rect">
          <a:avLst/>
        </a:prstGeom>
      </xdr:spPr>
    </xdr:pic>
    <xdr:clientData/>
  </xdr:twoCellAnchor>
  <xdr:twoCellAnchor editAs="oneCell">
    <xdr:from>
      <xdr:col>3</xdr:col>
      <xdr:colOff>748145</xdr:colOff>
      <xdr:row>21</xdr:row>
      <xdr:rowOff>52601</xdr:rowOff>
    </xdr:from>
    <xdr:to>
      <xdr:col>23</xdr:col>
      <xdr:colOff>457200</xdr:colOff>
      <xdr:row>78</xdr:row>
      <xdr:rowOff>130406</xdr:rowOff>
    </xdr:to>
    <xdr:pic>
      <xdr:nvPicPr>
        <xdr:cNvPr id="6" name="Imagen 5">
          <a:extLst>
            <a:ext uri="{FF2B5EF4-FFF2-40B4-BE49-F238E27FC236}">
              <a16:creationId xmlns:a16="http://schemas.microsoft.com/office/drawing/2014/main" id="{C720548C-1B3F-41F3-B937-68F8BAE8B663}"/>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9683" r="20025" b="18785"/>
        <a:stretch/>
      </xdr:blipFill>
      <xdr:spPr bwMode="auto">
        <a:xfrm>
          <a:off x="2615045" y="4396001"/>
          <a:ext cx="18892405" cy="93075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7" name="Rectángulo redondeado 2">
          <a:extLst>
            <a:ext uri="{FF2B5EF4-FFF2-40B4-BE49-F238E27FC236}">
              <a16:creationId xmlns:a16="http://schemas.microsoft.com/office/drawing/2014/main" id="{19C9C84E-6D13-4D73-93C5-2B0829B76DFD}"/>
            </a:ext>
          </a:extLst>
        </xdr:cNvPr>
        <xdr:cNvSpPr/>
      </xdr:nvSpPr>
      <xdr:spPr>
        <a:xfrm>
          <a:off x="290945" y="14589702"/>
          <a:ext cx="1160360"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8" name="Rectángulo redondeado 2">
          <a:extLst>
            <a:ext uri="{FF2B5EF4-FFF2-40B4-BE49-F238E27FC236}">
              <a16:creationId xmlns:a16="http://schemas.microsoft.com/office/drawing/2014/main" id="{0485B6AC-CA62-4BAD-A07D-FDDD736E45F8}"/>
            </a:ext>
          </a:extLst>
        </xdr:cNvPr>
        <xdr:cNvSpPr/>
      </xdr:nvSpPr>
      <xdr:spPr>
        <a:xfrm>
          <a:off x="313458" y="13790468"/>
          <a:ext cx="1159575" cy="59537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9" name="CuadroTexto 8">
          <a:extLst>
            <a:ext uri="{FF2B5EF4-FFF2-40B4-BE49-F238E27FC236}">
              <a16:creationId xmlns:a16="http://schemas.microsoft.com/office/drawing/2014/main" id="{B4D720AC-B637-40F7-B6B7-697CCC9D0D45}"/>
            </a:ext>
          </a:extLst>
        </xdr:cNvPr>
        <xdr:cNvSpPr txBox="1"/>
      </xdr:nvSpPr>
      <xdr:spPr>
        <a:xfrm>
          <a:off x="1534391" y="13910830"/>
          <a:ext cx="3685309" cy="4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10" name="CuadroTexto 9">
          <a:extLst>
            <a:ext uri="{FF2B5EF4-FFF2-40B4-BE49-F238E27FC236}">
              <a16:creationId xmlns:a16="http://schemas.microsoft.com/office/drawing/2014/main" id="{A28FD315-E1C7-4754-B1A1-24943F93551C}"/>
            </a:ext>
          </a:extLst>
        </xdr:cNvPr>
        <xdr:cNvSpPr txBox="1"/>
      </xdr:nvSpPr>
      <xdr:spPr>
        <a:xfrm>
          <a:off x="1575954" y="14697075"/>
          <a:ext cx="2497877" cy="48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19</xdr:col>
      <xdr:colOff>928252</xdr:colOff>
      <xdr:row>36</xdr:row>
      <xdr:rowOff>25111</xdr:rowOff>
    </xdr:from>
    <xdr:to>
      <xdr:col>20</xdr:col>
      <xdr:colOff>750091</xdr:colOff>
      <xdr:row>39</xdr:row>
      <xdr:rowOff>134895</xdr:rowOff>
    </xdr:to>
    <xdr:sp macro="" textlink="">
      <xdr:nvSpPr>
        <xdr:cNvPr id="11" name="Rectángulo redondeado 2">
          <a:extLst>
            <a:ext uri="{FF2B5EF4-FFF2-40B4-BE49-F238E27FC236}">
              <a16:creationId xmlns:a16="http://schemas.microsoft.com/office/drawing/2014/main" id="{24BDF81F-C99F-4575-9B7D-6C35CBF5778A}"/>
            </a:ext>
          </a:extLst>
        </xdr:cNvPr>
        <xdr:cNvSpPr/>
      </xdr:nvSpPr>
      <xdr:spPr>
        <a:xfrm>
          <a:off x="16968352" y="6797386"/>
          <a:ext cx="1136289" cy="595559"/>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1063681</xdr:colOff>
      <xdr:row>36</xdr:row>
      <xdr:rowOff>51262</xdr:rowOff>
    </xdr:from>
    <xdr:to>
      <xdr:col>18</xdr:col>
      <xdr:colOff>684628</xdr:colOff>
      <xdr:row>39</xdr:row>
      <xdr:rowOff>162257</xdr:rowOff>
    </xdr:to>
    <xdr:sp macro="" textlink="">
      <xdr:nvSpPr>
        <xdr:cNvPr id="13" name="Rectángulo redondeado 2">
          <a:extLst>
            <a:ext uri="{FF2B5EF4-FFF2-40B4-BE49-F238E27FC236}">
              <a16:creationId xmlns:a16="http://schemas.microsoft.com/office/drawing/2014/main" id="{D1B2A6D8-4C9D-4B06-A35F-5906FDF224EE}"/>
            </a:ext>
          </a:extLst>
        </xdr:cNvPr>
        <xdr:cNvSpPr/>
      </xdr:nvSpPr>
      <xdr:spPr>
        <a:xfrm>
          <a:off x="14160556" y="6823537"/>
          <a:ext cx="1144947" cy="596770"/>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756975</xdr:colOff>
      <xdr:row>36</xdr:row>
      <xdr:rowOff>29789</xdr:rowOff>
    </xdr:from>
    <xdr:to>
      <xdr:col>16</xdr:col>
      <xdr:colOff>800140</xdr:colOff>
      <xdr:row>39</xdr:row>
      <xdr:rowOff>163645</xdr:rowOff>
    </xdr:to>
    <xdr:sp macro="" textlink="">
      <xdr:nvSpPr>
        <xdr:cNvPr id="16" name="Rectángulo redondeado 2">
          <a:extLst>
            <a:ext uri="{FF2B5EF4-FFF2-40B4-BE49-F238E27FC236}">
              <a16:creationId xmlns:a16="http://schemas.microsoft.com/office/drawing/2014/main" id="{64586412-84CF-4DBE-9FF4-B88D16208CBD}"/>
            </a:ext>
          </a:extLst>
        </xdr:cNvPr>
        <xdr:cNvSpPr/>
      </xdr:nvSpPr>
      <xdr:spPr>
        <a:xfrm>
          <a:off x="11320200" y="6802064"/>
          <a:ext cx="1138540" cy="619631"/>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21</xdr:col>
      <xdr:colOff>305492</xdr:colOff>
      <xdr:row>69</xdr:row>
      <xdr:rowOff>142877</xdr:rowOff>
    </xdr:from>
    <xdr:to>
      <xdr:col>22</xdr:col>
      <xdr:colOff>829062</xdr:colOff>
      <xdr:row>73</xdr:row>
      <xdr:rowOff>80692</xdr:rowOff>
    </xdr:to>
    <xdr:sp macro="" textlink="">
      <xdr:nvSpPr>
        <xdr:cNvPr id="17" name="Rectángulo redondeado 2">
          <a:extLst>
            <a:ext uri="{FF2B5EF4-FFF2-40B4-BE49-F238E27FC236}">
              <a16:creationId xmlns:a16="http://schemas.microsoft.com/office/drawing/2014/main" id="{63A16B27-FBF1-49ED-B510-BF8E0BCD0B75}"/>
            </a:ext>
          </a:extLst>
        </xdr:cNvPr>
        <xdr:cNvSpPr/>
      </xdr:nvSpPr>
      <xdr:spPr>
        <a:xfrm>
          <a:off x="19726967" y="12258677"/>
          <a:ext cx="1161745" cy="585515"/>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21</xdr:col>
      <xdr:colOff>253537</xdr:colOff>
      <xdr:row>54</xdr:row>
      <xdr:rowOff>38968</xdr:rowOff>
    </xdr:from>
    <xdr:to>
      <xdr:col>22</xdr:col>
      <xdr:colOff>777107</xdr:colOff>
      <xdr:row>57</xdr:row>
      <xdr:rowOff>149965</xdr:rowOff>
    </xdr:to>
    <xdr:sp macro="" textlink="">
      <xdr:nvSpPr>
        <xdr:cNvPr id="18" name="Rectángulo redondeado 2">
          <a:extLst>
            <a:ext uri="{FF2B5EF4-FFF2-40B4-BE49-F238E27FC236}">
              <a16:creationId xmlns:a16="http://schemas.microsoft.com/office/drawing/2014/main" id="{21776D84-D86F-4DB0-B45E-79FD0F9DCC6E}"/>
            </a:ext>
          </a:extLst>
        </xdr:cNvPr>
        <xdr:cNvSpPr/>
      </xdr:nvSpPr>
      <xdr:spPr>
        <a:xfrm>
          <a:off x="19675012" y="9725893"/>
          <a:ext cx="1161745" cy="59677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695757</xdr:colOff>
      <xdr:row>54</xdr:row>
      <xdr:rowOff>16451</xdr:rowOff>
    </xdr:from>
    <xdr:to>
      <xdr:col>16</xdr:col>
      <xdr:colOff>751217</xdr:colOff>
      <xdr:row>57</xdr:row>
      <xdr:rowOff>134202</xdr:rowOff>
    </xdr:to>
    <xdr:sp macro="" textlink="">
      <xdr:nvSpPr>
        <xdr:cNvPr id="26" name="Rectángulo redondeado 2">
          <a:extLst>
            <a:ext uri="{FF2B5EF4-FFF2-40B4-BE49-F238E27FC236}">
              <a16:creationId xmlns:a16="http://schemas.microsoft.com/office/drawing/2014/main" id="{511D8C4C-7487-4800-A281-2A15999D8096}"/>
            </a:ext>
          </a:extLst>
        </xdr:cNvPr>
        <xdr:cNvSpPr/>
      </xdr:nvSpPr>
      <xdr:spPr>
        <a:xfrm>
          <a:off x="11244695" y="9898639"/>
          <a:ext cx="1150835" cy="617813"/>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11</xdr:col>
      <xdr:colOff>405245</xdr:colOff>
      <xdr:row>54</xdr:row>
      <xdr:rowOff>59313</xdr:rowOff>
    </xdr:from>
    <xdr:to>
      <xdr:col>13</xdr:col>
      <xdr:colOff>32080</xdr:colOff>
      <xdr:row>58</xdr:row>
      <xdr:rowOff>10376</xdr:rowOff>
    </xdr:to>
    <xdr:sp macro="" textlink="">
      <xdr:nvSpPr>
        <xdr:cNvPr id="28" name="Rectángulo redondeado 2">
          <a:extLst>
            <a:ext uri="{FF2B5EF4-FFF2-40B4-BE49-F238E27FC236}">
              <a16:creationId xmlns:a16="http://schemas.microsoft.com/office/drawing/2014/main" id="{75E90DE4-82C0-468B-8A56-BA0982011E87}"/>
            </a:ext>
          </a:extLst>
        </xdr:cNvPr>
        <xdr:cNvSpPr/>
      </xdr:nvSpPr>
      <xdr:spPr>
        <a:xfrm>
          <a:off x="8358620" y="9941501"/>
          <a:ext cx="1150835" cy="617813"/>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11</xdr:col>
      <xdr:colOff>533832</xdr:colOff>
      <xdr:row>70</xdr:row>
      <xdr:rowOff>68838</xdr:rowOff>
    </xdr:from>
    <xdr:to>
      <xdr:col>13</xdr:col>
      <xdr:colOff>160667</xdr:colOff>
      <xdr:row>74</xdr:row>
      <xdr:rowOff>19901</xdr:rowOff>
    </xdr:to>
    <xdr:sp macro="" textlink="">
      <xdr:nvSpPr>
        <xdr:cNvPr id="29" name="Rectángulo redondeado 2">
          <a:extLst>
            <a:ext uri="{FF2B5EF4-FFF2-40B4-BE49-F238E27FC236}">
              <a16:creationId xmlns:a16="http://schemas.microsoft.com/office/drawing/2014/main" id="{C9A56B53-0C13-4248-9BCF-88283D8C79C6}"/>
            </a:ext>
          </a:extLst>
        </xdr:cNvPr>
        <xdr:cNvSpPr/>
      </xdr:nvSpPr>
      <xdr:spPr>
        <a:xfrm>
          <a:off x="8487207" y="12618026"/>
          <a:ext cx="1150835" cy="617813"/>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7</xdr:col>
      <xdr:colOff>590983</xdr:colOff>
      <xdr:row>65</xdr:row>
      <xdr:rowOff>30739</xdr:rowOff>
    </xdr:from>
    <xdr:to>
      <xdr:col>9</xdr:col>
      <xdr:colOff>217818</xdr:colOff>
      <xdr:row>68</xdr:row>
      <xdr:rowOff>148489</xdr:rowOff>
    </xdr:to>
    <xdr:sp macro="" textlink="">
      <xdr:nvSpPr>
        <xdr:cNvPr id="30" name="Rectángulo redondeado 2">
          <a:extLst>
            <a:ext uri="{FF2B5EF4-FFF2-40B4-BE49-F238E27FC236}">
              <a16:creationId xmlns:a16="http://schemas.microsoft.com/office/drawing/2014/main" id="{C93E0D81-A732-42B5-B0CD-AF308C057194}"/>
            </a:ext>
          </a:extLst>
        </xdr:cNvPr>
        <xdr:cNvSpPr/>
      </xdr:nvSpPr>
      <xdr:spPr>
        <a:xfrm>
          <a:off x="5496358" y="11746489"/>
          <a:ext cx="1150835" cy="617813"/>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719570</xdr:colOff>
      <xdr:row>70</xdr:row>
      <xdr:rowOff>64076</xdr:rowOff>
    </xdr:from>
    <xdr:to>
      <xdr:col>16</xdr:col>
      <xdr:colOff>775030</xdr:colOff>
      <xdr:row>74</xdr:row>
      <xdr:rowOff>15139</xdr:rowOff>
    </xdr:to>
    <xdr:sp macro="" textlink="">
      <xdr:nvSpPr>
        <xdr:cNvPr id="31" name="Rectángulo redondeado 2">
          <a:extLst>
            <a:ext uri="{FF2B5EF4-FFF2-40B4-BE49-F238E27FC236}">
              <a16:creationId xmlns:a16="http://schemas.microsoft.com/office/drawing/2014/main" id="{DDF36E5C-E30B-413F-BE82-206437816841}"/>
            </a:ext>
          </a:extLst>
        </xdr:cNvPr>
        <xdr:cNvSpPr/>
      </xdr:nvSpPr>
      <xdr:spPr>
        <a:xfrm>
          <a:off x="11268508" y="12613264"/>
          <a:ext cx="1150835" cy="617813"/>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7</xdr:col>
      <xdr:colOff>705283</xdr:colOff>
      <xdr:row>54</xdr:row>
      <xdr:rowOff>97413</xdr:rowOff>
    </xdr:from>
    <xdr:to>
      <xdr:col>9</xdr:col>
      <xdr:colOff>332118</xdr:colOff>
      <xdr:row>58</xdr:row>
      <xdr:rowOff>48476</xdr:rowOff>
    </xdr:to>
    <xdr:sp macro="" textlink="">
      <xdr:nvSpPr>
        <xdr:cNvPr id="32" name="Rectángulo redondeado 2">
          <a:extLst>
            <a:ext uri="{FF2B5EF4-FFF2-40B4-BE49-F238E27FC236}">
              <a16:creationId xmlns:a16="http://schemas.microsoft.com/office/drawing/2014/main" id="{2E1092EA-921B-4D49-99E5-6070F0860FDF}"/>
            </a:ext>
          </a:extLst>
        </xdr:cNvPr>
        <xdr:cNvSpPr/>
      </xdr:nvSpPr>
      <xdr:spPr>
        <a:xfrm>
          <a:off x="5610658" y="9979601"/>
          <a:ext cx="1150835" cy="617813"/>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7</xdr:col>
      <xdr:colOff>714808</xdr:colOff>
      <xdr:row>36</xdr:row>
      <xdr:rowOff>11688</xdr:rowOff>
    </xdr:from>
    <xdr:to>
      <xdr:col>9</xdr:col>
      <xdr:colOff>341643</xdr:colOff>
      <xdr:row>39</xdr:row>
      <xdr:rowOff>129439</xdr:rowOff>
    </xdr:to>
    <xdr:sp macro="" textlink="">
      <xdr:nvSpPr>
        <xdr:cNvPr id="33" name="Rectángulo redondeado 2">
          <a:extLst>
            <a:ext uri="{FF2B5EF4-FFF2-40B4-BE49-F238E27FC236}">
              <a16:creationId xmlns:a16="http://schemas.microsoft.com/office/drawing/2014/main" id="{D686347D-9E3F-443E-8143-D9C0F915C1EC}"/>
            </a:ext>
          </a:extLst>
        </xdr:cNvPr>
        <xdr:cNvSpPr/>
      </xdr:nvSpPr>
      <xdr:spPr>
        <a:xfrm>
          <a:off x="5620183" y="6893501"/>
          <a:ext cx="1150835" cy="617813"/>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11</xdr:col>
      <xdr:colOff>533832</xdr:colOff>
      <xdr:row>35</xdr:row>
      <xdr:rowOff>140276</xdr:rowOff>
    </xdr:from>
    <xdr:to>
      <xdr:col>13</xdr:col>
      <xdr:colOff>160667</xdr:colOff>
      <xdr:row>39</xdr:row>
      <xdr:rowOff>91339</xdr:rowOff>
    </xdr:to>
    <xdr:sp macro="" textlink="">
      <xdr:nvSpPr>
        <xdr:cNvPr id="34" name="Rectángulo redondeado 2">
          <a:extLst>
            <a:ext uri="{FF2B5EF4-FFF2-40B4-BE49-F238E27FC236}">
              <a16:creationId xmlns:a16="http://schemas.microsoft.com/office/drawing/2014/main" id="{F44BA122-4BF9-494F-A034-351C7B800756}"/>
            </a:ext>
          </a:extLst>
        </xdr:cNvPr>
        <xdr:cNvSpPr/>
      </xdr:nvSpPr>
      <xdr:spPr>
        <a:xfrm>
          <a:off x="8487207" y="6855401"/>
          <a:ext cx="1150835" cy="617813"/>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420485</xdr:colOff>
      <xdr:row>90</xdr:row>
      <xdr:rowOff>134128</xdr:rowOff>
    </xdr:from>
    <xdr:to>
      <xdr:col>23</xdr:col>
      <xdr:colOff>82272</xdr:colOff>
      <xdr:row>101</xdr:row>
      <xdr:rowOff>57741</xdr:rowOff>
    </xdr:to>
    <xdr:pic>
      <xdr:nvPicPr>
        <xdr:cNvPr id="27" name="Imagen 26">
          <a:extLst>
            <a:ext uri="{FF2B5EF4-FFF2-40B4-BE49-F238E27FC236}">
              <a16:creationId xmlns:a16="http://schemas.microsoft.com/office/drawing/2014/main" id="{5B170141-05A4-4176-92E5-4F8B8D29BBC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87860" y="16064691"/>
          <a:ext cx="15044662" cy="1733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B4510785-46AC-4350-882D-BAE239CBB52E}"/>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73D9E969-B31F-4451-B0B2-F9942CBD91CE}"/>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96C81F39-7FCF-4D16-B7BB-CB6E59723236}"/>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302301C6-F69D-444C-8BB3-F5C31507D716}"/>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3723" cy="1336098"/>
        </a:xfrm>
        <a:prstGeom prst="rect">
          <a:avLst/>
        </a:prstGeom>
      </xdr:spPr>
    </xdr:pic>
    <xdr:clientData/>
  </xdr:twoCellAnchor>
  <xdr:twoCellAnchor editAs="oneCell">
    <xdr:from>
      <xdr:col>2</xdr:col>
      <xdr:colOff>533400</xdr:colOff>
      <xdr:row>12</xdr:row>
      <xdr:rowOff>86589</xdr:rowOff>
    </xdr:from>
    <xdr:to>
      <xdr:col>7</xdr:col>
      <xdr:colOff>484910</xdr:colOff>
      <xdr:row>50</xdr:row>
      <xdr:rowOff>51954</xdr:rowOff>
    </xdr:to>
    <xdr:pic>
      <xdr:nvPicPr>
        <xdr:cNvPr id="16" name="Imagen 15">
          <a:extLst>
            <a:ext uri="{FF2B5EF4-FFF2-40B4-BE49-F238E27FC236}">
              <a16:creationId xmlns:a16="http://schemas.microsoft.com/office/drawing/2014/main" id="{E0A319E6-9A75-4DB4-B1CA-5806438CE80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41764" y="2736271"/>
          <a:ext cx="3761510" cy="6147956"/>
        </a:xfrm>
        <a:prstGeom prst="rect">
          <a:avLst/>
        </a:prstGeom>
      </xdr:spPr>
    </xdr:pic>
    <xdr:clientData/>
  </xdr:twoCellAnchor>
  <xdr:twoCellAnchor editAs="oneCell">
    <xdr:from>
      <xdr:col>7</xdr:col>
      <xdr:colOff>637310</xdr:colOff>
      <xdr:row>12</xdr:row>
      <xdr:rowOff>103909</xdr:rowOff>
    </xdr:from>
    <xdr:to>
      <xdr:col>13</xdr:col>
      <xdr:colOff>0</xdr:colOff>
      <xdr:row>50</xdr:row>
      <xdr:rowOff>17318</xdr:rowOff>
    </xdr:to>
    <xdr:pic>
      <xdr:nvPicPr>
        <xdr:cNvPr id="17" name="Imagen 16">
          <a:extLst>
            <a:ext uri="{FF2B5EF4-FFF2-40B4-BE49-F238E27FC236}">
              <a16:creationId xmlns:a16="http://schemas.microsoft.com/office/drawing/2014/main" id="{E4F295FD-F2A2-4C19-8403-33A47E63839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555674" y="2753591"/>
          <a:ext cx="3934690" cy="6096000"/>
        </a:xfrm>
        <a:prstGeom prst="rect">
          <a:avLst/>
        </a:prstGeom>
      </xdr:spPr>
    </xdr:pic>
    <xdr:clientData/>
  </xdr:twoCellAnchor>
  <xdr:twoCellAnchor editAs="oneCell">
    <xdr:from>
      <xdr:col>13</xdr:col>
      <xdr:colOff>169717</xdr:colOff>
      <xdr:row>12</xdr:row>
      <xdr:rowOff>121226</xdr:rowOff>
    </xdr:from>
    <xdr:to>
      <xdr:col>17</xdr:col>
      <xdr:colOff>311727</xdr:colOff>
      <xdr:row>50</xdr:row>
      <xdr:rowOff>12038</xdr:rowOff>
    </xdr:to>
    <xdr:pic>
      <xdr:nvPicPr>
        <xdr:cNvPr id="18" name="Imagen 17">
          <a:extLst>
            <a:ext uri="{FF2B5EF4-FFF2-40B4-BE49-F238E27FC236}">
              <a16:creationId xmlns:a16="http://schemas.microsoft.com/office/drawing/2014/main" id="{4AF2649C-D24C-4F53-8157-DF16B99C838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660081" y="2770908"/>
          <a:ext cx="3744191" cy="6073403"/>
        </a:xfrm>
        <a:prstGeom prst="rect">
          <a:avLst/>
        </a:prstGeom>
      </xdr:spPr>
    </xdr:pic>
    <xdr:clientData/>
  </xdr:twoCellAnchor>
  <xdr:twoCellAnchor editAs="oneCell">
    <xdr:from>
      <xdr:col>17</xdr:col>
      <xdr:colOff>402646</xdr:colOff>
      <xdr:row>12</xdr:row>
      <xdr:rowOff>121226</xdr:rowOff>
    </xdr:from>
    <xdr:to>
      <xdr:col>19</xdr:col>
      <xdr:colOff>1229590</xdr:colOff>
      <xdr:row>49</xdr:row>
      <xdr:rowOff>127541</xdr:rowOff>
    </xdr:to>
    <xdr:pic>
      <xdr:nvPicPr>
        <xdr:cNvPr id="19" name="Imagen 18">
          <a:extLst>
            <a:ext uri="{FF2B5EF4-FFF2-40B4-BE49-F238E27FC236}">
              <a16:creationId xmlns:a16="http://schemas.microsoft.com/office/drawing/2014/main" id="{2148CC4A-42DD-448C-B952-ED55ED25B63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495191" y="2770908"/>
          <a:ext cx="3771035" cy="6033042"/>
        </a:xfrm>
        <a:prstGeom prst="rect">
          <a:avLst/>
        </a:prstGeom>
      </xdr:spPr>
    </xdr:pic>
    <xdr:clientData/>
  </xdr:twoCellAnchor>
  <xdr:twoCellAnchor editAs="oneCell">
    <xdr:from>
      <xdr:col>20</xdr:col>
      <xdr:colOff>90052</xdr:colOff>
      <xdr:row>12</xdr:row>
      <xdr:rowOff>121227</xdr:rowOff>
    </xdr:from>
    <xdr:to>
      <xdr:col>23</xdr:col>
      <xdr:colOff>34635</xdr:colOff>
      <xdr:row>49</xdr:row>
      <xdr:rowOff>153590</xdr:rowOff>
    </xdr:to>
    <xdr:pic>
      <xdr:nvPicPr>
        <xdr:cNvPr id="20" name="Imagen 19">
          <a:extLst>
            <a:ext uri="{FF2B5EF4-FFF2-40B4-BE49-F238E27FC236}">
              <a16:creationId xmlns:a16="http://schemas.microsoft.com/office/drawing/2014/main" id="{8008C12C-453A-4CD2-9BC2-7B78AF40263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7442870" y="2770909"/>
          <a:ext cx="3633356" cy="6059090"/>
        </a:xfrm>
        <a:prstGeom prst="rect">
          <a:avLst/>
        </a:prstGeom>
      </xdr:spPr>
    </xdr:pic>
    <xdr:clientData/>
  </xdr:twoCellAnchor>
  <xdr:twoCellAnchor editAs="oneCell">
    <xdr:from>
      <xdr:col>7</xdr:col>
      <xdr:colOff>744682</xdr:colOff>
      <xdr:row>51</xdr:row>
      <xdr:rowOff>0</xdr:rowOff>
    </xdr:from>
    <xdr:to>
      <xdr:col>12</xdr:col>
      <xdr:colOff>744681</xdr:colOff>
      <xdr:row>89</xdr:row>
      <xdr:rowOff>69271</xdr:rowOff>
    </xdr:to>
    <xdr:pic>
      <xdr:nvPicPr>
        <xdr:cNvPr id="21" name="Imagen 20">
          <a:extLst>
            <a:ext uri="{FF2B5EF4-FFF2-40B4-BE49-F238E27FC236}">
              <a16:creationId xmlns:a16="http://schemas.microsoft.com/office/drawing/2014/main" id="{CA69F03B-AE3D-4437-8F88-3264251FAF0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663046" y="8988136"/>
          <a:ext cx="3809999" cy="6044044"/>
        </a:xfrm>
        <a:prstGeom prst="rect">
          <a:avLst/>
        </a:prstGeom>
      </xdr:spPr>
    </xdr:pic>
    <xdr:clientData/>
  </xdr:twoCellAnchor>
  <xdr:twoCellAnchor editAs="oneCell">
    <xdr:from>
      <xdr:col>13</xdr:col>
      <xdr:colOff>100443</xdr:colOff>
      <xdr:row>51</xdr:row>
      <xdr:rowOff>0</xdr:rowOff>
    </xdr:from>
    <xdr:to>
      <xdr:col>17</xdr:col>
      <xdr:colOff>225136</xdr:colOff>
      <xdr:row>89</xdr:row>
      <xdr:rowOff>35905</xdr:rowOff>
    </xdr:to>
    <xdr:pic>
      <xdr:nvPicPr>
        <xdr:cNvPr id="22" name="Imagen 21">
          <a:extLst>
            <a:ext uri="{FF2B5EF4-FFF2-40B4-BE49-F238E27FC236}">
              <a16:creationId xmlns:a16="http://schemas.microsoft.com/office/drawing/2014/main" id="{A33305DA-183B-473D-A1FA-F03512031F2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590807" y="8988136"/>
          <a:ext cx="3726874" cy="6010678"/>
        </a:xfrm>
        <a:prstGeom prst="rect">
          <a:avLst/>
        </a:prstGeom>
      </xdr:spPr>
    </xdr:pic>
    <xdr:clientData/>
  </xdr:twoCellAnchor>
  <xdr:twoCellAnchor editAs="oneCell">
    <xdr:from>
      <xdr:col>17</xdr:col>
      <xdr:colOff>398317</xdr:colOff>
      <xdr:row>50</xdr:row>
      <xdr:rowOff>138545</xdr:rowOff>
    </xdr:from>
    <xdr:to>
      <xdr:col>19</xdr:col>
      <xdr:colOff>1264227</xdr:colOff>
      <xdr:row>89</xdr:row>
      <xdr:rowOff>69273</xdr:rowOff>
    </xdr:to>
    <xdr:pic>
      <xdr:nvPicPr>
        <xdr:cNvPr id="23" name="Imagen 22">
          <a:extLst>
            <a:ext uri="{FF2B5EF4-FFF2-40B4-BE49-F238E27FC236}">
              <a16:creationId xmlns:a16="http://schemas.microsoft.com/office/drawing/2014/main" id="{048A5A01-87E8-474C-98F9-5852889DD19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3490862" y="8970818"/>
          <a:ext cx="3810001" cy="6061364"/>
        </a:xfrm>
        <a:prstGeom prst="rect">
          <a:avLst/>
        </a:prstGeom>
      </xdr:spPr>
    </xdr:pic>
    <xdr:clientData/>
  </xdr:twoCellAnchor>
  <xdr:twoCellAnchor editAs="oneCell">
    <xdr:from>
      <xdr:col>20</xdr:col>
      <xdr:colOff>121227</xdr:colOff>
      <xdr:row>51</xdr:row>
      <xdr:rowOff>17318</xdr:rowOff>
    </xdr:from>
    <xdr:to>
      <xdr:col>23</xdr:col>
      <xdr:colOff>0</xdr:colOff>
      <xdr:row>89</xdr:row>
      <xdr:rowOff>51955</xdr:rowOff>
    </xdr:to>
    <xdr:pic>
      <xdr:nvPicPr>
        <xdr:cNvPr id="24" name="Imagen 23">
          <a:extLst>
            <a:ext uri="{FF2B5EF4-FFF2-40B4-BE49-F238E27FC236}">
              <a16:creationId xmlns:a16="http://schemas.microsoft.com/office/drawing/2014/main" id="{57EA9C6F-F851-4D2A-AC4E-F8FEF95C4FF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7474045" y="9005454"/>
          <a:ext cx="3567546" cy="6009410"/>
        </a:xfrm>
        <a:prstGeom prst="rect">
          <a:avLst/>
        </a:prstGeom>
      </xdr:spPr>
    </xdr:pic>
    <xdr:clientData/>
  </xdr:twoCellAnchor>
  <xdr:twoCellAnchor editAs="oneCell">
    <xdr:from>
      <xdr:col>2</xdr:col>
      <xdr:colOff>606135</xdr:colOff>
      <xdr:row>50</xdr:row>
      <xdr:rowOff>138545</xdr:rowOff>
    </xdr:from>
    <xdr:to>
      <xdr:col>7</xdr:col>
      <xdr:colOff>536862</xdr:colOff>
      <xdr:row>89</xdr:row>
      <xdr:rowOff>69272</xdr:rowOff>
    </xdr:to>
    <xdr:pic>
      <xdr:nvPicPr>
        <xdr:cNvPr id="25" name="Imagen 24">
          <a:extLst>
            <a:ext uri="{FF2B5EF4-FFF2-40B4-BE49-F238E27FC236}">
              <a16:creationId xmlns:a16="http://schemas.microsoft.com/office/drawing/2014/main" id="{EF3BEB1F-D76A-4B53-9C39-12DCAE527CF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714499" y="8970818"/>
          <a:ext cx="3740727" cy="6061363"/>
        </a:xfrm>
        <a:prstGeom prst="rect">
          <a:avLst/>
        </a:prstGeom>
      </xdr:spPr>
    </xdr:pic>
    <xdr:clientData/>
  </xdr:twoCellAnchor>
  <xdr:twoCellAnchor editAs="oneCell">
    <xdr:from>
      <xdr:col>8</xdr:col>
      <xdr:colOff>416156</xdr:colOff>
      <xdr:row>90</xdr:row>
      <xdr:rowOff>28054</xdr:rowOff>
    </xdr:from>
    <xdr:to>
      <xdr:col>23</xdr:col>
      <xdr:colOff>109116</xdr:colOff>
      <xdr:row>101</xdr:row>
      <xdr:rowOff>64235</xdr:rowOff>
    </xdr:to>
    <xdr:pic>
      <xdr:nvPicPr>
        <xdr:cNvPr id="26" name="Imagen 25">
          <a:extLst>
            <a:ext uri="{FF2B5EF4-FFF2-40B4-BE49-F238E27FC236}">
              <a16:creationId xmlns:a16="http://schemas.microsoft.com/office/drawing/2014/main" id="{5CEF2551-5027-4171-ABB5-4BE8E1CEFF98}"/>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096520" y="15146827"/>
          <a:ext cx="15054187" cy="1733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96DA424C-8964-4E78-BCE5-39FC7475C88D}"/>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F4207611-0496-473C-8B07-CDD9F2CA728B}"/>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85</xdr:row>
      <xdr:rowOff>51954</xdr:rowOff>
    </xdr:from>
    <xdr:to>
      <xdr:col>17</xdr:col>
      <xdr:colOff>1410295</xdr:colOff>
      <xdr:row>88</xdr:row>
      <xdr:rowOff>589</xdr:rowOff>
    </xdr:to>
    <xdr:sp macro="" textlink="">
      <xdr:nvSpPr>
        <xdr:cNvPr id="4" name="CuadroTexto 3">
          <a:extLst>
            <a:ext uri="{FF2B5EF4-FFF2-40B4-BE49-F238E27FC236}">
              <a16:creationId xmlns:a16="http://schemas.microsoft.com/office/drawing/2014/main" id="{F95E258D-73F6-4765-A4AA-BB223298086A}"/>
            </a:ext>
          </a:extLst>
        </xdr:cNvPr>
        <xdr:cNvSpPr txBox="1"/>
      </xdr:nvSpPr>
      <xdr:spPr>
        <a:xfrm>
          <a:off x="11970327" y="15091929"/>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148937</xdr:colOff>
      <xdr:row>84</xdr:row>
      <xdr:rowOff>103909</xdr:rowOff>
    </xdr:from>
    <xdr:to>
      <xdr:col>16</xdr:col>
      <xdr:colOff>218251</xdr:colOff>
      <xdr:row>88</xdr:row>
      <xdr:rowOff>7780</xdr:rowOff>
    </xdr:to>
    <xdr:sp macro="" textlink="">
      <xdr:nvSpPr>
        <xdr:cNvPr id="5" name="Rectángulo redondeado 2">
          <a:extLst>
            <a:ext uri="{FF2B5EF4-FFF2-40B4-BE49-F238E27FC236}">
              <a16:creationId xmlns:a16="http://schemas.microsoft.com/office/drawing/2014/main" id="{88E61558-4A8C-45A8-8F82-70AEA476A2EC}"/>
            </a:ext>
          </a:extLst>
        </xdr:cNvPr>
        <xdr:cNvSpPr/>
      </xdr:nvSpPr>
      <xdr:spPr>
        <a:xfrm>
          <a:off x="10712162" y="14981959"/>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171450</xdr:colOff>
      <xdr:row>79</xdr:row>
      <xdr:rowOff>114300</xdr:rowOff>
    </xdr:from>
    <xdr:to>
      <xdr:col>16</xdr:col>
      <xdr:colOff>239979</xdr:colOff>
      <xdr:row>83</xdr:row>
      <xdr:rowOff>57644</xdr:rowOff>
    </xdr:to>
    <xdr:sp macro="" textlink="">
      <xdr:nvSpPr>
        <xdr:cNvPr id="6" name="Rectángulo redondeado 2">
          <a:extLst>
            <a:ext uri="{FF2B5EF4-FFF2-40B4-BE49-F238E27FC236}">
              <a16:creationId xmlns:a16="http://schemas.microsoft.com/office/drawing/2014/main" id="{A840CDC0-6432-41B8-9F25-E65B505A6303}"/>
            </a:ext>
          </a:extLst>
        </xdr:cNvPr>
        <xdr:cNvSpPr/>
      </xdr:nvSpPr>
      <xdr:spPr>
        <a:xfrm>
          <a:off x="10734675" y="14182725"/>
          <a:ext cx="1163904" cy="59104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280211</xdr:colOff>
      <xdr:row>80</xdr:row>
      <xdr:rowOff>86769</xdr:rowOff>
    </xdr:from>
    <xdr:to>
      <xdr:col>17</xdr:col>
      <xdr:colOff>1377211</xdr:colOff>
      <xdr:row>83</xdr:row>
      <xdr:rowOff>68604</xdr:rowOff>
    </xdr:to>
    <xdr:sp macro="" textlink="">
      <xdr:nvSpPr>
        <xdr:cNvPr id="7" name="CuadroTexto 6">
          <a:extLst>
            <a:ext uri="{FF2B5EF4-FFF2-40B4-BE49-F238E27FC236}">
              <a16:creationId xmlns:a16="http://schemas.microsoft.com/office/drawing/2014/main" id="{496FFCC9-DC3F-4A38-A2B5-A35736F7AB05}"/>
            </a:ext>
          </a:extLst>
        </xdr:cNvPr>
        <xdr:cNvSpPr txBox="1"/>
      </xdr:nvSpPr>
      <xdr:spPr>
        <a:xfrm>
          <a:off x="11938811" y="14317119"/>
          <a:ext cx="2535275" cy="467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8</xdr:col>
      <xdr:colOff>401783</xdr:colOff>
      <xdr:row>90</xdr:row>
      <xdr:rowOff>83128</xdr:rowOff>
    </xdr:from>
    <xdr:to>
      <xdr:col>10</xdr:col>
      <xdr:colOff>245226</xdr:colOff>
      <xdr:row>98</xdr:row>
      <xdr:rowOff>60118</xdr:rowOff>
    </xdr:to>
    <xdr:pic>
      <xdr:nvPicPr>
        <xdr:cNvPr id="8" name="Imagen 7">
          <a:extLst>
            <a:ext uri="{FF2B5EF4-FFF2-40B4-BE49-F238E27FC236}">
              <a16:creationId xmlns:a16="http://schemas.microsoft.com/office/drawing/2014/main" id="{A502BCD3-C38C-41B2-8D09-7FD7FC36D751}"/>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980353"/>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9" name="Imagen 8">
          <a:extLst>
            <a:ext uri="{FF2B5EF4-FFF2-40B4-BE49-F238E27FC236}">
              <a16:creationId xmlns:a16="http://schemas.microsoft.com/office/drawing/2014/main" id="{02E41A4B-A04F-4A7F-B6B8-4E76FEDF0FA9}"/>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873845"/>
          <a:ext cx="1383723" cy="1336098"/>
        </a:xfrm>
        <a:prstGeom prst="rect">
          <a:avLst/>
        </a:prstGeom>
      </xdr:spPr>
    </xdr:pic>
    <xdr:clientData/>
  </xdr:twoCellAnchor>
  <xdr:twoCellAnchor editAs="oneCell">
    <xdr:from>
      <xdr:col>15</xdr:col>
      <xdr:colOff>568647</xdr:colOff>
      <xdr:row>42</xdr:row>
      <xdr:rowOff>13854</xdr:rowOff>
    </xdr:from>
    <xdr:to>
      <xdr:col>30</xdr:col>
      <xdr:colOff>365066</xdr:colOff>
      <xdr:row>77</xdr:row>
      <xdr:rowOff>41564</xdr:rowOff>
    </xdr:to>
    <xdr:pic>
      <xdr:nvPicPr>
        <xdr:cNvPr id="10" name="Imagen 9">
          <a:extLst>
            <a:ext uri="{FF2B5EF4-FFF2-40B4-BE49-F238E27FC236}">
              <a16:creationId xmlns:a16="http://schemas.microsoft.com/office/drawing/2014/main" id="{16378038-E7F4-41A6-8D58-9A2B88850CE0}"/>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b="18318"/>
        <a:stretch/>
      </xdr:blipFill>
      <xdr:spPr bwMode="auto">
        <a:xfrm>
          <a:off x="11131872" y="8091054"/>
          <a:ext cx="16388969" cy="56950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527687</xdr:colOff>
      <xdr:row>49</xdr:row>
      <xdr:rowOff>158636</xdr:rowOff>
    </xdr:from>
    <xdr:to>
      <xdr:col>20</xdr:col>
      <xdr:colOff>1340429</xdr:colOff>
      <xdr:row>53</xdr:row>
      <xdr:rowOff>159327</xdr:rowOff>
    </xdr:to>
    <xdr:sp macro="" textlink="">
      <xdr:nvSpPr>
        <xdr:cNvPr id="11" name="Rectángulo redondeado 2">
          <a:extLst>
            <a:ext uri="{FF2B5EF4-FFF2-40B4-BE49-F238E27FC236}">
              <a16:creationId xmlns:a16="http://schemas.microsoft.com/office/drawing/2014/main" id="{FF5AAE0A-475B-4347-BDBE-C748F96D193B}"/>
            </a:ext>
          </a:extLst>
        </xdr:cNvPr>
        <xdr:cNvSpPr/>
      </xdr:nvSpPr>
      <xdr:spPr>
        <a:xfrm>
          <a:off x="17882237" y="9369311"/>
          <a:ext cx="812742" cy="648391"/>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126250</xdr:colOff>
      <xdr:row>70</xdr:row>
      <xdr:rowOff>90055</xdr:rowOff>
    </xdr:from>
    <xdr:to>
      <xdr:col>19</xdr:col>
      <xdr:colOff>947477</xdr:colOff>
      <xdr:row>74</xdr:row>
      <xdr:rowOff>86937</xdr:rowOff>
    </xdr:to>
    <xdr:sp macro="" textlink="">
      <xdr:nvSpPr>
        <xdr:cNvPr id="12" name="Rectángulo redondeado 2">
          <a:extLst>
            <a:ext uri="{FF2B5EF4-FFF2-40B4-BE49-F238E27FC236}">
              <a16:creationId xmlns:a16="http://schemas.microsoft.com/office/drawing/2014/main" id="{B2DD8A7D-EF8C-4D06-A0EE-ECB1620642F3}"/>
            </a:ext>
          </a:extLst>
        </xdr:cNvPr>
        <xdr:cNvSpPr/>
      </xdr:nvSpPr>
      <xdr:spPr>
        <a:xfrm>
          <a:off x="16166350" y="12701155"/>
          <a:ext cx="821227" cy="64458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581892</xdr:colOff>
      <xdr:row>61</xdr:row>
      <xdr:rowOff>67021</xdr:rowOff>
    </xdr:from>
    <xdr:to>
      <xdr:col>20</xdr:col>
      <xdr:colOff>1392729</xdr:colOff>
      <xdr:row>65</xdr:row>
      <xdr:rowOff>67713</xdr:rowOff>
    </xdr:to>
    <xdr:sp macro="" textlink="">
      <xdr:nvSpPr>
        <xdr:cNvPr id="13" name="Rectángulo redondeado 2">
          <a:extLst>
            <a:ext uri="{FF2B5EF4-FFF2-40B4-BE49-F238E27FC236}">
              <a16:creationId xmlns:a16="http://schemas.microsoft.com/office/drawing/2014/main" id="{EC32D1B2-66CD-4D3D-9FB8-98C73CE88F61}"/>
            </a:ext>
          </a:extLst>
        </xdr:cNvPr>
        <xdr:cNvSpPr/>
      </xdr:nvSpPr>
      <xdr:spPr>
        <a:xfrm>
          <a:off x="17936442" y="11220796"/>
          <a:ext cx="810837" cy="6483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23</xdr:col>
      <xdr:colOff>369745</xdr:colOff>
      <xdr:row>50</xdr:row>
      <xdr:rowOff>53515</xdr:rowOff>
    </xdr:from>
    <xdr:to>
      <xdr:col>24</xdr:col>
      <xdr:colOff>37755</xdr:colOff>
      <xdr:row>54</xdr:row>
      <xdr:rowOff>54207</xdr:rowOff>
    </xdr:to>
    <xdr:sp macro="" textlink="">
      <xdr:nvSpPr>
        <xdr:cNvPr id="14" name="Rectángulo redondeado 2">
          <a:extLst>
            <a:ext uri="{FF2B5EF4-FFF2-40B4-BE49-F238E27FC236}">
              <a16:creationId xmlns:a16="http://schemas.microsoft.com/office/drawing/2014/main" id="{8D46C365-000C-4BE0-A0B7-4A37301A818B}"/>
            </a:ext>
          </a:extLst>
        </xdr:cNvPr>
        <xdr:cNvSpPr/>
      </xdr:nvSpPr>
      <xdr:spPr>
        <a:xfrm>
          <a:off x="21419995" y="9426115"/>
          <a:ext cx="753860" cy="6483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21</xdr:col>
      <xdr:colOff>194658</xdr:colOff>
      <xdr:row>50</xdr:row>
      <xdr:rowOff>40007</xdr:rowOff>
    </xdr:from>
    <xdr:to>
      <xdr:col>22</xdr:col>
      <xdr:colOff>335974</xdr:colOff>
      <xdr:row>54</xdr:row>
      <xdr:rowOff>36889</xdr:rowOff>
    </xdr:to>
    <xdr:sp macro="" textlink="">
      <xdr:nvSpPr>
        <xdr:cNvPr id="15" name="Rectángulo redondeado 2">
          <a:extLst>
            <a:ext uri="{FF2B5EF4-FFF2-40B4-BE49-F238E27FC236}">
              <a16:creationId xmlns:a16="http://schemas.microsoft.com/office/drawing/2014/main" id="{54F31DBA-8CD4-474F-B9E6-3C3756650003}"/>
            </a:ext>
          </a:extLst>
        </xdr:cNvPr>
        <xdr:cNvSpPr/>
      </xdr:nvSpPr>
      <xdr:spPr>
        <a:xfrm>
          <a:off x="19616133" y="9412607"/>
          <a:ext cx="779491" cy="64458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904704</xdr:colOff>
      <xdr:row>70</xdr:row>
      <xdr:rowOff>57325</xdr:rowOff>
    </xdr:from>
    <xdr:to>
      <xdr:col>25</xdr:col>
      <xdr:colOff>576524</xdr:colOff>
      <xdr:row>74</xdr:row>
      <xdr:rowOff>58017</xdr:rowOff>
    </xdr:to>
    <xdr:sp macro="" textlink="">
      <xdr:nvSpPr>
        <xdr:cNvPr id="16" name="Rectángulo redondeado 2">
          <a:extLst>
            <a:ext uri="{FF2B5EF4-FFF2-40B4-BE49-F238E27FC236}">
              <a16:creationId xmlns:a16="http://schemas.microsoft.com/office/drawing/2014/main" id="{D103C113-F5FE-4252-A6D5-FF35D90A7461}"/>
            </a:ext>
          </a:extLst>
        </xdr:cNvPr>
        <xdr:cNvSpPr/>
      </xdr:nvSpPr>
      <xdr:spPr>
        <a:xfrm>
          <a:off x="23040804" y="12668425"/>
          <a:ext cx="767195" cy="6483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956658</xdr:colOff>
      <xdr:row>61</xdr:row>
      <xdr:rowOff>57325</xdr:rowOff>
    </xdr:from>
    <xdr:to>
      <xdr:col>25</xdr:col>
      <xdr:colOff>628478</xdr:colOff>
      <xdr:row>65</xdr:row>
      <xdr:rowOff>58017</xdr:rowOff>
    </xdr:to>
    <xdr:sp macro="" textlink="">
      <xdr:nvSpPr>
        <xdr:cNvPr id="17" name="Rectángulo redondeado 2">
          <a:extLst>
            <a:ext uri="{FF2B5EF4-FFF2-40B4-BE49-F238E27FC236}">
              <a16:creationId xmlns:a16="http://schemas.microsoft.com/office/drawing/2014/main" id="{C364CF12-79CD-4BD4-8FE3-5E9515BDC203}"/>
            </a:ext>
          </a:extLst>
        </xdr:cNvPr>
        <xdr:cNvSpPr/>
      </xdr:nvSpPr>
      <xdr:spPr>
        <a:xfrm>
          <a:off x="23092758" y="11211100"/>
          <a:ext cx="767195" cy="6483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601115</xdr:colOff>
      <xdr:row>70</xdr:row>
      <xdr:rowOff>117070</xdr:rowOff>
    </xdr:from>
    <xdr:to>
      <xdr:col>20</xdr:col>
      <xdr:colOff>1408142</xdr:colOff>
      <xdr:row>74</xdr:row>
      <xdr:rowOff>117762</xdr:rowOff>
    </xdr:to>
    <xdr:sp macro="" textlink="">
      <xdr:nvSpPr>
        <xdr:cNvPr id="18" name="Rectángulo redondeado 2">
          <a:extLst>
            <a:ext uri="{FF2B5EF4-FFF2-40B4-BE49-F238E27FC236}">
              <a16:creationId xmlns:a16="http://schemas.microsoft.com/office/drawing/2014/main" id="{B27F0230-A5DB-4B36-88CC-1C1C5543B2F4}"/>
            </a:ext>
          </a:extLst>
        </xdr:cNvPr>
        <xdr:cNvSpPr/>
      </xdr:nvSpPr>
      <xdr:spPr>
        <a:xfrm>
          <a:off x="17955665" y="12728170"/>
          <a:ext cx="807027" cy="6483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1378787</xdr:colOff>
      <xdr:row>61</xdr:row>
      <xdr:rowOff>80529</xdr:rowOff>
    </xdr:from>
    <xdr:to>
      <xdr:col>18</xdr:col>
      <xdr:colOff>676014</xdr:colOff>
      <xdr:row>65</xdr:row>
      <xdr:rowOff>77411</xdr:rowOff>
    </xdr:to>
    <xdr:sp macro="" textlink="">
      <xdr:nvSpPr>
        <xdr:cNvPr id="21" name="Rectángulo redondeado 2">
          <a:extLst>
            <a:ext uri="{FF2B5EF4-FFF2-40B4-BE49-F238E27FC236}">
              <a16:creationId xmlns:a16="http://schemas.microsoft.com/office/drawing/2014/main" id="{5450FDE8-6FD8-4752-9C05-A0D4A62D7E0B}"/>
            </a:ext>
          </a:extLst>
        </xdr:cNvPr>
        <xdr:cNvSpPr/>
      </xdr:nvSpPr>
      <xdr:spPr>
        <a:xfrm>
          <a:off x="14475662" y="11234304"/>
          <a:ext cx="821227" cy="64458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1388312</xdr:colOff>
      <xdr:row>68</xdr:row>
      <xdr:rowOff>42430</xdr:rowOff>
    </xdr:from>
    <xdr:to>
      <xdr:col>18</xdr:col>
      <xdr:colOff>685539</xdr:colOff>
      <xdr:row>72</xdr:row>
      <xdr:rowOff>39312</xdr:rowOff>
    </xdr:to>
    <xdr:sp macro="" textlink="">
      <xdr:nvSpPr>
        <xdr:cNvPr id="22" name="Rectángulo redondeado 2">
          <a:extLst>
            <a:ext uri="{FF2B5EF4-FFF2-40B4-BE49-F238E27FC236}">
              <a16:creationId xmlns:a16="http://schemas.microsoft.com/office/drawing/2014/main" id="{BBDC2CFC-54FB-4EE3-9767-A0512D56AC53}"/>
            </a:ext>
          </a:extLst>
        </xdr:cNvPr>
        <xdr:cNvSpPr/>
      </xdr:nvSpPr>
      <xdr:spPr>
        <a:xfrm>
          <a:off x="14485187" y="12329680"/>
          <a:ext cx="821227" cy="64458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183400</xdr:colOff>
      <xdr:row>61</xdr:row>
      <xdr:rowOff>75767</xdr:rowOff>
    </xdr:from>
    <xdr:to>
      <xdr:col>19</xdr:col>
      <xdr:colOff>1004627</xdr:colOff>
      <xdr:row>65</xdr:row>
      <xdr:rowOff>72649</xdr:rowOff>
    </xdr:to>
    <xdr:sp macro="" textlink="">
      <xdr:nvSpPr>
        <xdr:cNvPr id="23" name="Rectángulo redondeado 2">
          <a:extLst>
            <a:ext uri="{FF2B5EF4-FFF2-40B4-BE49-F238E27FC236}">
              <a16:creationId xmlns:a16="http://schemas.microsoft.com/office/drawing/2014/main" id="{F5EA0DF8-2D5B-46E1-9112-BA5545BD2755}"/>
            </a:ext>
          </a:extLst>
        </xdr:cNvPr>
        <xdr:cNvSpPr/>
      </xdr:nvSpPr>
      <xdr:spPr>
        <a:xfrm>
          <a:off x="16223500" y="11229542"/>
          <a:ext cx="821227" cy="64458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169112</xdr:colOff>
      <xdr:row>49</xdr:row>
      <xdr:rowOff>132917</xdr:rowOff>
    </xdr:from>
    <xdr:to>
      <xdr:col>19</xdr:col>
      <xdr:colOff>990339</xdr:colOff>
      <xdr:row>53</xdr:row>
      <xdr:rowOff>129799</xdr:rowOff>
    </xdr:to>
    <xdr:sp macro="" textlink="">
      <xdr:nvSpPr>
        <xdr:cNvPr id="24" name="Rectángulo redondeado 2">
          <a:extLst>
            <a:ext uri="{FF2B5EF4-FFF2-40B4-BE49-F238E27FC236}">
              <a16:creationId xmlns:a16="http://schemas.microsoft.com/office/drawing/2014/main" id="{242EF320-DC9E-4B42-8DBD-F3A6797B628E}"/>
            </a:ext>
          </a:extLst>
        </xdr:cNvPr>
        <xdr:cNvSpPr/>
      </xdr:nvSpPr>
      <xdr:spPr>
        <a:xfrm>
          <a:off x="16209212" y="9343592"/>
          <a:ext cx="821227" cy="64458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1412124</xdr:colOff>
      <xdr:row>49</xdr:row>
      <xdr:rowOff>161492</xdr:rowOff>
    </xdr:from>
    <xdr:to>
      <xdr:col>18</xdr:col>
      <xdr:colOff>709351</xdr:colOff>
      <xdr:row>53</xdr:row>
      <xdr:rowOff>158374</xdr:rowOff>
    </xdr:to>
    <xdr:sp macro="" textlink="">
      <xdr:nvSpPr>
        <xdr:cNvPr id="25" name="Rectángulo redondeado 2">
          <a:extLst>
            <a:ext uri="{FF2B5EF4-FFF2-40B4-BE49-F238E27FC236}">
              <a16:creationId xmlns:a16="http://schemas.microsoft.com/office/drawing/2014/main" id="{3A34124F-90E6-4016-89F5-F8062D92B98A}"/>
            </a:ext>
          </a:extLst>
        </xdr:cNvPr>
        <xdr:cNvSpPr/>
      </xdr:nvSpPr>
      <xdr:spPr>
        <a:xfrm>
          <a:off x="14508999" y="9372167"/>
          <a:ext cx="821227" cy="64458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57150</xdr:colOff>
      <xdr:row>22</xdr:row>
      <xdr:rowOff>57150</xdr:rowOff>
    </xdr:from>
    <xdr:to>
      <xdr:col>5</xdr:col>
      <xdr:colOff>285750</xdr:colOff>
      <xdr:row>55</xdr:row>
      <xdr:rowOff>114300</xdr:rowOff>
    </xdr:to>
    <xdr:pic>
      <xdr:nvPicPr>
        <xdr:cNvPr id="28" name="Imagen 27">
          <a:extLst>
            <a:ext uri="{FF2B5EF4-FFF2-40B4-BE49-F238E27FC236}">
              <a16:creationId xmlns:a16="http://schemas.microsoft.com/office/drawing/2014/main" id="{66090D11-2661-42AF-8904-F226AFE2A4F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00050" y="4781550"/>
          <a:ext cx="3276600" cy="5791200"/>
        </a:xfrm>
        <a:prstGeom prst="rect">
          <a:avLst/>
        </a:prstGeom>
      </xdr:spPr>
    </xdr:pic>
    <xdr:clientData/>
  </xdr:twoCellAnchor>
  <xdr:twoCellAnchor editAs="oneCell">
    <xdr:from>
      <xdr:col>5</xdr:col>
      <xdr:colOff>323850</xdr:colOff>
      <xdr:row>38</xdr:row>
      <xdr:rowOff>57150</xdr:rowOff>
    </xdr:from>
    <xdr:to>
      <xdr:col>9</xdr:col>
      <xdr:colOff>571500</xdr:colOff>
      <xdr:row>67</xdr:row>
      <xdr:rowOff>0</xdr:rowOff>
    </xdr:to>
    <xdr:pic>
      <xdr:nvPicPr>
        <xdr:cNvPr id="29" name="Imagen 28">
          <a:extLst>
            <a:ext uri="{FF2B5EF4-FFF2-40B4-BE49-F238E27FC236}">
              <a16:creationId xmlns:a16="http://schemas.microsoft.com/office/drawing/2014/main" id="{34665BA4-C0CA-42DA-B36C-76B2E33DC69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714750" y="7600950"/>
          <a:ext cx="3295650" cy="4914900"/>
        </a:xfrm>
        <a:prstGeom prst="rect">
          <a:avLst/>
        </a:prstGeom>
      </xdr:spPr>
    </xdr:pic>
    <xdr:clientData/>
  </xdr:twoCellAnchor>
  <xdr:twoCellAnchor editAs="oneCell">
    <xdr:from>
      <xdr:col>10</xdr:col>
      <xdr:colOff>228600</xdr:colOff>
      <xdr:row>57</xdr:row>
      <xdr:rowOff>95250</xdr:rowOff>
    </xdr:from>
    <xdr:to>
      <xdr:col>13</xdr:col>
      <xdr:colOff>590550</xdr:colOff>
      <xdr:row>84</xdr:row>
      <xdr:rowOff>152400</xdr:rowOff>
    </xdr:to>
    <xdr:pic>
      <xdr:nvPicPr>
        <xdr:cNvPr id="30" name="Imagen 29">
          <a:extLst>
            <a:ext uri="{FF2B5EF4-FFF2-40B4-BE49-F238E27FC236}">
              <a16:creationId xmlns:a16="http://schemas.microsoft.com/office/drawing/2014/main" id="{A1843AB6-5A4A-4540-AA1E-858C7EBB139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429500" y="10896600"/>
          <a:ext cx="2647950" cy="4686300"/>
        </a:xfrm>
        <a:prstGeom prst="rect">
          <a:avLst/>
        </a:prstGeom>
      </xdr:spPr>
    </xdr:pic>
    <xdr:clientData/>
  </xdr:twoCellAnchor>
  <xdr:twoCellAnchor editAs="oneCell">
    <xdr:from>
      <xdr:col>9</xdr:col>
      <xdr:colOff>609600</xdr:colOff>
      <xdr:row>57</xdr:row>
      <xdr:rowOff>95250</xdr:rowOff>
    </xdr:from>
    <xdr:to>
      <xdr:col>13</xdr:col>
      <xdr:colOff>742950</xdr:colOff>
      <xdr:row>84</xdr:row>
      <xdr:rowOff>76200</xdr:rowOff>
    </xdr:to>
    <xdr:pic>
      <xdr:nvPicPr>
        <xdr:cNvPr id="32" name="Imagen 31">
          <a:extLst>
            <a:ext uri="{FF2B5EF4-FFF2-40B4-BE49-F238E27FC236}">
              <a16:creationId xmlns:a16="http://schemas.microsoft.com/office/drawing/2014/main" id="{7434EC1E-88E1-46B4-9323-05C3B27C54A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048500" y="10896600"/>
          <a:ext cx="3181350" cy="4610100"/>
        </a:xfrm>
        <a:prstGeom prst="rect">
          <a:avLst/>
        </a:prstGeom>
      </xdr:spPr>
    </xdr:pic>
    <xdr:clientData/>
  </xdr:twoCellAnchor>
  <xdr:twoCellAnchor editAs="oneCell">
    <xdr:from>
      <xdr:col>8</xdr:col>
      <xdr:colOff>390525</xdr:colOff>
      <xdr:row>90</xdr:row>
      <xdr:rowOff>100013</xdr:rowOff>
    </xdr:from>
    <xdr:to>
      <xdr:col>24</xdr:col>
      <xdr:colOff>357113</xdr:colOff>
      <xdr:row>101</xdr:row>
      <xdr:rowOff>28143</xdr:rowOff>
    </xdr:to>
    <xdr:pic>
      <xdr:nvPicPr>
        <xdr:cNvPr id="33" name="Imagen 32">
          <a:extLst>
            <a:ext uri="{FF2B5EF4-FFF2-40B4-BE49-F238E27FC236}">
              <a16:creationId xmlns:a16="http://schemas.microsoft.com/office/drawing/2014/main" id="{3477D78E-09BD-4344-AB3A-51EAF7DA702C}"/>
            </a:ext>
          </a:extLst>
        </xdr:cNvPr>
        <xdr:cNvPicPr>
          <a:picLocks noChangeAspect="1" noChangeArrowheads="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r="21629"/>
        <a:stretch/>
      </xdr:blipFill>
      <xdr:spPr bwMode="auto">
        <a:xfrm>
          <a:off x="6067425" y="16597313"/>
          <a:ext cx="16482938" cy="17950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C9C7596D-0291-410D-B7A9-822C938AD735}"/>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128561E4-2C4A-460C-A0E2-280B4BBC987B}"/>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FA97C12A-0852-4A76-B583-3709A752D4AB}"/>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70D95693-7CB8-4C71-8BDA-D738C9E20FC9}"/>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3723" cy="1336098"/>
        </a:xfrm>
        <a:prstGeom prst="rect">
          <a:avLst/>
        </a:prstGeom>
      </xdr:spPr>
    </xdr:pic>
    <xdr:clientData/>
  </xdr:twoCellAnchor>
  <xdr:twoCellAnchor editAs="oneCell">
    <xdr:from>
      <xdr:col>3</xdr:col>
      <xdr:colOff>748145</xdr:colOff>
      <xdr:row>21</xdr:row>
      <xdr:rowOff>52601</xdr:rowOff>
    </xdr:from>
    <xdr:to>
      <xdr:col>23</xdr:col>
      <xdr:colOff>457200</xdr:colOff>
      <xdr:row>78</xdr:row>
      <xdr:rowOff>130406</xdr:rowOff>
    </xdr:to>
    <xdr:pic>
      <xdr:nvPicPr>
        <xdr:cNvPr id="6" name="Imagen 5">
          <a:extLst>
            <a:ext uri="{FF2B5EF4-FFF2-40B4-BE49-F238E27FC236}">
              <a16:creationId xmlns:a16="http://schemas.microsoft.com/office/drawing/2014/main" id="{6FD8EA6E-E2A3-4291-BCF7-8F1130CDFA00}"/>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9683" r="20025" b="18785"/>
        <a:stretch/>
      </xdr:blipFill>
      <xdr:spPr bwMode="auto">
        <a:xfrm>
          <a:off x="2615045" y="4396001"/>
          <a:ext cx="18892405" cy="93075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7" name="Rectángulo redondeado 2">
          <a:extLst>
            <a:ext uri="{FF2B5EF4-FFF2-40B4-BE49-F238E27FC236}">
              <a16:creationId xmlns:a16="http://schemas.microsoft.com/office/drawing/2014/main" id="{63E7E52A-DE63-4406-9CF7-1B0E66B9EF98}"/>
            </a:ext>
          </a:extLst>
        </xdr:cNvPr>
        <xdr:cNvSpPr/>
      </xdr:nvSpPr>
      <xdr:spPr>
        <a:xfrm>
          <a:off x="290945" y="14589702"/>
          <a:ext cx="1160360"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8" name="Rectángulo redondeado 2">
          <a:extLst>
            <a:ext uri="{FF2B5EF4-FFF2-40B4-BE49-F238E27FC236}">
              <a16:creationId xmlns:a16="http://schemas.microsoft.com/office/drawing/2014/main" id="{1AE9334A-1EE8-4145-940B-5AA0FC3CCCEE}"/>
            </a:ext>
          </a:extLst>
        </xdr:cNvPr>
        <xdr:cNvSpPr/>
      </xdr:nvSpPr>
      <xdr:spPr>
        <a:xfrm>
          <a:off x="313458" y="13790468"/>
          <a:ext cx="1159575" cy="59537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9" name="CuadroTexto 8">
          <a:extLst>
            <a:ext uri="{FF2B5EF4-FFF2-40B4-BE49-F238E27FC236}">
              <a16:creationId xmlns:a16="http://schemas.microsoft.com/office/drawing/2014/main" id="{B0DB5C63-9447-4D6B-9378-654B3AE65815}"/>
            </a:ext>
          </a:extLst>
        </xdr:cNvPr>
        <xdr:cNvSpPr txBox="1"/>
      </xdr:nvSpPr>
      <xdr:spPr>
        <a:xfrm>
          <a:off x="1534391" y="13910830"/>
          <a:ext cx="3685309" cy="4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10" name="CuadroTexto 9">
          <a:extLst>
            <a:ext uri="{FF2B5EF4-FFF2-40B4-BE49-F238E27FC236}">
              <a16:creationId xmlns:a16="http://schemas.microsoft.com/office/drawing/2014/main" id="{DA195C2C-516B-499C-A14E-81937E442009}"/>
            </a:ext>
          </a:extLst>
        </xdr:cNvPr>
        <xdr:cNvSpPr txBox="1"/>
      </xdr:nvSpPr>
      <xdr:spPr>
        <a:xfrm>
          <a:off x="1575954" y="14697075"/>
          <a:ext cx="2497877" cy="48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19</xdr:col>
      <xdr:colOff>928252</xdr:colOff>
      <xdr:row>36</xdr:row>
      <xdr:rowOff>25111</xdr:rowOff>
    </xdr:from>
    <xdr:to>
      <xdr:col>20</xdr:col>
      <xdr:colOff>750091</xdr:colOff>
      <xdr:row>39</xdr:row>
      <xdr:rowOff>134895</xdr:rowOff>
    </xdr:to>
    <xdr:sp macro="" textlink="">
      <xdr:nvSpPr>
        <xdr:cNvPr id="11" name="Rectángulo redondeado 2">
          <a:extLst>
            <a:ext uri="{FF2B5EF4-FFF2-40B4-BE49-F238E27FC236}">
              <a16:creationId xmlns:a16="http://schemas.microsoft.com/office/drawing/2014/main" id="{F87CE26E-DF64-42EB-A893-ED717DBD4119}"/>
            </a:ext>
          </a:extLst>
        </xdr:cNvPr>
        <xdr:cNvSpPr/>
      </xdr:nvSpPr>
      <xdr:spPr>
        <a:xfrm>
          <a:off x="16968352" y="6797386"/>
          <a:ext cx="1136289" cy="595559"/>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1063681</xdr:colOff>
      <xdr:row>36</xdr:row>
      <xdr:rowOff>51262</xdr:rowOff>
    </xdr:from>
    <xdr:to>
      <xdr:col>18</xdr:col>
      <xdr:colOff>684628</xdr:colOff>
      <xdr:row>39</xdr:row>
      <xdr:rowOff>162257</xdr:rowOff>
    </xdr:to>
    <xdr:sp macro="" textlink="">
      <xdr:nvSpPr>
        <xdr:cNvPr id="12" name="Rectángulo redondeado 2">
          <a:extLst>
            <a:ext uri="{FF2B5EF4-FFF2-40B4-BE49-F238E27FC236}">
              <a16:creationId xmlns:a16="http://schemas.microsoft.com/office/drawing/2014/main" id="{37766DB5-C7BF-4933-841F-4D614D6A3F99}"/>
            </a:ext>
          </a:extLst>
        </xdr:cNvPr>
        <xdr:cNvSpPr/>
      </xdr:nvSpPr>
      <xdr:spPr>
        <a:xfrm>
          <a:off x="14160556" y="6823537"/>
          <a:ext cx="1144947" cy="596770"/>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756975</xdr:colOff>
      <xdr:row>36</xdr:row>
      <xdr:rowOff>29789</xdr:rowOff>
    </xdr:from>
    <xdr:to>
      <xdr:col>16</xdr:col>
      <xdr:colOff>800140</xdr:colOff>
      <xdr:row>39</xdr:row>
      <xdr:rowOff>163645</xdr:rowOff>
    </xdr:to>
    <xdr:sp macro="" textlink="">
      <xdr:nvSpPr>
        <xdr:cNvPr id="13" name="Rectángulo redondeado 2">
          <a:extLst>
            <a:ext uri="{FF2B5EF4-FFF2-40B4-BE49-F238E27FC236}">
              <a16:creationId xmlns:a16="http://schemas.microsoft.com/office/drawing/2014/main" id="{5830D568-75EC-408F-80AA-CA95D6F2A281}"/>
            </a:ext>
          </a:extLst>
        </xdr:cNvPr>
        <xdr:cNvSpPr/>
      </xdr:nvSpPr>
      <xdr:spPr>
        <a:xfrm>
          <a:off x="11320200" y="6802064"/>
          <a:ext cx="1138540" cy="619631"/>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21</xdr:col>
      <xdr:colOff>305492</xdr:colOff>
      <xdr:row>69</xdr:row>
      <xdr:rowOff>142877</xdr:rowOff>
    </xdr:from>
    <xdr:to>
      <xdr:col>22</xdr:col>
      <xdr:colOff>829062</xdr:colOff>
      <xdr:row>73</xdr:row>
      <xdr:rowOff>80692</xdr:rowOff>
    </xdr:to>
    <xdr:sp macro="" textlink="">
      <xdr:nvSpPr>
        <xdr:cNvPr id="14" name="Rectángulo redondeado 2">
          <a:extLst>
            <a:ext uri="{FF2B5EF4-FFF2-40B4-BE49-F238E27FC236}">
              <a16:creationId xmlns:a16="http://schemas.microsoft.com/office/drawing/2014/main" id="{493F2001-A90C-4EBE-9CBC-A5D12428916C}"/>
            </a:ext>
          </a:extLst>
        </xdr:cNvPr>
        <xdr:cNvSpPr/>
      </xdr:nvSpPr>
      <xdr:spPr>
        <a:xfrm>
          <a:off x="19726967" y="12258677"/>
          <a:ext cx="1161745" cy="585515"/>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21</xdr:col>
      <xdr:colOff>253537</xdr:colOff>
      <xdr:row>54</xdr:row>
      <xdr:rowOff>38968</xdr:rowOff>
    </xdr:from>
    <xdr:to>
      <xdr:col>22</xdr:col>
      <xdr:colOff>777107</xdr:colOff>
      <xdr:row>57</xdr:row>
      <xdr:rowOff>149965</xdr:rowOff>
    </xdr:to>
    <xdr:sp macro="" textlink="">
      <xdr:nvSpPr>
        <xdr:cNvPr id="15" name="Rectángulo redondeado 2">
          <a:extLst>
            <a:ext uri="{FF2B5EF4-FFF2-40B4-BE49-F238E27FC236}">
              <a16:creationId xmlns:a16="http://schemas.microsoft.com/office/drawing/2014/main" id="{29558FB8-8C02-4A5C-AFC9-44EA31418BA2}"/>
            </a:ext>
          </a:extLst>
        </xdr:cNvPr>
        <xdr:cNvSpPr/>
      </xdr:nvSpPr>
      <xdr:spPr>
        <a:xfrm>
          <a:off x="19675012" y="9725893"/>
          <a:ext cx="1161745" cy="59677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695757</xdr:colOff>
      <xdr:row>54</xdr:row>
      <xdr:rowOff>16451</xdr:rowOff>
    </xdr:from>
    <xdr:to>
      <xdr:col>16</xdr:col>
      <xdr:colOff>751217</xdr:colOff>
      <xdr:row>57</xdr:row>
      <xdr:rowOff>134202</xdr:rowOff>
    </xdr:to>
    <xdr:sp macro="" textlink="">
      <xdr:nvSpPr>
        <xdr:cNvPr id="16" name="Rectángulo redondeado 2">
          <a:extLst>
            <a:ext uri="{FF2B5EF4-FFF2-40B4-BE49-F238E27FC236}">
              <a16:creationId xmlns:a16="http://schemas.microsoft.com/office/drawing/2014/main" id="{1A6E4DA0-4F4A-4640-A83F-7EE150A52EE3}"/>
            </a:ext>
          </a:extLst>
        </xdr:cNvPr>
        <xdr:cNvSpPr/>
      </xdr:nvSpPr>
      <xdr:spPr>
        <a:xfrm>
          <a:off x="11258982" y="9703376"/>
          <a:ext cx="1150835"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11</xdr:col>
      <xdr:colOff>405245</xdr:colOff>
      <xdr:row>54</xdr:row>
      <xdr:rowOff>59313</xdr:rowOff>
    </xdr:from>
    <xdr:to>
      <xdr:col>13</xdr:col>
      <xdr:colOff>32080</xdr:colOff>
      <xdr:row>58</xdr:row>
      <xdr:rowOff>10376</xdr:rowOff>
    </xdr:to>
    <xdr:sp macro="" textlink="">
      <xdr:nvSpPr>
        <xdr:cNvPr id="17" name="Rectángulo redondeado 2">
          <a:extLst>
            <a:ext uri="{FF2B5EF4-FFF2-40B4-BE49-F238E27FC236}">
              <a16:creationId xmlns:a16="http://schemas.microsoft.com/office/drawing/2014/main" id="{FDCEB6F8-ADED-4B70-A123-08FA389A3051}"/>
            </a:ext>
          </a:extLst>
        </xdr:cNvPr>
        <xdr:cNvSpPr/>
      </xdr:nvSpPr>
      <xdr:spPr>
        <a:xfrm>
          <a:off x="8368145" y="9746238"/>
          <a:ext cx="1150835" cy="598763"/>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11</xdr:col>
      <xdr:colOff>533832</xdr:colOff>
      <xdr:row>70</xdr:row>
      <xdr:rowOff>68838</xdr:rowOff>
    </xdr:from>
    <xdr:to>
      <xdr:col>13</xdr:col>
      <xdr:colOff>160667</xdr:colOff>
      <xdr:row>74</xdr:row>
      <xdr:rowOff>19901</xdr:rowOff>
    </xdr:to>
    <xdr:sp macro="" textlink="">
      <xdr:nvSpPr>
        <xdr:cNvPr id="18" name="Rectángulo redondeado 2">
          <a:extLst>
            <a:ext uri="{FF2B5EF4-FFF2-40B4-BE49-F238E27FC236}">
              <a16:creationId xmlns:a16="http://schemas.microsoft.com/office/drawing/2014/main" id="{D0090FE2-CD3A-4C45-8226-869A2304095A}"/>
            </a:ext>
          </a:extLst>
        </xdr:cNvPr>
        <xdr:cNvSpPr/>
      </xdr:nvSpPr>
      <xdr:spPr>
        <a:xfrm>
          <a:off x="8496732" y="12346563"/>
          <a:ext cx="1150835" cy="598763"/>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7</xdr:col>
      <xdr:colOff>590983</xdr:colOff>
      <xdr:row>65</xdr:row>
      <xdr:rowOff>30739</xdr:rowOff>
    </xdr:from>
    <xdr:to>
      <xdr:col>9</xdr:col>
      <xdr:colOff>217818</xdr:colOff>
      <xdr:row>68</xdr:row>
      <xdr:rowOff>148489</xdr:rowOff>
    </xdr:to>
    <xdr:sp macro="" textlink="">
      <xdr:nvSpPr>
        <xdr:cNvPr id="19" name="Rectángulo redondeado 2">
          <a:extLst>
            <a:ext uri="{FF2B5EF4-FFF2-40B4-BE49-F238E27FC236}">
              <a16:creationId xmlns:a16="http://schemas.microsoft.com/office/drawing/2014/main" id="{D62A5EE0-AC20-45BD-A7B0-EBAE0F0BF32B}"/>
            </a:ext>
          </a:extLst>
        </xdr:cNvPr>
        <xdr:cNvSpPr/>
      </xdr:nvSpPr>
      <xdr:spPr>
        <a:xfrm>
          <a:off x="5505883" y="11498839"/>
          <a:ext cx="1150835" cy="603525"/>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719570</xdr:colOff>
      <xdr:row>70</xdr:row>
      <xdr:rowOff>64076</xdr:rowOff>
    </xdr:from>
    <xdr:to>
      <xdr:col>16</xdr:col>
      <xdr:colOff>775030</xdr:colOff>
      <xdr:row>74</xdr:row>
      <xdr:rowOff>15139</xdr:rowOff>
    </xdr:to>
    <xdr:sp macro="" textlink="">
      <xdr:nvSpPr>
        <xdr:cNvPr id="20" name="Rectángulo redondeado 2">
          <a:extLst>
            <a:ext uri="{FF2B5EF4-FFF2-40B4-BE49-F238E27FC236}">
              <a16:creationId xmlns:a16="http://schemas.microsoft.com/office/drawing/2014/main" id="{9239B15E-43E5-417B-BE8F-7E2D3A39689E}"/>
            </a:ext>
          </a:extLst>
        </xdr:cNvPr>
        <xdr:cNvSpPr/>
      </xdr:nvSpPr>
      <xdr:spPr>
        <a:xfrm>
          <a:off x="11282795" y="12341801"/>
          <a:ext cx="1150835" cy="598763"/>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7</xdr:col>
      <xdr:colOff>705283</xdr:colOff>
      <xdr:row>54</xdr:row>
      <xdr:rowOff>97413</xdr:rowOff>
    </xdr:from>
    <xdr:to>
      <xdr:col>9</xdr:col>
      <xdr:colOff>332118</xdr:colOff>
      <xdr:row>58</xdr:row>
      <xdr:rowOff>48476</xdr:rowOff>
    </xdr:to>
    <xdr:sp macro="" textlink="">
      <xdr:nvSpPr>
        <xdr:cNvPr id="21" name="Rectángulo redondeado 2">
          <a:extLst>
            <a:ext uri="{FF2B5EF4-FFF2-40B4-BE49-F238E27FC236}">
              <a16:creationId xmlns:a16="http://schemas.microsoft.com/office/drawing/2014/main" id="{F9E1AF7D-EEA0-42A2-B4BD-9FD497D4278A}"/>
            </a:ext>
          </a:extLst>
        </xdr:cNvPr>
        <xdr:cNvSpPr/>
      </xdr:nvSpPr>
      <xdr:spPr>
        <a:xfrm>
          <a:off x="5620183" y="9784338"/>
          <a:ext cx="1150835" cy="598763"/>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7</xdr:col>
      <xdr:colOff>714808</xdr:colOff>
      <xdr:row>36</xdr:row>
      <xdr:rowOff>11688</xdr:rowOff>
    </xdr:from>
    <xdr:to>
      <xdr:col>9</xdr:col>
      <xdr:colOff>341643</xdr:colOff>
      <xdr:row>39</xdr:row>
      <xdr:rowOff>129439</xdr:rowOff>
    </xdr:to>
    <xdr:sp macro="" textlink="">
      <xdr:nvSpPr>
        <xdr:cNvPr id="22" name="Rectángulo redondeado 2">
          <a:extLst>
            <a:ext uri="{FF2B5EF4-FFF2-40B4-BE49-F238E27FC236}">
              <a16:creationId xmlns:a16="http://schemas.microsoft.com/office/drawing/2014/main" id="{7A5878C8-B2E3-404D-812D-435E9ECB097D}"/>
            </a:ext>
          </a:extLst>
        </xdr:cNvPr>
        <xdr:cNvSpPr/>
      </xdr:nvSpPr>
      <xdr:spPr>
        <a:xfrm>
          <a:off x="5629708" y="6783963"/>
          <a:ext cx="1150835"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11</xdr:col>
      <xdr:colOff>533832</xdr:colOff>
      <xdr:row>35</xdr:row>
      <xdr:rowOff>140276</xdr:rowOff>
    </xdr:from>
    <xdr:to>
      <xdr:col>13</xdr:col>
      <xdr:colOff>160667</xdr:colOff>
      <xdr:row>39</xdr:row>
      <xdr:rowOff>91339</xdr:rowOff>
    </xdr:to>
    <xdr:sp macro="" textlink="">
      <xdr:nvSpPr>
        <xdr:cNvPr id="23" name="Rectángulo redondeado 2">
          <a:extLst>
            <a:ext uri="{FF2B5EF4-FFF2-40B4-BE49-F238E27FC236}">
              <a16:creationId xmlns:a16="http://schemas.microsoft.com/office/drawing/2014/main" id="{E31F6153-B905-470E-BE08-C08A5BFA7320}"/>
            </a:ext>
          </a:extLst>
        </xdr:cNvPr>
        <xdr:cNvSpPr/>
      </xdr:nvSpPr>
      <xdr:spPr>
        <a:xfrm>
          <a:off x="8496732" y="6750626"/>
          <a:ext cx="1150835" cy="598763"/>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610985</xdr:colOff>
      <xdr:row>90</xdr:row>
      <xdr:rowOff>96028</xdr:rowOff>
    </xdr:from>
    <xdr:to>
      <xdr:col>24</xdr:col>
      <xdr:colOff>577573</xdr:colOff>
      <xdr:row>101</xdr:row>
      <xdr:rowOff>33683</xdr:rowOff>
    </xdr:to>
    <xdr:pic>
      <xdr:nvPicPr>
        <xdr:cNvPr id="26" name="Imagen 25">
          <a:extLst>
            <a:ext uri="{FF2B5EF4-FFF2-40B4-BE49-F238E27FC236}">
              <a16:creationId xmlns:a16="http://schemas.microsoft.com/office/drawing/2014/main" id="{E2BA74BE-3B6C-4EE4-9FCD-13D22E0D8A17}"/>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r="21629"/>
        <a:stretch/>
      </xdr:blipFill>
      <xdr:spPr bwMode="auto">
        <a:xfrm>
          <a:off x="6287885" y="16383778"/>
          <a:ext cx="16482938" cy="1804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E7597C0A-6970-4230-9AFF-907DCA12FAB4}"/>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B0B2A3A8-694C-437A-B693-686519DB33F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A5C8C0C2-812F-4BD8-B568-AE249D9CABB5}"/>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B398F531-7FF4-4CF6-8204-600EF0C01F06}"/>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3723" cy="1336098"/>
        </a:xfrm>
        <a:prstGeom prst="rect">
          <a:avLst/>
        </a:prstGeom>
      </xdr:spPr>
    </xdr:pic>
    <xdr:clientData/>
  </xdr:twoCellAnchor>
  <xdr:twoCellAnchor editAs="oneCell">
    <xdr:from>
      <xdr:col>8</xdr:col>
      <xdr:colOff>0</xdr:colOff>
      <xdr:row>300</xdr:row>
      <xdr:rowOff>0</xdr:rowOff>
    </xdr:from>
    <xdr:to>
      <xdr:col>20</xdr:col>
      <xdr:colOff>1038225</xdr:colOff>
      <xdr:row>314</xdr:row>
      <xdr:rowOff>47625</xdr:rowOff>
    </xdr:to>
    <xdr:pic>
      <xdr:nvPicPr>
        <xdr:cNvPr id="8" name="Imagen 7">
          <a:extLst>
            <a:ext uri="{FF2B5EF4-FFF2-40B4-BE49-F238E27FC236}">
              <a16:creationId xmlns:a16="http://schemas.microsoft.com/office/drawing/2014/main" id="{FFC14654-8929-4593-83D4-D034B317413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676900" y="49549050"/>
          <a:ext cx="12715875" cy="2314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300</xdr:row>
      <xdr:rowOff>0</xdr:rowOff>
    </xdr:from>
    <xdr:to>
      <xdr:col>20</xdr:col>
      <xdr:colOff>1038225</xdr:colOff>
      <xdr:row>314</xdr:row>
      <xdr:rowOff>47625</xdr:rowOff>
    </xdr:to>
    <xdr:pic>
      <xdr:nvPicPr>
        <xdr:cNvPr id="9" name="Imagen 8">
          <a:extLst>
            <a:ext uri="{FF2B5EF4-FFF2-40B4-BE49-F238E27FC236}">
              <a16:creationId xmlns:a16="http://schemas.microsoft.com/office/drawing/2014/main" id="{C7FCEE8D-CFF3-4971-8D6F-998B531F83E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676900" y="49549050"/>
          <a:ext cx="12715875" cy="2314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349250</xdr:colOff>
      <xdr:row>30</xdr:row>
      <xdr:rowOff>127000</xdr:rowOff>
    </xdr:from>
    <xdr:to>
      <xdr:col>25</xdr:col>
      <xdr:colOff>766751</xdr:colOff>
      <xdr:row>57</xdr:row>
      <xdr:rowOff>0</xdr:rowOff>
    </xdr:to>
    <xdr:pic>
      <xdr:nvPicPr>
        <xdr:cNvPr id="10" name="Imagen 9">
          <a:extLst>
            <a:ext uri="{FF2B5EF4-FFF2-40B4-BE49-F238E27FC236}">
              <a16:creationId xmlns:a16="http://schemas.microsoft.com/office/drawing/2014/main" id="{A2505BB4-16A4-4ED9-A08A-261F999BB5C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98500" y="5905500"/>
          <a:ext cx="23309251" cy="415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434051</xdr:colOff>
      <xdr:row>90</xdr:row>
      <xdr:rowOff>83184</xdr:rowOff>
    </xdr:from>
    <xdr:to>
      <xdr:col>24</xdr:col>
      <xdr:colOff>400639</xdr:colOff>
      <xdr:row>101</xdr:row>
      <xdr:rowOff>30364</xdr:rowOff>
    </xdr:to>
    <xdr:pic>
      <xdr:nvPicPr>
        <xdr:cNvPr id="12" name="Imagen 11">
          <a:extLst>
            <a:ext uri="{FF2B5EF4-FFF2-40B4-BE49-F238E27FC236}">
              <a16:creationId xmlns:a16="http://schemas.microsoft.com/office/drawing/2014/main" id="{C09C3BAC-E6C5-4EC5-A200-9CBE1ED25AB0}"/>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r="21629"/>
        <a:stretch/>
      </xdr:blipFill>
      <xdr:spPr bwMode="auto">
        <a:xfrm>
          <a:off x="6110951" y="16370934"/>
          <a:ext cx="16482938" cy="1814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1C63DD24-E88F-40E5-A3BC-A647A3D97414}"/>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E26B960E-0839-420D-8D75-7D6DB1220E7D}"/>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85</xdr:row>
      <xdr:rowOff>51954</xdr:rowOff>
    </xdr:from>
    <xdr:to>
      <xdr:col>17</xdr:col>
      <xdr:colOff>1410295</xdr:colOff>
      <xdr:row>88</xdr:row>
      <xdr:rowOff>589</xdr:rowOff>
    </xdr:to>
    <xdr:sp macro="" textlink="">
      <xdr:nvSpPr>
        <xdr:cNvPr id="4" name="CuadroTexto 3">
          <a:extLst>
            <a:ext uri="{FF2B5EF4-FFF2-40B4-BE49-F238E27FC236}">
              <a16:creationId xmlns:a16="http://schemas.microsoft.com/office/drawing/2014/main" id="{A9C8896F-2E5A-44A6-9E66-6FA02487F392}"/>
            </a:ext>
          </a:extLst>
        </xdr:cNvPr>
        <xdr:cNvSpPr txBox="1"/>
      </xdr:nvSpPr>
      <xdr:spPr>
        <a:xfrm>
          <a:off x="11970327" y="15091929"/>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148937</xdr:colOff>
      <xdr:row>84</xdr:row>
      <xdr:rowOff>103909</xdr:rowOff>
    </xdr:from>
    <xdr:to>
      <xdr:col>16</xdr:col>
      <xdr:colOff>218251</xdr:colOff>
      <xdr:row>88</xdr:row>
      <xdr:rowOff>7780</xdr:rowOff>
    </xdr:to>
    <xdr:sp macro="" textlink="">
      <xdr:nvSpPr>
        <xdr:cNvPr id="5" name="Rectángulo redondeado 2">
          <a:extLst>
            <a:ext uri="{FF2B5EF4-FFF2-40B4-BE49-F238E27FC236}">
              <a16:creationId xmlns:a16="http://schemas.microsoft.com/office/drawing/2014/main" id="{A52D5DF2-79A7-4E34-BBAE-EF317267D5AF}"/>
            </a:ext>
          </a:extLst>
        </xdr:cNvPr>
        <xdr:cNvSpPr/>
      </xdr:nvSpPr>
      <xdr:spPr>
        <a:xfrm>
          <a:off x="10712162" y="14981959"/>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171450</xdr:colOff>
      <xdr:row>79</xdr:row>
      <xdr:rowOff>114300</xdr:rowOff>
    </xdr:from>
    <xdr:to>
      <xdr:col>16</xdr:col>
      <xdr:colOff>239979</xdr:colOff>
      <xdr:row>83</xdr:row>
      <xdr:rowOff>57644</xdr:rowOff>
    </xdr:to>
    <xdr:sp macro="" textlink="">
      <xdr:nvSpPr>
        <xdr:cNvPr id="6" name="Rectángulo redondeado 2">
          <a:extLst>
            <a:ext uri="{FF2B5EF4-FFF2-40B4-BE49-F238E27FC236}">
              <a16:creationId xmlns:a16="http://schemas.microsoft.com/office/drawing/2014/main" id="{9CA8C865-CE70-4B68-AD92-B592EAEE70EA}"/>
            </a:ext>
          </a:extLst>
        </xdr:cNvPr>
        <xdr:cNvSpPr/>
      </xdr:nvSpPr>
      <xdr:spPr>
        <a:xfrm>
          <a:off x="10734675" y="14182725"/>
          <a:ext cx="1163904" cy="59104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280211</xdr:colOff>
      <xdr:row>80</xdr:row>
      <xdr:rowOff>86769</xdr:rowOff>
    </xdr:from>
    <xdr:to>
      <xdr:col>17</xdr:col>
      <xdr:colOff>1377211</xdr:colOff>
      <xdr:row>83</xdr:row>
      <xdr:rowOff>68604</xdr:rowOff>
    </xdr:to>
    <xdr:sp macro="" textlink="">
      <xdr:nvSpPr>
        <xdr:cNvPr id="7" name="CuadroTexto 6">
          <a:extLst>
            <a:ext uri="{FF2B5EF4-FFF2-40B4-BE49-F238E27FC236}">
              <a16:creationId xmlns:a16="http://schemas.microsoft.com/office/drawing/2014/main" id="{366327A1-F842-4E09-856C-7C7B5799E241}"/>
            </a:ext>
          </a:extLst>
        </xdr:cNvPr>
        <xdr:cNvSpPr txBox="1"/>
      </xdr:nvSpPr>
      <xdr:spPr>
        <a:xfrm>
          <a:off x="11938811" y="14317119"/>
          <a:ext cx="2535275" cy="467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8</xdr:col>
      <xdr:colOff>401783</xdr:colOff>
      <xdr:row>90</xdr:row>
      <xdr:rowOff>83128</xdr:rowOff>
    </xdr:from>
    <xdr:to>
      <xdr:col>10</xdr:col>
      <xdr:colOff>245226</xdr:colOff>
      <xdr:row>98</xdr:row>
      <xdr:rowOff>60118</xdr:rowOff>
    </xdr:to>
    <xdr:pic>
      <xdr:nvPicPr>
        <xdr:cNvPr id="8" name="Imagen 7">
          <a:extLst>
            <a:ext uri="{FF2B5EF4-FFF2-40B4-BE49-F238E27FC236}">
              <a16:creationId xmlns:a16="http://schemas.microsoft.com/office/drawing/2014/main" id="{E574EC80-433E-4790-9930-DD0EDFC50862}"/>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980353"/>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9" name="Imagen 8">
          <a:extLst>
            <a:ext uri="{FF2B5EF4-FFF2-40B4-BE49-F238E27FC236}">
              <a16:creationId xmlns:a16="http://schemas.microsoft.com/office/drawing/2014/main" id="{39F40779-EC02-414C-8279-35073FEDAC2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873845"/>
          <a:ext cx="1383723" cy="1336098"/>
        </a:xfrm>
        <a:prstGeom prst="rect">
          <a:avLst/>
        </a:prstGeom>
      </xdr:spPr>
    </xdr:pic>
    <xdr:clientData/>
  </xdr:twoCellAnchor>
  <xdr:twoCellAnchor editAs="oneCell">
    <xdr:from>
      <xdr:col>15</xdr:col>
      <xdr:colOff>568647</xdr:colOff>
      <xdr:row>42</xdr:row>
      <xdr:rowOff>13854</xdr:rowOff>
    </xdr:from>
    <xdr:to>
      <xdr:col>30</xdr:col>
      <xdr:colOff>365066</xdr:colOff>
      <xdr:row>77</xdr:row>
      <xdr:rowOff>41564</xdr:rowOff>
    </xdr:to>
    <xdr:pic>
      <xdr:nvPicPr>
        <xdr:cNvPr id="10" name="Imagen 9">
          <a:extLst>
            <a:ext uri="{FF2B5EF4-FFF2-40B4-BE49-F238E27FC236}">
              <a16:creationId xmlns:a16="http://schemas.microsoft.com/office/drawing/2014/main" id="{5FA5E01B-9CC5-40D2-940A-B50C7C4F3D0A}"/>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b="18318"/>
        <a:stretch/>
      </xdr:blipFill>
      <xdr:spPr bwMode="auto">
        <a:xfrm>
          <a:off x="11131872" y="8091054"/>
          <a:ext cx="16388969" cy="56950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527687</xdr:colOff>
      <xdr:row>49</xdr:row>
      <xdr:rowOff>158636</xdr:rowOff>
    </xdr:from>
    <xdr:to>
      <xdr:col>20</xdr:col>
      <xdr:colOff>1340429</xdr:colOff>
      <xdr:row>53</xdr:row>
      <xdr:rowOff>159327</xdr:rowOff>
    </xdr:to>
    <xdr:sp macro="" textlink="">
      <xdr:nvSpPr>
        <xdr:cNvPr id="11" name="Rectángulo redondeado 2">
          <a:extLst>
            <a:ext uri="{FF2B5EF4-FFF2-40B4-BE49-F238E27FC236}">
              <a16:creationId xmlns:a16="http://schemas.microsoft.com/office/drawing/2014/main" id="{A68FE8C5-39CE-4B94-BC8F-B05EB1CEF879}"/>
            </a:ext>
          </a:extLst>
        </xdr:cNvPr>
        <xdr:cNvSpPr/>
      </xdr:nvSpPr>
      <xdr:spPr>
        <a:xfrm>
          <a:off x="17882237" y="9369311"/>
          <a:ext cx="812742" cy="648391"/>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126250</xdr:colOff>
      <xdr:row>70</xdr:row>
      <xdr:rowOff>90055</xdr:rowOff>
    </xdr:from>
    <xdr:to>
      <xdr:col>19</xdr:col>
      <xdr:colOff>947477</xdr:colOff>
      <xdr:row>74</xdr:row>
      <xdr:rowOff>86937</xdr:rowOff>
    </xdr:to>
    <xdr:sp macro="" textlink="">
      <xdr:nvSpPr>
        <xdr:cNvPr id="12" name="Rectángulo redondeado 2">
          <a:extLst>
            <a:ext uri="{FF2B5EF4-FFF2-40B4-BE49-F238E27FC236}">
              <a16:creationId xmlns:a16="http://schemas.microsoft.com/office/drawing/2014/main" id="{D8977EF5-3BEC-473F-AD6E-554745F0021D}"/>
            </a:ext>
          </a:extLst>
        </xdr:cNvPr>
        <xdr:cNvSpPr/>
      </xdr:nvSpPr>
      <xdr:spPr>
        <a:xfrm>
          <a:off x="16166350" y="12701155"/>
          <a:ext cx="821227" cy="64458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581892</xdr:colOff>
      <xdr:row>61</xdr:row>
      <xdr:rowOff>67021</xdr:rowOff>
    </xdr:from>
    <xdr:to>
      <xdr:col>20</xdr:col>
      <xdr:colOff>1392729</xdr:colOff>
      <xdr:row>65</xdr:row>
      <xdr:rowOff>67713</xdr:rowOff>
    </xdr:to>
    <xdr:sp macro="" textlink="">
      <xdr:nvSpPr>
        <xdr:cNvPr id="13" name="Rectángulo redondeado 2">
          <a:extLst>
            <a:ext uri="{FF2B5EF4-FFF2-40B4-BE49-F238E27FC236}">
              <a16:creationId xmlns:a16="http://schemas.microsoft.com/office/drawing/2014/main" id="{5266AE1E-2B0B-43D3-8492-766022D7A78E}"/>
            </a:ext>
          </a:extLst>
        </xdr:cNvPr>
        <xdr:cNvSpPr/>
      </xdr:nvSpPr>
      <xdr:spPr>
        <a:xfrm>
          <a:off x="17936442" y="11220796"/>
          <a:ext cx="810837" cy="6483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23</xdr:col>
      <xdr:colOff>369745</xdr:colOff>
      <xdr:row>50</xdr:row>
      <xdr:rowOff>53515</xdr:rowOff>
    </xdr:from>
    <xdr:to>
      <xdr:col>24</xdr:col>
      <xdr:colOff>37755</xdr:colOff>
      <xdr:row>54</xdr:row>
      <xdr:rowOff>54207</xdr:rowOff>
    </xdr:to>
    <xdr:sp macro="" textlink="">
      <xdr:nvSpPr>
        <xdr:cNvPr id="14" name="Rectángulo redondeado 2">
          <a:extLst>
            <a:ext uri="{FF2B5EF4-FFF2-40B4-BE49-F238E27FC236}">
              <a16:creationId xmlns:a16="http://schemas.microsoft.com/office/drawing/2014/main" id="{7EDF761E-B8D2-4086-A33C-739179230A2C}"/>
            </a:ext>
          </a:extLst>
        </xdr:cNvPr>
        <xdr:cNvSpPr/>
      </xdr:nvSpPr>
      <xdr:spPr>
        <a:xfrm>
          <a:off x="21419995" y="9426115"/>
          <a:ext cx="753860" cy="6483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21</xdr:col>
      <xdr:colOff>194658</xdr:colOff>
      <xdr:row>50</xdr:row>
      <xdr:rowOff>40007</xdr:rowOff>
    </xdr:from>
    <xdr:to>
      <xdr:col>22</xdr:col>
      <xdr:colOff>335974</xdr:colOff>
      <xdr:row>54</xdr:row>
      <xdr:rowOff>36889</xdr:rowOff>
    </xdr:to>
    <xdr:sp macro="" textlink="">
      <xdr:nvSpPr>
        <xdr:cNvPr id="15" name="Rectángulo redondeado 2">
          <a:extLst>
            <a:ext uri="{FF2B5EF4-FFF2-40B4-BE49-F238E27FC236}">
              <a16:creationId xmlns:a16="http://schemas.microsoft.com/office/drawing/2014/main" id="{58F528AF-8C75-4506-9DCE-105D9B7AFF6C}"/>
            </a:ext>
          </a:extLst>
        </xdr:cNvPr>
        <xdr:cNvSpPr/>
      </xdr:nvSpPr>
      <xdr:spPr>
        <a:xfrm>
          <a:off x="19616133" y="9412607"/>
          <a:ext cx="779491" cy="64458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904704</xdr:colOff>
      <xdr:row>70</xdr:row>
      <xdr:rowOff>57325</xdr:rowOff>
    </xdr:from>
    <xdr:to>
      <xdr:col>25</xdr:col>
      <xdr:colOff>576524</xdr:colOff>
      <xdr:row>74</xdr:row>
      <xdr:rowOff>58017</xdr:rowOff>
    </xdr:to>
    <xdr:sp macro="" textlink="">
      <xdr:nvSpPr>
        <xdr:cNvPr id="16" name="Rectángulo redondeado 2">
          <a:extLst>
            <a:ext uri="{FF2B5EF4-FFF2-40B4-BE49-F238E27FC236}">
              <a16:creationId xmlns:a16="http://schemas.microsoft.com/office/drawing/2014/main" id="{531847D6-422C-4831-871A-0939CCED0970}"/>
            </a:ext>
          </a:extLst>
        </xdr:cNvPr>
        <xdr:cNvSpPr/>
      </xdr:nvSpPr>
      <xdr:spPr>
        <a:xfrm>
          <a:off x="23040804" y="12668425"/>
          <a:ext cx="767195" cy="6483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956658</xdr:colOff>
      <xdr:row>61</xdr:row>
      <xdr:rowOff>57325</xdr:rowOff>
    </xdr:from>
    <xdr:to>
      <xdr:col>25</xdr:col>
      <xdr:colOff>628478</xdr:colOff>
      <xdr:row>65</xdr:row>
      <xdr:rowOff>58017</xdr:rowOff>
    </xdr:to>
    <xdr:sp macro="" textlink="">
      <xdr:nvSpPr>
        <xdr:cNvPr id="17" name="Rectángulo redondeado 2">
          <a:extLst>
            <a:ext uri="{FF2B5EF4-FFF2-40B4-BE49-F238E27FC236}">
              <a16:creationId xmlns:a16="http://schemas.microsoft.com/office/drawing/2014/main" id="{EF19CB7D-4622-4A06-8A29-B0E7D95CA945}"/>
            </a:ext>
          </a:extLst>
        </xdr:cNvPr>
        <xdr:cNvSpPr/>
      </xdr:nvSpPr>
      <xdr:spPr>
        <a:xfrm>
          <a:off x="23092758" y="11211100"/>
          <a:ext cx="767195" cy="6483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601115</xdr:colOff>
      <xdr:row>70</xdr:row>
      <xdr:rowOff>117070</xdr:rowOff>
    </xdr:from>
    <xdr:to>
      <xdr:col>20</xdr:col>
      <xdr:colOff>1408142</xdr:colOff>
      <xdr:row>74</xdr:row>
      <xdr:rowOff>117762</xdr:rowOff>
    </xdr:to>
    <xdr:sp macro="" textlink="">
      <xdr:nvSpPr>
        <xdr:cNvPr id="18" name="Rectángulo redondeado 2">
          <a:extLst>
            <a:ext uri="{FF2B5EF4-FFF2-40B4-BE49-F238E27FC236}">
              <a16:creationId xmlns:a16="http://schemas.microsoft.com/office/drawing/2014/main" id="{832362EC-AD0C-4AB1-B932-22C4F12B998E}"/>
            </a:ext>
          </a:extLst>
        </xdr:cNvPr>
        <xdr:cNvSpPr/>
      </xdr:nvSpPr>
      <xdr:spPr>
        <a:xfrm>
          <a:off x="17955665" y="12728170"/>
          <a:ext cx="807027" cy="6483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1378787</xdr:colOff>
      <xdr:row>61</xdr:row>
      <xdr:rowOff>80529</xdr:rowOff>
    </xdr:from>
    <xdr:to>
      <xdr:col>18</xdr:col>
      <xdr:colOff>676014</xdr:colOff>
      <xdr:row>65</xdr:row>
      <xdr:rowOff>77411</xdr:rowOff>
    </xdr:to>
    <xdr:sp macro="" textlink="">
      <xdr:nvSpPr>
        <xdr:cNvPr id="19" name="Rectángulo redondeado 2">
          <a:extLst>
            <a:ext uri="{FF2B5EF4-FFF2-40B4-BE49-F238E27FC236}">
              <a16:creationId xmlns:a16="http://schemas.microsoft.com/office/drawing/2014/main" id="{90CFD26A-7F13-4D50-9BDD-3D45C9A7CAC3}"/>
            </a:ext>
          </a:extLst>
        </xdr:cNvPr>
        <xdr:cNvSpPr/>
      </xdr:nvSpPr>
      <xdr:spPr>
        <a:xfrm>
          <a:off x="14475662" y="11234304"/>
          <a:ext cx="821227" cy="64458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1388312</xdr:colOff>
      <xdr:row>68</xdr:row>
      <xdr:rowOff>42430</xdr:rowOff>
    </xdr:from>
    <xdr:to>
      <xdr:col>18</xdr:col>
      <xdr:colOff>685539</xdr:colOff>
      <xdr:row>72</xdr:row>
      <xdr:rowOff>39312</xdr:rowOff>
    </xdr:to>
    <xdr:sp macro="" textlink="">
      <xdr:nvSpPr>
        <xdr:cNvPr id="20" name="Rectángulo redondeado 2">
          <a:extLst>
            <a:ext uri="{FF2B5EF4-FFF2-40B4-BE49-F238E27FC236}">
              <a16:creationId xmlns:a16="http://schemas.microsoft.com/office/drawing/2014/main" id="{EFA01459-9ECF-4B5C-B749-B6B2EF49321D}"/>
            </a:ext>
          </a:extLst>
        </xdr:cNvPr>
        <xdr:cNvSpPr/>
      </xdr:nvSpPr>
      <xdr:spPr>
        <a:xfrm>
          <a:off x="14485187" y="12329680"/>
          <a:ext cx="821227" cy="64458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183400</xdr:colOff>
      <xdr:row>61</xdr:row>
      <xdr:rowOff>75767</xdr:rowOff>
    </xdr:from>
    <xdr:to>
      <xdr:col>19</xdr:col>
      <xdr:colOff>1004627</xdr:colOff>
      <xdr:row>65</xdr:row>
      <xdr:rowOff>72649</xdr:rowOff>
    </xdr:to>
    <xdr:sp macro="" textlink="">
      <xdr:nvSpPr>
        <xdr:cNvPr id="21" name="Rectángulo redondeado 2">
          <a:extLst>
            <a:ext uri="{FF2B5EF4-FFF2-40B4-BE49-F238E27FC236}">
              <a16:creationId xmlns:a16="http://schemas.microsoft.com/office/drawing/2014/main" id="{803B0788-DA2D-4500-B392-BDFAB594B27F}"/>
            </a:ext>
          </a:extLst>
        </xdr:cNvPr>
        <xdr:cNvSpPr/>
      </xdr:nvSpPr>
      <xdr:spPr>
        <a:xfrm>
          <a:off x="16223500" y="11229542"/>
          <a:ext cx="821227" cy="64458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169112</xdr:colOff>
      <xdr:row>49</xdr:row>
      <xdr:rowOff>132917</xdr:rowOff>
    </xdr:from>
    <xdr:to>
      <xdr:col>19</xdr:col>
      <xdr:colOff>990339</xdr:colOff>
      <xdr:row>53</xdr:row>
      <xdr:rowOff>129799</xdr:rowOff>
    </xdr:to>
    <xdr:sp macro="" textlink="">
      <xdr:nvSpPr>
        <xdr:cNvPr id="22" name="Rectángulo redondeado 2">
          <a:extLst>
            <a:ext uri="{FF2B5EF4-FFF2-40B4-BE49-F238E27FC236}">
              <a16:creationId xmlns:a16="http://schemas.microsoft.com/office/drawing/2014/main" id="{6B94EC41-C58D-43E2-A9CB-2EF2F7F65BAB}"/>
            </a:ext>
          </a:extLst>
        </xdr:cNvPr>
        <xdr:cNvSpPr/>
      </xdr:nvSpPr>
      <xdr:spPr>
        <a:xfrm>
          <a:off x="16209212" y="9343592"/>
          <a:ext cx="821227" cy="64458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1412124</xdr:colOff>
      <xdr:row>49</xdr:row>
      <xdr:rowOff>161492</xdr:rowOff>
    </xdr:from>
    <xdr:to>
      <xdr:col>18</xdr:col>
      <xdr:colOff>709351</xdr:colOff>
      <xdr:row>53</xdr:row>
      <xdr:rowOff>158374</xdr:rowOff>
    </xdr:to>
    <xdr:sp macro="" textlink="">
      <xdr:nvSpPr>
        <xdr:cNvPr id="23" name="Rectángulo redondeado 2">
          <a:extLst>
            <a:ext uri="{FF2B5EF4-FFF2-40B4-BE49-F238E27FC236}">
              <a16:creationId xmlns:a16="http://schemas.microsoft.com/office/drawing/2014/main" id="{B9F3B836-1556-446E-8CD9-D009C5B7E7A7}"/>
            </a:ext>
          </a:extLst>
        </xdr:cNvPr>
        <xdr:cNvSpPr/>
      </xdr:nvSpPr>
      <xdr:spPr>
        <a:xfrm>
          <a:off x="14508999" y="9372167"/>
          <a:ext cx="821227" cy="64458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590550</xdr:colOff>
      <xdr:row>22</xdr:row>
      <xdr:rowOff>133349</xdr:rowOff>
    </xdr:from>
    <xdr:to>
      <xdr:col>7</xdr:col>
      <xdr:colOff>495300</xdr:colOff>
      <xdr:row>69</xdr:row>
      <xdr:rowOff>157924</xdr:rowOff>
    </xdr:to>
    <xdr:pic>
      <xdr:nvPicPr>
        <xdr:cNvPr id="29" name="Imagen 28">
          <a:extLst>
            <a:ext uri="{FF2B5EF4-FFF2-40B4-BE49-F238E27FC236}">
              <a16:creationId xmlns:a16="http://schemas.microsoft.com/office/drawing/2014/main" id="{4BAFD617-744C-409F-AD5C-4DDA97EFC70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33450" y="4857749"/>
          <a:ext cx="4476750" cy="8158925"/>
        </a:xfrm>
        <a:prstGeom prst="rect">
          <a:avLst/>
        </a:prstGeom>
      </xdr:spPr>
    </xdr:pic>
    <xdr:clientData/>
  </xdr:twoCellAnchor>
  <xdr:twoCellAnchor editAs="oneCell">
    <xdr:from>
      <xdr:col>8</xdr:col>
      <xdr:colOff>61645</xdr:colOff>
      <xdr:row>41</xdr:row>
      <xdr:rowOff>31750</xdr:rowOff>
    </xdr:from>
    <xdr:to>
      <xdr:col>13</xdr:col>
      <xdr:colOff>477646</xdr:colOff>
      <xdr:row>88</xdr:row>
      <xdr:rowOff>133350</xdr:rowOff>
    </xdr:to>
    <xdr:pic>
      <xdr:nvPicPr>
        <xdr:cNvPr id="30" name="Imagen 29">
          <a:extLst>
            <a:ext uri="{FF2B5EF4-FFF2-40B4-BE49-F238E27FC236}">
              <a16:creationId xmlns:a16="http://schemas.microsoft.com/office/drawing/2014/main" id="{A6313D59-509C-40B0-80B9-80583DF80C2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744895" y="7778750"/>
          <a:ext cx="4226001" cy="7626350"/>
        </a:xfrm>
        <a:prstGeom prst="rect">
          <a:avLst/>
        </a:prstGeom>
      </xdr:spPr>
    </xdr:pic>
    <xdr:clientData/>
  </xdr:twoCellAnchor>
  <xdr:twoCellAnchor editAs="oneCell">
    <xdr:from>
      <xdr:col>8</xdr:col>
      <xdr:colOff>314325</xdr:colOff>
      <xdr:row>91</xdr:row>
      <xdr:rowOff>52388</xdr:rowOff>
    </xdr:from>
    <xdr:to>
      <xdr:col>24</xdr:col>
      <xdr:colOff>241073</xdr:colOff>
      <xdr:row>100</xdr:row>
      <xdr:rowOff>45584</xdr:rowOff>
    </xdr:to>
    <xdr:pic>
      <xdr:nvPicPr>
        <xdr:cNvPr id="27" name="Imagen 26">
          <a:extLst>
            <a:ext uri="{FF2B5EF4-FFF2-40B4-BE49-F238E27FC236}">
              <a16:creationId xmlns:a16="http://schemas.microsoft.com/office/drawing/2014/main" id="{1E1D204C-F80E-4AC7-BFAB-54895F055357}"/>
            </a:ext>
          </a:extLst>
        </xdr:cNvPr>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r="22043"/>
        <a:stretch/>
      </xdr:blipFill>
      <xdr:spPr bwMode="auto">
        <a:xfrm>
          <a:off x="5991225" y="16721138"/>
          <a:ext cx="16443098" cy="1517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5EB807E0-4D81-4AC4-8FDF-9918402659E7}"/>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D6AC8A8B-1358-44F1-A08F-8C02E7995F38}"/>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3A884F7C-5888-4CAF-80AB-3FDF241660C7}"/>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199E6887-DD35-4028-96B2-DF6AAF4F3756}"/>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3723" cy="1336098"/>
        </a:xfrm>
        <a:prstGeom prst="rect">
          <a:avLst/>
        </a:prstGeom>
      </xdr:spPr>
    </xdr:pic>
    <xdr:clientData/>
  </xdr:twoCellAnchor>
  <xdr:twoCellAnchor editAs="oneCell">
    <xdr:from>
      <xdr:col>3</xdr:col>
      <xdr:colOff>748145</xdr:colOff>
      <xdr:row>21</xdr:row>
      <xdr:rowOff>52601</xdr:rowOff>
    </xdr:from>
    <xdr:to>
      <xdr:col>23</xdr:col>
      <xdr:colOff>457200</xdr:colOff>
      <xdr:row>78</xdr:row>
      <xdr:rowOff>130406</xdr:rowOff>
    </xdr:to>
    <xdr:pic>
      <xdr:nvPicPr>
        <xdr:cNvPr id="6" name="Imagen 5">
          <a:extLst>
            <a:ext uri="{FF2B5EF4-FFF2-40B4-BE49-F238E27FC236}">
              <a16:creationId xmlns:a16="http://schemas.microsoft.com/office/drawing/2014/main" id="{7C3B8A12-2974-4975-AE27-27D39A6059BA}"/>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9683" r="20025" b="18785"/>
        <a:stretch/>
      </xdr:blipFill>
      <xdr:spPr bwMode="auto">
        <a:xfrm>
          <a:off x="2615045" y="4396001"/>
          <a:ext cx="18892405" cy="93075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7" name="Rectángulo redondeado 2">
          <a:extLst>
            <a:ext uri="{FF2B5EF4-FFF2-40B4-BE49-F238E27FC236}">
              <a16:creationId xmlns:a16="http://schemas.microsoft.com/office/drawing/2014/main" id="{468ABB64-8A5D-425E-AEFE-E0A5400DFFCE}"/>
            </a:ext>
          </a:extLst>
        </xdr:cNvPr>
        <xdr:cNvSpPr/>
      </xdr:nvSpPr>
      <xdr:spPr>
        <a:xfrm>
          <a:off x="290945" y="14589702"/>
          <a:ext cx="1160360"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8" name="Rectángulo redondeado 2">
          <a:extLst>
            <a:ext uri="{FF2B5EF4-FFF2-40B4-BE49-F238E27FC236}">
              <a16:creationId xmlns:a16="http://schemas.microsoft.com/office/drawing/2014/main" id="{BE520734-717A-4577-BA57-8D9CDBB1AE49}"/>
            </a:ext>
          </a:extLst>
        </xdr:cNvPr>
        <xdr:cNvSpPr/>
      </xdr:nvSpPr>
      <xdr:spPr>
        <a:xfrm>
          <a:off x="313458" y="13790468"/>
          <a:ext cx="1159575" cy="59537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9" name="CuadroTexto 8">
          <a:extLst>
            <a:ext uri="{FF2B5EF4-FFF2-40B4-BE49-F238E27FC236}">
              <a16:creationId xmlns:a16="http://schemas.microsoft.com/office/drawing/2014/main" id="{4E524C2E-5A76-4502-A4B3-8F0FD27CE7E3}"/>
            </a:ext>
          </a:extLst>
        </xdr:cNvPr>
        <xdr:cNvSpPr txBox="1"/>
      </xdr:nvSpPr>
      <xdr:spPr>
        <a:xfrm>
          <a:off x="1534391" y="13910830"/>
          <a:ext cx="3685309" cy="4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10" name="CuadroTexto 9">
          <a:extLst>
            <a:ext uri="{FF2B5EF4-FFF2-40B4-BE49-F238E27FC236}">
              <a16:creationId xmlns:a16="http://schemas.microsoft.com/office/drawing/2014/main" id="{F6545102-317A-4B8F-BD39-B040E3B24980}"/>
            </a:ext>
          </a:extLst>
        </xdr:cNvPr>
        <xdr:cNvSpPr txBox="1"/>
      </xdr:nvSpPr>
      <xdr:spPr>
        <a:xfrm>
          <a:off x="1575954" y="14697075"/>
          <a:ext cx="2497877" cy="48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19</xdr:col>
      <xdr:colOff>928252</xdr:colOff>
      <xdr:row>36</xdr:row>
      <xdr:rowOff>25111</xdr:rowOff>
    </xdr:from>
    <xdr:to>
      <xdr:col>20</xdr:col>
      <xdr:colOff>750091</xdr:colOff>
      <xdr:row>39</xdr:row>
      <xdr:rowOff>134895</xdr:rowOff>
    </xdr:to>
    <xdr:sp macro="" textlink="">
      <xdr:nvSpPr>
        <xdr:cNvPr id="11" name="Rectángulo redondeado 2">
          <a:extLst>
            <a:ext uri="{FF2B5EF4-FFF2-40B4-BE49-F238E27FC236}">
              <a16:creationId xmlns:a16="http://schemas.microsoft.com/office/drawing/2014/main" id="{5CDD93B9-EEBC-4B5E-86FB-CB0EB869DA23}"/>
            </a:ext>
          </a:extLst>
        </xdr:cNvPr>
        <xdr:cNvSpPr/>
      </xdr:nvSpPr>
      <xdr:spPr>
        <a:xfrm>
          <a:off x="16968352" y="6797386"/>
          <a:ext cx="1136289" cy="595559"/>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1063681</xdr:colOff>
      <xdr:row>36</xdr:row>
      <xdr:rowOff>51262</xdr:rowOff>
    </xdr:from>
    <xdr:to>
      <xdr:col>18</xdr:col>
      <xdr:colOff>684628</xdr:colOff>
      <xdr:row>39</xdr:row>
      <xdr:rowOff>162257</xdr:rowOff>
    </xdr:to>
    <xdr:sp macro="" textlink="">
      <xdr:nvSpPr>
        <xdr:cNvPr id="12" name="Rectángulo redondeado 2">
          <a:extLst>
            <a:ext uri="{FF2B5EF4-FFF2-40B4-BE49-F238E27FC236}">
              <a16:creationId xmlns:a16="http://schemas.microsoft.com/office/drawing/2014/main" id="{3E99FE97-3A2F-44B4-BFDF-0C25940C94CA}"/>
            </a:ext>
          </a:extLst>
        </xdr:cNvPr>
        <xdr:cNvSpPr/>
      </xdr:nvSpPr>
      <xdr:spPr>
        <a:xfrm>
          <a:off x="14160556" y="6823537"/>
          <a:ext cx="1144947" cy="596770"/>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756975</xdr:colOff>
      <xdr:row>36</xdr:row>
      <xdr:rowOff>29789</xdr:rowOff>
    </xdr:from>
    <xdr:to>
      <xdr:col>16</xdr:col>
      <xdr:colOff>800140</xdr:colOff>
      <xdr:row>39</xdr:row>
      <xdr:rowOff>163645</xdr:rowOff>
    </xdr:to>
    <xdr:sp macro="" textlink="">
      <xdr:nvSpPr>
        <xdr:cNvPr id="13" name="Rectángulo redondeado 2">
          <a:extLst>
            <a:ext uri="{FF2B5EF4-FFF2-40B4-BE49-F238E27FC236}">
              <a16:creationId xmlns:a16="http://schemas.microsoft.com/office/drawing/2014/main" id="{F5B2A04E-117F-4B93-9567-AF25DA40174B}"/>
            </a:ext>
          </a:extLst>
        </xdr:cNvPr>
        <xdr:cNvSpPr/>
      </xdr:nvSpPr>
      <xdr:spPr>
        <a:xfrm>
          <a:off x="11320200" y="6802064"/>
          <a:ext cx="1138540" cy="619631"/>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21</xdr:col>
      <xdr:colOff>305492</xdr:colOff>
      <xdr:row>69</xdr:row>
      <xdr:rowOff>142877</xdr:rowOff>
    </xdr:from>
    <xdr:to>
      <xdr:col>22</xdr:col>
      <xdr:colOff>829062</xdr:colOff>
      <xdr:row>73</xdr:row>
      <xdr:rowOff>80692</xdr:rowOff>
    </xdr:to>
    <xdr:sp macro="" textlink="">
      <xdr:nvSpPr>
        <xdr:cNvPr id="14" name="Rectángulo redondeado 2">
          <a:extLst>
            <a:ext uri="{FF2B5EF4-FFF2-40B4-BE49-F238E27FC236}">
              <a16:creationId xmlns:a16="http://schemas.microsoft.com/office/drawing/2014/main" id="{A4B74A7D-871B-47C9-9BD7-5E793FE705D9}"/>
            </a:ext>
          </a:extLst>
        </xdr:cNvPr>
        <xdr:cNvSpPr/>
      </xdr:nvSpPr>
      <xdr:spPr>
        <a:xfrm>
          <a:off x="19726967" y="12258677"/>
          <a:ext cx="1161745" cy="585515"/>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21</xdr:col>
      <xdr:colOff>253537</xdr:colOff>
      <xdr:row>54</xdr:row>
      <xdr:rowOff>38968</xdr:rowOff>
    </xdr:from>
    <xdr:to>
      <xdr:col>22</xdr:col>
      <xdr:colOff>777107</xdr:colOff>
      <xdr:row>57</xdr:row>
      <xdr:rowOff>149965</xdr:rowOff>
    </xdr:to>
    <xdr:sp macro="" textlink="">
      <xdr:nvSpPr>
        <xdr:cNvPr id="15" name="Rectángulo redondeado 2">
          <a:extLst>
            <a:ext uri="{FF2B5EF4-FFF2-40B4-BE49-F238E27FC236}">
              <a16:creationId xmlns:a16="http://schemas.microsoft.com/office/drawing/2014/main" id="{30FCD8A6-5940-4D8F-944F-EE2D22D661C2}"/>
            </a:ext>
          </a:extLst>
        </xdr:cNvPr>
        <xdr:cNvSpPr/>
      </xdr:nvSpPr>
      <xdr:spPr>
        <a:xfrm>
          <a:off x="19675012" y="9725893"/>
          <a:ext cx="1161745" cy="59677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695757</xdr:colOff>
      <xdr:row>54</xdr:row>
      <xdr:rowOff>16451</xdr:rowOff>
    </xdr:from>
    <xdr:to>
      <xdr:col>16</xdr:col>
      <xdr:colOff>751217</xdr:colOff>
      <xdr:row>57</xdr:row>
      <xdr:rowOff>134202</xdr:rowOff>
    </xdr:to>
    <xdr:sp macro="" textlink="">
      <xdr:nvSpPr>
        <xdr:cNvPr id="16" name="Rectángulo redondeado 2">
          <a:extLst>
            <a:ext uri="{FF2B5EF4-FFF2-40B4-BE49-F238E27FC236}">
              <a16:creationId xmlns:a16="http://schemas.microsoft.com/office/drawing/2014/main" id="{5A5BF27A-D4A2-4BD0-8898-95C5EC3734A1}"/>
            </a:ext>
          </a:extLst>
        </xdr:cNvPr>
        <xdr:cNvSpPr/>
      </xdr:nvSpPr>
      <xdr:spPr>
        <a:xfrm>
          <a:off x="11258982" y="9703376"/>
          <a:ext cx="1150835"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11</xdr:col>
      <xdr:colOff>405245</xdr:colOff>
      <xdr:row>54</xdr:row>
      <xdr:rowOff>59313</xdr:rowOff>
    </xdr:from>
    <xdr:to>
      <xdr:col>13</xdr:col>
      <xdr:colOff>32080</xdr:colOff>
      <xdr:row>58</xdr:row>
      <xdr:rowOff>10376</xdr:rowOff>
    </xdr:to>
    <xdr:sp macro="" textlink="">
      <xdr:nvSpPr>
        <xdr:cNvPr id="17" name="Rectángulo redondeado 2">
          <a:extLst>
            <a:ext uri="{FF2B5EF4-FFF2-40B4-BE49-F238E27FC236}">
              <a16:creationId xmlns:a16="http://schemas.microsoft.com/office/drawing/2014/main" id="{2036C74F-9E4F-4AAB-9694-8F25017DCC00}"/>
            </a:ext>
          </a:extLst>
        </xdr:cNvPr>
        <xdr:cNvSpPr/>
      </xdr:nvSpPr>
      <xdr:spPr>
        <a:xfrm>
          <a:off x="8368145" y="9746238"/>
          <a:ext cx="1150835" cy="598763"/>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11</xdr:col>
      <xdr:colOff>533832</xdr:colOff>
      <xdr:row>70</xdr:row>
      <xdr:rowOff>68838</xdr:rowOff>
    </xdr:from>
    <xdr:to>
      <xdr:col>13</xdr:col>
      <xdr:colOff>160667</xdr:colOff>
      <xdr:row>74</xdr:row>
      <xdr:rowOff>19901</xdr:rowOff>
    </xdr:to>
    <xdr:sp macro="" textlink="">
      <xdr:nvSpPr>
        <xdr:cNvPr id="18" name="Rectángulo redondeado 2">
          <a:extLst>
            <a:ext uri="{FF2B5EF4-FFF2-40B4-BE49-F238E27FC236}">
              <a16:creationId xmlns:a16="http://schemas.microsoft.com/office/drawing/2014/main" id="{337ED10F-812F-431F-98A8-42A0D65567D4}"/>
            </a:ext>
          </a:extLst>
        </xdr:cNvPr>
        <xdr:cNvSpPr/>
      </xdr:nvSpPr>
      <xdr:spPr>
        <a:xfrm>
          <a:off x="8496732" y="12346563"/>
          <a:ext cx="1150835" cy="598763"/>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7</xdr:col>
      <xdr:colOff>590983</xdr:colOff>
      <xdr:row>65</xdr:row>
      <xdr:rowOff>30739</xdr:rowOff>
    </xdr:from>
    <xdr:to>
      <xdr:col>9</xdr:col>
      <xdr:colOff>217818</xdr:colOff>
      <xdr:row>68</xdr:row>
      <xdr:rowOff>148489</xdr:rowOff>
    </xdr:to>
    <xdr:sp macro="" textlink="">
      <xdr:nvSpPr>
        <xdr:cNvPr id="19" name="Rectángulo redondeado 2">
          <a:extLst>
            <a:ext uri="{FF2B5EF4-FFF2-40B4-BE49-F238E27FC236}">
              <a16:creationId xmlns:a16="http://schemas.microsoft.com/office/drawing/2014/main" id="{4B92EC14-4937-46BE-8E6C-F6806FBB9A58}"/>
            </a:ext>
          </a:extLst>
        </xdr:cNvPr>
        <xdr:cNvSpPr/>
      </xdr:nvSpPr>
      <xdr:spPr>
        <a:xfrm>
          <a:off x="5505883" y="11498839"/>
          <a:ext cx="1150835" cy="603525"/>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719570</xdr:colOff>
      <xdr:row>70</xdr:row>
      <xdr:rowOff>64076</xdr:rowOff>
    </xdr:from>
    <xdr:to>
      <xdr:col>16</xdr:col>
      <xdr:colOff>775030</xdr:colOff>
      <xdr:row>74</xdr:row>
      <xdr:rowOff>15139</xdr:rowOff>
    </xdr:to>
    <xdr:sp macro="" textlink="">
      <xdr:nvSpPr>
        <xdr:cNvPr id="20" name="Rectángulo redondeado 2">
          <a:extLst>
            <a:ext uri="{FF2B5EF4-FFF2-40B4-BE49-F238E27FC236}">
              <a16:creationId xmlns:a16="http://schemas.microsoft.com/office/drawing/2014/main" id="{5871E945-355A-4735-B0B2-4C211C846237}"/>
            </a:ext>
          </a:extLst>
        </xdr:cNvPr>
        <xdr:cNvSpPr/>
      </xdr:nvSpPr>
      <xdr:spPr>
        <a:xfrm>
          <a:off x="11282795" y="12341801"/>
          <a:ext cx="1150835" cy="598763"/>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7</xdr:col>
      <xdr:colOff>705283</xdr:colOff>
      <xdr:row>54</xdr:row>
      <xdr:rowOff>97413</xdr:rowOff>
    </xdr:from>
    <xdr:to>
      <xdr:col>9</xdr:col>
      <xdr:colOff>332118</xdr:colOff>
      <xdr:row>58</xdr:row>
      <xdr:rowOff>48476</xdr:rowOff>
    </xdr:to>
    <xdr:sp macro="" textlink="">
      <xdr:nvSpPr>
        <xdr:cNvPr id="21" name="Rectángulo redondeado 2">
          <a:extLst>
            <a:ext uri="{FF2B5EF4-FFF2-40B4-BE49-F238E27FC236}">
              <a16:creationId xmlns:a16="http://schemas.microsoft.com/office/drawing/2014/main" id="{3A7EC4E5-FE54-49D7-AC2A-B94A7C35D5F6}"/>
            </a:ext>
          </a:extLst>
        </xdr:cNvPr>
        <xdr:cNvSpPr/>
      </xdr:nvSpPr>
      <xdr:spPr>
        <a:xfrm>
          <a:off x="5620183" y="9784338"/>
          <a:ext cx="1150835" cy="598763"/>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7</xdr:col>
      <xdr:colOff>714808</xdr:colOff>
      <xdr:row>36</xdr:row>
      <xdr:rowOff>11688</xdr:rowOff>
    </xdr:from>
    <xdr:to>
      <xdr:col>9</xdr:col>
      <xdr:colOff>341643</xdr:colOff>
      <xdr:row>39</xdr:row>
      <xdr:rowOff>129439</xdr:rowOff>
    </xdr:to>
    <xdr:sp macro="" textlink="">
      <xdr:nvSpPr>
        <xdr:cNvPr id="22" name="Rectángulo redondeado 2">
          <a:extLst>
            <a:ext uri="{FF2B5EF4-FFF2-40B4-BE49-F238E27FC236}">
              <a16:creationId xmlns:a16="http://schemas.microsoft.com/office/drawing/2014/main" id="{62015E8C-F5EF-4F8F-A277-DF1646C611A0}"/>
            </a:ext>
          </a:extLst>
        </xdr:cNvPr>
        <xdr:cNvSpPr/>
      </xdr:nvSpPr>
      <xdr:spPr>
        <a:xfrm>
          <a:off x="5629708" y="6783963"/>
          <a:ext cx="1150835"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11</xdr:col>
      <xdr:colOff>533832</xdr:colOff>
      <xdr:row>35</xdr:row>
      <xdr:rowOff>140276</xdr:rowOff>
    </xdr:from>
    <xdr:to>
      <xdr:col>13</xdr:col>
      <xdr:colOff>160667</xdr:colOff>
      <xdr:row>39</xdr:row>
      <xdr:rowOff>91339</xdr:rowOff>
    </xdr:to>
    <xdr:sp macro="" textlink="">
      <xdr:nvSpPr>
        <xdr:cNvPr id="23" name="Rectángulo redondeado 2">
          <a:extLst>
            <a:ext uri="{FF2B5EF4-FFF2-40B4-BE49-F238E27FC236}">
              <a16:creationId xmlns:a16="http://schemas.microsoft.com/office/drawing/2014/main" id="{4F592C1B-1F94-4FBB-A82B-A6191B07D077}"/>
            </a:ext>
          </a:extLst>
        </xdr:cNvPr>
        <xdr:cNvSpPr/>
      </xdr:nvSpPr>
      <xdr:spPr>
        <a:xfrm>
          <a:off x="8496732" y="6750626"/>
          <a:ext cx="1150835" cy="598763"/>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344285</xdr:colOff>
      <xdr:row>91</xdr:row>
      <xdr:rowOff>778</xdr:rowOff>
    </xdr:from>
    <xdr:to>
      <xdr:col>24</xdr:col>
      <xdr:colOff>271033</xdr:colOff>
      <xdr:row>99</xdr:row>
      <xdr:rowOff>165424</xdr:rowOff>
    </xdr:to>
    <xdr:pic>
      <xdr:nvPicPr>
        <xdr:cNvPr id="25" name="Imagen 24">
          <a:extLst>
            <a:ext uri="{FF2B5EF4-FFF2-40B4-BE49-F238E27FC236}">
              <a16:creationId xmlns:a16="http://schemas.microsoft.com/office/drawing/2014/main" id="{CB934E3C-75B2-4A99-B1DA-27D363B8BA21}"/>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6021185" y="16459978"/>
          <a:ext cx="16443098" cy="1517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7A9EC925-8AD8-4237-9B4E-DFAAE4580F26}"/>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ECE81C2D-AC03-4B6E-96C2-DE8D5063906C}"/>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178E1577-A148-471F-B2CA-21215855E7D3}"/>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F03FCB24-FE8A-4874-9857-192283225F28}"/>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3723" cy="1336098"/>
        </a:xfrm>
        <a:prstGeom prst="rect">
          <a:avLst/>
        </a:prstGeom>
      </xdr:spPr>
    </xdr:pic>
    <xdr:clientData/>
  </xdr:twoCellAnchor>
  <xdr:twoCellAnchor editAs="oneCell">
    <xdr:from>
      <xdr:col>8</xdr:col>
      <xdr:colOff>0</xdr:colOff>
      <xdr:row>300</xdr:row>
      <xdr:rowOff>0</xdr:rowOff>
    </xdr:from>
    <xdr:to>
      <xdr:col>20</xdr:col>
      <xdr:colOff>1038225</xdr:colOff>
      <xdr:row>314</xdr:row>
      <xdr:rowOff>47625</xdr:rowOff>
    </xdr:to>
    <xdr:pic>
      <xdr:nvPicPr>
        <xdr:cNvPr id="6" name="Imagen 5">
          <a:extLst>
            <a:ext uri="{FF2B5EF4-FFF2-40B4-BE49-F238E27FC236}">
              <a16:creationId xmlns:a16="http://schemas.microsoft.com/office/drawing/2014/main" id="{B02E5B0C-E810-4978-87AC-6EB9B886064E}"/>
            </a:ext>
          </a:extLst>
        </xdr:cNvPr>
        <xdr:cNvPicPr>
          <a:picLocks noChangeAspect="1" noChangeArrowheads="1"/>
        </xdr:cNvPicPr>
      </xdr:nvPicPr>
      <xdr:blipFill>
        <a:blip xmlns:r="http://schemas.openxmlformats.org/officeDocument/2006/relationships" r:embed="rId5" cstate="email">
          <a:extLst>
            <a:ext uri="{28A0092B-C50C-407E-A947-70E740481C1C}">
              <a14:useLocalDpi xmlns:a14="http://schemas.microsoft.com/office/drawing/2010/main" val="0"/>
            </a:ext>
          </a:extLst>
        </a:blip>
        <a:srcRect/>
        <a:stretch>
          <a:fillRect/>
        </a:stretch>
      </xdr:blipFill>
      <xdr:spPr bwMode="auto">
        <a:xfrm>
          <a:off x="5676900" y="49549050"/>
          <a:ext cx="12715875" cy="2314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300</xdr:row>
      <xdr:rowOff>0</xdr:rowOff>
    </xdr:from>
    <xdr:to>
      <xdr:col>20</xdr:col>
      <xdr:colOff>1038225</xdr:colOff>
      <xdr:row>314</xdr:row>
      <xdr:rowOff>47625</xdr:rowOff>
    </xdr:to>
    <xdr:pic>
      <xdr:nvPicPr>
        <xdr:cNvPr id="7" name="Imagen 6">
          <a:extLst>
            <a:ext uri="{FF2B5EF4-FFF2-40B4-BE49-F238E27FC236}">
              <a16:creationId xmlns:a16="http://schemas.microsoft.com/office/drawing/2014/main" id="{23A8CB97-EE57-45BF-B041-D81A1CAAD9CB}"/>
            </a:ext>
          </a:extLst>
        </xdr:cNvPr>
        <xdr:cNvPicPr>
          <a:picLocks noChangeAspect="1" noChangeArrowheads="1"/>
        </xdr:cNvPicPr>
      </xdr:nvPicPr>
      <xdr:blipFill>
        <a:blip xmlns:r="http://schemas.openxmlformats.org/officeDocument/2006/relationships" r:embed="rId5" cstate="email">
          <a:extLst>
            <a:ext uri="{28A0092B-C50C-407E-A947-70E740481C1C}">
              <a14:useLocalDpi xmlns:a14="http://schemas.microsoft.com/office/drawing/2010/main" val="0"/>
            </a:ext>
          </a:extLst>
        </a:blip>
        <a:srcRect/>
        <a:stretch>
          <a:fillRect/>
        </a:stretch>
      </xdr:blipFill>
      <xdr:spPr bwMode="auto">
        <a:xfrm>
          <a:off x="5676900" y="49549050"/>
          <a:ext cx="12715875" cy="2314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66676</xdr:colOff>
      <xdr:row>34</xdr:row>
      <xdr:rowOff>152400</xdr:rowOff>
    </xdr:from>
    <xdr:to>
      <xdr:col>25</xdr:col>
      <xdr:colOff>952501</xdr:colOff>
      <xdr:row>62</xdr:row>
      <xdr:rowOff>57150</xdr:rowOff>
    </xdr:to>
    <xdr:pic>
      <xdr:nvPicPr>
        <xdr:cNvPr id="10" name="Imagen 9">
          <a:extLst>
            <a:ext uri="{FF2B5EF4-FFF2-40B4-BE49-F238E27FC236}">
              <a16:creationId xmlns:a16="http://schemas.microsoft.com/office/drawing/2014/main" id="{A55CA788-0124-4419-9311-8C79A1AC986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09576" y="6800850"/>
          <a:ext cx="23841075" cy="470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443576</xdr:colOff>
      <xdr:row>91</xdr:row>
      <xdr:rowOff>26034</xdr:rowOff>
    </xdr:from>
    <xdr:to>
      <xdr:col>24</xdr:col>
      <xdr:colOff>408424</xdr:colOff>
      <xdr:row>100</xdr:row>
      <xdr:rowOff>66855</xdr:rowOff>
    </xdr:to>
    <xdr:pic>
      <xdr:nvPicPr>
        <xdr:cNvPr id="11" name="Imagen 10">
          <a:extLst>
            <a:ext uri="{FF2B5EF4-FFF2-40B4-BE49-F238E27FC236}">
              <a16:creationId xmlns:a16="http://schemas.microsoft.com/office/drawing/2014/main" id="{F8B1CFBA-6E57-4C57-BF18-18B10F1DE6EC}"/>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r="22043"/>
        <a:stretch/>
      </xdr:blipFill>
      <xdr:spPr bwMode="auto">
        <a:xfrm>
          <a:off x="6110951" y="16123284"/>
          <a:ext cx="16443098" cy="1517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CA6F8D26-EA86-4949-8E06-6C836EC0DF66}"/>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5E4A0654-03E0-4C2C-9D9B-A16970E8BC1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C2528920-92B7-4871-90C4-CC41B988DB47}"/>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4A949D4E-CEB8-4C71-BF68-74FD97837272}"/>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3723" cy="1336098"/>
        </a:xfrm>
        <a:prstGeom prst="rect">
          <a:avLst/>
        </a:prstGeom>
      </xdr:spPr>
    </xdr:pic>
    <xdr:clientData/>
  </xdr:twoCellAnchor>
  <xdr:twoCellAnchor editAs="oneCell">
    <xdr:from>
      <xdr:col>1</xdr:col>
      <xdr:colOff>698500</xdr:colOff>
      <xdr:row>14</xdr:row>
      <xdr:rowOff>31750</xdr:rowOff>
    </xdr:from>
    <xdr:to>
      <xdr:col>7</xdr:col>
      <xdr:colOff>117609</xdr:colOff>
      <xdr:row>51</xdr:row>
      <xdr:rowOff>127000</xdr:rowOff>
    </xdr:to>
    <xdr:pic>
      <xdr:nvPicPr>
        <xdr:cNvPr id="13" name="Imagen 12">
          <a:extLst>
            <a:ext uri="{FF2B5EF4-FFF2-40B4-BE49-F238E27FC236}">
              <a16:creationId xmlns:a16="http://schemas.microsoft.com/office/drawing/2014/main" id="{18F4E41D-D77C-484E-A973-3FADD6C9B09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47750" y="3111500"/>
          <a:ext cx="3991109" cy="6127750"/>
        </a:xfrm>
        <a:prstGeom prst="rect">
          <a:avLst/>
        </a:prstGeom>
      </xdr:spPr>
    </xdr:pic>
    <xdr:clientData/>
  </xdr:twoCellAnchor>
  <xdr:twoCellAnchor editAs="oneCell">
    <xdr:from>
      <xdr:col>7</xdr:col>
      <xdr:colOff>476250</xdr:colOff>
      <xdr:row>14</xdr:row>
      <xdr:rowOff>31751</xdr:rowOff>
    </xdr:from>
    <xdr:to>
      <xdr:col>12</xdr:col>
      <xdr:colOff>696825</xdr:colOff>
      <xdr:row>51</xdr:row>
      <xdr:rowOff>63500</xdr:rowOff>
    </xdr:to>
    <xdr:pic>
      <xdr:nvPicPr>
        <xdr:cNvPr id="14" name="Imagen 13">
          <a:extLst>
            <a:ext uri="{FF2B5EF4-FFF2-40B4-BE49-F238E27FC236}">
              <a16:creationId xmlns:a16="http://schemas.microsoft.com/office/drawing/2014/main" id="{70BF95D3-AAB7-4927-82C9-0DD3EE9A3DB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397500" y="3111501"/>
          <a:ext cx="4030575" cy="6064249"/>
        </a:xfrm>
        <a:prstGeom prst="rect">
          <a:avLst/>
        </a:prstGeom>
      </xdr:spPr>
    </xdr:pic>
    <xdr:clientData/>
  </xdr:twoCellAnchor>
  <xdr:twoCellAnchor editAs="oneCell">
    <xdr:from>
      <xdr:col>17</xdr:col>
      <xdr:colOff>1079500</xdr:colOff>
      <xdr:row>14</xdr:row>
      <xdr:rowOff>63499</xdr:rowOff>
    </xdr:from>
    <xdr:to>
      <xdr:col>20</xdr:col>
      <xdr:colOff>794038</xdr:colOff>
      <xdr:row>51</xdr:row>
      <xdr:rowOff>63500</xdr:rowOff>
    </xdr:to>
    <xdr:pic>
      <xdr:nvPicPr>
        <xdr:cNvPr id="15" name="Imagen 14">
          <a:extLst>
            <a:ext uri="{FF2B5EF4-FFF2-40B4-BE49-F238E27FC236}">
              <a16:creationId xmlns:a16="http://schemas.microsoft.com/office/drawing/2014/main" id="{F8137813-9C54-4426-BC59-4F65480B216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192250" y="3143249"/>
          <a:ext cx="3969038" cy="6032501"/>
        </a:xfrm>
        <a:prstGeom prst="rect">
          <a:avLst/>
        </a:prstGeom>
      </xdr:spPr>
    </xdr:pic>
    <xdr:clientData/>
  </xdr:twoCellAnchor>
  <xdr:twoCellAnchor editAs="oneCell">
    <xdr:from>
      <xdr:col>20</xdr:col>
      <xdr:colOff>1333500</xdr:colOff>
      <xdr:row>14</xdr:row>
      <xdr:rowOff>31749</xdr:rowOff>
    </xdr:from>
    <xdr:to>
      <xdr:col>24</xdr:col>
      <xdr:colOff>430324</xdr:colOff>
      <xdr:row>51</xdr:row>
      <xdr:rowOff>31750</xdr:rowOff>
    </xdr:to>
    <xdr:pic>
      <xdr:nvPicPr>
        <xdr:cNvPr id="16" name="Imagen 15">
          <a:extLst>
            <a:ext uri="{FF2B5EF4-FFF2-40B4-BE49-F238E27FC236}">
              <a16:creationId xmlns:a16="http://schemas.microsoft.com/office/drawing/2014/main" id="{5FC69092-EA68-4F98-B52B-3B330EBE5DA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700750" y="3111499"/>
          <a:ext cx="3859324" cy="6032501"/>
        </a:xfrm>
        <a:prstGeom prst="rect">
          <a:avLst/>
        </a:prstGeom>
      </xdr:spPr>
    </xdr:pic>
    <xdr:clientData/>
  </xdr:twoCellAnchor>
  <xdr:twoCellAnchor editAs="oneCell">
    <xdr:from>
      <xdr:col>13</xdr:col>
      <xdr:colOff>317500</xdr:colOff>
      <xdr:row>14</xdr:row>
      <xdr:rowOff>-1</xdr:rowOff>
    </xdr:from>
    <xdr:to>
      <xdr:col>17</xdr:col>
      <xdr:colOff>775970</xdr:colOff>
      <xdr:row>51</xdr:row>
      <xdr:rowOff>63500</xdr:rowOff>
    </xdr:to>
    <xdr:pic>
      <xdr:nvPicPr>
        <xdr:cNvPr id="17" name="Imagen 16">
          <a:extLst>
            <a:ext uri="{FF2B5EF4-FFF2-40B4-BE49-F238E27FC236}">
              <a16:creationId xmlns:a16="http://schemas.microsoft.com/office/drawing/2014/main" id="{BEB305CC-3742-44C2-8402-996A855884D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810750" y="3079749"/>
          <a:ext cx="4077970" cy="6096001"/>
        </a:xfrm>
        <a:prstGeom prst="rect">
          <a:avLst/>
        </a:prstGeom>
      </xdr:spPr>
    </xdr:pic>
    <xdr:clientData/>
  </xdr:twoCellAnchor>
  <xdr:twoCellAnchor editAs="oneCell">
    <xdr:from>
      <xdr:col>4</xdr:col>
      <xdr:colOff>698500</xdr:colOff>
      <xdr:row>52</xdr:row>
      <xdr:rowOff>63500</xdr:rowOff>
    </xdr:from>
    <xdr:to>
      <xdr:col>10</xdr:col>
      <xdr:colOff>190500</xdr:colOff>
      <xdr:row>89</xdr:row>
      <xdr:rowOff>31750</xdr:rowOff>
    </xdr:to>
    <xdr:pic>
      <xdr:nvPicPr>
        <xdr:cNvPr id="18" name="Imagen 17">
          <a:extLst>
            <a:ext uri="{FF2B5EF4-FFF2-40B4-BE49-F238E27FC236}">
              <a16:creationId xmlns:a16="http://schemas.microsoft.com/office/drawing/2014/main" id="{D87F16D0-1AE7-497F-9806-DA4D9CB65F5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317875" y="9612313"/>
          <a:ext cx="4064000" cy="6183312"/>
        </a:xfrm>
        <a:prstGeom prst="rect">
          <a:avLst/>
        </a:prstGeom>
      </xdr:spPr>
    </xdr:pic>
    <xdr:clientData/>
  </xdr:twoCellAnchor>
  <xdr:twoCellAnchor editAs="oneCell">
    <xdr:from>
      <xdr:col>10</xdr:col>
      <xdr:colOff>380999</xdr:colOff>
      <xdr:row>53</xdr:row>
      <xdr:rowOff>0</xdr:rowOff>
    </xdr:from>
    <xdr:to>
      <xdr:col>16</xdr:col>
      <xdr:colOff>95248</xdr:colOff>
      <xdr:row>89</xdr:row>
      <xdr:rowOff>63500</xdr:rowOff>
    </xdr:to>
    <xdr:pic>
      <xdr:nvPicPr>
        <xdr:cNvPr id="19" name="Imagen 18">
          <a:extLst>
            <a:ext uri="{FF2B5EF4-FFF2-40B4-BE49-F238E27FC236}">
              <a16:creationId xmlns:a16="http://schemas.microsoft.com/office/drawing/2014/main" id="{864578C4-59F6-40DD-ACA7-BA786503395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572374" y="9715500"/>
          <a:ext cx="4167187" cy="6111875"/>
        </a:xfrm>
        <a:prstGeom prst="rect">
          <a:avLst/>
        </a:prstGeom>
      </xdr:spPr>
    </xdr:pic>
    <xdr:clientData/>
  </xdr:twoCellAnchor>
  <xdr:twoCellAnchor editAs="oneCell">
    <xdr:from>
      <xdr:col>16</xdr:col>
      <xdr:colOff>293687</xdr:colOff>
      <xdr:row>52</xdr:row>
      <xdr:rowOff>103188</xdr:rowOff>
    </xdr:from>
    <xdr:to>
      <xdr:col>18</xdr:col>
      <xdr:colOff>1222375</xdr:colOff>
      <xdr:row>89</xdr:row>
      <xdr:rowOff>39688</xdr:rowOff>
    </xdr:to>
    <xdr:pic>
      <xdr:nvPicPr>
        <xdr:cNvPr id="20" name="Imagen 19">
          <a:extLst>
            <a:ext uri="{FF2B5EF4-FFF2-40B4-BE49-F238E27FC236}">
              <a16:creationId xmlns:a16="http://schemas.microsoft.com/office/drawing/2014/main" id="{EB1D46C6-11A8-4878-9298-D137F06972D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938000" y="9652001"/>
          <a:ext cx="3881438" cy="6151562"/>
        </a:xfrm>
        <a:prstGeom prst="rect">
          <a:avLst/>
        </a:prstGeom>
      </xdr:spPr>
    </xdr:pic>
    <xdr:clientData/>
  </xdr:twoCellAnchor>
  <xdr:twoCellAnchor editAs="oneCell">
    <xdr:from>
      <xdr:col>19</xdr:col>
      <xdr:colOff>198437</xdr:colOff>
      <xdr:row>52</xdr:row>
      <xdr:rowOff>47624</xdr:rowOff>
    </xdr:from>
    <xdr:to>
      <xdr:col>21</xdr:col>
      <xdr:colOff>634999</xdr:colOff>
      <xdr:row>88</xdr:row>
      <xdr:rowOff>15874</xdr:rowOff>
    </xdr:to>
    <xdr:pic>
      <xdr:nvPicPr>
        <xdr:cNvPr id="21" name="Imagen 20">
          <a:extLst>
            <a:ext uri="{FF2B5EF4-FFF2-40B4-BE49-F238E27FC236}">
              <a16:creationId xmlns:a16="http://schemas.microsoft.com/office/drawing/2014/main" id="{7FC9A63B-720E-4F63-B078-DB27DA5F2AB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6224250" y="9596437"/>
          <a:ext cx="3817937" cy="6016625"/>
        </a:xfrm>
        <a:prstGeom prst="rect">
          <a:avLst/>
        </a:prstGeom>
      </xdr:spPr>
    </xdr:pic>
    <xdr:clientData/>
  </xdr:twoCellAnchor>
  <xdr:twoCellAnchor editAs="oneCell">
    <xdr:from>
      <xdr:col>13</xdr:col>
      <xdr:colOff>326570</xdr:colOff>
      <xdr:row>14</xdr:row>
      <xdr:rowOff>18142</xdr:rowOff>
    </xdr:from>
    <xdr:to>
      <xdr:col>17</xdr:col>
      <xdr:colOff>789213</xdr:colOff>
      <xdr:row>51</xdr:row>
      <xdr:rowOff>68036</xdr:rowOff>
    </xdr:to>
    <xdr:pic>
      <xdr:nvPicPr>
        <xdr:cNvPr id="22" name="Imagen 21">
          <a:extLst>
            <a:ext uri="{FF2B5EF4-FFF2-40B4-BE49-F238E27FC236}">
              <a16:creationId xmlns:a16="http://schemas.microsoft.com/office/drawing/2014/main" id="{9E0CBF79-DE7D-4AAF-B206-6BA8B52E81C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810749" y="3079749"/>
          <a:ext cx="4082143" cy="6227537"/>
        </a:xfrm>
        <a:prstGeom prst="rect">
          <a:avLst/>
        </a:prstGeom>
      </xdr:spPr>
    </xdr:pic>
    <xdr:clientData/>
  </xdr:twoCellAnchor>
  <xdr:twoCellAnchor editAs="oneCell">
    <xdr:from>
      <xdr:col>8</xdr:col>
      <xdr:colOff>389385</xdr:colOff>
      <xdr:row>90</xdr:row>
      <xdr:rowOff>61751</xdr:rowOff>
    </xdr:from>
    <xdr:to>
      <xdr:col>24</xdr:col>
      <xdr:colOff>421701</xdr:colOff>
      <xdr:row>100</xdr:row>
      <xdr:rowOff>11291</xdr:rowOff>
    </xdr:to>
    <xdr:pic>
      <xdr:nvPicPr>
        <xdr:cNvPr id="23" name="Imagen 22">
          <a:extLst>
            <a:ext uri="{FF2B5EF4-FFF2-40B4-BE49-F238E27FC236}">
              <a16:creationId xmlns:a16="http://schemas.microsoft.com/office/drawing/2014/main" id="{70F58549-A3C9-41ED-BCA0-70E36A02F7B0}"/>
            </a:ext>
          </a:extLst>
        </xdr:cNvPr>
        <xdr:cNvPicPr>
          <a:picLocks noChangeAspect="1" noChangeArrowheads="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r="22043"/>
        <a:stretch/>
      </xdr:blipFill>
      <xdr:spPr bwMode="auto">
        <a:xfrm>
          <a:off x="6005166" y="15500189"/>
          <a:ext cx="16443098" cy="1517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2E050C1F-579A-4FD5-818C-A7E3F7B3778F}"/>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7E258787-C9EE-425E-8D84-F80185DD994D}"/>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ECC18273-2ACA-4993-969C-E5740E9F0486}"/>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4CA9C27C-CAF7-4CDF-BA46-C74A86E57A28}"/>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3723" cy="1336098"/>
        </a:xfrm>
        <a:prstGeom prst="rect">
          <a:avLst/>
        </a:prstGeom>
      </xdr:spPr>
    </xdr:pic>
    <xdr:clientData/>
  </xdr:twoCellAnchor>
  <xdr:twoCellAnchor editAs="oneCell">
    <xdr:from>
      <xdr:col>1</xdr:col>
      <xdr:colOff>63499</xdr:colOff>
      <xdr:row>17</xdr:row>
      <xdr:rowOff>31750</xdr:rowOff>
    </xdr:from>
    <xdr:to>
      <xdr:col>7</xdr:col>
      <xdr:colOff>594032</xdr:colOff>
      <xdr:row>74</xdr:row>
      <xdr:rowOff>63500</xdr:rowOff>
    </xdr:to>
    <xdr:pic>
      <xdr:nvPicPr>
        <xdr:cNvPr id="18" name="Imagen 17">
          <a:extLst>
            <a:ext uri="{FF2B5EF4-FFF2-40B4-BE49-F238E27FC236}">
              <a16:creationId xmlns:a16="http://schemas.microsoft.com/office/drawing/2014/main" id="{F0C4A71F-6D81-4EE9-9A95-89205F554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12749" y="3651250"/>
          <a:ext cx="5102533" cy="9175750"/>
        </a:xfrm>
        <a:prstGeom prst="rect">
          <a:avLst/>
        </a:prstGeom>
      </xdr:spPr>
    </xdr:pic>
    <xdr:clientData/>
  </xdr:twoCellAnchor>
  <xdr:twoCellAnchor editAs="oneCell">
    <xdr:from>
      <xdr:col>8</xdr:col>
      <xdr:colOff>241300</xdr:colOff>
      <xdr:row>17</xdr:row>
      <xdr:rowOff>17318</xdr:rowOff>
    </xdr:from>
    <xdr:to>
      <xdr:col>15</xdr:col>
      <xdr:colOff>920750</xdr:colOff>
      <xdr:row>73</xdr:row>
      <xdr:rowOff>63500</xdr:rowOff>
    </xdr:to>
    <xdr:pic>
      <xdr:nvPicPr>
        <xdr:cNvPr id="19" name="Imagen 18">
          <a:extLst>
            <a:ext uri="{FF2B5EF4-FFF2-40B4-BE49-F238E27FC236}">
              <a16:creationId xmlns:a16="http://schemas.microsoft.com/office/drawing/2014/main" id="{DF8C1DEB-0FE0-4278-8590-CD006F3CD72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924550" y="3636818"/>
          <a:ext cx="5568950" cy="9031432"/>
        </a:xfrm>
        <a:prstGeom prst="rect">
          <a:avLst/>
        </a:prstGeom>
      </xdr:spPr>
    </xdr:pic>
    <xdr:clientData/>
  </xdr:twoCellAnchor>
  <xdr:twoCellAnchor editAs="oneCell">
    <xdr:from>
      <xdr:col>16</xdr:col>
      <xdr:colOff>171450</xdr:colOff>
      <xdr:row>17</xdr:row>
      <xdr:rowOff>65232</xdr:rowOff>
    </xdr:from>
    <xdr:to>
      <xdr:col>19</xdr:col>
      <xdr:colOff>1238250</xdr:colOff>
      <xdr:row>73</xdr:row>
      <xdr:rowOff>31750</xdr:rowOff>
    </xdr:to>
    <xdr:pic>
      <xdr:nvPicPr>
        <xdr:cNvPr id="20" name="Imagen 19">
          <a:extLst>
            <a:ext uri="{FF2B5EF4-FFF2-40B4-BE49-F238E27FC236}">
              <a16:creationId xmlns:a16="http://schemas.microsoft.com/office/drawing/2014/main" id="{1245389F-C2A2-4DB0-9DFF-E22E0A2FBA4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855450" y="3684732"/>
          <a:ext cx="5448300" cy="8951768"/>
        </a:xfrm>
        <a:prstGeom prst="rect">
          <a:avLst/>
        </a:prstGeom>
      </xdr:spPr>
    </xdr:pic>
    <xdr:clientData/>
  </xdr:twoCellAnchor>
  <xdr:twoCellAnchor editAs="oneCell">
    <xdr:from>
      <xdr:col>20</xdr:col>
      <xdr:colOff>1238250</xdr:colOff>
      <xdr:row>18</xdr:row>
      <xdr:rowOff>0</xdr:rowOff>
    </xdr:from>
    <xdr:to>
      <xdr:col>25</xdr:col>
      <xdr:colOff>762000</xdr:colOff>
      <xdr:row>73</xdr:row>
      <xdr:rowOff>0</xdr:rowOff>
    </xdr:to>
    <xdr:pic>
      <xdr:nvPicPr>
        <xdr:cNvPr id="21" name="Imagen 20">
          <a:extLst>
            <a:ext uri="{FF2B5EF4-FFF2-40B4-BE49-F238E27FC236}">
              <a16:creationId xmlns:a16="http://schemas.microsoft.com/office/drawing/2014/main" id="{39A21217-EB22-40DF-948F-B29A278B3C6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605500" y="3810000"/>
          <a:ext cx="5397500" cy="8794750"/>
        </a:xfrm>
        <a:prstGeom prst="rect">
          <a:avLst/>
        </a:prstGeom>
      </xdr:spPr>
    </xdr:pic>
    <xdr:clientData/>
  </xdr:twoCellAnchor>
  <xdr:twoCellAnchor editAs="oneCell">
    <xdr:from>
      <xdr:col>20</xdr:col>
      <xdr:colOff>317500</xdr:colOff>
      <xdr:row>17</xdr:row>
      <xdr:rowOff>127000</xdr:rowOff>
    </xdr:from>
    <xdr:to>
      <xdr:col>25</xdr:col>
      <xdr:colOff>762000</xdr:colOff>
      <xdr:row>72</xdr:row>
      <xdr:rowOff>127000</xdr:rowOff>
    </xdr:to>
    <xdr:pic>
      <xdr:nvPicPr>
        <xdr:cNvPr id="22" name="Imagen 21">
          <a:extLst>
            <a:ext uri="{FF2B5EF4-FFF2-40B4-BE49-F238E27FC236}">
              <a16:creationId xmlns:a16="http://schemas.microsoft.com/office/drawing/2014/main" id="{EAF4D418-524B-4B3A-9E77-299C2468A36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7684750" y="3746500"/>
          <a:ext cx="6318250" cy="8826500"/>
        </a:xfrm>
        <a:prstGeom prst="rect">
          <a:avLst/>
        </a:prstGeom>
      </xdr:spPr>
    </xdr:pic>
    <xdr:clientData/>
  </xdr:twoCellAnchor>
  <xdr:twoCellAnchor editAs="oneCell">
    <xdr:from>
      <xdr:col>16</xdr:col>
      <xdr:colOff>171450</xdr:colOff>
      <xdr:row>17</xdr:row>
      <xdr:rowOff>65232</xdr:rowOff>
    </xdr:from>
    <xdr:to>
      <xdr:col>20</xdr:col>
      <xdr:colOff>74086</xdr:colOff>
      <xdr:row>73</xdr:row>
      <xdr:rowOff>31750</xdr:rowOff>
    </xdr:to>
    <xdr:pic>
      <xdr:nvPicPr>
        <xdr:cNvPr id="23" name="Imagen 22">
          <a:extLst>
            <a:ext uri="{FF2B5EF4-FFF2-40B4-BE49-F238E27FC236}">
              <a16:creationId xmlns:a16="http://schemas.microsoft.com/office/drawing/2014/main" id="{0A9CD55B-B910-4752-B098-49FE931A651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855450" y="3684732"/>
          <a:ext cx="5585886" cy="8951768"/>
        </a:xfrm>
        <a:prstGeom prst="rect">
          <a:avLst/>
        </a:prstGeom>
      </xdr:spPr>
    </xdr:pic>
    <xdr:clientData/>
  </xdr:twoCellAnchor>
  <xdr:twoCellAnchor editAs="oneCell">
    <xdr:from>
      <xdr:col>8</xdr:col>
      <xdr:colOff>447329</xdr:colOff>
      <xdr:row>89</xdr:row>
      <xdr:rowOff>118108</xdr:rowOff>
    </xdr:from>
    <xdr:to>
      <xdr:col>24</xdr:col>
      <xdr:colOff>483767</xdr:colOff>
      <xdr:row>101</xdr:row>
      <xdr:rowOff>17663</xdr:rowOff>
    </xdr:to>
    <xdr:pic>
      <xdr:nvPicPr>
        <xdr:cNvPr id="24" name="Imagen 23">
          <a:extLst>
            <a:ext uri="{FF2B5EF4-FFF2-40B4-BE49-F238E27FC236}">
              <a16:creationId xmlns:a16="http://schemas.microsoft.com/office/drawing/2014/main" id="{62B1DFE3-3442-44D5-967E-2738396DDF09}"/>
            </a:ext>
          </a:extLst>
        </xdr:cNvPr>
        <xdr:cNvPicPr>
          <a:picLocks noChangeAspect="1" noChangeArrowheads="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r="21629"/>
        <a:stretch/>
      </xdr:blipFill>
      <xdr:spPr bwMode="auto">
        <a:xfrm>
          <a:off x="6130579" y="15326358"/>
          <a:ext cx="16482938" cy="1804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23D6584C-31AB-4B55-AFA0-4D007115129A}"/>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28377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2640560F-A22B-44A7-8395-CDEC0418729A}"/>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19386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76</xdr:row>
      <xdr:rowOff>51954</xdr:rowOff>
    </xdr:from>
    <xdr:to>
      <xdr:col>17</xdr:col>
      <xdr:colOff>1410295</xdr:colOff>
      <xdr:row>79</xdr:row>
      <xdr:rowOff>589</xdr:rowOff>
    </xdr:to>
    <xdr:sp macro="" textlink="">
      <xdr:nvSpPr>
        <xdr:cNvPr id="4" name="CuadroTexto 3">
          <a:extLst>
            <a:ext uri="{FF2B5EF4-FFF2-40B4-BE49-F238E27FC236}">
              <a16:creationId xmlns:a16="http://schemas.microsoft.com/office/drawing/2014/main" id="{EC20AA08-10AC-4C17-998D-F01D1EF3A05A}"/>
            </a:ext>
          </a:extLst>
        </xdr:cNvPr>
        <xdr:cNvSpPr txBox="1"/>
      </xdr:nvSpPr>
      <xdr:spPr>
        <a:xfrm>
          <a:off x="11970327" y="13806054"/>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75</xdr:row>
      <xdr:rowOff>103909</xdr:rowOff>
    </xdr:from>
    <xdr:to>
      <xdr:col>16</xdr:col>
      <xdr:colOff>259814</xdr:colOff>
      <xdr:row>79</xdr:row>
      <xdr:rowOff>7780</xdr:rowOff>
    </xdr:to>
    <xdr:sp macro="" textlink="">
      <xdr:nvSpPr>
        <xdr:cNvPr id="5" name="Rectángulo redondeado 2">
          <a:extLst>
            <a:ext uri="{FF2B5EF4-FFF2-40B4-BE49-F238E27FC236}">
              <a16:creationId xmlns:a16="http://schemas.microsoft.com/office/drawing/2014/main" id="{9585542D-EE54-4F1D-8F38-EE8F320072FC}"/>
            </a:ext>
          </a:extLst>
        </xdr:cNvPr>
        <xdr:cNvSpPr/>
      </xdr:nvSpPr>
      <xdr:spPr>
        <a:xfrm>
          <a:off x="10753725" y="13696084"/>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192851</xdr:colOff>
      <xdr:row>71</xdr:row>
      <xdr:rowOff>16212</xdr:rowOff>
    </xdr:from>
    <xdr:to>
      <xdr:col>16</xdr:col>
      <xdr:colOff>256450</xdr:colOff>
      <xdr:row>74</xdr:row>
      <xdr:rowOff>91230</xdr:rowOff>
    </xdr:to>
    <xdr:sp macro="" textlink="">
      <xdr:nvSpPr>
        <xdr:cNvPr id="6" name="Rectángulo redondeado 2">
          <a:extLst>
            <a:ext uri="{FF2B5EF4-FFF2-40B4-BE49-F238E27FC236}">
              <a16:creationId xmlns:a16="http://schemas.microsoft.com/office/drawing/2014/main" id="{8D7B3AFB-8AFE-4B79-89B0-7E504D979462}"/>
            </a:ext>
          </a:extLst>
        </xdr:cNvPr>
        <xdr:cNvSpPr/>
      </xdr:nvSpPr>
      <xdr:spPr>
        <a:xfrm>
          <a:off x="10756076" y="12932112"/>
          <a:ext cx="1158974" cy="56079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282580</xdr:colOff>
      <xdr:row>72</xdr:row>
      <xdr:rowOff>96983</xdr:rowOff>
    </xdr:from>
    <xdr:to>
      <xdr:col>17</xdr:col>
      <xdr:colOff>1381148</xdr:colOff>
      <xdr:row>74</xdr:row>
      <xdr:rowOff>168396</xdr:rowOff>
    </xdr:to>
    <xdr:sp macro="" textlink="">
      <xdr:nvSpPr>
        <xdr:cNvPr id="7" name="CuadroTexto 6">
          <a:extLst>
            <a:ext uri="{FF2B5EF4-FFF2-40B4-BE49-F238E27FC236}">
              <a16:creationId xmlns:a16="http://schemas.microsoft.com/office/drawing/2014/main" id="{10A3DD0D-A816-45D7-A56E-CDEB7623DBD0}"/>
            </a:ext>
          </a:extLst>
        </xdr:cNvPr>
        <xdr:cNvSpPr txBox="1"/>
      </xdr:nvSpPr>
      <xdr:spPr>
        <a:xfrm>
          <a:off x="11941180" y="13174808"/>
          <a:ext cx="2536843" cy="395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114301</xdr:rowOff>
    </xdr:to>
    <xdr:sp macro="" textlink="">
      <xdr:nvSpPr>
        <xdr:cNvPr id="8" name="AutoShape 1">
          <a:extLst>
            <a:ext uri="{FF2B5EF4-FFF2-40B4-BE49-F238E27FC236}">
              <a16:creationId xmlns:a16="http://schemas.microsoft.com/office/drawing/2014/main" id="{EEC2A942-00AB-49E6-B128-B068C2A227F3}"/>
            </a:ext>
          </a:extLst>
        </xdr:cNvPr>
        <xdr:cNvSpPr>
          <a:spLocks noChangeAspect="1" noChangeArrowheads="1"/>
        </xdr:cNvSpPr>
      </xdr:nvSpPr>
      <xdr:spPr bwMode="auto">
        <a:xfrm>
          <a:off x="6438900" y="6124575"/>
          <a:ext cx="304800" cy="28575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692728</xdr:colOff>
      <xdr:row>80</xdr:row>
      <xdr:rowOff>50050</xdr:rowOff>
    </xdr:from>
    <xdr:to>
      <xdr:col>11</xdr:col>
      <xdr:colOff>363682</xdr:colOff>
      <xdr:row>87</xdr:row>
      <xdr:rowOff>39013</xdr:rowOff>
    </xdr:to>
    <xdr:pic>
      <xdr:nvPicPr>
        <xdr:cNvPr id="9" name="Imagen 8">
          <a:extLst>
            <a:ext uri="{FF2B5EF4-FFF2-40B4-BE49-F238E27FC236}">
              <a16:creationId xmlns:a16="http://schemas.microsoft.com/office/drawing/2014/main" id="{C697EA34-0C2D-4461-A03B-01C706427F63}"/>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7135092" y="14250959"/>
          <a:ext cx="1194954" cy="1062690"/>
        </a:xfrm>
        <a:prstGeom prst="rect">
          <a:avLst/>
        </a:prstGeom>
      </xdr:spPr>
    </xdr:pic>
    <xdr:clientData/>
  </xdr:twoCellAnchor>
  <xdr:twoCellAnchor editAs="oneCell">
    <xdr:from>
      <xdr:col>12</xdr:col>
      <xdr:colOff>386367</xdr:colOff>
      <xdr:row>80</xdr:row>
      <xdr:rowOff>48144</xdr:rowOff>
    </xdr:from>
    <xdr:to>
      <xdr:col>14</xdr:col>
      <xdr:colOff>42363</xdr:colOff>
      <xdr:row>87</xdr:row>
      <xdr:rowOff>103909</xdr:rowOff>
    </xdr:to>
    <xdr:pic>
      <xdr:nvPicPr>
        <xdr:cNvPr id="10" name="Imagen 9">
          <a:extLst>
            <a:ext uri="{FF2B5EF4-FFF2-40B4-BE49-F238E27FC236}">
              <a16:creationId xmlns:a16="http://schemas.microsoft.com/office/drawing/2014/main" id="{755257B4-72CA-4AD3-AB66-9A801756926E}"/>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9114731" y="14249053"/>
          <a:ext cx="1179996" cy="1129492"/>
        </a:xfrm>
        <a:prstGeom prst="rect">
          <a:avLst/>
        </a:prstGeom>
      </xdr:spPr>
    </xdr:pic>
    <xdr:clientData/>
  </xdr:twoCellAnchor>
  <xdr:twoCellAnchor editAs="oneCell">
    <xdr:from>
      <xdr:col>22</xdr:col>
      <xdr:colOff>940851</xdr:colOff>
      <xdr:row>66</xdr:row>
      <xdr:rowOff>124691</xdr:rowOff>
    </xdr:from>
    <xdr:to>
      <xdr:col>25</xdr:col>
      <xdr:colOff>651163</xdr:colOff>
      <xdr:row>80</xdr:row>
      <xdr:rowOff>129906</xdr:rowOff>
    </xdr:to>
    <xdr:pic>
      <xdr:nvPicPr>
        <xdr:cNvPr id="12" name="Imagen 11">
          <a:extLst>
            <a:ext uri="{FF2B5EF4-FFF2-40B4-BE49-F238E27FC236}">
              <a16:creationId xmlns:a16="http://schemas.microsoft.com/office/drawing/2014/main" id="{3A73D673-1746-47CC-A7CD-5D71E2000932}"/>
            </a:ext>
          </a:extLst>
        </xdr:cNvPr>
        <xdr:cNvPicPr>
          <a:picLocks noChangeAspect="1" noChangeArrowheads="1"/>
        </xdr:cNvPicPr>
      </xdr:nvPicPr>
      <xdr:blipFill rotWithShape="1">
        <a:blip xmlns:r="http://schemas.openxmlformats.org/officeDocument/2006/relationships" r:embed="rId5" cstate="print">
          <a:biLevel thresh="75000"/>
          <a:extLst>
            <a:ext uri="{28A0092B-C50C-407E-A947-70E740481C1C}">
              <a14:useLocalDpi xmlns:a14="http://schemas.microsoft.com/office/drawing/2010/main" val="0"/>
            </a:ext>
          </a:extLst>
        </a:blip>
        <a:srcRect l="49914" t="51752" r="41367" b="27825"/>
        <a:stretch/>
      </xdr:blipFill>
      <xdr:spPr bwMode="auto">
        <a:xfrm>
          <a:off x="20543301" y="12230966"/>
          <a:ext cx="2882137" cy="23483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748146</xdr:colOff>
      <xdr:row>56</xdr:row>
      <xdr:rowOff>60980</xdr:rowOff>
    </xdr:from>
    <xdr:to>
      <xdr:col>25</xdr:col>
      <xdr:colOff>1122738</xdr:colOff>
      <xdr:row>72</xdr:row>
      <xdr:rowOff>59230</xdr:rowOff>
    </xdr:to>
    <xdr:pic>
      <xdr:nvPicPr>
        <xdr:cNvPr id="13" name="Imagen 12">
          <a:extLst>
            <a:ext uri="{FF2B5EF4-FFF2-40B4-BE49-F238E27FC236}">
              <a16:creationId xmlns:a16="http://schemas.microsoft.com/office/drawing/2014/main" id="{FC1DB4CE-5397-448A-8B99-03ADF0A160A0}"/>
            </a:ext>
          </a:extLst>
        </xdr:cNvPr>
        <xdr:cNvPicPr>
          <a:picLocks noChangeAspect="1" noChangeArrowheads="1"/>
        </xdr:cNvPicPr>
      </xdr:nvPicPr>
      <xdr:blipFill rotWithShape="1">
        <a:blip xmlns:r="http://schemas.openxmlformats.org/officeDocument/2006/relationships" r:embed="rId6" cstate="print">
          <a:biLevel thresh="75000"/>
          <a:extLst>
            <a:ext uri="{28A0092B-C50C-407E-A947-70E740481C1C}">
              <a14:useLocalDpi xmlns:a14="http://schemas.microsoft.com/office/drawing/2010/main" val="0"/>
            </a:ext>
          </a:extLst>
        </a:blip>
        <a:srcRect l="32566" t="28297" r="43509" b="21373"/>
        <a:stretch/>
      </xdr:blipFill>
      <xdr:spPr bwMode="auto">
        <a:xfrm>
          <a:off x="20350596" y="10548005"/>
          <a:ext cx="3546417" cy="2589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267544</xdr:colOff>
      <xdr:row>42</xdr:row>
      <xdr:rowOff>110836</xdr:rowOff>
    </xdr:from>
    <xdr:to>
      <xdr:col>25</xdr:col>
      <xdr:colOff>1293630</xdr:colOff>
      <xdr:row>54</xdr:row>
      <xdr:rowOff>15512</xdr:rowOff>
    </xdr:to>
    <xdr:pic>
      <xdr:nvPicPr>
        <xdr:cNvPr id="14" name="Imagen 13">
          <a:extLst>
            <a:ext uri="{FF2B5EF4-FFF2-40B4-BE49-F238E27FC236}">
              <a16:creationId xmlns:a16="http://schemas.microsoft.com/office/drawing/2014/main" id="{F7EE272B-C017-4732-93A7-0992B5D379E7}"/>
            </a:ext>
          </a:extLst>
        </xdr:cNvPr>
        <xdr:cNvPicPr>
          <a:picLocks noChangeAspect="1" noChangeArrowheads="1"/>
        </xdr:cNvPicPr>
      </xdr:nvPicPr>
      <xdr:blipFill rotWithShape="1">
        <a:blip xmlns:r="http://schemas.openxmlformats.org/officeDocument/2006/relationships" r:embed="rId7" cstate="print">
          <a:biLevel thresh="75000"/>
          <a:extLst>
            <a:ext uri="{28A0092B-C50C-407E-A947-70E740481C1C}">
              <a14:useLocalDpi xmlns:a14="http://schemas.microsoft.com/office/drawing/2010/main" val="0"/>
            </a:ext>
          </a:extLst>
        </a:blip>
        <a:srcRect l="9199" t="24115" r="37368" b="7942"/>
        <a:stretch/>
      </xdr:blipFill>
      <xdr:spPr bwMode="auto">
        <a:xfrm>
          <a:off x="19869994" y="8330911"/>
          <a:ext cx="4197911" cy="18477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592690</xdr:colOff>
      <xdr:row>77</xdr:row>
      <xdr:rowOff>177389</xdr:rowOff>
    </xdr:from>
    <xdr:to>
      <xdr:col>9</xdr:col>
      <xdr:colOff>86591</xdr:colOff>
      <xdr:row>80</xdr:row>
      <xdr:rowOff>0</xdr:rowOff>
    </xdr:to>
    <xdr:sp macro="" textlink="">
      <xdr:nvSpPr>
        <xdr:cNvPr id="15" name="CuadroTexto 14">
          <a:extLst>
            <a:ext uri="{FF2B5EF4-FFF2-40B4-BE49-F238E27FC236}">
              <a16:creationId xmlns:a16="http://schemas.microsoft.com/office/drawing/2014/main" id="{9E0C4DC1-7622-4A45-88AA-218C687FD51B}"/>
            </a:ext>
          </a:extLst>
        </xdr:cNvPr>
        <xdr:cNvSpPr txBox="1"/>
      </xdr:nvSpPr>
      <xdr:spPr>
        <a:xfrm>
          <a:off x="3221590" y="14093414"/>
          <a:ext cx="3303901" cy="356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NOTA:</a:t>
          </a:r>
          <a:r>
            <a:rPr lang="es-ES" sz="1600" b="1" baseline="0">
              <a:solidFill>
                <a:schemeClr val="tx1"/>
              </a:solidFill>
            </a:rPr>
            <a:t> SE ESTIMO EL 5 % LA LOSA </a:t>
          </a:r>
          <a:endParaRPr lang="es-ES" sz="1600" b="1">
            <a:solidFill>
              <a:schemeClr val="tx1"/>
            </a:solidFill>
          </a:endParaRPr>
        </a:p>
      </xdr:txBody>
    </xdr:sp>
    <xdr:clientData/>
  </xdr:twoCellAnchor>
  <xdr:twoCellAnchor editAs="oneCell">
    <xdr:from>
      <xdr:col>15</xdr:col>
      <xdr:colOff>109867</xdr:colOff>
      <xdr:row>36</xdr:row>
      <xdr:rowOff>9578</xdr:rowOff>
    </xdr:from>
    <xdr:to>
      <xdr:col>22</xdr:col>
      <xdr:colOff>135784</xdr:colOff>
      <xdr:row>75</xdr:row>
      <xdr:rowOff>94077</xdr:rowOff>
    </xdr:to>
    <xdr:pic>
      <xdr:nvPicPr>
        <xdr:cNvPr id="16" name="Imagen 15">
          <a:extLst>
            <a:ext uri="{FF2B5EF4-FFF2-40B4-BE49-F238E27FC236}">
              <a16:creationId xmlns:a16="http://schemas.microsoft.com/office/drawing/2014/main" id="{315310E5-CF00-4370-B070-83830805631E}"/>
            </a:ext>
          </a:extLst>
        </xdr:cNvPr>
        <xdr:cNvPicPr>
          <a:picLocks noChangeAspect="1" noChangeArrowheads="1"/>
        </xdr:cNvPicPr>
      </xdr:nvPicPr>
      <xdr:blipFill rotWithShape="1">
        <a:blip xmlns:r="http://schemas.openxmlformats.org/officeDocument/2006/relationships" r:embed="rId8" cstate="print">
          <a:biLevel thresh="75000"/>
          <a:extLst>
            <a:ext uri="{28A0092B-C50C-407E-A947-70E740481C1C}">
              <a14:useLocalDpi xmlns:a14="http://schemas.microsoft.com/office/drawing/2010/main" val="0"/>
            </a:ext>
          </a:extLst>
        </a:blip>
        <a:srcRect l="16043" r="35079"/>
        <a:stretch/>
      </xdr:blipFill>
      <xdr:spPr bwMode="auto">
        <a:xfrm>
          <a:off x="10673092" y="7248578"/>
          <a:ext cx="9065142" cy="64376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131505</xdr:colOff>
      <xdr:row>47</xdr:row>
      <xdr:rowOff>60036</xdr:rowOff>
    </xdr:from>
    <xdr:to>
      <xdr:col>20</xdr:col>
      <xdr:colOff>1274617</xdr:colOff>
      <xdr:row>68</xdr:row>
      <xdr:rowOff>55713</xdr:rowOff>
    </xdr:to>
    <xdr:sp macro="" textlink="">
      <xdr:nvSpPr>
        <xdr:cNvPr id="17" name="Rectángulo redondeado 2">
          <a:extLst>
            <a:ext uri="{FF2B5EF4-FFF2-40B4-BE49-F238E27FC236}">
              <a16:creationId xmlns:a16="http://schemas.microsoft.com/office/drawing/2014/main" id="{2554B44A-F278-41E1-AD7D-160EF52E22BB}"/>
            </a:ext>
          </a:extLst>
        </xdr:cNvPr>
        <xdr:cNvSpPr/>
      </xdr:nvSpPr>
      <xdr:spPr>
        <a:xfrm>
          <a:off x="11790105" y="9089736"/>
          <a:ext cx="6600937" cy="339610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937148</xdr:colOff>
      <xdr:row>57</xdr:row>
      <xdr:rowOff>67368</xdr:rowOff>
    </xdr:from>
    <xdr:to>
      <xdr:col>21</xdr:col>
      <xdr:colOff>444559</xdr:colOff>
      <xdr:row>66</xdr:row>
      <xdr:rowOff>17318</xdr:rowOff>
    </xdr:to>
    <xdr:sp macro="" textlink="">
      <xdr:nvSpPr>
        <xdr:cNvPr id="18" name="Rectángulo redondeado 2">
          <a:extLst>
            <a:ext uri="{FF2B5EF4-FFF2-40B4-BE49-F238E27FC236}">
              <a16:creationId xmlns:a16="http://schemas.microsoft.com/office/drawing/2014/main" id="{9C89CE69-E625-44B8-885A-5F2B16F5843B}"/>
            </a:ext>
          </a:extLst>
        </xdr:cNvPr>
        <xdr:cNvSpPr/>
      </xdr:nvSpPr>
      <xdr:spPr>
        <a:xfrm>
          <a:off x="16739123" y="10716318"/>
          <a:ext cx="2669711" cy="1407275"/>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381000</xdr:colOff>
      <xdr:row>22</xdr:row>
      <xdr:rowOff>69272</xdr:rowOff>
    </xdr:from>
    <xdr:to>
      <xdr:col>13</xdr:col>
      <xdr:colOff>606136</xdr:colOff>
      <xdr:row>48</xdr:row>
      <xdr:rowOff>17317</xdr:rowOff>
    </xdr:to>
    <xdr:pic>
      <xdr:nvPicPr>
        <xdr:cNvPr id="19" name="Imagen 18">
          <a:extLst>
            <a:ext uri="{FF2B5EF4-FFF2-40B4-BE49-F238E27FC236}">
              <a16:creationId xmlns:a16="http://schemas.microsoft.com/office/drawing/2014/main" id="{AD3A32F5-05A4-4E09-B3A7-DABAAEBC8D5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27364" y="4797136"/>
          <a:ext cx="9369136" cy="4346863"/>
        </a:xfrm>
        <a:prstGeom prst="rect">
          <a:avLst/>
        </a:prstGeom>
      </xdr:spPr>
    </xdr:pic>
    <xdr:clientData/>
  </xdr:twoCellAnchor>
  <xdr:twoCellAnchor editAs="oneCell">
    <xdr:from>
      <xdr:col>1</xdr:col>
      <xdr:colOff>398318</xdr:colOff>
      <xdr:row>48</xdr:row>
      <xdr:rowOff>86592</xdr:rowOff>
    </xdr:from>
    <xdr:to>
      <xdr:col>13</xdr:col>
      <xdr:colOff>606136</xdr:colOff>
      <xdr:row>77</xdr:row>
      <xdr:rowOff>103909</xdr:rowOff>
    </xdr:to>
    <xdr:pic>
      <xdr:nvPicPr>
        <xdr:cNvPr id="21" name="Imagen 20">
          <a:extLst>
            <a:ext uri="{FF2B5EF4-FFF2-40B4-BE49-F238E27FC236}">
              <a16:creationId xmlns:a16="http://schemas.microsoft.com/office/drawing/2014/main" id="{DA224BBD-6C3D-4A76-A920-393DD92F3C1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44682" y="9213274"/>
          <a:ext cx="9351818" cy="4571999"/>
        </a:xfrm>
        <a:prstGeom prst="rect">
          <a:avLst/>
        </a:prstGeom>
      </xdr:spPr>
    </xdr:pic>
    <xdr:clientData/>
  </xdr:twoCellAnchor>
  <xdr:twoCellAnchor editAs="oneCell">
    <xdr:from>
      <xdr:col>9</xdr:col>
      <xdr:colOff>309996</xdr:colOff>
      <xdr:row>80</xdr:row>
      <xdr:rowOff>138546</xdr:rowOff>
    </xdr:from>
    <xdr:to>
      <xdr:col>25</xdr:col>
      <xdr:colOff>461889</xdr:colOff>
      <xdr:row>89</xdr:row>
      <xdr:rowOff>55418</xdr:rowOff>
    </xdr:to>
    <xdr:pic>
      <xdr:nvPicPr>
        <xdr:cNvPr id="24" name="Imagen 23">
          <a:extLst>
            <a:ext uri="{FF2B5EF4-FFF2-40B4-BE49-F238E27FC236}">
              <a16:creationId xmlns:a16="http://schemas.microsoft.com/office/drawing/2014/main" id="{DA159A6E-B73F-480D-B875-64987E05422F}"/>
            </a:ext>
          </a:extLst>
        </xdr:cNvPr>
        <xdr:cNvPicPr>
          <a:picLocks noChangeAspect="1" noChangeArrowheads="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r="21629"/>
        <a:stretch/>
      </xdr:blipFill>
      <xdr:spPr bwMode="auto">
        <a:xfrm>
          <a:off x="6752360" y="14339455"/>
          <a:ext cx="16482938" cy="1302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6ACC1580-0253-4902-8076-7F56C41EAB3C}"/>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AD7E3DCA-ADFA-4B59-9985-57E8F6D45C9F}"/>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543650</xdr:colOff>
      <xdr:row>89</xdr:row>
      <xdr:rowOff>163474</xdr:rowOff>
    </xdr:from>
    <xdr:to>
      <xdr:col>10</xdr:col>
      <xdr:colOff>390903</xdr:colOff>
      <xdr:row>97</xdr:row>
      <xdr:rowOff>127353</xdr:rowOff>
    </xdr:to>
    <xdr:pic>
      <xdr:nvPicPr>
        <xdr:cNvPr id="4" name="Imagen 3">
          <a:extLst>
            <a:ext uri="{FF2B5EF4-FFF2-40B4-BE49-F238E27FC236}">
              <a16:creationId xmlns:a16="http://schemas.microsoft.com/office/drawing/2014/main" id="{E2A1A409-5071-42EA-BF0E-5DE8F367956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381915" y="16008592"/>
          <a:ext cx="1416076" cy="1308585"/>
        </a:xfrm>
        <a:prstGeom prst="rect">
          <a:avLst/>
        </a:prstGeom>
      </xdr:spPr>
    </xdr:pic>
    <xdr:clientData/>
  </xdr:twoCellAnchor>
  <xdr:twoCellAnchor editAs="oneCell">
    <xdr:from>
      <xdr:col>11</xdr:col>
      <xdr:colOff>421075</xdr:colOff>
      <xdr:row>90</xdr:row>
      <xdr:rowOff>22676</xdr:rowOff>
    </xdr:from>
    <xdr:to>
      <xdr:col>13</xdr:col>
      <xdr:colOff>267463</xdr:colOff>
      <xdr:row>98</xdr:row>
      <xdr:rowOff>73347</xdr:rowOff>
    </xdr:to>
    <xdr:pic>
      <xdr:nvPicPr>
        <xdr:cNvPr id="5" name="Imagen 4">
          <a:extLst>
            <a:ext uri="{FF2B5EF4-FFF2-40B4-BE49-F238E27FC236}">
              <a16:creationId xmlns:a16="http://schemas.microsoft.com/office/drawing/2014/main" id="{EA4B2AB1-8E77-457C-B322-CF2C4FA5C9E2}"/>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612575" y="16035882"/>
          <a:ext cx="1415212" cy="1384171"/>
        </a:xfrm>
        <a:prstGeom prst="rect">
          <a:avLst/>
        </a:prstGeom>
      </xdr:spPr>
    </xdr:pic>
    <xdr:clientData/>
  </xdr:twoCellAnchor>
  <xdr:twoCellAnchor editAs="oneCell">
    <xdr:from>
      <xdr:col>1</xdr:col>
      <xdr:colOff>31750</xdr:colOff>
      <xdr:row>24</xdr:row>
      <xdr:rowOff>0</xdr:rowOff>
    </xdr:from>
    <xdr:to>
      <xdr:col>25</xdr:col>
      <xdr:colOff>1067390</xdr:colOff>
      <xdr:row>56</xdr:row>
      <xdr:rowOff>63500</xdr:rowOff>
    </xdr:to>
    <xdr:pic>
      <xdr:nvPicPr>
        <xdr:cNvPr id="8" name="Imagen 7">
          <a:extLst>
            <a:ext uri="{FF2B5EF4-FFF2-40B4-BE49-F238E27FC236}">
              <a16:creationId xmlns:a16="http://schemas.microsoft.com/office/drawing/2014/main" id="{65E28B8F-C2AF-40BA-9463-97B9CA0D9B0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81000" y="4826000"/>
          <a:ext cx="23927390" cy="514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354208</xdr:colOff>
      <xdr:row>90</xdr:row>
      <xdr:rowOff>84604</xdr:rowOff>
    </xdr:from>
    <xdr:to>
      <xdr:col>24</xdr:col>
      <xdr:colOff>320796</xdr:colOff>
      <xdr:row>101</xdr:row>
      <xdr:rowOff>22259</xdr:rowOff>
    </xdr:to>
    <xdr:pic>
      <xdr:nvPicPr>
        <xdr:cNvPr id="11" name="Imagen 10">
          <a:extLst>
            <a:ext uri="{FF2B5EF4-FFF2-40B4-BE49-F238E27FC236}">
              <a16:creationId xmlns:a16="http://schemas.microsoft.com/office/drawing/2014/main" id="{67719344-B8A7-4CFC-9DAA-8B513DF4FAB0}"/>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r="21629"/>
        <a:stretch/>
      </xdr:blipFill>
      <xdr:spPr bwMode="auto">
        <a:xfrm>
          <a:off x="6031108" y="16467604"/>
          <a:ext cx="16482938" cy="1804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75673791-4ECC-4049-BD7A-7F256D870E85}"/>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5485725" y="0"/>
          <a:ext cx="1213221" cy="625747"/>
        </a:xfrm>
        <a:prstGeom prst="rect">
          <a:avLst/>
        </a:prstGeom>
        <a:ln>
          <a:noFill/>
        </a:ln>
      </xdr:spPr>
    </xdr:pic>
    <xdr:clientData/>
  </xdr:twoCellAnchor>
  <xdr:twoCellAnchor editAs="oneCell">
    <xdr:from>
      <xdr:col>24</xdr:col>
      <xdr:colOff>259773</xdr:colOff>
      <xdr:row>0</xdr:row>
      <xdr:rowOff>17318</xdr:rowOff>
    </xdr:from>
    <xdr:to>
      <xdr:col>25</xdr:col>
      <xdr:colOff>673678</xdr:colOff>
      <xdr:row>0</xdr:row>
      <xdr:rowOff>669773</xdr:rowOff>
    </xdr:to>
    <xdr:pic>
      <xdr:nvPicPr>
        <xdr:cNvPr id="3" name="Imagen 10" descr="Gus Marcos – Inversiones Inmobiliarias">
          <a:extLst>
            <a:ext uri="{FF2B5EF4-FFF2-40B4-BE49-F238E27FC236}">
              <a16:creationId xmlns:a16="http://schemas.microsoft.com/office/drawing/2014/main" id="{10A1B04E-485B-4F83-A81D-631247FB6581}"/>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5424823" y="17318"/>
          <a:ext cx="671080"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9A05DE3E-5AA3-4F92-AB80-FB71443DE336}"/>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7456728"/>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17319</xdr:rowOff>
    </xdr:to>
    <xdr:pic>
      <xdr:nvPicPr>
        <xdr:cNvPr id="5" name="Imagen 4">
          <a:extLst>
            <a:ext uri="{FF2B5EF4-FFF2-40B4-BE49-F238E27FC236}">
              <a16:creationId xmlns:a16="http://schemas.microsoft.com/office/drawing/2014/main" id="{C71FEADF-731A-42D2-8621-9617B1B5C331}"/>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7350220"/>
          <a:ext cx="1383723" cy="1336099"/>
        </a:xfrm>
        <a:prstGeom prst="rect">
          <a:avLst/>
        </a:prstGeom>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7" name="Rectángulo redondeado 2">
          <a:extLst>
            <a:ext uri="{FF2B5EF4-FFF2-40B4-BE49-F238E27FC236}">
              <a16:creationId xmlns:a16="http://schemas.microsoft.com/office/drawing/2014/main" id="{B34EC6CC-6582-4A1B-8A77-85F96CC4EAFB}"/>
            </a:ext>
          </a:extLst>
        </xdr:cNvPr>
        <xdr:cNvSpPr/>
      </xdr:nvSpPr>
      <xdr:spPr>
        <a:xfrm>
          <a:off x="290945" y="16399452"/>
          <a:ext cx="1160360"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8" name="Rectángulo redondeado 2">
          <a:extLst>
            <a:ext uri="{FF2B5EF4-FFF2-40B4-BE49-F238E27FC236}">
              <a16:creationId xmlns:a16="http://schemas.microsoft.com/office/drawing/2014/main" id="{0958421F-D7AA-497A-A417-EA808B66A644}"/>
            </a:ext>
          </a:extLst>
        </xdr:cNvPr>
        <xdr:cNvSpPr/>
      </xdr:nvSpPr>
      <xdr:spPr>
        <a:xfrm>
          <a:off x="313458" y="15600218"/>
          <a:ext cx="1159575" cy="59537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9" name="CuadroTexto 8">
          <a:extLst>
            <a:ext uri="{FF2B5EF4-FFF2-40B4-BE49-F238E27FC236}">
              <a16:creationId xmlns:a16="http://schemas.microsoft.com/office/drawing/2014/main" id="{4F1C2DA7-F3DF-44AF-A225-B9CFCFB5B2AF}"/>
            </a:ext>
          </a:extLst>
        </xdr:cNvPr>
        <xdr:cNvSpPr txBox="1"/>
      </xdr:nvSpPr>
      <xdr:spPr>
        <a:xfrm>
          <a:off x="1534391" y="15720580"/>
          <a:ext cx="3685309" cy="4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10" name="CuadroTexto 9">
          <a:extLst>
            <a:ext uri="{FF2B5EF4-FFF2-40B4-BE49-F238E27FC236}">
              <a16:creationId xmlns:a16="http://schemas.microsoft.com/office/drawing/2014/main" id="{0E58642D-09FB-4CA8-92C4-1D99C69E5BBF}"/>
            </a:ext>
          </a:extLst>
        </xdr:cNvPr>
        <xdr:cNvSpPr txBox="1"/>
      </xdr:nvSpPr>
      <xdr:spPr>
        <a:xfrm>
          <a:off x="1575954" y="16506825"/>
          <a:ext cx="2497877" cy="48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editAs="oneCell">
    <xdr:from>
      <xdr:col>1</xdr:col>
      <xdr:colOff>263236</xdr:colOff>
      <xdr:row>11</xdr:row>
      <xdr:rowOff>110836</xdr:rowOff>
    </xdr:from>
    <xdr:to>
      <xdr:col>20</xdr:col>
      <xdr:colOff>1634836</xdr:colOff>
      <xdr:row>68</xdr:row>
      <xdr:rowOff>130925</xdr:rowOff>
    </xdr:to>
    <xdr:pic>
      <xdr:nvPicPr>
        <xdr:cNvPr id="11" name="Imagen 10">
          <a:extLst>
            <a:ext uri="{FF2B5EF4-FFF2-40B4-BE49-F238E27FC236}">
              <a16:creationId xmlns:a16="http://schemas.microsoft.com/office/drawing/2014/main" id="{D8DBBB75-C219-455D-A46B-42BE359A500C}"/>
            </a:ext>
          </a:extLst>
        </xdr:cNvPr>
        <xdr:cNvPicPr>
          <a:picLocks noChangeAspect="1" noChangeArrowheads="1"/>
        </xdr:cNvPicPr>
      </xdr:nvPicPr>
      <xdr:blipFill rotWithShape="1">
        <a:blip xmlns:r="http://schemas.openxmlformats.org/officeDocument/2006/relationships" r:embed="rId5" cstate="print">
          <a:biLevel thresh="75000"/>
          <a:extLst>
            <a:ext uri="{28A0092B-C50C-407E-A947-70E740481C1C}">
              <a14:useLocalDpi xmlns:a14="http://schemas.microsoft.com/office/drawing/2010/main" val="0"/>
            </a:ext>
          </a:extLst>
        </a:blip>
        <a:srcRect l="17500" t="8068" r="35079" b="9852"/>
        <a:stretch/>
      </xdr:blipFill>
      <xdr:spPr bwMode="auto">
        <a:xfrm>
          <a:off x="606136" y="2587336"/>
          <a:ext cx="18383250" cy="11307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694012</xdr:colOff>
      <xdr:row>23</xdr:row>
      <xdr:rowOff>289014</xdr:rowOff>
    </xdr:from>
    <xdr:to>
      <xdr:col>19</xdr:col>
      <xdr:colOff>329045</xdr:colOff>
      <xdr:row>57</xdr:row>
      <xdr:rowOff>125458</xdr:rowOff>
    </xdr:to>
    <xdr:sp macro="" textlink="">
      <xdr:nvSpPr>
        <xdr:cNvPr id="12" name="Rectángulo redondeado 2">
          <a:extLst>
            <a:ext uri="{FF2B5EF4-FFF2-40B4-BE49-F238E27FC236}">
              <a16:creationId xmlns:a16="http://schemas.microsoft.com/office/drawing/2014/main" id="{002A96B6-A95F-4C21-8738-D7755D6E4D76}"/>
            </a:ext>
          </a:extLst>
        </xdr:cNvPr>
        <xdr:cNvSpPr/>
      </xdr:nvSpPr>
      <xdr:spPr>
        <a:xfrm>
          <a:off x="2560912" y="5146764"/>
          <a:ext cx="13808233" cy="6961144"/>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11</xdr:col>
      <xdr:colOff>95844</xdr:colOff>
      <xdr:row>57</xdr:row>
      <xdr:rowOff>94508</xdr:rowOff>
    </xdr:from>
    <xdr:to>
      <xdr:col>15</xdr:col>
      <xdr:colOff>277091</xdr:colOff>
      <xdr:row>62</xdr:row>
      <xdr:rowOff>59178</xdr:rowOff>
    </xdr:to>
    <xdr:sp macro="" textlink="">
      <xdr:nvSpPr>
        <xdr:cNvPr id="13" name="Rectángulo redondeado 2">
          <a:extLst>
            <a:ext uri="{FF2B5EF4-FFF2-40B4-BE49-F238E27FC236}">
              <a16:creationId xmlns:a16="http://schemas.microsoft.com/office/drawing/2014/main" id="{B91DE494-7894-452F-9C95-503C5E47C9AB}"/>
            </a:ext>
          </a:extLst>
        </xdr:cNvPr>
        <xdr:cNvSpPr/>
      </xdr:nvSpPr>
      <xdr:spPr>
        <a:xfrm>
          <a:off x="8058744" y="12076958"/>
          <a:ext cx="2781572" cy="774295"/>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18</xdr:col>
      <xdr:colOff>835084</xdr:colOff>
      <xdr:row>39</xdr:row>
      <xdr:rowOff>34636</xdr:rowOff>
    </xdr:from>
    <xdr:to>
      <xdr:col>20</xdr:col>
      <xdr:colOff>1025584</xdr:colOff>
      <xdr:row>57</xdr:row>
      <xdr:rowOff>59747</xdr:rowOff>
    </xdr:to>
    <xdr:sp macro="" textlink="">
      <xdr:nvSpPr>
        <xdr:cNvPr id="14" name="Rectángulo redondeado 2">
          <a:extLst>
            <a:ext uri="{FF2B5EF4-FFF2-40B4-BE49-F238E27FC236}">
              <a16:creationId xmlns:a16="http://schemas.microsoft.com/office/drawing/2014/main" id="{E26AECEB-333C-4300-A362-FFE7060D6FA0}"/>
            </a:ext>
          </a:extLst>
        </xdr:cNvPr>
        <xdr:cNvSpPr/>
      </xdr:nvSpPr>
      <xdr:spPr>
        <a:xfrm>
          <a:off x="15455959" y="9102436"/>
          <a:ext cx="2924175" cy="2939761"/>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18</xdr:col>
      <xdr:colOff>831273</xdr:colOff>
      <xdr:row>55</xdr:row>
      <xdr:rowOff>53983</xdr:rowOff>
    </xdr:from>
    <xdr:to>
      <xdr:col>19</xdr:col>
      <xdr:colOff>577216</xdr:colOff>
      <xdr:row>62</xdr:row>
      <xdr:rowOff>51954</xdr:rowOff>
    </xdr:to>
    <xdr:sp macro="" textlink="">
      <xdr:nvSpPr>
        <xdr:cNvPr id="15" name="Rectángulo redondeado 2">
          <a:extLst>
            <a:ext uri="{FF2B5EF4-FFF2-40B4-BE49-F238E27FC236}">
              <a16:creationId xmlns:a16="http://schemas.microsoft.com/office/drawing/2014/main" id="{91A7E3E2-01E0-49EC-A2FE-857A0515AF9C}"/>
            </a:ext>
          </a:extLst>
        </xdr:cNvPr>
        <xdr:cNvSpPr/>
      </xdr:nvSpPr>
      <xdr:spPr>
        <a:xfrm>
          <a:off x="15452148" y="11712583"/>
          <a:ext cx="1165168" cy="113144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332509</xdr:colOff>
      <xdr:row>89</xdr:row>
      <xdr:rowOff>121226</xdr:rowOff>
    </xdr:from>
    <xdr:to>
      <xdr:col>22</xdr:col>
      <xdr:colOff>2441356</xdr:colOff>
      <xdr:row>101</xdr:row>
      <xdr:rowOff>72735</xdr:rowOff>
    </xdr:to>
    <xdr:pic>
      <xdr:nvPicPr>
        <xdr:cNvPr id="18" name="Imagen 17">
          <a:extLst>
            <a:ext uri="{FF2B5EF4-FFF2-40B4-BE49-F238E27FC236}">
              <a16:creationId xmlns:a16="http://schemas.microsoft.com/office/drawing/2014/main" id="{D2AA9E14-1385-4C10-848D-899DB72971AC}"/>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r="21629"/>
        <a:stretch/>
      </xdr:blipFill>
      <xdr:spPr bwMode="auto">
        <a:xfrm>
          <a:off x="6012873" y="17023771"/>
          <a:ext cx="16482938" cy="1804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0CB277A7-D1B6-40CC-AFA6-B73D596602C5}"/>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703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05FA71A9-0CCE-4C4B-8A0C-448B9331AB8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6276"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1E30496B-5F34-490A-B648-5910BC53E40D}"/>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258483"/>
          <a:ext cx="1409353" cy="1337160"/>
        </a:xfrm>
        <a:prstGeom prst="rect">
          <a:avLst/>
        </a:prstGeom>
      </xdr:spPr>
    </xdr:pic>
    <xdr:clientData/>
  </xdr:twoCellAnchor>
  <xdr:twoCellAnchor editAs="oneCell">
    <xdr:from>
      <xdr:col>11</xdr:col>
      <xdr:colOff>521128</xdr:colOff>
      <xdr:row>90</xdr:row>
      <xdr:rowOff>12270</xdr:rowOff>
    </xdr:from>
    <xdr:to>
      <xdr:col>13</xdr:col>
      <xdr:colOff>371326</xdr:colOff>
      <xdr:row>98</xdr:row>
      <xdr:rowOff>75556</xdr:rowOff>
    </xdr:to>
    <xdr:pic>
      <xdr:nvPicPr>
        <xdr:cNvPr id="5" name="Imagen 4">
          <a:extLst>
            <a:ext uri="{FF2B5EF4-FFF2-40B4-BE49-F238E27FC236}">
              <a16:creationId xmlns:a16="http://schemas.microsoft.com/office/drawing/2014/main" id="{D35E2EB5-2331-450F-A842-780ABD7C2C58}"/>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630985" y="16612984"/>
          <a:ext cx="1401412" cy="1464822"/>
        </a:xfrm>
        <a:prstGeom prst="rect">
          <a:avLst/>
        </a:prstGeom>
      </xdr:spPr>
    </xdr:pic>
    <xdr:clientData/>
  </xdr:twoCellAnchor>
  <xdr:twoCellAnchor>
    <xdr:from>
      <xdr:col>13</xdr:col>
      <xdr:colOff>504132</xdr:colOff>
      <xdr:row>86</xdr:row>
      <xdr:rowOff>21128</xdr:rowOff>
    </xdr:from>
    <xdr:to>
      <xdr:col>17</xdr:col>
      <xdr:colOff>917863</xdr:colOff>
      <xdr:row>88</xdr:row>
      <xdr:rowOff>17318</xdr:rowOff>
    </xdr:to>
    <xdr:sp macro="" textlink="">
      <xdr:nvSpPr>
        <xdr:cNvPr id="7" name="CuadroTexto 6">
          <a:extLst>
            <a:ext uri="{FF2B5EF4-FFF2-40B4-BE49-F238E27FC236}">
              <a16:creationId xmlns:a16="http://schemas.microsoft.com/office/drawing/2014/main" id="{3941711A-85BA-4D55-ACCF-2D2C648CC88F}"/>
            </a:ext>
          </a:extLst>
        </xdr:cNvPr>
        <xdr:cNvSpPr txBox="1"/>
      </xdr:nvSpPr>
      <xdr:spPr>
        <a:xfrm>
          <a:off x="10231062" y="15485918"/>
          <a:ext cx="4117051" cy="375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ES" sz="1600" b="1">
            <a:solidFill>
              <a:schemeClr val="tx1"/>
            </a:solidFill>
          </a:endParaRPr>
        </a:p>
      </xdr:txBody>
    </xdr:sp>
    <xdr:clientData/>
  </xdr:twoCellAnchor>
  <xdr:twoCellAnchor editAs="oneCell">
    <xdr:from>
      <xdr:col>6</xdr:col>
      <xdr:colOff>646746</xdr:colOff>
      <xdr:row>13</xdr:row>
      <xdr:rowOff>23812</xdr:rowOff>
    </xdr:from>
    <xdr:to>
      <xdr:col>22</xdr:col>
      <xdr:colOff>159066</xdr:colOff>
      <xdr:row>46</xdr:row>
      <xdr:rowOff>146685</xdr:rowOff>
    </xdr:to>
    <xdr:pic>
      <xdr:nvPicPr>
        <xdr:cNvPr id="10" name="Imagen 9">
          <a:extLst>
            <a:ext uri="{FF2B5EF4-FFF2-40B4-BE49-F238E27FC236}">
              <a16:creationId xmlns:a16="http://schemas.microsoft.com/office/drawing/2014/main" id="{5788E70D-4D58-459D-803E-8CB94F3CFC5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932996" y="2809875"/>
          <a:ext cx="15919133" cy="5742623"/>
        </a:xfrm>
        <a:prstGeom prst="rect">
          <a:avLst/>
        </a:prstGeom>
      </xdr:spPr>
    </xdr:pic>
    <xdr:clientData/>
  </xdr:twoCellAnchor>
  <xdr:twoCellAnchor editAs="oneCell">
    <xdr:from>
      <xdr:col>6</xdr:col>
      <xdr:colOff>539289</xdr:colOff>
      <xdr:row>46</xdr:row>
      <xdr:rowOff>159416</xdr:rowOff>
    </xdr:from>
    <xdr:to>
      <xdr:col>21</xdr:col>
      <xdr:colOff>646747</xdr:colOff>
      <xdr:row>88</xdr:row>
      <xdr:rowOff>67181</xdr:rowOff>
    </xdr:to>
    <xdr:pic>
      <xdr:nvPicPr>
        <xdr:cNvPr id="11" name="Imagen 10">
          <a:extLst>
            <a:ext uri="{FF2B5EF4-FFF2-40B4-BE49-F238E27FC236}">
              <a16:creationId xmlns:a16="http://schemas.microsoft.com/office/drawing/2014/main" id="{0FE8D572-0204-4C9C-93D2-5309783950A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825539" y="8565229"/>
          <a:ext cx="15847521" cy="6956265"/>
        </a:xfrm>
        <a:prstGeom prst="rect">
          <a:avLst/>
        </a:prstGeom>
      </xdr:spPr>
    </xdr:pic>
    <xdr:clientData/>
  </xdr:twoCellAnchor>
  <xdr:twoCellAnchor editAs="oneCell">
    <xdr:from>
      <xdr:col>8</xdr:col>
      <xdr:colOff>368482</xdr:colOff>
      <xdr:row>90</xdr:row>
      <xdr:rowOff>130810</xdr:rowOff>
    </xdr:from>
    <xdr:to>
      <xdr:col>24</xdr:col>
      <xdr:colOff>335070</xdr:colOff>
      <xdr:row>101</xdr:row>
      <xdr:rowOff>68465</xdr:rowOff>
    </xdr:to>
    <xdr:pic>
      <xdr:nvPicPr>
        <xdr:cNvPr id="14" name="Imagen 13">
          <a:extLst>
            <a:ext uri="{FF2B5EF4-FFF2-40B4-BE49-F238E27FC236}">
              <a16:creationId xmlns:a16="http://schemas.microsoft.com/office/drawing/2014/main" id="{28234CC4-E9EF-4F5A-903B-EF8E46A581E7}"/>
            </a:ext>
          </a:extLst>
        </xdr:cNvPr>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21629"/>
        <a:stretch/>
      </xdr:blipFill>
      <xdr:spPr bwMode="auto">
        <a:xfrm>
          <a:off x="6045382" y="16418560"/>
          <a:ext cx="16482938" cy="1804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62983D9E-C218-43FA-912C-CED27330B80B}"/>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28377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D61D1EB6-9EF7-4C0E-B715-18982E2039AB}"/>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19386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76</xdr:row>
      <xdr:rowOff>51954</xdr:rowOff>
    </xdr:from>
    <xdr:to>
      <xdr:col>17</xdr:col>
      <xdr:colOff>1410295</xdr:colOff>
      <xdr:row>79</xdr:row>
      <xdr:rowOff>589</xdr:rowOff>
    </xdr:to>
    <xdr:sp macro="" textlink="">
      <xdr:nvSpPr>
        <xdr:cNvPr id="4" name="CuadroTexto 3">
          <a:extLst>
            <a:ext uri="{FF2B5EF4-FFF2-40B4-BE49-F238E27FC236}">
              <a16:creationId xmlns:a16="http://schemas.microsoft.com/office/drawing/2014/main" id="{8E1B9AD4-D79B-4702-AE48-08EC66BD3104}"/>
            </a:ext>
          </a:extLst>
        </xdr:cNvPr>
        <xdr:cNvSpPr txBox="1"/>
      </xdr:nvSpPr>
      <xdr:spPr>
        <a:xfrm>
          <a:off x="11970327" y="13806054"/>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75</xdr:row>
      <xdr:rowOff>103909</xdr:rowOff>
    </xdr:from>
    <xdr:to>
      <xdr:col>16</xdr:col>
      <xdr:colOff>259814</xdr:colOff>
      <xdr:row>79</xdr:row>
      <xdr:rowOff>7780</xdr:rowOff>
    </xdr:to>
    <xdr:sp macro="" textlink="">
      <xdr:nvSpPr>
        <xdr:cNvPr id="5" name="Rectángulo redondeado 2">
          <a:extLst>
            <a:ext uri="{FF2B5EF4-FFF2-40B4-BE49-F238E27FC236}">
              <a16:creationId xmlns:a16="http://schemas.microsoft.com/office/drawing/2014/main" id="{703CFFE2-983E-4413-90C1-2236BC4E5672}"/>
            </a:ext>
          </a:extLst>
        </xdr:cNvPr>
        <xdr:cNvSpPr/>
      </xdr:nvSpPr>
      <xdr:spPr>
        <a:xfrm>
          <a:off x="10753725" y="13696084"/>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192851</xdr:colOff>
      <xdr:row>71</xdr:row>
      <xdr:rowOff>16212</xdr:rowOff>
    </xdr:from>
    <xdr:to>
      <xdr:col>16</xdr:col>
      <xdr:colOff>256450</xdr:colOff>
      <xdr:row>74</xdr:row>
      <xdr:rowOff>91230</xdr:rowOff>
    </xdr:to>
    <xdr:sp macro="" textlink="">
      <xdr:nvSpPr>
        <xdr:cNvPr id="6" name="Rectángulo redondeado 2">
          <a:extLst>
            <a:ext uri="{FF2B5EF4-FFF2-40B4-BE49-F238E27FC236}">
              <a16:creationId xmlns:a16="http://schemas.microsoft.com/office/drawing/2014/main" id="{9C573146-9C71-45E9-BBE7-E4FC4A8872A7}"/>
            </a:ext>
          </a:extLst>
        </xdr:cNvPr>
        <xdr:cNvSpPr/>
      </xdr:nvSpPr>
      <xdr:spPr>
        <a:xfrm>
          <a:off x="10756076" y="12932112"/>
          <a:ext cx="1158974" cy="56079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282580</xdr:colOff>
      <xdr:row>72</xdr:row>
      <xdr:rowOff>96983</xdr:rowOff>
    </xdr:from>
    <xdr:to>
      <xdr:col>17</xdr:col>
      <xdr:colOff>1381148</xdr:colOff>
      <xdr:row>74</xdr:row>
      <xdr:rowOff>168396</xdr:rowOff>
    </xdr:to>
    <xdr:sp macro="" textlink="">
      <xdr:nvSpPr>
        <xdr:cNvPr id="7" name="CuadroTexto 6">
          <a:extLst>
            <a:ext uri="{FF2B5EF4-FFF2-40B4-BE49-F238E27FC236}">
              <a16:creationId xmlns:a16="http://schemas.microsoft.com/office/drawing/2014/main" id="{5C505E1C-0324-49BC-895D-C3626F62D48A}"/>
            </a:ext>
          </a:extLst>
        </xdr:cNvPr>
        <xdr:cNvSpPr txBox="1"/>
      </xdr:nvSpPr>
      <xdr:spPr>
        <a:xfrm>
          <a:off x="11941180" y="13174808"/>
          <a:ext cx="2536843" cy="395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114301</xdr:rowOff>
    </xdr:to>
    <xdr:sp macro="" textlink="">
      <xdr:nvSpPr>
        <xdr:cNvPr id="8" name="AutoShape 1">
          <a:extLst>
            <a:ext uri="{FF2B5EF4-FFF2-40B4-BE49-F238E27FC236}">
              <a16:creationId xmlns:a16="http://schemas.microsoft.com/office/drawing/2014/main" id="{74A7363D-FB76-4345-8790-735A586D1051}"/>
            </a:ext>
          </a:extLst>
        </xdr:cNvPr>
        <xdr:cNvSpPr>
          <a:spLocks noChangeAspect="1" noChangeArrowheads="1"/>
        </xdr:cNvSpPr>
      </xdr:nvSpPr>
      <xdr:spPr bwMode="auto">
        <a:xfrm>
          <a:off x="6438900" y="6124575"/>
          <a:ext cx="304800" cy="28575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710047</xdr:colOff>
      <xdr:row>80</xdr:row>
      <xdr:rowOff>103909</xdr:rowOff>
    </xdr:from>
    <xdr:to>
      <xdr:col>9</xdr:col>
      <xdr:colOff>561110</xdr:colOff>
      <xdr:row>88</xdr:row>
      <xdr:rowOff>91466</xdr:rowOff>
    </xdr:to>
    <xdr:pic>
      <xdr:nvPicPr>
        <xdr:cNvPr id="9" name="Imagen 8">
          <a:extLst>
            <a:ext uri="{FF2B5EF4-FFF2-40B4-BE49-F238E27FC236}">
              <a16:creationId xmlns:a16="http://schemas.microsoft.com/office/drawing/2014/main" id="{E70395FA-F308-48D5-8684-572C507342C9}"/>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5628411" y="14304818"/>
          <a:ext cx="1375063" cy="1217148"/>
        </a:xfrm>
        <a:prstGeom prst="rect">
          <a:avLst/>
        </a:prstGeom>
      </xdr:spPr>
    </xdr:pic>
    <xdr:clientData/>
  </xdr:twoCellAnchor>
  <xdr:twoCellAnchor editAs="oneCell">
    <xdr:from>
      <xdr:col>10</xdr:col>
      <xdr:colOff>436417</xdr:colOff>
      <xdr:row>80</xdr:row>
      <xdr:rowOff>1</xdr:rowOff>
    </xdr:from>
    <xdr:to>
      <xdr:col>12</xdr:col>
      <xdr:colOff>291464</xdr:colOff>
      <xdr:row>88</xdr:row>
      <xdr:rowOff>75680</xdr:rowOff>
    </xdr:to>
    <xdr:pic>
      <xdr:nvPicPr>
        <xdr:cNvPr id="10" name="Imagen 9">
          <a:extLst>
            <a:ext uri="{FF2B5EF4-FFF2-40B4-BE49-F238E27FC236}">
              <a16:creationId xmlns:a16="http://schemas.microsoft.com/office/drawing/2014/main" id="{C18EF0BE-DFBF-4074-934A-1DAE32939EF8}"/>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7640781" y="14200910"/>
          <a:ext cx="1379047" cy="1305270"/>
        </a:xfrm>
        <a:prstGeom prst="rect">
          <a:avLst/>
        </a:prstGeom>
      </xdr:spPr>
    </xdr:pic>
    <xdr:clientData/>
  </xdr:twoCellAnchor>
  <xdr:twoCellAnchor editAs="oneCell">
    <xdr:from>
      <xdr:col>22</xdr:col>
      <xdr:colOff>940851</xdr:colOff>
      <xdr:row>66</xdr:row>
      <xdr:rowOff>124691</xdr:rowOff>
    </xdr:from>
    <xdr:to>
      <xdr:col>25</xdr:col>
      <xdr:colOff>651163</xdr:colOff>
      <xdr:row>80</xdr:row>
      <xdr:rowOff>129906</xdr:rowOff>
    </xdr:to>
    <xdr:pic>
      <xdr:nvPicPr>
        <xdr:cNvPr id="12" name="Imagen 11">
          <a:extLst>
            <a:ext uri="{FF2B5EF4-FFF2-40B4-BE49-F238E27FC236}">
              <a16:creationId xmlns:a16="http://schemas.microsoft.com/office/drawing/2014/main" id="{DD756C45-4B77-4978-ADF5-1C8548D01A74}"/>
            </a:ext>
          </a:extLst>
        </xdr:cNvPr>
        <xdr:cNvPicPr>
          <a:picLocks noChangeAspect="1" noChangeArrowheads="1"/>
        </xdr:cNvPicPr>
      </xdr:nvPicPr>
      <xdr:blipFill rotWithShape="1">
        <a:blip xmlns:r="http://schemas.openxmlformats.org/officeDocument/2006/relationships" r:embed="rId5" cstate="print">
          <a:biLevel thresh="75000"/>
          <a:extLst>
            <a:ext uri="{28A0092B-C50C-407E-A947-70E740481C1C}">
              <a14:useLocalDpi xmlns:a14="http://schemas.microsoft.com/office/drawing/2010/main" val="0"/>
            </a:ext>
          </a:extLst>
        </a:blip>
        <a:srcRect l="49914" t="51752" r="41367" b="27825"/>
        <a:stretch/>
      </xdr:blipFill>
      <xdr:spPr bwMode="auto">
        <a:xfrm>
          <a:off x="20543301" y="12230966"/>
          <a:ext cx="2882137" cy="23483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748146</xdr:colOff>
      <xdr:row>56</xdr:row>
      <xdr:rowOff>60980</xdr:rowOff>
    </xdr:from>
    <xdr:to>
      <xdr:col>25</xdr:col>
      <xdr:colOff>1122738</xdr:colOff>
      <xdr:row>72</xdr:row>
      <xdr:rowOff>59230</xdr:rowOff>
    </xdr:to>
    <xdr:pic>
      <xdr:nvPicPr>
        <xdr:cNvPr id="13" name="Imagen 12">
          <a:extLst>
            <a:ext uri="{FF2B5EF4-FFF2-40B4-BE49-F238E27FC236}">
              <a16:creationId xmlns:a16="http://schemas.microsoft.com/office/drawing/2014/main" id="{9AC3D934-DA66-42E5-B371-318769277A2B}"/>
            </a:ext>
          </a:extLst>
        </xdr:cNvPr>
        <xdr:cNvPicPr>
          <a:picLocks noChangeAspect="1" noChangeArrowheads="1"/>
        </xdr:cNvPicPr>
      </xdr:nvPicPr>
      <xdr:blipFill rotWithShape="1">
        <a:blip xmlns:r="http://schemas.openxmlformats.org/officeDocument/2006/relationships" r:embed="rId6" cstate="print">
          <a:biLevel thresh="75000"/>
          <a:extLst>
            <a:ext uri="{28A0092B-C50C-407E-A947-70E740481C1C}">
              <a14:useLocalDpi xmlns:a14="http://schemas.microsoft.com/office/drawing/2010/main" val="0"/>
            </a:ext>
          </a:extLst>
        </a:blip>
        <a:srcRect l="32566" t="28297" r="43509" b="21373"/>
        <a:stretch/>
      </xdr:blipFill>
      <xdr:spPr bwMode="auto">
        <a:xfrm>
          <a:off x="20350596" y="10548005"/>
          <a:ext cx="3546417" cy="2589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267544</xdr:colOff>
      <xdr:row>42</xdr:row>
      <xdr:rowOff>110836</xdr:rowOff>
    </xdr:from>
    <xdr:to>
      <xdr:col>25</xdr:col>
      <xdr:colOff>1293630</xdr:colOff>
      <xdr:row>54</xdr:row>
      <xdr:rowOff>15512</xdr:rowOff>
    </xdr:to>
    <xdr:pic>
      <xdr:nvPicPr>
        <xdr:cNvPr id="14" name="Imagen 13">
          <a:extLst>
            <a:ext uri="{FF2B5EF4-FFF2-40B4-BE49-F238E27FC236}">
              <a16:creationId xmlns:a16="http://schemas.microsoft.com/office/drawing/2014/main" id="{05FBE8B5-CC0B-4C3D-8C99-781CEAA282B6}"/>
            </a:ext>
          </a:extLst>
        </xdr:cNvPr>
        <xdr:cNvPicPr>
          <a:picLocks noChangeAspect="1" noChangeArrowheads="1"/>
        </xdr:cNvPicPr>
      </xdr:nvPicPr>
      <xdr:blipFill rotWithShape="1">
        <a:blip xmlns:r="http://schemas.openxmlformats.org/officeDocument/2006/relationships" r:embed="rId7" cstate="print">
          <a:biLevel thresh="75000"/>
          <a:extLst>
            <a:ext uri="{28A0092B-C50C-407E-A947-70E740481C1C}">
              <a14:useLocalDpi xmlns:a14="http://schemas.microsoft.com/office/drawing/2010/main" val="0"/>
            </a:ext>
          </a:extLst>
        </a:blip>
        <a:srcRect l="9199" t="24115" r="37368" b="7942"/>
        <a:stretch/>
      </xdr:blipFill>
      <xdr:spPr bwMode="auto">
        <a:xfrm>
          <a:off x="19869994" y="8330911"/>
          <a:ext cx="4197911" cy="18477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592690</xdr:colOff>
      <xdr:row>77</xdr:row>
      <xdr:rowOff>177389</xdr:rowOff>
    </xdr:from>
    <xdr:to>
      <xdr:col>9</xdr:col>
      <xdr:colOff>86591</xdr:colOff>
      <xdr:row>80</xdr:row>
      <xdr:rowOff>0</xdr:rowOff>
    </xdr:to>
    <xdr:sp macro="" textlink="">
      <xdr:nvSpPr>
        <xdr:cNvPr id="15" name="CuadroTexto 14">
          <a:extLst>
            <a:ext uri="{FF2B5EF4-FFF2-40B4-BE49-F238E27FC236}">
              <a16:creationId xmlns:a16="http://schemas.microsoft.com/office/drawing/2014/main" id="{6F44D90C-2287-4B63-8323-8FFB247D95E6}"/>
            </a:ext>
          </a:extLst>
        </xdr:cNvPr>
        <xdr:cNvSpPr txBox="1"/>
      </xdr:nvSpPr>
      <xdr:spPr>
        <a:xfrm>
          <a:off x="3221590" y="14093414"/>
          <a:ext cx="3303901" cy="356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NOTA:</a:t>
          </a:r>
          <a:r>
            <a:rPr lang="es-ES" sz="1600" b="1" baseline="0">
              <a:solidFill>
                <a:schemeClr val="tx1"/>
              </a:solidFill>
            </a:rPr>
            <a:t> SE ESTIMO AL 100 % LA LOSA </a:t>
          </a:r>
          <a:endParaRPr lang="es-ES" sz="1600" b="1">
            <a:solidFill>
              <a:schemeClr val="tx1"/>
            </a:solidFill>
          </a:endParaRPr>
        </a:p>
      </xdr:txBody>
    </xdr:sp>
    <xdr:clientData/>
  </xdr:twoCellAnchor>
  <xdr:twoCellAnchor editAs="oneCell">
    <xdr:from>
      <xdr:col>15</xdr:col>
      <xdr:colOff>109867</xdr:colOff>
      <xdr:row>36</xdr:row>
      <xdr:rowOff>9578</xdr:rowOff>
    </xdr:from>
    <xdr:to>
      <xdr:col>22</xdr:col>
      <xdr:colOff>135784</xdr:colOff>
      <xdr:row>75</xdr:row>
      <xdr:rowOff>94077</xdr:rowOff>
    </xdr:to>
    <xdr:pic>
      <xdr:nvPicPr>
        <xdr:cNvPr id="16" name="Imagen 15">
          <a:extLst>
            <a:ext uri="{FF2B5EF4-FFF2-40B4-BE49-F238E27FC236}">
              <a16:creationId xmlns:a16="http://schemas.microsoft.com/office/drawing/2014/main" id="{BDF787C1-8B48-4B21-B101-8BAE23FABB1D}"/>
            </a:ext>
          </a:extLst>
        </xdr:cNvPr>
        <xdr:cNvPicPr>
          <a:picLocks noChangeAspect="1" noChangeArrowheads="1"/>
        </xdr:cNvPicPr>
      </xdr:nvPicPr>
      <xdr:blipFill rotWithShape="1">
        <a:blip xmlns:r="http://schemas.openxmlformats.org/officeDocument/2006/relationships" r:embed="rId8" cstate="print">
          <a:biLevel thresh="75000"/>
          <a:extLst>
            <a:ext uri="{28A0092B-C50C-407E-A947-70E740481C1C}">
              <a14:useLocalDpi xmlns:a14="http://schemas.microsoft.com/office/drawing/2010/main" val="0"/>
            </a:ext>
          </a:extLst>
        </a:blip>
        <a:srcRect l="16043" r="35079"/>
        <a:stretch/>
      </xdr:blipFill>
      <xdr:spPr bwMode="auto">
        <a:xfrm>
          <a:off x="10673092" y="7248578"/>
          <a:ext cx="9065142" cy="64376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131505</xdr:colOff>
      <xdr:row>47</xdr:row>
      <xdr:rowOff>60036</xdr:rowOff>
    </xdr:from>
    <xdr:to>
      <xdr:col>20</xdr:col>
      <xdr:colOff>1274617</xdr:colOff>
      <xdr:row>68</xdr:row>
      <xdr:rowOff>55713</xdr:rowOff>
    </xdr:to>
    <xdr:sp macro="" textlink="">
      <xdr:nvSpPr>
        <xdr:cNvPr id="17" name="Rectángulo redondeado 2">
          <a:extLst>
            <a:ext uri="{FF2B5EF4-FFF2-40B4-BE49-F238E27FC236}">
              <a16:creationId xmlns:a16="http://schemas.microsoft.com/office/drawing/2014/main" id="{BA369294-B54D-4BF8-995D-D505D1052842}"/>
            </a:ext>
          </a:extLst>
        </xdr:cNvPr>
        <xdr:cNvSpPr/>
      </xdr:nvSpPr>
      <xdr:spPr>
        <a:xfrm>
          <a:off x="11790105" y="9089736"/>
          <a:ext cx="6600937" cy="339610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937148</xdr:colOff>
      <xdr:row>57</xdr:row>
      <xdr:rowOff>67368</xdr:rowOff>
    </xdr:from>
    <xdr:to>
      <xdr:col>21</xdr:col>
      <xdr:colOff>444559</xdr:colOff>
      <xdr:row>66</xdr:row>
      <xdr:rowOff>17318</xdr:rowOff>
    </xdr:to>
    <xdr:sp macro="" textlink="">
      <xdr:nvSpPr>
        <xdr:cNvPr id="18" name="Rectángulo redondeado 2">
          <a:extLst>
            <a:ext uri="{FF2B5EF4-FFF2-40B4-BE49-F238E27FC236}">
              <a16:creationId xmlns:a16="http://schemas.microsoft.com/office/drawing/2014/main" id="{78FC8712-026D-49DE-B09A-DFCC2C2BBF06}"/>
            </a:ext>
          </a:extLst>
        </xdr:cNvPr>
        <xdr:cNvSpPr/>
      </xdr:nvSpPr>
      <xdr:spPr>
        <a:xfrm>
          <a:off x="16739123" y="10716318"/>
          <a:ext cx="2669711" cy="1407275"/>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2</xdr:col>
      <xdr:colOff>0</xdr:colOff>
      <xdr:row>22</xdr:row>
      <xdr:rowOff>69272</xdr:rowOff>
    </xdr:from>
    <xdr:to>
      <xdr:col>13</xdr:col>
      <xdr:colOff>467591</xdr:colOff>
      <xdr:row>49</xdr:row>
      <xdr:rowOff>34637</xdr:rowOff>
    </xdr:to>
    <xdr:pic>
      <xdr:nvPicPr>
        <xdr:cNvPr id="19" name="Imagen 18">
          <a:extLst>
            <a:ext uri="{FF2B5EF4-FFF2-40B4-BE49-F238E27FC236}">
              <a16:creationId xmlns:a16="http://schemas.microsoft.com/office/drawing/2014/main" id="{158F1850-3F10-4E1E-A1AA-3BC3AD6D1ED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08364" y="4797136"/>
          <a:ext cx="8849591" cy="4520046"/>
        </a:xfrm>
        <a:prstGeom prst="rect">
          <a:avLst/>
        </a:prstGeom>
      </xdr:spPr>
    </xdr:pic>
    <xdr:clientData/>
  </xdr:twoCellAnchor>
  <xdr:twoCellAnchor editAs="oneCell">
    <xdr:from>
      <xdr:col>1</xdr:col>
      <xdr:colOff>744682</xdr:colOff>
      <xdr:row>50</xdr:row>
      <xdr:rowOff>17318</xdr:rowOff>
    </xdr:from>
    <xdr:to>
      <xdr:col>13</xdr:col>
      <xdr:colOff>623454</xdr:colOff>
      <xdr:row>75</xdr:row>
      <xdr:rowOff>10391</xdr:rowOff>
    </xdr:to>
    <xdr:pic>
      <xdr:nvPicPr>
        <xdr:cNvPr id="20" name="Imagen 19">
          <a:extLst>
            <a:ext uri="{FF2B5EF4-FFF2-40B4-BE49-F238E27FC236}">
              <a16:creationId xmlns:a16="http://schemas.microsoft.com/office/drawing/2014/main" id="{B497ADD5-44D3-4878-91E4-23EFBF48158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91046" y="9455727"/>
          <a:ext cx="9022772" cy="3924300"/>
        </a:xfrm>
        <a:prstGeom prst="rect">
          <a:avLst/>
        </a:prstGeom>
      </xdr:spPr>
    </xdr:pic>
    <xdr:clientData/>
  </xdr:twoCellAnchor>
  <xdr:twoCellAnchor editAs="oneCell">
    <xdr:from>
      <xdr:col>7</xdr:col>
      <xdr:colOff>588993</xdr:colOff>
      <xdr:row>81</xdr:row>
      <xdr:rowOff>69272</xdr:rowOff>
    </xdr:from>
    <xdr:to>
      <xdr:col>24</xdr:col>
      <xdr:colOff>307931</xdr:colOff>
      <xdr:row>89</xdr:row>
      <xdr:rowOff>90055</xdr:rowOff>
    </xdr:to>
    <xdr:pic>
      <xdr:nvPicPr>
        <xdr:cNvPr id="23" name="Imagen 22">
          <a:extLst>
            <a:ext uri="{FF2B5EF4-FFF2-40B4-BE49-F238E27FC236}">
              <a16:creationId xmlns:a16="http://schemas.microsoft.com/office/drawing/2014/main" id="{F3E2B765-4536-4E0C-A7D5-52371C1A7E09}"/>
            </a:ext>
          </a:extLst>
        </xdr:cNvPr>
        <xdr:cNvPicPr>
          <a:picLocks noChangeAspect="1" noChangeArrowheads="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r="21629"/>
        <a:stretch/>
      </xdr:blipFill>
      <xdr:spPr bwMode="auto">
        <a:xfrm>
          <a:off x="5507357" y="14426045"/>
          <a:ext cx="16482938" cy="12503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2EA95B1F-9554-420E-9708-744F8C4E11B1}"/>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846C1497-9F43-405A-8D28-A5890BA82D98}"/>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DB1FB4B5-B223-4B95-AE71-DEBB5C7E505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74222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F9E60C87-3A73-477D-9E6F-3EE37800B70B}"/>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635720"/>
          <a:ext cx="1387533" cy="1339908"/>
        </a:xfrm>
        <a:prstGeom prst="rect">
          <a:avLst/>
        </a:prstGeom>
      </xdr:spPr>
    </xdr:pic>
    <xdr:clientData/>
  </xdr:twoCellAnchor>
  <xdr:twoCellAnchor editAs="oneCell">
    <xdr:from>
      <xdr:col>1</xdr:col>
      <xdr:colOff>190500</xdr:colOff>
      <xdr:row>25</xdr:row>
      <xdr:rowOff>0</xdr:rowOff>
    </xdr:from>
    <xdr:to>
      <xdr:col>25</xdr:col>
      <xdr:colOff>926736</xdr:colOff>
      <xdr:row>57</xdr:row>
      <xdr:rowOff>0</xdr:rowOff>
    </xdr:to>
    <xdr:pic>
      <xdr:nvPicPr>
        <xdr:cNvPr id="8" name="Imagen 7">
          <a:extLst>
            <a:ext uri="{FF2B5EF4-FFF2-40B4-BE49-F238E27FC236}">
              <a16:creationId xmlns:a16="http://schemas.microsoft.com/office/drawing/2014/main" id="{7184CA47-857D-4017-B60A-6CB6A867BA7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9750" y="4984750"/>
          <a:ext cx="23627986" cy="517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497032</xdr:colOff>
      <xdr:row>90</xdr:row>
      <xdr:rowOff>90054</xdr:rowOff>
    </xdr:from>
    <xdr:to>
      <xdr:col>24</xdr:col>
      <xdr:colOff>463620</xdr:colOff>
      <xdr:row>101</xdr:row>
      <xdr:rowOff>27709</xdr:rowOff>
    </xdr:to>
    <xdr:pic>
      <xdr:nvPicPr>
        <xdr:cNvPr id="11" name="Imagen 10">
          <a:extLst>
            <a:ext uri="{FF2B5EF4-FFF2-40B4-BE49-F238E27FC236}">
              <a16:creationId xmlns:a16="http://schemas.microsoft.com/office/drawing/2014/main" id="{4A07F4B3-2D59-4CAF-B649-9F64267A2611}"/>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r="21629"/>
        <a:stretch/>
      </xdr:blipFill>
      <xdr:spPr bwMode="auto">
        <a:xfrm>
          <a:off x="6173932" y="16473054"/>
          <a:ext cx="16482938" cy="1804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84F89AF7-1B7D-48DE-AA25-2439D0BE0134}"/>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5485725" y="0"/>
          <a:ext cx="1213221" cy="625747"/>
        </a:xfrm>
        <a:prstGeom prst="rect">
          <a:avLst/>
        </a:prstGeom>
        <a:ln>
          <a:noFill/>
        </a:ln>
      </xdr:spPr>
    </xdr:pic>
    <xdr:clientData/>
  </xdr:twoCellAnchor>
  <xdr:twoCellAnchor editAs="oneCell">
    <xdr:from>
      <xdr:col>24</xdr:col>
      <xdr:colOff>259773</xdr:colOff>
      <xdr:row>0</xdr:row>
      <xdr:rowOff>17318</xdr:rowOff>
    </xdr:from>
    <xdr:to>
      <xdr:col>25</xdr:col>
      <xdr:colOff>673678</xdr:colOff>
      <xdr:row>0</xdr:row>
      <xdr:rowOff>669773</xdr:rowOff>
    </xdr:to>
    <xdr:pic>
      <xdr:nvPicPr>
        <xdr:cNvPr id="3" name="Imagen 10" descr="Gus Marcos – Inversiones Inmobiliarias">
          <a:extLst>
            <a:ext uri="{FF2B5EF4-FFF2-40B4-BE49-F238E27FC236}">
              <a16:creationId xmlns:a16="http://schemas.microsoft.com/office/drawing/2014/main" id="{1FDEA928-5514-4659-8221-DE207E11B7C4}"/>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5424823" y="17318"/>
          <a:ext cx="671080"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1AF2E766-FC43-481C-8930-9E1D4D76540F}"/>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7456728"/>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17319</xdr:rowOff>
    </xdr:to>
    <xdr:pic>
      <xdr:nvPicPr>
        <xdr:cNvPr id="5" name="Imagen 4">
          <a:extLst>
            <a:ext uri="{FF2B5EF4-FFF2-40B4-BE49-F238E27FC236}">
              <a16:creationId xmlns:a16="http://schemas.microsoft.com/office/drawing/2014/main" id="{16F76EDF-F232-4A0E-B3B9-892CD9AB4BBF}"/>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7350220"/>
          <a:ext cx="1383723" cy="1336099"/>
        </a:xfrm>
        <a:prstGeom prst="rect">
          <a:avLst/>
        </a:prstGeom>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7" name="Rectángulo redondeado 2">
          <a:extLst>
            <a:ext uri="{FF2B5EF4-FFF2-40B4-BE49-F238E27FC236}">
              <a16:creationId xmlns:a16="http://schemas.microsoft.com/office/drawing/2014/main" id="{0D01A032-A382-474C-8A62-4BA299A4095F}"/>
            </a:ext>
          </a:extLst>
        </xdr:cNvPr>
        <xdr:cNvSpPr/>
      </xdr:nvSpPr>
      <xdr:spPr>
        <a:xfrm>
          <a:off x="290945" y="16399452"/>
          <a:ext cx="1160360"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8" name="Rectángulo redondeado 2">
          <a:extLst>
            <a:ext uri="{FF2B5EF4-FFF2-40B4-BE49-F238E27FC236}">
              <a16:creationId xmlns:a16="http://schemas.microsoft.com/office/drawing/2014/main" id="{F93108F9-C7B5-45CE-A2A8-B57DD94E71DC}"/>
            </a:ext>
          </a:extLst>
        </xdr:cNvPr>
        <xdr:cNvSpPr/>
      </xdr:nvSpPr>
      <xdr:spPr>
        <a:xfrm>
          <a:off x="313458" y="15600218"/>
          <a:ext cx="1159575" cy="59537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9" name="CuadroTexto 8">
          <a:extLst>
            <a:ext uri="{FF2B5EF4-FFF2-40B4-BE49-F238E27FC236}">
              <a16:creationId xmlns:a16="http://schemas.microsoft.com/office/drawing/2014/main" id="{AF16A862-E15F-409E-BE8F-BDED283EEB01}"/>
            </a:ext>
          </a:extLst>
        </xdr:cNvPr>
        <xdr:cNvSpPr txBox="1"/>
      </xdr:nvSpPr>
      <xdr:spPr>
        <a:xfrm>
          <a:off x="1534391" y="15720580"/>
          <a:ext cx="3685309" cy="4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10" name="CuadroTexto 9">
          <a:extLst>
            <a:ext uri="{FF2B5EF4-FFF2-40B4-BE49-F238E27FC236}">
              <a16:creationId xmlns:a16="http://schemas.microsoft.com/office/drawing/2014/main" id="{C79DCECD-564B-4373-A757-23FD8C1F1999}"/>
            </a:ext>
          </a:extLst>
        </xdr:cNvPr>
        <xdr:cNvSpPr txBox="1"/>
      </xdr:nvSpPr>
      <xdr:spPr>
        <a:xfrm>
          <a:off x="1575954" y="16506825"/>
          <a:ext cx="2497877" cy="48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editAs="oneCell">
    <xdr:from>
      <xdr:col>1</xdr:col>
      <xdr:colOff>263236</xdr:colOff>
      <xdr:row>11</xdr:row>
      <xdr:rowOff>110836</xdr:rowOff>
    </xdr:from>
    <xdr:to>
      <xdr:col>20</xdr:col>
      <xdr:colOff>1634836</xdr:colOff>
      <xdr:row>68</xdr:row>
      <xdr:rowOff>130925</xdr:rowOff>
    </xdr:to>
    <xdr:pic>
      <xdr:nvPicPr>
        <xdr:cNvPr id="11" name="Imagen 10">
          <a:extLst>
            <a:ext uri="{FF2B5EF4-FFF2-40B4-BE49-F238E27FC236}">
              <a16:creationId xmlns:a16="http://schemas.microsoft.com/office/drawing/2014/main" id="{33C0F78B-35C5-4595-A23E-01CCBD2ED971}"/>
            </a:ext>
          </a:extLst>
        </xdr:cNvPr>
        <xdr:cNvPicPr>
          <a:picLocks noChangeAspect="1" noChangeArrowheads="1"/>
        </xdr:cNvPicPr>
      </xdr:nvPicPr>
      <xdr:blipFill rotWithShape="1">
        <a:blip xmlns:r="http://schemas.openxmlformats.org/officeDocument/2006/relationships" r:embed="rId5" cstate="print">
          <a:biLevel thresh="75000"/>
          <a:extLst>
            <a:ext uri="{28A0092B-C50C-407E-A947-70E740481C1C}">
              <a14:useLocalDpi xmlns:a14="http://schemas.microsoft.com/office/drawing/2010/main" val="0"/>
            </a:ext>
          </a:extLst>
        </a:blip>
        <a:srcRect l="17500" t="8068" r="35079" b="9852"/>
        <a:stretch/>
      </xdr:blipFill>
      <xdr:spPr bwMode="auto">
        <a:xfrm>
          <a:off x="606136" y="2587336"/>
          <a:ext cx="18383250" cy="11307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694012</xdr:colOff>
      <xdr:row>23</xdr:row>
      <xdr:rowOff>289014</xdr:rowOff>
    </xdr:from>
    <xdr:to>
      <xdr:col>19</xdr:col>
      <xdr:colOff>329045</xdr:colOff>
      <xdr:row>57</xdr:row>
      <xdr:rowOff>125458</xdr:rowOff>
    </xdr:to>
    <xdr:sp macro="" textlink="">
      <xdr:nvSpPr>
        <xdr:cNvPr id="12" name="Rectángulo redondeado 2">
          <a:extLst>
            <a:ext uri="{FF2B5EF4-FFF2-40B4-BE49-F238E27FC236}">
              <a16:creationId xmlns:a16="http://schemas.microsoft.com/office/drawing/2014/main" id="{63BE575F-A27B-4B86-81CE-DB7AD7CDDF74}"/>
            </a:ext>
          </a:extLst>
        </xdr:cNvPr>
        <xdr:cNvSpPr/>
      </xdr:nvSpPr>
      <xdr:spPr>
        <a:xfrm>
          <a:off x="2560912" y="5146764"/>
          <a:ext cx="13808233" cy="6961144"/>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11</xdr:col>
      <xdr:colOff>95844</xdr:colOff>
      <xdr:row>57</xdr:row>
      <xdr:rowOff>94508</xdr:rowOff>
    </xdr:from>
    <xdr:to>
      <xdr:col>15</xdr:col>
      <xdr:colOff>277091</xdr:colOff>
      <xdr:row>62</xdr:row>
      <xdr:rowOff>59178</xdr:rowOff>
    </xdr:to>
    <xdr:sp macro="" textlink="">
      <xdr:nvSpPr>
        <xdr:cNvPr id="13" name="Rectángulo redondeado 2">
          <a:extLst>
            <a:ext uri="{FF2B5EF4-FFF2-40B4-BE49-F238E27FC236}">
              <a16:creationId xmlns:a16="http://schemas.microsoft.com/office/drawing/2014/main" id="{A64D1CF8-C645-405E-B087-DBB29D90279F}"/>
            </a:ext>
          </a:extLst>
        </xdr:cNvPr>
        <xdr:cNvSpPr/>
      </xdr:nvSpPr>
      <xdr:spPr>
        <a:xfrm>
          <a:off x="8058744" y="12076958"/>
          <a:ext cx="2781572" cy="774295"/>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18</xdr:col>
      <xdr:colOff>835084</xdr:colOff>
      <xdr:row>39</xdr:row>
      <xdr:rowOff>34636</xdr:rowOff>
    </xdr:from>
    <xdr:to>
      <xdr:col>20</xdr:col>
      <xdr:colOff>1025584</xdr:colOff>
      <xdr:row>57</xdr:row>
      <xdr:rowOff>59747</xdr:rowOff>
    </xdr:to>
    <xdr:sp macro="" textlink="">
      <xdr:nvSpPr>
        <xdr:cNvPr id="14" name="Rectángulo redondeado 2">
          <a:extLst>
            <a:ext uri="{FF2B5EF4-FFF2-40B4-BE49-F238E27FC236}">
              <a16:creationId xmlns:a16="http://schemas.microsoft.com/office/drawing/2014/main" id="{7C83BB39-6D3E-489E-8C3C-C7E4AC232878}"/>
            </a:ext>
          </a:extLst>
        </xdr:cNvPr>
        <xdr:cNvSpPr/>
      </xdr:nvSpPr>
      <xdr:spPr>
        <a:xfrm>
          <a:off x="15455959" y="9102436"/>
          <a:ext cx="2924175" cy="2939761"/>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18</xdr:col>
      <xdr:colOff>831273</xdr:colOff>
      <xdr:row>55</xdr:row>
      <xdr:rowOff>53983</xdr:rowOff>
    </xdr:from>
    <xdr:to>
      <xdr:col>19</xdr:col>
      <xdr:colOff>577216</xdr:colOff>
      <xdr:row>62</xdr:row>
      <xdr:rowOff>51954</xdr:rowOff>
    </xdr:to>
    <xdr:sp macro="" textlink="">
      <xdr:nvSpPr>
        <xdr:cNvPr id="15" name="Rectángulo redondeado 2">
          <a:extLst>
            <a:ext uri="{FF2B5EF4-FFF2-40B4-BE49-F238E27FC236}">
              <a16:creationId xmlns:a16="http://schemas.microsoft.com/office/drawing/2014/main" id="{5FA34915-A878-417C-AB65-DBC485985BB1}"/>
            </a:ext>
          </a:extLst>
        </xdr:cNvPr>
        <xdr:cNvSpPr/>
      </xdr:nvSpPr>
      <xdr:spPr>
        <a:xfrm>
          <a:off x="15452148" y="11712583"/>
          <a:ext cx="1165168" cy="113144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453737</xdr:colOff>
      <xdr:row>89</xdr:row>
      <xdr:rowOff>121227</xdr:rowOff>
    </xdr:from>
    <xdr:to>
      <xdr:col>22</xdr:col>
      <xdr:colOff>2562584</xdr:colOff>
      <xdr:row>101</xdr:row>
      <xdr:rowOff>72736</xdr:rowOff>
    </xdr:to>
    <xdr:pic>
      <xdr:nvPicPr>
        <xdr:cNvPr id="18" name="Imagen 17">
          <a:extLst>
            <a:ext uri="{FF2B5EF4-FFF2-40B4-BE49-F238E27FC236}">
              <a16:creationId xmlns:a16="http://schemas.microsoft.com/office/drawing/2014/main" id="{F0A360CF-CA64-4255-8E22-681B2BF56A57}"/>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r="21629"/>
        <a:stretch/>
      </xdr:blipFill>
      <xdr:spPr bwMode="auto">
        <a:xfrm>
          <a:off x="6134101" y="17023772"/>
          <a:ext cx="16482938" cy="1804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BC688C42-0817-45D8-B903-DC6804418646}"/>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AEDE7754-5E97-45CA-8A1D-0423A7C386B7}"/>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1A6F6D35-A9A1-4EB7-9F57-D64343D31CAD}"/>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C719E2A9-C2D8-46C0-93A0-7F1A23CB689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729228" y="15540470"/>
          <a:ext cx="1387533" cy="1339908"/>
        </a:xfrm>
        <a:prstGeom prst="rect">
          <a:avLst/>
        </a:prstGeom>
      </xdr:spPr>
    </xdr:pic>
    <xdr:clientData/>
  </xdr:twoCellAnchor>
  <xdr:twoCellAnchor>
    <xdr:from>
      <xdr:col>13</xdr:col>
      <xdr:colOff>480320</xdr:colOff>
      <xdr:row>87</xdr:row>
      <xdr:rowOff>68753</xdr:rowOff>
    </xdr:from>
    <xdr:to>
      <xdr:col>17</xdr:col>
      <xdr:colOff>894051</xdr:colOff>
      <xdr:row>89</xdr:row>
      <xdr:rowOff>112568</xdr:rowOff>
    </xdr:to>
    <xdr:sp macro="" textlink="">
      <xdr:nvSpPr>
        <xdr:cNvPr id="7" name="CuadroTexto 6">
          <a:extLst>
            <a:ext uri="{FF2B5EF4-FFF2-40B4-BE49-F238E27FC236}">
              <a16:creationId xmlns:a16="http://schemas.microsoft.com/office/drawing/2014/main" id="{CC9BB400-FED9-4D5B-A907-432486D056B0}"/>
            </a:ext>
          </a:extLst>
        </xdr:cNvPr>
        <xdr:cNvSpPr txBox="1"/>
      </xdr:nvSpPr>
      <xdr:spPr>
        <a:xfrm>
          <a:off x="9957695" y="15499253"/>
          <a:ext cx="4009419" cy="3771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NOTA:</a:t>
          </a:r>
          <a:r>
            <a:rPr lang="es-ES" sz="1600" b="1" baseline="0">
              <a:solidFill>
                <a:schemeClr val="tx1"/>
              </a:solidFill>
            </a:rPr>
            <a:t> SE ESTIMO AL 100% LA LOSA N4</a:t>
          </a:r>
          <a:endParaRPr lang="es-ES" sz="1600" b="1">
            <a:solidFill>
              <a:schemeClr val="tx1"/>
            </a:solidFill>
          </a:endParaRPr>
        </a:p>
      </xdr:txBody>
    </xdr:sp>
    <xdr:clientData/>
  </xdr:twoCellAnchor>
  <xdr:twoCellAnchor editAs="oneCell">
    <xdr:from>
      <xdr:col>4</xdr:col>
      <xdr:colOff>619124</xdr:colOff>
      <xdr:row>67</xdr:row>
      <xdr:rowOff>71437</xdr:rowOff>
    </xdr:from>
    <xdr:to>
      <xdr:col>21</xdr:col>
      <xdr:colOff>-1</xdr:colOff>
      <xdr:row>87</xdr:row>
      <xdr:rowOff>47624</xdr:rowOff>
    </xdr:to>
    <xdr:pic>
      <xdr:nvPicPr>
        <xdr:cNvPr id="10" name="Imagen 9">
          <a:extLst>
            <a:ext uri="{FF2B5EF4-FFF2-40B4-BE49-F238E27FC236}">
              <a16:creationId xmlns:a16="http://schemas.microsoft.com/office/drawing/2014/main" id="{ED5AD1ED-E8F8-4218-B317-7CD2B9B4C65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238499" y="12120562"/>
          <a:ext cx="16168688" cy="3357562"/>
        </a:xfrm>
        <a:prstGeom prst="rect">
          <a:avLst/>
        </a:prstGeom>
      </xdr:spPr>
    </xdr:pic>
    <xdr:clientData/>
  </xdr:twoCellAnchor>
  <xdr:twoCellAnchor editAs="oneCell">
    <xdr:from>
      <xdr:col>4</xdr:col>
      <xdr:colOff>571501</xdr:colOff>
      <xdr:row>12</xdr:row>
      <xdr:rowOff>71436</xdr:rowOff>
    </xdr:from>
    <xdr:to>
      <xdr:col>21</xdr:col>
      <xdr:colOff>71438</xdr:colOff>
      <xdr:row>42</xdr:row>
      <xdr:rowOff>23812</xdr:rowOff>
    </xdr:to>
    <xdr:pic>
      <xdr:nvPicPr>
        <xdr:cNvPr id="11" name="Imagen 10">
          <a:extLst>
            <a:ext uri="{FF2B5EF4-FFF2-40B4-BE49-F238E27FC236}">
              <a16:creationId xmlns:a16="http://schemas.microsoft.com/office/drawing/2014/main" id="{91C38EAA-3473-46A8-AF3D-E50BAF94354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90876" y="2762249"/>
          <a:ext cx="16287750" cy="5143501"/>
        </a:xfrm>
        <a:prstGeom prst="rect">
          <a:avLst/>
        </a:prstGeom>
      </xdr:spPr>
    </xdr:pic>
    <xdr:clientData/>
  </xdr:twoCellAnchor>
  <xdr:twoCellAnchor editAs="oneCell">
    <xdr:from>
      <xdr:col>4</xdr:col>
      <xdr:colOff>595314</xdr:colOff>
      <xdr:row>42</xdr:row>
      <xdr:rowOff>95249</xdr:rowOff>
    </xdr:from>
    <xdr:to>
      <xdr:col>21</xdr:col>
      <xdr:colOff>71437</xdr:colOff>
      <xdr:row>66</xdr:row>
      <xdr:rowOff>138111</xdr:rowOff>
    </xdr:to>
    <xdr:pic>
      <xdr:nvPicPr>
        <xdr:cNvPr id="12" name="Imagen 11">
          <a:extLst>
            <a:ext uri="{FF2B5EF4-FFF2-40B4-BE49-F238E27FC236}">
              <a16:creationId xmlns:a16="http://schemas.microsoft.com/office/drawing/2014/main" id="{C7D76A4D-8DA4-45F5-98B4-4DDC50CF4FB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214689" y="7977187"/>
          <a:ext cx="16263936" cy="4043362"/>
        </a:xfrm>
        <a:prstGeom prst="rect">
          <a:avLst/>
        </a:prstGeom>
      </xdr:spPr>
    </xdr:pic>
    <xdr:clientData/>
  </xdr:twoCellAnchor>
  <xdr:twoCellAnchor editAs="oneCell">
    <xdr:from>
      <xdr:col>8</xdr:col>
      <xdr:colOff>330345</xdr:colOff>
      <xdr:row>90</xdr:row>
      <xdr:rowOff>51953</xdr:rowOff>
    </xdr:from>
    <xdr:to>
      <xdr:col>24</xdr:col>
      <xdr:colOff>335033</xdr:colOff>
      <xdr:row>101</xdr:row>
      <xdr:rowOff>46758</xdr:rowOff>
    </xdr:to>
    <xdr:pic>
      <xdr:nvPicPr>
        <xdr:cNvPr id="15" name="Imagen 14">
          <a:extLst>
            <a:ext uri="{FF2B5EF4-FFF2-40B4-BE49-F238E27FC236}">
              <a16:creationId xmlns:a16="http://schemas.microsoft.com/office/drawing/2014/main" id="{686E50EF-2FB8-408E-9DCF-0366F1DF08DB}"/>
            </a:ext>
          </a:extLst>
        </xdr:cNvPr>
        <xdr:cNvPicPr>
          <a:picLocks noChangeAspect="1" noChangeArrowheads="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r="21629"/>
        <a:stretch/>
      </xdr:blipFill>
      <xdr:spPr bwMode="auto">
        <a:xfrm>
          <a:off x="5997720" y="15982516"/>
          <a:ext cx="16482938" cy="1804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E5657E32-0606-4988-ADD9-67AEE8A873DA}"/>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8E59E654-50C6-4499-B667-6331E68C07D3}"/>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85</xdr:row>
      <xdr:rowOff>51954</xdr:rowOff>
    </xdr:from>
    <xdr:to>
      <xdr:col>17</xdr:col>
      <xdr:colOff>1410295</xdr:colOff>
      <xdr:row>88</xdr:row>
      <xdr:rowOff>589</xdr:rowOff>
    </xdr:to>
    <xdr:sp macro="" textlink="">
      <xdr:nvSpPr>
        <xdr:cNvPr id="4" name="CuadroTexto 3">
          <a:extLst>
            <a:ext uri="{FF2B5EF4-FFF2-40B4-BE49-F238E27FC236}">
              <a16:creationId xmlns:a16="http://schemas.microsoft.com/office/drawing/2014/main" id="{C79339BF-1E6B-4920-AAE0-E74989123601}"/>
            </a:ext>
          </a:extLst>
        </xdr:cNvPr>
        <xdr:cNvSpPr txBox="1"/>
      </xdr:nvSpPr>
      <xdr:spPr>
        <a:xfrm>
          <a:off x="11970327" y="15091929"/>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148937</xdr:colOff>
      <xdr:row>84</xdr:row>
      <xdr:rowOff>103909</xdr:rowOff>
    </xdr:from>
    <xdr:to>
      <xdr:col>16</xdr:col>
      <xdr:colOff>218251</xdr:colOff>
      <xdr:row>88</xdr:row>
      <xdr:rowOff>7780</xdr:rowOff>
    </xdr:to>
    <xdr:sp macro="" textlink="">
      <xdr:nvSpPr>
        <xdr:cNvPr id="5" name="Rectángulo redondeado 2">
          <a:extLst>
            <a:ext uri="{FF2B5EF4-FFF2-40B4-BE49-F238E27FC236}">
              <a16:creationId xmlns:a16="http://schemas.microsoft.com/office/drawing/2014/main" id="{C3C41791-E750-40DC-861F-A9089058C15F}"/>
            </a:ext>
          </a:extLst>
        </xdr:cNvPr>
        <xdr:cNvSpPr/>
      </xdr:nvSpPr>
      <xdr:spPr>
        <a:xfrm>
          <a:off x="10712162" y="14981959"/>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171450</xdr:colOff>
      <xdr:row>79</xdr:row>
      <xdr:rowOff>114300</xdr:rowOff>
    </xdr:from>
    <xdr:to>
      <xdr:col>16</xdr:col>
      <xdr:colOff>239979</xdr:colOff>
      <xdr:row>83</xdr:row>
      <xdr:rowOff>57644</xdr:rowOff>
    </xdr:to>
    <xdr:sp macro="" textlink="">
      <xdr:nvSpPr>
        <xdr:cNvPr id="6" name="Rectángulo redondeado 2">
          <a:extLst>
            <a:ext uri="{FF2B5EF4-FFF2-40B4-BE49-F238E27FC236}">
              <a16:creationId xmlns:a16="http://schemas.microsoft.com/office/drawing/2014/main" id="{AE97B357-3114-4440-8A4E-0FAC37CA15CF}"/>
            </a:ext>
          </a:extLst>
        </xdr:cNvPr>
        <xdr:cNvSpPr/>
      </xdr:nvSpPr>
      <xdr:spPr>
        <a:xfrm>
          <a:off x="10734675" y="14182725"/>
          <a:ext cx="1163904" cy="59104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280211</xdr:colOff>
      <xdr:row>80</xdr:row>
      <xdr:rowOff>86769</xdr:rowOff>
    </xdr:from>
    <xdr:to>
      <xdr:col>17</xdr:col>
      <xdr:colOff>1377211</xdr:colOff>
      <xdr:row>83</xdr:row>
      <xdr:rowOff>68604</xdr:rowOff>
    </xdr:to>
    <xdr:sp macro="" textlink="">
      <xdr:nvSpPr>
        <xdr:cNvPr id="7" name="CuadroTexto 6">
          <a:extLst>
            <a:ext uri="{FF2B5EF4-FFF2-40B4-BE49-F238E27FC236}">
              <a16:creationId xmlns:a16="http://schemas.microsoft.com/office/drawing/2014/main" id="{D917CE3F-22EF-4748-8E26-8BC6AB7ACA1E}"/>
            </a:ext>
          </a:extLst>
        </xdr:cNvPr>
        <xdr:cNvSpPr txBox="1"/>
      </xdr:nvSpPr>
      <xdr:spPr>
        <a:xfrm>
          <a:off x="11938811" y="14317119"/>
          <a:ext cx="2535275" cy="467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8</xdr:col>
      <xdr:colOff>401783</xdr:colOff>
      <xdr:row>90</xdr:row>
      <xdr:rowOff>83128</xdr:rowOff>
    </xdr:from>
    <xdr:to>
      <xdr:col>10</xdr:col>
      <xdr:colOff>245226</xdr:colOff>
      <xdr:row>98</xdr:row>
      <xdr:rowOff>60118</xdr:rowOff>
    </xdr:to>
    <xdr:pic>
      <xdr:nvPicPr>
        <xdr:cNvPr id="8" name="Imagen 7">
          <a:extLst>
            <a:ext uri="{FF2B5EF4-FFF2-40B4-BE49-F238E27FC236}">
              <a16:creationId xmlns:a16="http://schemas.microsoft.com/office/drawing/2014/main" id="{CE78034A-6BE9-46D7-9B29-CF36E2BB57D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980353"/>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9" name="Imagen 8">
          <a:extLst>
            <a:ext uri="{FF2B5EF4-FFF2-40B4-BE49-F238E27FC236}">
              <a16:creationId xmlns:a16="http://schemas.microsoft.com/office/drawing/2014/main" id="{2F8F757F-6500-41CF-83A6-74719BB90B73}"/>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873845"/>
          <a:ext cx="1383723" cy="1336098"/>
        </a:xfrm>
        <a:prstGeom prst="rect">
          <a:avLst/>
        </a:prstGeom>
      </xdr:spPr>
    </xdr:pic>
    <xdr:clientData/>
  </xdr:twoCellAnchor>
  <xdr:twoCellAnchor editAs="oneCell">
    <xdr:from>
      <xdr:col>17</xdr:col>
      <xdr:colOff>889001</xdr:colOff>
      <xdr:row>39</xdr:row>
      <xdr:rowOff>95251</xdr:rowOff>
    </xdr:from>
    <xdr:to>
      <xdr:col>24</xdr:col>
      <xdr:colOff>698500</xdr:colOff>
      <xdr:row>85</xdr:row>
      <xdr:rowOff>43757</xdr:rowOff>
    </xdr:to>
    <xdr:pic>
      <xdr:nvPicPr>
        <xdr:cNvPr id="41" name="Imagen 40">
          <a:extLst>
            <a:ext uri="{FF2B5EF4-FFF2-40B4-BE49-F238E27FC236}">
              <a16:creationId xmlns:a16="http://schemas.microsoft.com/office/drawing/2014/main" id="{FD85163C-2477-40A9-A27D-DE47F9898502}"/>
            </a:ext>
          </a:extLst>
        </xdr:cNvPr>
        <xdr:cNvPicPr>
          <a:picLocks noChangeAspect="1" noChangeArrowheads="1"/>
        </xdr:cNvPicPr>
      </xdr:nvPicPr>
      <xdr:blipFill rotWithShape="1">
        <a:blip xmlns:r="http://schemas.openxmlformats.org/officeDocument/2006/relationships" r:embed="rId5" cstate="print">
          <a:biLevel thresh="75000"/>
          <a:extLst>
            <a:ext uri="{28A0092B-C50C-407E-A947-70E740481C1C}">
              <a14:useLocalDpi xmlns:a14="http://schemas.microsoft.com/office/drawing/2010/main" val="0"/>
            </a:ext>
          </a:extLst>
        </a:blip>
        <a:srcRect l="14395" t="27010" r="76253" b="53597"/>
        <a:stretch/>
      </xdr:blipFill>
      <xdr:spPr bwMode="auto">
        <a:xfrm>
          <a:off x="14001751" y="7524751"/>
          <a:ext cx="8826499" cy="72510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1933575</xdr:colOff>
      <xdr:row>46</xdr:row>
      <xdr:rowOff>123825</xdr:rowOff>
    </xdr:from>
    <xdr:to>
      <xdr:col>22</xdr:col>
      <xdr:colOff>95250</xdr:colOff>
      <xdr:row>50</xdr:row>
      <xdr:rowOff>67169</xdr:rowOff>
    </xdr:to>
    <xdr:sp macro="" textlink="">
      <xdr:nvSpPr>
        <xdr:cNvPr id="42" name="Rectángulo redondeado 2">
          <a:extLst>
            <a:ext uri="{FF2B5EF4-FFF2-40B4-BE49-F238E27FC236}">
              <a16:creationId xmlns:a16="http://schemas.microsoft.com/office/drawing/2014/main" id="{9FF73A46-5B79-48AA-94DD-3E0B17E70CDE}"/>
            </a:ext>
          </a:extLst>
        </xdr:cNvPr>
        <xdr:cNvSpPr/>
      </xdr:nvSpPr>
      <xdr:spPr>
        <a:xfrm>
          <a:off x="19326225" y="9039225"/>
          <a:ext cx="885825" cy="62914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1971675</xdr:colOff>
      <xdr:row>62</xdr:row>
      <xdr:rowOff>123825</xdr:rowOff>
    </xdr:from>
    <xdr:to>
      <xdr:col>22</xdr:col>
      <xdr:colOff>133350</xdr:colOff>
      <xdr:row>66</xdr:row>
      <xdr:rowOff>67169</xdr:rowOff>
    </xdr:to>
    <xdr:sp macro="" textlink="">
      <xdr:nvSpPr>
        <xdr:cNvPr id="43" name="Rectángulo redondeado 2">
          <a:extLst>
            <a:ext uri="{FF2B5EF4-FFF2-40B4-BE49-F238E27FC236}">
              <a16:creationId xmlns:a16="http://schemas.microsoft.com/office/drawing/2014/main" id="{26000D39-273A-4B72-AD29-72FCD493D8DD}"/>
            </a:ext>
          </a:extLst>
        </xdr:cNvPr>
        <xdr:cNvSpPr/>
      </xdr:nvSpPr>
      <xdr:spPr>
        <a:xfrm>
          <a:off x="19364325" y="11782425"/>
          <a:ext cx="885825" cy="62914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600075</xdr:colOff>
      <xdr:row>62</xdr:row>
      <xdr:rowOff>123825</xdr:rowOff>
    </xdr:from>
    <xdr:to>
      <xdr:col>20</xdr:col>
      <xdr:colOff>1485900</xdr:colOff>
      <xdr:row>66</xdr:row>
      <xdr:rowOff>67169</xdr:rowOff>
    </xdr:to>
    <xdr:sp macro="" textlink="">
      <xdr:nvSpPr>
        <xdr:cNvPr id="44" name="Rectángulo redondeado 2">
          <a:extLst>
            <a:ext uri="{FF2B5EF4-FFF2-40B4-BE49-F238E27FC236}">
              <a16:creationId xmlns:a16="http://schemas.microsoft.com/office/drawing/2014/main" id="{DB1709F4-38F1-46D7-B3EB-15C467BF815A}"/>
            </a:ext>
          </a:extLst>
        </xdr:cNvPr>
        <xdr:cNvSpPr/>
      </xdr:nvSpPr>
      <xdr:spPr>
        <a:xfrm>
          <a:off x="17992725" y="11782425"/>
          <a:ext cx="885825" cy="62914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1990725</xdr:colOff>
      <xdr:row>55</xdr:row>
      <xdr:rowOff>66675</xdr:rowOff>
    </xdr:from>
    <xdr:to>
      <xdr:col>22</xdr:col>
      <xdr:colOff>152400</xdr:colOff>
      <xdr:row>59</xdr:row>
      <xdr:rowOff>10019</xdr:rowOff>
    </xdr:to>
    <xdr:sp macro="" textlink="">
      <xdr:nvSpPr>
        <xdr:cNvPr id="45" name="Rectángulo redondeado 2">
          <a:extLst>
            <a:ext uri="{FF2B5EF4-FFF2-40B4-BE49-F238E27FC236}">
              <a16:creationId xmlns:a16="http://schemas.microsoft.com/office/drawing/2014/main" id="{574CF70F-DE8D-4DBA-9C5B-38986E72B2AD}"/>
            </a:ext>
          </a:extLst>
        </xdr:cNvPr>
        <xdr:cNvSpPr/>
      </xdr:nvSpPr>
      <xdr:spPr>
        <a:xfrm>
          <a:off x="19383375" y="10525125"/>
          <a:ext cx="885825" cy="62914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22</xdr:col>
      <xdr:colOff>504825</xdr:colOff>
      <xdr:row>55</xdr:row>
      <xdr:rowOff>142875</xdr:rowOff>
    </xdr:from>
    <xdr:to>
      <xdr:col>23</xdr:col>
      <xdr:colOff>400050</xdr:colOff>
      <xdr:row>59</xdr:row>
      <xdr:rowOff>86219</xdr:rowOff>
    </xdr:to>
    <xdr:sp macro="" textlink="">
      <xdr:nvSpPr>
        <xdr:cNvPr id="46" name="Rectángulo redondeado 2">
          <a:extLst>
            <a:ext uri="{FF2B5EF4-FFF2-40B4-BE49-F238E27FC236}">
              <a16:creationId xmlns:a16="http://schemas.microsoft.com/office/drawing/2014/main" id="{4BD781ED-5EAD-4613-A3C9-098115ED9ACF}"/>
            </a:ext>
          </a:extLst>
        </xdr:cNvPr>
        <xdr:cNvSpPr/>
      </xdr:nvSpPr>
      <xdr:spPr>
        <a:xfrm>
          <a:off x="20621625" y="10601325"/>
          <a:ext cx="885825" cy="62914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23</xdr:col>
      <xdr:colOff>952500</xdr:colOff>
      <xdr:row>55</xdr:row>
      <xdr:rowOff>104775</xdr:rowOff>
    </xdr:from>
    <xdr:to>
      <xdr:col>24</xdr:col>
      <xdr:colOff>419100</xdr:colOff>
      <xdr:row>59</xdr:row>
      <xdr:rowOff>48119</xdr:rowOff>
    </xdr:to>
    <xdr:sp macro="" textlink="">
      <xdr:nvSpPr>
        <xdr:cNvPr id="47" name="Rectángulo redondeado 2">
          <a:extLst>
            <a:ext uri="{FF2B5EF4-FFF2-40B4-BE49-F238E27FC236}">
              <a16:creationId xmlns:a16="http://schemas.microsoft.com/office/drawing/2014/main" id="{6F8CDE79-5CD5-40A0-AEC5-2B2533E3FA8B}"/>
            </a:ext>
          </a:extLst>
        </xdr:cNvPr>
        <xdr:cNvSpPr/>
      </xdr:nvSpPr>
      <xdr:spPr>
        <a:xfrm>
          <a:off x="22059900" y="10563225"/>
          <a:ext cx="552450" cy="62914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22</xdr:col>
      <xdr:colOff>523875</xdr:colOff>
      <xdr:row>46</xdr:row>
      <xdr:rowOff>161925</xdr:rowOff>
    </xdr:from>
    <xdr:to>
      <xdr:col>23</xdr:col>
      <xdr:colOff>419100</xdr:colOff>
      <xdr:row>50</xdr:row>
      <xdr:rowOff>105269</xdr:rowOff>
    </xdr:to>
    <xdr:sp macro="" textlink="">
      <xdr:nvSpPr>
        <xdr:cNvPr id="48" name="Rectángulo redondeado 2">
          <a:extLst>
            <a:ext uri="{FF2B5EF4-FFF2-40B4-BE49-F238E27FC236}">
              <a16:creationId xmlns:a16="http://schemas.microsoft.com/office/drawing/2014/main" id="{8849CFF3-2758-49DE-926E-295CDB01FD05}"/>
            </a:ext>
          </a:extLst>
        </xdr:cNvPr>
        <xdr:cNvSpPr/>
      </xdr:nvSpPr>
      <xdr:spPr>
        <a:xfrm>
          <a:off x="20640675" y="9077325"/>
          <a:ext cx="885825" cy="62914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600075</xdr:colOff>
      <xdr:row>71</xdr:row>
      <xdr:rowOff>142875</xdr:rowOff>
    </xdr:from>
    <xdr:to>
      <xdr:col>20</xdr:col>
      <xdr:colOff>171450</xdr:colOff>
      <xdr:row>75</xdr:row>
      <xdr:rowOff>86219</xdr:rowOff>
    </xdr:to>
    <xdr:sp macro="" textlink="">
      <xdr:nvSpPr>
        <xdr:cNvPr id="49" name="Rectángulo redondeado 2">
          <a:extLst>
            <a:ext uri="{FF2B5EF4-FFF2-40B4-BE49-F238E27FC236}">
              <a16:creationId xmlns:a16="http://schemas.microsoft.com/office/drawing/2014/main" id="{BFFC4689-A0BC-4385-B34F-E9677E450372}"/>
            </a:ext>
          </a:extLst>
        </xdr:cNvPr>
        <xdr:cNvSpPr/>
      </xdr:nvSpPr>
      <xdr:spPr>
        <a:xfrm>
          <a:off x="16678275" y="13344525"/>
          <a:ext cx="885825" cy="62914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561975</xdr:colOff>
      <xdr:row>71</xdr:row>
      <xdr:rowOff>85725</xdr:rowOff>
    </xdr:from>
    <xdr:to>
      <xdr:col>20</xdr:col>
      <xdr:colOff>1447800</xdr:colOff>
      <xdr:row>75</xdr:row>
      <xdr:rowOff>29069</xdr:rowOff>
    </xdr:to>
    <xdr:sp macro="" textlink="">
      <xdr:nvSpPr>
        <xdr:cNvPr id="50" name="Rectángulo redondeado 2">
          <a:extLst>
            <a:ext uri="{FF2B5EF4-FFF2-40B4-BE49-F238E27FC236}">
              <a16:creationId xmlns:a16="http://schemas.microsoft.com/office/drawing/2014/main" id="{68FD58F4-63B0-4478-9F0D-3F4DB9819F3C}"/>
            </a:ext>
          </a:extLst>
        </xdr:cNvPr>
        <xdr:cNvSpPr/>
      </xdr:nvSpPr>
      <xdr:spPr>
        <a:xfrm>
          <a:off x="17954625" y="13287375"/>
          <a:ext cx="885825" cy="62914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18</xdr:col>
      <xdr:colOff>638175</xdr:colOff>
      <xdr:row>71</xdr:row>
      <xdr:rowOff>47625</xdr:rowOff>
    </xdr:from>
    <xdr:to>
      <xdr:col>19</xdr:col>
      <xdr:colOff>95250</xdr:colOff>
      <xdr:row>74</xdr:row>
      <xdr:rowOff>162419</xdr:rowOff>
    </xdr:to>
    <xdr:sp macro="" textlink="">
      <xdr:nvSpPr>
        <xdr:cNvPr id="52" name="Rectángulo redondeado 2">
          <a:extLst>
            <a:ext uri="{FF2B5EF4-FFF2-40B4-BE49-F238E27FC236}">
              <a16:creationId xmlns:a16="http://schemas.microsoft.com/office/drawing/2014/main" id="{5C569D9D-816B-4717-8D59-E525EB38CA39}"/>
            </a:ext>
          </a:extLst>
        </xdr:cNvPr>
        <xdr:cNvSpPr/>
      </xdr:nvSpPr>
      <xdr:spPr>
        <a:xfrm>
          <a:off x="15287625" y="13249275"/>
          <a:ext cx="885825" cy="62914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18</xdr:col>
      <xdr:colOff>752475</xdr:colOff>
      <xdr:row>62</xdr:row>
      <xdr:rowOff>142875</xdr:rowOff>
    </xdr:from>
    <xdr:to>
      <xdr:col>19</xdr:col>
      <xdr:colOff>209550</xdr:colOff>
      <xdr:row>66</xdr:row>
      <xdr:rowOff>86219</xdr:rowOff>
    </xdr:to>
    <xdr:sp macro="" textlink="">
      <xdr:nvSpPr>
        <xdr:cNvPr id="53" name="Rectángulo redondeado 2">
          <a:extLst>
            <a:ext uri="{FF2B5EF4-FFF2-40B4-BE49-F238E27FC236}">
              <a16:creationId xmlns:a16="http://schemas.microsoft.com/office/drawing/2014/main" id="{537ED2AE-95CC-4296-A2B5-C1AEBAFD6278}"/>
            </a:ext>
          </a:extLst>
        </xdr:cNvPr>
        <xdr:cNvSpPr/>
      </xdr:nvSpPr>
      <xdr:spPr>
        <a:xfrm>
          <a:off x="15401925" y="11801475"/>
          <a:ext cx="885825" cy="62914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619125</xdr:colOff>
      <xdr:row>62</xdr:row>
      <xdr:rowOff>85725</xdr:rowOff>
    </xdr:from>
    <xdr:to>
      <xdr:col>20</xdr:col>
      <xdr:colOff>190500</xdr:colOff>
      <xdr:row>66</xdr:row>
      <xdr:rowOff>29069</xdr:rowOff>
    </xdr:to>
    <xdr:sp macro="" textlink="">
      <xdr:nvSpPr>
        <xdr:cNvPr id="54" name="Rectángulo redondeado 2">
          <a:extLst>
            <a:ext uri="{FF2B5EF4-FFF2-40B4-BE49-F238E27FC236}">
              <a16:creationId xmlns:a16="http://schemas.microsoft.com/office/drawing/2014/main" id="{F3D4CA57-7258-495D-B8A7-C9E33089CAEE}"/>
            </a:ext>
          </a:extLst>
        </xdr:cNvPr>
        <xdr:cNvSpPr/>
      </xdr:nvSpPr>
      <xdr:spPr>
        <a:xfrm>
          <a:off x="16697325" y="11744325"/>
          <a:ext cx="885825" cy="62914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600075</xdr:colOff>
      <xdr:row>78</xdr:row>
      <xdr:rowOff>19049</xdr:rowOff>
    </xdr:from>
    <xdr:to>
      <xdr:col>20</xdr:col>
      <xdr:colOff>1485900</xdr:colOff>
      <xdr:row>81</xdr:row>
      <xdr:rowOff>10018</xdr:rowOff>
    </xdr:to>
    <xdr:sp macro="" textlink="">
      <xdr:nvSpPr>
        <xdr:cNvPr id="55" name="Rectángulo redondeado 2">
          <a:extLst>
            <a:ext uri="{FF2B5EF4-FFF2-40B4-BE49-F238E27FC236}">
              <a16:creationId xmlns:a16="http://schemas.microsoft.com/office/drawing/2014/main" id="{FEA02C7F-B066-476C-A720-882E90ED2C0B}"/>
            </a:ext>
          </a:extLst>
        </xdr:cNvPr>
        <xdr:cNvSpPr/>
      </xdr:nvSpPr>
      <xdr:spPr>
        <a:xfrm>
          <a:off x="17992725" y="14420849"/>
          <a:ext cx="885825" cy="50531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923925</xdr:colOff>
      <xdr:row>78</xdr:row>
      <xdr:rowOff>76199</xdr:rowOff>
    </xdr:from>
    <xdr:to>
      <xdr:col>20</xdr:col>
      <xdr:colOff>285750</xdr:colOff>
      <xdr:row>81</xdr:row>
      <xdr:rowOff>124318</xdr:rowOff>
    </xdr:to>
    <xdr:sp macro="" textlink="">
      <xdr:nvSpPr>
        <xdr:cNvPr id="56" name="Rectángulo redondeado 2">
          <a:extLst>
            <a:ext uri="{FF2B5EF4-FFF2-40B4-BE49-F238E27FC236}">
              <a16:creationId xmlns:a16="http://schemas.microsoft.com/office/drawing/2014/main" id="{E2234F15-8205-4D34-AD39-C2BA92E1DD04}"/>
            </a:ext>
          </a:extLst>
        </xdr:cNvPr>
        <xdr:cNvSpPr/>
      </xdr:nvSpPr>
      <xdr:spPr>
        <a:xfrm>
          <a:off x="17002125" y="14477999"/>
          <a:ext cx="676275" cy="56246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18</xdr:col>
      <xdr:colOff>657225</xdr:colOff>
      <xdr:row>76</xdr:row>
      <xdr:rowOff>-1</xdr:rowOff>
    </xdr:from>
    <xdr:to>
      <xdr:col>19</xdr:col>
      <xdr:colOff>114300</xdr:colOff>
      <xdr:row>78</xdr:row>
      <xdr:rowOff>143368</xdr:rowOff>
    </xdr:to>
    <xdr:sp macro="" textlink="">
      <xdr:nvSpPr>
        <xdr:cNvPr id="57" name="Rectángulo redondeado 2">
          <a:extLst>
            <a:ext uri="{FF2B5EF4-FFF2-40B4-BE49-F238E27FC236}">
              <a16:creationId xmlns:a16="http://schemas.microsoft.com/office/drawing/2014/main" id="{0B80AC65-1292-4C0B-9897-722755577644}"/>
            </a:ext>
          </a:extLst>
        </xdr:cNvPr>
        <xdr:cNvSpPr/>
      </xdr:nvSpPr>
      <xdr:spPr>
        <a:xfrm>
          <a:off x="15306675" y="14058899"/>
          <a:ext cx="885825" cy="48626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23</xdr:col>
      <xdr:colOff>952500</xdr:colOff>
      <xdr:row>63</xdr:row>
      <xdr:rowOff>-1</xdr:rowOff>
    </xdr:from>
    <xdr:to>
      <xdr:col>24</xdr:col>
      <xdr:colOff>419100</xdr:colOff>
      <xdr:row>65</xdr:row>
      <xdr:rowOff>162418</xdr:rowOff>
    </xdr:to>
    <xdr:sp macro="" textlink="">
      <xdr:nvSpPr>
        <xdr:cNvPr id="58" name="Rectángulo redondeado 2">
          <a:extLst>
            <a:ext uri="{FF2B5EF4-FFF2-40B4-BE49-F238E27FC236}">
              <a16:creationId xmlns:a16="http://schemas.microsoft.com/office/drawing/2014/main" id="{FA0890E3-4352-4C41-AE6D-EE3B634834E9}"/>
            </a:ext>
          </a:extLst>
        </xdr:cNvPr>
        <xdr:cNvSpPr/>
      </xdr:nvSpPr>
      <xdr:spPr>
        <a:xfrm>
          <a:off x="22059900" y="11830049"/>
          <a:ext cx="552450" cy="50531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22</xdr:col>
      <xdr:colOff>581025</xdr:colOff>
      <xdr:row>63</xdr:row>
      <xdr:rowOff>-1</xdr:rowOff>
    </xdr:from>
    <xdr:to>
      <xdr:col>23</xdr:col>
      <xdr:colOff>476250</xdr:colOff>
      <xdr:row>65</xdr:row>
      <xdr:rowOff>162418</xdr:rowOff>
    </xdr:to>
    <xdr:sp macro="" textlink="">
      <xdr:nvSpPr>
        <xdr:cNvPr id="59" name="Rectángulo redondeado 2">
          <a:extLst>
            <a:ext uri="{FF2B5EF4-FFF2-40B4-BE49-F238E27FC236}">
              <a16:creationId xmlns:a16="http://schemas.microsoft.com/office/drawing/2014/main" id="{CDF1FF75-C3D0-4016-B36F-AFC2D648EF8F}"/>
            </a:ext>
          </a:extLst>
        </xdr:cNvPr>
        <xdr:cNvSpPr/>
      </xdr:nvSpPr>
      <xdr:spPr>
        <a:xfrm>
          <a:off x="20697825" y="11830049"/>
          <a:ext cx="885825" cy="50531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23</xdr:col>
      <xdr:colOff>857250</xdr:colOff>
      <xdr:row>78</xdr:row>
      <xdr:rowOff>95249</xdr:rowOff>
    </xdr:from>
    <xdr:to>
      <xdr:col>24</xdr:col>
      <xdr:colOff>323850</xdr:colOff>
      <xdr:row>81</xdr:row>
      <xdr:rowOff>86218</xdr:rowOff>
    </xdr:to>
    <xdr:sp macro="" textlink="">
      <xdr:nvSpPr>
        <xdr:cNvPr id="60" name="Rectángulo redondeado 2">
          <a:extLst>
            <a:ext uri="{FF2B5EF4-FFF2-40B4-BE49-F238E27FC236}">
              <a16:creationId xmlns:a16="http://schemas.microsoft.com/office/drawing/2014/main" id="{F20ADF9E-04B0-4060-B401-F3B990F88F1B}"/>
            </a:ext>
          </a:extLst>
        </xdr:cNvPr>
        <xdr:cNvSpPr/>
      </xdr:nvSpPr>
      <xdr:spPr>
        <a:xfrm>
          <a:off x="21964650" y="14497049"/>
          <a:ext cx="552450" cy="50531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23</xdr:col>
      <xdr:colOff>857250</xdr:colOff>
      <xdr:row>71</xdr:row>
      <xdr:rowOff>133349</xdr:rowOff>
    </xdr:from>
    <xdr:to>
      <xdr:col>24</xdr:col>
      <xdr:colOff>323850</xdr:colOff>
      <xdr:row>74</xdr:row>
      <xdr:rowOff>124318</xdr:rowOff>
    </xdr:to>
    <xdr:sp macro="" textlink="">
      <xdr:nvSpPr>
        <xdr:cNvPr id="61" name="Rectángulo redondeado 2">
          <a:extLst>
            <a:ext uri="{FF2B5EF4-FFF2-40B4-BE49-F238E27FC236}">
              <a16:creationId xmlns:a16="http://schemas.microsoft.com/office/drawing/2014/main" id="{C16E5B2A-F0C7-4AB9-AE57-1F5842280011}"/>
            </a:ext>
          </a:extLst>
        </xdr:cNvPr>
        <xdr:cNvSpPr/>
      </xdr:nvSpPr>
      <xdr:spPr>
        <a:xfrm>
          <a:off x="21964650" y="13334999"/>
          <a:ext cx="552450" cy="50531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22</xdr:col>
      <xdr:colOff>742950</xdr:colOff>
      <xdr:row>83</xdr:row>
      <xdr:rowOff>-1</xdr:rowOff>
    </xdr:from>
    <xdr:to>
      <xdr:col>23</xdr:col>
      <xdr:colOff>304800</xdr:colOff>
      <xdr:row>85</xdr:row>
      <xdr:rowOff>162418</xdr:rowOff>
    </xdr:to>
    <xdr:sp macro="" textlink="">
      <xdr:nvSpPr>
        <xdr:cNvPr id="62" name="Rectángulo redondeado 2">
          <a:extLst>
            <a:ext uri="{FF2B5EF4-FFF2-40B4-BE49-F238E27FC236}">
              <a16:creationId xmlns:a16="http://schemas.microsoft.com/office/drawing/2014/main" id="{F3A6FFCF-B522-4A35-BE29-C0AE5FDA7914}"/>
            </a:ext>
          </a:extLst>
        </xdr:cNvPr>
        <xdr:cNvSpPr/>
      </xdr:nvSpPr>
      <xdr:spPr>
        <a:xfrm>
          <a:off x="20859750" y="15259049"/>
          <a:ext cx="552450" cy="50531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23</xdr:col>
      <xdr:colOff>1066800</xdr:colOff>
      <xdr:row>83</xdr:row>
      <xdr:rowOff>19049</xdr:rowOff>
    </xdr:from>
    <xdr:to>
      <xdr:col>24</xdr:col>
      <xdr:colOff>533400</xdr:colOff>
      <xdr:row>86</xdr:row>
      <xdr:rowOff>10018</xdr:rowOff>
    </xdr:to>
    <xdr:sp macro="" textlink="">
      <xdr:nvSpPr>
        <xdr:cNvPr id="63" name="Rectángulo redondeado 2">
          <a:extLst>
            <a:ext uri="{FF2B5EF4-FFF2-40B4-BE49-F238E27FC236}">
              <a16:creationId xmlns:a16="http://schemas.microsoft.com/office/drawing/2014/main" id="{C14ED6F1-CEB2-479D-AEA0-884FE77EBED2}"/>
            </a:ext>
          </a:extLst>
        </xdr:cNvPr>
        <xdr:cNvSpPr/>
      </xdr:nvSpPr>
      <xdr:spPr>
        <a:xfrm>
          <a:off x="22174200" y="15278099"/>
          <a:ext cx="552450" cy="50531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21</xdr:col>
      <xdr:colOff>425162</xdr:colOff>
      <xdr:row>83</xdr:row>
      <xdr:rowOff>65809</xdr:rowOff>
    </xdr:from>
    <xdr:to>
      <xdr:col>22</xdr:col>
      <xdr:colOff>628650</xdr:colOff>
      <xdr:row>86</xdr:row>
      <xdr:rowOff>0</xdr:rowOff>
    </xdr:to>
    <xdr:sp macro="" textlink="">
      <xdr:nvSpPr>
        <xdr:cNvPr id="64" name="Rectángulo redondeado 2">
          <a:extLst>
            <a:ext uri="{FF2B5EF4-FFF2-40B4-BE49-F238E27FC236}">
              <a16:creationId xmlns:a16="http://schemas.microsoft.com/office/drawing/2014/main" id="{EEDFD45A-203B-4216-A2F6-EC3EE5408684}"/>
            </a:ext>
          </a:extLst>
        </xdr:cNvPr>
        <xdr:cNvSpPr/>
      </xdr:nvSpPr>
      <xdr:spPr>
        <a:xfrm>
          <a:off x="19894262" y="15324859"/>
          <a:ext cx="851188" cy="448541"/>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1453862</xdr:colOff>
      <xdr:row>83</xdr:row>
      <xdr:rowOff>46759</xdr:rowOff>
    </xdr:from>
    <xdr:to>
      <xdr:col>21</xdr:col>
      <xdr:colOff>323850</xdr:colOff>
      <xdr:row>86</xdr:row>
      <xdr:rowOff>19050</xdr:rowOff>
    </xdr:to>
    <xdr:sp macro="" textlink="">
      <xdr:nvSpPr>
        <xdr:cNvPr id="65" name="Rectángulo redondeado 2">
          <a:extLst>
            <a:ext uri="{FF2B5EF4-FFF2-40B4-BE49-F238E27FC236}">
              <a16:creationId xmlns:a16="http://schemas.microsoft.com/office/drawing/2014/main" id="{6D67A8C0-B611-4CF2-99CC-C4D5C036CAF7}"/>
            </a:ext>
          </a:extLst>
        </xdr:cNvPr>
        <xdr:cNvSpPr/>
      </xdr:nvSpPr>
      <xdr:spPr>
        <a:xfrm>
          <a:off x="18846512" y="15305809"/>
          <a:ext cx="946438" cy="486641"/>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571500</xdr:colOff>
      <xdr:row>90</xdr:row>
      <xdr:rowOff>38101</xdr:rowOff>
    </xdr:from>
    <xdr:to>
      <xdr:col>24</xdr:col>
      <xdr:colOff>531029</xdr:colOff>
      <xdr:row>99</xdr:row>
      <xdr:rowOff>143294</xdr:rowOff>
    </xdr:to>
    <xdr:pic>
      <xdr:nvPicPr>
        <xdr:cNvPr id="66" name="Imagen 65">
          <a:extLst>
            <a:ext uri="{FF2B5EF4-FFF2-40B4-BE49-F238E27FC236}">
              <a16:creationId xmlns:a16="http://schemas.microsoft.com/office/drawing/2014/main" id="{5EC366EE-59C7-4B21-8832-76304D2170C4}"/>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6248400" y="16535401"/>
          <a:ext cx="16475879" cy="1629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C21554FF-93C7-49BB-A941-267292EBE927}"/>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79599E1F-EC28-4211-B822-08C51B860EEC}"/>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8DBACD77-99B3-4FE8-AF43-910238CB1DA5}"/>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AE7721F2-0795-4F4E-94D6-B300ED0EE6A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3723" cy="1336098"/>
        </a:xfrm>
        <a:prstGeom prst="rect">
          <a:avLst/>
        </a:prstGeom>
      </xdr:spPr>
    </xdr:pic>
    <xdr:clientData/>
  </xdr:twoCellAnchor>
  <xdr:twoCellAnchor editAs="oneCell">
    <xdr:from>
      <xdr:col>1</xdr:col>
      <xdr:colOff>595312</xdr:colOff>
      <xdr:row>24</xdr:row>
      <xdr:rowOff>71437</xdr:rowOff>
    </xdr:from>
    <xdr:to>
      <xdr:col>25</xdr:col>
      <xdr:colOff>619125</xdr:colOff>
      <xdr:row>53</xdr:row>
      <xdr:rowOff>23812</xdr:rowOff>
    </xdr:to>
    <xdr:pic>
      <xdr:nvPicPr>
        <xdr:cNvPr id="8" name="Imagen 7">
          <a:extLst>
            <a:ext uri="{FF2B5EF4-FFF2-40B4-BE49-F238E27FC236}">
              <a16:creationId xmlns:a16="http://schemas.microsoft.com/office/drawing/2014/main" id="{D6953867-F4CD-4717-939E-58F7CB4F45B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28687" y="4953000"/>
          <a:ext cx="22931438" cy="47863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415001</xdr:colOff>
      <xdr:row>90</xdr:row>
      <xdr:rowOff>35558</xdr:rowOff>
    </xdr:from>
    <xdr:to>
      <xdr:col>24</xdr:col>
      <xdr:colOff>412630</xdr:colOff>
      <xdr:row>100</xdr:row>
      <xdr:rowOff>21689</xdr:rowOff>
    </xdr:to>
    <xdr:pic>
      <xdr:nvPicPr>
        <xdr:cNvPr id="9" name="Imagen 8">
          <a:extLst>
            <a:ext uri="{FF2B5EF4-FFF2-40B4-BE49-F238E27FC236}">
              <a16:creationId xmlns:a16="http://schemas.microsoft.com/office/drawing/2014/main" id="{CC57370E-5CDE-4EDF-B25A-1A54CE829B9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6082376" y="15966121"/>
          <a:ext cx="16475879" cy="1629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86174DA7-3895-4539-9CDD-6A6B25FCF701}"/>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25B76E7F-31D2-4794-B957-1F455B3FA3E3}"/>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FE36058F-A45F-4300-AC13-B3BF013F3165}"/>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FF2F8084-B5CE-448F-97D5-C8F363315611}"/>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3723" cy="1336098"/>
        </a:xfrm>
        <a:prstGeom prst="rect">
          <a:avLst/>
        </a:prstGeom>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7" name="Rectángulo redondeado 2">
          <a:extLst>
            <a:ext uri="{FF2B5EF4-FFF2-40B4-BE49-F238E27FC236}">
              <a16:creationId xmlns:a16="http://schemas.microsoft.com/office/drawing/2014/main" id="{ABD3D93F-EF96-4C85-BA6B-17083DB4D58B}"/>
            </a:ext>
          </a:extLst>
        </xdr:cNvPr>
        <xdr:cNvSpPr/>
      </xdr:nvSpPr>
      <xdr:spPr>
        <a:xfrm>
          <a:off x="290945" y="14589702"/>
          <a:ext cx="1160360"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8" name="Rectángulo redondeado 2">
          <a:extLst>
            <a:ext uri="{FF2B5EF4-FFF2-40B4-BE49-F238E27FC236}">
              <a16:creationId xmlns:a16="http://schemas.microsoft.com/office/drawing/2014/main" id="{93A95797-6441-4163-BAE3-B3FB891A12BE}"/>
            </a:ext>
          </a:extLst>
        </xdr:cNvPr>
        <xdr:cNvSpPr/>
      </xdr:nvSpPr>
      <xdr:spPr>
        <a:xfrm>
          <a:off x="313458" y="13790468"/>
          <a:ext cx="1159575" cy="59537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9" name="CuadroTexto 8">
          <a:extLst>
            <a:ext uri="{FF2B5EF4-FFF2-40B4-BE49-F238E27FC236}">
              <a16:creationId xmlns:a16="http://schemas.microsoft.com/office/drawing/2014/main" id="{C94C9C36-CD70-4D5A-A126-3555DA584454}"/>
            </a:ext>
          </a:extLst>
        </xdr:cNvPr>
        <xdr:cNvSpPr txBox="1"/>
      </xdr:nvSpPr>
      <xdr:spPr>
        <a:xfrm>
          <a:off x="1534391" y="13910830"/>
          <a:ext cx="3685309" cy="4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10" name="CuadroTexto 9">
          <a:extLst>
            <a:ext uri="{FF2B5EF4-FFF2-40B4-BE49-F238E27FC236}">
              <a16:creationId xmlns:a16="http://schemas.microsoft.com/office/drawing/2014/main" id="{55CAF8C3-4874-4532-82DF-34B33DFB551F}"/>
            </a:ext>
          </a:extLst>
        </xdr:cNvPr>
        <xdr:cNvSpPr txBox="1"/>
      </xdr:nvSpPr>
      <xdr:spPr>
        <a:xfrm>
          <a:off x="1575954" y="14697075"/>
          <a:ext cx="2497877" cy="48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17</xdr:col>
      <xdr:colOff>1448232</xdr:colOff>
      <xdr:row>104</xdr:row>
      <xdr:rowOff>159326</xdr:rowOff>
    </xdr:from>
    <xdr:to>
      <xdr:col>18</xdr:col>
      <xdr:colOff>1075067</xdr:colOff>
      <xdr:row>110</xdr:row>
      <xdr:rowOff>104775</xdr:rowOff>
    </xdr:to>
    <xdr:sp macro="" textlink="">
      <xdr:nvSpPr>
        <xdr:cNvPr id="16" name="Rectángulo redondeado 2">
          <a:extLst>
            <a:ext uri="{FF2B5EF4-FFF2-40B4-BE49-F238E27FC236}">
              <a16:creationId xmlns:a16="http://schemas.microsoft.com/office/drawing/2014/main" id="{04E14D39-39B9-4C17-A11C-53865B84D682}"/>
            </a:ext>
          </a:extLst>
        </xdr:cNvPr>
        <xdr:cNvSpPr/>
      </xdr:nvSpPr>
      <xdr:spPr>
        <a:xfrm>
          <a:off x="14573682" y="18828326"/>
          <a:ext cx="1150835" cy="974149"/>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6</xdr:col>
      <xdr:colOff>309560</xdr:colOff>
      <xdr:row>13</xdr:row>
      <xdr:rowOff>63501</xdr:rowOff>
    </xdr:from>
    <xdr:to>
      <xdr:col>21</xdr:col>
      <xdr:colOff>31750</xdr:colOff>
      <xdr:row>86</xdr:row>
      <xdr:rowOff>63501</xdr:rowOff>
    </xdr:to>
    <xdr:pic>
      <xdr:nvPicPr>
        <xdr:cNvPr id="25" name="Imagen 24">
          <a:extLst>
            <a:ext uri="{FF2B5EF4-FFF2-40B4-BE49-F238E27FC236}">
              <a16:creationId xmlns:a16="http://schemas.microsoft.com/office/drawing/2014/main" id="{2528D198-FBAC-44BB-9CC2-6B7E03D56107}"/>
            </a:ext>
          </a:extLst>
        </xdr:cNvPr>
        <xdr:cNvPicPr>
          <a:picLocks noChangeAspect="1" noChangeArrowheads="1"/>
        </xdr:cNvPicPr>
      </xdr:nvPicPr>
      <xdr:blipFill rotWithShape="1">
        <a:blip xmlns:r="http://schemas.openxmlformats.org/officeDocument/2006/relationships" r:embed="rId5" cstate="print">
          <a:biLevel thresh="75000"/>
          <a:extLst>
            <a:ext uri="{28A0092B-C50C-407E-A947-70E740481C1C}">
              <a14:useLocalDpi xmlns:a14="http://schemas.microsoft.com/office/drawing/2010/main" val="0"/>
            </a:ext>
          </a:extLst>
        </a:blip>
        <a:srcRect l="14395" t="27010" r="76253" b="53597"/>
        <a:stretch/>
      </xdr:blipFill>
      <xdr:spPr bwMode="auto">
        <a:xfrm>
          <a:off x="4468810" y="2952751"/>
          <a:ext cx="14993940" cy="1177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1433945</xdr:colOff>
      <xdr:row>83</xdr:row>
      <xdr:rowOff>125309</xdr:rowOff>
    </xdr:from>
    <xdr:to>
      <xdr:col>18</xdr:col>
      <xdr:colOff>993322</xdr:colOff>
      <xdr:row>86</xdr:row>
      <xdr:rowOff>108858</xdr:rowOff>
    </xdr:to>
    <xdr:sp macro="" textlink="">
      <xdr:nvSpPr>
        <xdr:cNvPr id="26" name="Rectángulo redondeado 2">
          <a:extLst>
            <a:ext uri="{FF2B5EF4-FFF2-40B4-BE49-F238E27FC236}">
              <a16:creationId xmlns:a16="http://schemas.microsoft.com/office/drawing/2014/main" id="{B58C8267-4492-4A21-A97C-3912D888DEEE}"/>
            </a:ext>
          </a:extLst>
        </xdr:cNvPr>
        <xdr:cNvSpPr/>
      </xdr:nvSpPr>
      <xdr:spPr>
        <a:xfrm>
          <a:off x="14537624" y="14589702"/>
          <a:ext cx="1083377" cy="47340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960417</xdr:colOff>
      <xdr:row>84</xdr:row>
      <xdr:rowOff>27215</xdr:rowOff>
    </xdr:from>
    <xdr:to>
      <xdr:col>17</xdr:col>
      <xdr:colOff>671161</xdr:colOff>
      <xdr:row>86</xdr:row>
      <xdr:rowOff>139193</xdr:rowOff>
    </xdr:to>
    <xdr:sp macro="" textlink="">
      <xdr:nvSpPr>
        <xdr:cNvPr id="27" name="Rectángulo redondeado 2">
          <a:extLst>
            <a:ext uri="{FF2B5EF4-FFF2-40B4-BE49-F238E27FC236}">
              <a16:creationId xmlns:a16="http://schemas.microsoft.com/office/drawing/2014/main" id="{A53A4C99-D3BA-450A-9FE6-C2BC667F06D1}"/>
            </a:ext>
          </a:extLst>
        </xdr:cNvPr>
        <xdr:cNvSpPr/>
      </xdr:nvSpPr>
      <xdr:spPr>
        <a:xfrm>
          <a:off x="12621738" y="14654894"/>
          <a:ext cx="1153102" cy="438549"/>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440458</xdr:colOff>
      <xdr:row>24</xdr:row>
      <xdr:rowOff>137968</xdr:rowOff>
    </xdr:from>
    <xdr:to>
      <xdr:col>18</xdr:col>
      <xdr:colOff>82383</xdr:colOff>
      <xdr:row>28</xdr:row>
      <xdr:rowOff>88816</xdr:rowOff>
    </xdr:to>
    <xdr:sp macro="" textlink="">
      <xdr:nvSpPr>
        <xdr:cNvPr id="28" name="Rectángulo redondeado 2">
          <a:extLst>
            <a:ext uri="{FF2B5EF4-FFF2-40B4-BE49-F238E27FC236}">
              <a16:creationId xmlns:a16="http://schemas.microsoft.com/office/drawing/2014/main" id="{9B55125B-ABE1-4C1D-84F9-9BB0089AB994}"/>
            </a:ext>
          </a:extLst>
        </xdr:cNvPr>
        <xdr:cNvSpPr/>
      </xdr:nvSpPr>
      <xdr:spPr>
        <a:xfrm>
          <a:off x="13553208" y="4963968"/>
          <a:ext cx="1165925" cy="585848"/>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783358</xdr:colOff>
      <xdr:row>64</xdr:row>
      <xdr:rowOff>99868</xdr:rowOff>
    </xdr:from>
    <xdr:to>
      <xdr:col>16</xdr:col>
      <xdr:colOff>838033</xdr:colOff>
      <xdr:row>68</xdr:row>
      <xdr:rowOff>50716</xdr:rowOff>
    </xdr:to>
    <xdr:sp macro="" textlink="">
      <xdr:nvSpPr>
        <xdr:cNvPr id="29" name="Rectángulo redondeado 2">
          <a:extLst>
            <a:ext uri="{FF2B5EF4-FFF2-40B4-BE49-F238E27FC236}">
              <a16:creationId xmlns:a16="http://schemas.microsoft.com/office/drawing/2014/main" id="{BCECDABD-484E-405A-B973-4E9F2D11EBF0}"/>
            </a:ext>
          </a:extLst>
        </xdr:cNvPr>
        <xdr:cNvSpPr/>
      </xdr:nvSpPr>
      <xdr:spPr>
        <a:xfrm>
          <a:off x="11356108" y="11275868"/>
          <a:ext cx="1165925" cy="585848"/>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9</xdr:col>
      <xdr:colOff>427758</xdr:colOff>
      <xdr:row>64</xdr:row>
      <xdr:rowOff>157018</xdr:rowOff>
    </xdr:from>
    <xdr:to>
      <xdr:col>11</xdr:col>
      <xdr:colOff>69683</xdr:colOff>
      <xdr:row>68</xdr:row>
      <xdr:rowOff>107866</xdr:rowOff>
    </xdr:to>
    <xdr:sp macro="" textlink="">
      <xdr:nvSpPr>
        <xdr:cNvPr id="30" name="Rectángulo redondeado 2">
          <a:extLst>
            <a:ext uri="{FF2B5EF4-FFF2-40B4-BE49-F238E27FC236}">
              <a16:creationId xmlns:a16="http://schemas.microsoft.com/office/drawing/2014/main" id="{017AEE4C-0C7B-4476-B6B6-E62CE8E56EEC}"/>
            </a:ext>
          </a:extLst>
        </xdr:cNvPr>
        <xdr:cNvSpPr/>
      </xdr:nvSpPr>
      <xdr:spPr>
        <a:xfrm>
          <a:off x="6873008" y="11333018"/>
          <a:ext cx="1165925" cy="585848"/>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12</xdr:col>
      <xdr:colOff>357908</xdr:colOff>
      <xdr:row>64</xdr:row>
      <xdr:rowOff>118918</xdr:rowOff>
    </xdr:from>
    <xdr:to>
      <xdr:col>13</xdr:col>
      <xdr:colOff>761833</xdr:colOff>
      <xdr:row>68</xdr:row>
      <xdr:rowOff>69766</xdr:rowOff>
    </xdr:to>
    <xdr:sp macro="" textlink="">
      <xdr:nvSpPr>
        <xdr:cNvPr id="31" name="Rectángulo redondeado 2">
          <a:extLst>
            <a:ext uri="{FF2B5EF4-FFF2-40B4-BE49-F238E27FC236}">
              <a16:creationId xmlns:a16="http://schemas.microsoft.com/office/drawing/2014/main" id="{4D69F1A4-E645-4F3D-BA94-9C4D952FFAA2}"/>
            </a:ext>
          </a:extLst>
        </xdr:cNvPr>
        <xdr:cNvSpPr/>
      </xdr:nvSpPr>
      <xdr:spPr>
        <a:xfrm>
          <a:off x="9089158" y="11294918"/>
          <a:ext cx="1165925" cy="585848"/>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415058</xdr:colOff>
      <xdr:row>50</xdr:row>
      <xdr:rowOff>80818</xdr:rowOff>
    </xdr:from>
    <xdr:to>
      <xdr:col>18</xdr:col>
      <xdr:colOff>56983</xdr:colOff>
      <xdr:row>54</xdr:row>
      <xdr:rowOff>31666</xdr:rowOff>
    </xdr:to>
    <xdr:sp macro="" textlink="">
      <xdr:nvSpPr>
        <xdr:cNvPr id="32" name="Rectángulo redondeado 2">
          <a:extLst>
            <a:ext uri="{FF2B5EF4-FFF2-40B4-BE49-F238E27FC236}">
              <a16:creationId xmlns:a16="http://schemas.microsoft.com/office/drawing/2014/main" id="{E9B8116D-9F82-4571-A73D-F9A06C59FFA1}"/>
            </a:ext>
          </a:extLst>
        </xdr:cNvPr>
        <xdr:cNvSpPr/>
      </xdr:nvSpPr>
      <xdr:spPr>
        <a:xfrm>
          <a:off x="13527808" y="9034318"/>
          <a:ext cx="1165925" cy="585848"/>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662708</xdr:colOff>
      <xdr:row>50</xdr:row>
      <xdr:rowOff>74468</xdr:rowOff>
    </xdr:from>
    <xdr:to>
      <xdr:col>16</xdr:col>
      <xdr:colOff>717383</xdr:colOff>
      <xdr:row>54</xdr:row>
      <xdr:rowOff>25316</xdr:rowOff>
    </xdr:to>
    <xdr:sp macro="" textlink="">
      <xdr:nvSpPr>
        <xdr:cNvPr id="33" name="Rectángulo redondeado 2">
          <a:extLst>
            <a:ext uri="{FF2B5EF4-FFF2-40B4-BE49-F238E27FC236}">
              <a16:creationId xmlns:a16="http://schemas.microsoft.com/office/drawing/2014/main" id="{F2AC4896-525D-4D63-AAA6-7AD70E8F0966}"/>
            </a:ext>
          </a:extLst>
        </xdr:cNvPr>
        <xdr:cNvSpPr/>
      </xdr:nvSpPr>
      <xdr:spPr>
        <a:xfrm>
          <a:off x="11235458" y="9027968"/>
          <a:ext cx="1165925" cy="585848"/>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497608</xdr:colOff>
      <xdr:row>38</xdr:row>
      <xdr:rowOff>99868</xdr:rowOff>
    </xdr:from>
    <xdr:to>
      <xdr:col>18</xdr:col>
      <xdr:colOff>139533</xdr:colOff>
      <xdr:row>42</xdr:row>
      <xdr:rowOff>50716</xdr:rowOff>
    </xdr:to>
    <xdr:sp macro="" textlink="">
      <xdr:nvSpPr>
        <xdr:cNvPr id="34" name="Rectángulo redondeado 2">
          <a:extLst>
            <a:ext uri="{FF2B5EF4-FFF2-40B4-BE49-F238E27FC236}">
              <a16:creationId xmlns:a16="http://schemas.microsoft.com/office/drawing/2014/main" id="{F6D01975-8CDA-45A9-9037-605C610ADE79}"/>
            </a:ext>
          </a:extLst>
        </xdr:cNvPr>
        <xdr:cNvSpPr/>
      </xdr:nvSpPr>
      <xdr:spPr>
        <a:xfrm>
          <a:off x="13610358" y="7148368"/>
          <a:ext cx="1165925" cy="585848"/>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18</xdr:col>
      <xdr:colOff>1253258</xdr:colOff>
      <xdr:row>24</xdr:row>
      <xdr:rowOff>157018</xdr:rowOff>
    </xdr:from>
    <xdr:to>
      <xdr:col>19</xdr:col>
      <xdr:colOff>990433</xdr:colOff>
      <xdr:row>28</xdr:row>
      <xdr:rowOff>107866</xdr:rowOff>
    </xdr:to>
    <xdr:sp macro="" textlink="">
      <xdr:nvSpPr>
        <xdr:cNvPr id="35" name="Rectángulo redondeado 2">
          <a:extLst>
            <a:ext uri="{FF2B5EF4-FFF2-40B4-BE49-F238E27FC236}">
              <a16:creationId xmlns:a16="http://schemas.microsoft.com/office/drawing/2014/main" id="{89FBDE24-5E32-4D17-9128-074A3CDA3A82}"/>
            </a:ext>
          </a:extLst>
        </xdr:cNvPr>
        <xdr:cNvSpPr/>
      </xdr:nvSpPr>
      <xdr:spPr>
        <a:xfrm>
          <a:off x="15890008" y="4983018"/>
          <a:ext cx="1165925" cy="585848"/>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18</xdr:col>
      <xdr:colOff>1253258</xdr:colOff>
      <xdr:row>38</xdr:row>
      <xdr:rowOff>125268</xdr:rowOff>
    </xdr:from>
    <xdr:to>
      <xdr:col>19</xdr:col>
      <xdr:colOff>990433</xdr:colOff>
      <xdr:row>42</xdr:row>
      <xdr:rowOff>76116</xdr:rowOff>
    </xdr:to>
    <xdr:sp macro="" textlink="">
      <xdr:nvSpPr>
        <xdr:cNvPr id="36" name="Rectángulo redondeado 2">
          <a:extLst>
            <a:ext uri="{FF2B5EF4-FFF2-40B4-BE49-F238E27FC236}">
              <a16:creationId xmlns:a16="http://schemas.microsoft.com/office/drawing/2014/main" id="{C6F8F9F6-D7C0-447B-ADBD-915EF410A940}"/>
            </a:ext>
          </a:extLst>
        </xdr:cNvPr>
        <xdr:cNvSpPr/>
      </xdr:nvSpPr>
      <xdr:spPr>
        <a:xfrm>
          <a:off x="15890008" y="7173768"/>
          <a:ext cx="1165925" cy="585848"/>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675408</xdr:colOff>
      <xdr:row>76</xdr:row>
      <xdr:rowOff>55418</xdr:rowOff>
    </xdr:from>
    <xdr:to>
      <xdr:col>16</xdr:col>
      <xdr:colOff>730083</xdr:colOff>
      <xdr:row>80</xdr:row>
      <xdr:rowOff>6266</xdr:rowOff>
    </xdr:to>
    <xdr:sp macro="" textlink="">
      <xdr:nvSpPr>
        <xdr:cNvPr id="37" name="Rectángulo redondeado 2">
          <a:extLst>
            <a:ext uri="{FF2B5EF4-FFF2-40B4-BE49-F238E27FC236}">
              <a16:creationId xmlns:a16="http://schemas.microsoft.com/office/drawing/2014/main" id="{AB167C25-D799-4330-9C49-0DAAD659C851}"/>
            </a:ext>
          </a:extLst>
        </xdr:cNvPr>
        <xdr:cNvSpPr/>
      </xdr:nvSpPr>
      <xdr:spPr>
        <a:xfrm>
          <a:off x="11248158" y="13136418"/>
          <a:ext cx="1165925" cy="585848"/>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12</xdr:col>
      <xdr:colOff>415058</xdr:colOff>
      <xdr:row>76</xdr:row>
      <xdr:rowOff>112568</xdr:rowOff>
    </xdr:from>
    <xdr:to>
      <xdr:col>14</xdr:col>
      <xdr:colOff>56983</xdr:colOff>
      <xdr:row>80</xdr:row>
      <xdr:rowOff>63416</xdr:rowOff>
    </xdr:to>
    <xdr:sp macro="" textlink="">
      <xdr:nvSpPr>
        <xdr:cNvPr id="38" name="Rectángulo redondeado 2">
          <a:extLst>
            <a:ext uri="{FF2B5EF4-FFF2-40B4-BE49-F238E27FC236}">
              <a16:creationId xmlns:a16="http://schemas.microsoft.com/office/drawing/2014/main" id="{9D70632B-74EE-4FED-8463-435E39712ABC}"/>
            </a:ext>
          </a:extLst>
        </xdr:cNvPr>
        <xdr:cNvSpPr/>
      </xdr:nvSpPr>
      <xdr:spPr>
        <a:xfrm>
          <a:off x="9146308" y="13193568"/>
          <a:ext cx="1165925" cy="585848"/>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9</xdr:col>
      <xdr:colOff>345208</xdr:colOff>
      <xdr:row>72</xdr:row>
      <xdr:rowOff>137968</xdr:rowOff>
    </xdr:from>
    <xdr:to>
      <xdr:col>10</xdr:col>
      <xdr:colOff>749133</xdr:colOff>
      <xdr:row>76</xdr:row>
      <xdr:rowOff>88816</xdr:rowOff>
    </xdr:to>
    <xdr:sp macro="" textlink="">
      <xdr:nvSpPr>
        <xdr:cNvPr id="39" name="Rectángulo redondeado 2">
          <a:extLst>
            <a:ext uri="{FF2B5EF4-FFF2-40B4-BE49-F238E27FC236}">
              <a16:creationId xmlns:a16="http://schemas.microsoft.com/office/drawing/2014/main" id="{20F16DD7-F768-4ABC-95E0-376044704794}"/>
            </a:ext>
          </a:extLst>
        </xdr:cNvPr>
        <xdr:cNvSpPr/>
      </xdr:nvSpPr>
      <xdr:spPr>
        <a:xfrm>
          <a:off x="6790458" y="12583968"/>
          <a:ext cx="1165925" cy="585848"/>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9</xdr:col>
      <xdr:colOff>381721</xdr:colOff>
      <xdr:row>50</xdr:row>
      <xdr:rowOff>47480</xdr:rowOff>
    </xdr:from>
    <xdr:to>
      <xdr:col>11</xdr:col>
      <xdr:colOff>23646</xdr:colOff>
      <xdr:row>53</xdr:row>
      <xdr:rowOff>165016</xdr:rowOff>
    </xdr:to>
    <xdr:sp macro="" textlink="">
      <xdr:nvSpPr>
        <xdr:cNvPr id="40" name="Rectángulo redondeado 2">
          <a:extLst>
            <a:ext uri="{FF2B5EF4-FFF2-40B4-BE49-F238E27FC236}">
              <a16:creationId xmlns:a16="http://schemas.microsoft.com/office/drawing/2014/main" id="{79BF1ED2-1FDD-4BDE-9826-C1C994307BFD}"/>
            </a:ext>
          </a:extLst>
        </xdr:cNvPr>
        <xdr:cNvSpPr/>
      </xdr:nvSpPr>
      <xdr:spPr>
        <a:xfrm>
          <a:off x="6811096" y="9262918"/>
          <a:ext cx="1165925" cy="617598"/>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809625</xdr:colOff>
      <xdr:row>39</xdr:row>
      <xdr:rowOff>41131</xdr:rowOff>
    </xdr:from>
    <xdr:to>
      <xdr:col>20</xdr:col>
      <xdr:colOff>1509546</xdr:colOff>
      <xdr:row>42</xdr:row>
      <xdr:rowOff>158666</xdr:rowOff>
    </xdr:to>
    <xdr:sp macro="" textlink="">
      <xdr:nvSpPr>
        <xdr:cNvPr id="41" name="Rectángulo redondeado 2">
          <a:extLst>
            <a:ext uri="{FF2B5EF4-FFF2-40B4-BE49-F238E27FC236}">
              <a16:creationId xmlns:a16="http://schemas.microsoft.com/office/drawing/2014/main" id="{E50C9303-EECF-4BEA-A787-9C1BBDF6845F}"/>
            </a:ext>
          </a:extLst>
        </xdr:cNvPr>
        <xdr:cNvSpPr/>
      </xdr:nvSpPr>
      <xdr:spPr>
        <a:xfrm>
          <a:off x="18145125" y="7423006"/>
          <a:ext cx="699921" cy="617598"/>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18</xdr:col>
      <xdr:colOff>1210395</xdr:colOff>
      <xdr:row>51</xdr:row>
      <xdr:rowOff>10968</xdr:rowOff>
    </xdr:from>
    <xdr:to>
      <xdr:col>19</xdr:col>
      <xdr:colOff>955507</xdr:colOff>
      <xdr:row>54</xdr:row>
      <xdr:rowOff>128503</xdr:rowOff>
    </xdr:to>
    <xdr:sp macro="" textlink="">
      <xdr:nvSpPr>
        <xdr:cNvPr id="42" name="Rectángulo redondeado 2">
          <a:extLst>
            <a:ext uri="{FF2B5EF4-FFF2-40B4-BE49-F238E27FC236}">
              <a16:creationId xmlns:a16="http://schemas.microsoft.com/office/drawing/2014/main" id="{59EEE8DC-7C40-43E6-8629-D59D9E2A7EAE}"/>
            </a:ext>
          </a:extLst>
        </xdr:cNvPr>
        <xdr:cNvSpPr/>
      </xdr:nvSpPr>
      <xdr:spPr>
        <a:xfrm>
          <a:off x="15807458" y="9393093"/>
          <a:ext cx="1173862" cy="617598"/>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666750</xdr:colOff>
      <xdr:row>50</xdr:row>
      <xdr:rowOff>47623</xdr:rowOff>
    </xdr:from>
    <xdr:to>
      <xdr:col>20</xdr:col>
      <xdr:colOff>1409533</xdr:colOff>
      <xdr:row>55</xdr:row>
      <xdr:rowOff>71437</xdr:rowOff>
    </xdr:to>
    <xdr:sp macro="" textlink="">
      <xdr:nvSpPr>
        <xdr:cNvPr id="43" name="Rectángulo redondeado 2">
          <a:extLst>
            <a:ext uri="{FF2B5EF4-FFF2-40B4-BE49-F238E27FC236}">
              <a16:creationId xmlns:a16="http://schemas.microsoft.com/office/drawing/2014/main" id="{A458D514-CE3B-4C95-8828-08E150FB94FB}"/>
            </a:ext>
          </a:extLst>
        </xdr:cNvPr>
        <xdr:cNvSpPr/>
      </xdr:nvSpPr>
      <xdr:spPr>
        <a:xfrm>
          <a:off x="18002250" y="9263061"/>
          <a:ext cx="742783" cy="857251"/>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12</xdr:col>
      <xdr:colOff>381721</xdr:colOff>
      <xdr:row>50</xdr:row>
      <xdr:rowOff>47480</xdr:rowOff>
    </xdr:from>
    <xdr:to>
      <xdr:col>14</xdr:col>
      <xdr:colOff>7771</xdr:colOff>
      <xdr:row>53</xdr:row>
      <xdr:rowOff>157079</xdr:rowOff>
    </xdr:to>
    <xdr:sp macro="" textlink="">
      <xdr:nvSpPr>
        <xdr:cNvPr id="44" name="Rectángulo redondeado 2">
          <a:extLst>
            <a:ext uri="{FF2B5EF4-FFF2-40B4-BE49-F238E27FC236}">
              <a16:creationId xmlns:a16="http://schemas.microsoft.com/office/drawing/2014/main" id="{9C0AF50F-A367-42F4-B835-5CC943E5B788}"/>
            </a:ext>
          </a:extLst>
        </xdr:cNvPr>
        <xdr:cNvSpPr/>
      </xdr:nvSpPr>
      <xdr:spPr>
        <a:xfrm>
          <a:off x="9097096" y="9262918"/>
          <a:ext cx="1150050" cy="609661"/>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571499</xdr:colOff>
      <xdr:row>77</xdr:row>
      <xdr:rowOff>9381</xdr:rowOff>
    </xdr:from>
    <xdr:to>
      <xdr:col>20</xdr:col>
      <xdr:colOff>1398420</xdr:colOff>
      <xdr:row>80</xdr:row>
      <xdr:rowOff>118979</xdr:rowOff>
    </xdr:to>
    <xdr:sp macro="" textlink="">
      <xdr:nvSpPr>
        <xdr:cNvPr id="45" name="Rectángulo redondeado 2">
          <a:extLst>
            <a:ext uri="{FF2B5EF4-FFF2-40B4-BE49-F238E27FC236}">
              <a16:creationId xmlns:a16="http://schemas.microsoft.com/office/drawing/2014/main" id="{9296FECA-2A34-4650-BD55-A710A1B1212E}"/>
            </a:ext>
          </a:extLst>
        </xdr:cNvPr>
        <xdr:cNvSpPr/>
      </xdr:nvSpPr>
      <xdr:spPr>
        <a:xfrm>
          <a:off x="17906999" y="13725381"/>
          <a:ext cx="826921" cy="609661"/>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881062</xdr:colOff>
      <xdr:row>65</xdr:row>
      <xdr:rowOff>42718</xdr:rowOff>
    </xdr:from>
    <xdr:to>
      <xdr:col>20</xdr:col>
      <xdr:colOff>1574634</xdr:colOff>
      <xdr:row>68</xdr:row>
      <xdr:rowOff>152316</xdr:rowOff>
    </xdr:to>
    <xdr:sp macro="" textlink="">
      <xdr:nvSpPr>
        <xdr:cNvPr id="46" name="Rectángulo redondeado 2">
          <a:extLst>
            <a:ext uri="{FF2B5EF4-FFF2-40B4-BE49-F238E27FC236}">
              <a16:creationId xmlns:a16="http://schemas.microsoft.com/office/drawing/2014/main" id="{3CAEBF2B-4BAC-4A62-949B-7090FA171BB1}"/>
            </a:ext>
          </a:extLst>
        </xdr:cNvPr>
        <xdr:cNvSpPr/>
      </xdr:nvSpPr>
      <xdr:spPr>
        <a:xfrm>
          <a:off x="18216562" y="11758468"/>
          <a:ext cx="693572" cy="609661"/>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27214</xdr:colOff>
      <xdr:row>83</xdr:row>
      <xdr:rowOff>22988</xdr:rowOff>
    </xdr:from>
    <xdr:to>
      <xdr:col>19</xdr:col>
      <xdr:colOff>854135</xdr:colOff>
      <xdr:row>86</xdr:row>
      <xdr:rowOff>132586</xdr:rowOff>
    </xdr:to>
    <xdr:sp macro="" textlink="">
      <xdr:nvSpPr>
        <xdr:cNvPr id="47" name="Rectángulo redondeado 2">
          <a:extLst>
            <a:ext uri="{FF2B5EF4-FFF2-40B4-BE49-F238E27FC236}">
              <a16:creationId xmlns:a16="http://schemas.microsoft.com/office/drawing/2014/main" id="{5A0367EC-DBB3-475F-8EAB-B6C0412B7AE0}"/>
            </a:ext>
          </a:extLst>
        </xdr:cNvPr>
        <xdr:cNvSpPr/>
      </xdr:nvSpPr>
      <xdr:spPr>
        <a:xfrm>
          <a:off x="16070035" y="14487381"/>
          <a:ext cx="826921" cy="59945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859971</xdr:colOff>
      <xdr:row>83</xdr:row>
      <xdr:rowOff>80138</xdr:rowOff>
    </xdr:from>
    <xdr:to>
      <xdr:col>20</xdr:col>
      <xdr:colOff>1686892</xdr:colOff>
      <xdr:row>86</xdr:row>
      <xdr:rowOff>189736</xdr:rowOff>
    </xdr:to>
    <xdr:sp macro="" textlink="">
      <xdr:nvSpPr>
        <xdr:cNvPr id="48" name="Rectángulo redondeado 2">
          <a:extLst>
            <a:ext uri="{FF2B5EF4-FFF2-40B4-BE49-F238E27FC236}">
              <a16:creationId xmlns:a16="http://schemas.microsoft.com/office/drawing/2014/main" id="{C860B651-4D6E-46D5-A72E-28CF44C8E683}"/>
            </a:ext>
          </a:extLst>
        </xdr:cNvPr>
        <xdr:cNvSpPr/>
      </xdr:nvSpPr>
      <xdr:spPr>
        <a:xfrm>
          <a:off x="18222685" y="14544531"/>
          <a:ext cx="826921" cy="59945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358572</xdr:colOff>
      <xdr:row>90</xdr:row>
      <xdr:rowOff>5541</xdr:rowOff>
    </xdr:from>
    <xdr:to>
      <xdr:col>24</xdr:col>
      <xdr:colOff>356201</xdr:colOff>
      <xdr:row>99</xdr:row>
      <xdr:rowOff>158359</xdr:rowOff>
    </xdr:to>
    <xdr:pic>
      <xdr:nvPicPr>
        <xdr:cNvPr id="49" name="Imagen 48">
          <a:extLst>
            <a:ext uri="{FF2B5EF4-FFF2-40B4-BE49-F238E27FC236}">
              <a16:creationId xmlns:a16="http://schemas.microsoft.com/office/drawing/2014/main" id="{EFDCE1DC-15AD-4273-A088-181DFADF9FD8}"/>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6025947" y="15936104"/>
          <a:ext cx="16475879" cy="1629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1EA653B6-7C8A-4926-8036-EFC23816E3CF}"/>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3D69A957-7C86-43AD-8E28-5A6D4394AF2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CB2D2CC1-B1BF-445B-BFBD-7F08B5083654}"/>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0AE26986-D996-4199-B629-0997452981D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3723" cy="1336098"/>
        </a:xfrm>
        <a:prstGeom prst="rect">
          <a:avLst/>
        </a:prstGeom>
      </xdr:spPr>
    </xdr:pic>
    <xdr:clientData/>
  </xdr:twoCellAnchor>
  <xdr:twoCellAnchor editAs="oneCell">
    <xdr:from>
      <xdr:col>8</xdr:col>
      <xdr:colOff>416156</xdr:colOff>
      <xdr:row>90</xdr:row>
      <xdr:rowOff>28054</xdr:rowOff>
    </xdr:from>
    <xdr:to>
      <xdr:col>23</xdr:col>
      <xdr:colOff>109116</xdr:colOff>
      <xdr:row>101</xdr:row>
      <xdr:rowOff>64235</xdr:rowOff>
    </xdr:to>
    <xdr:pic>
      <xdr:nvPicPr>
        <xdr:cNvPr id="16" name="Imagen 15">
          <a:extLst>
            <a:ext uri="{FF2B5EF4-FFF2-40B4-BE49-F238E27FC236}">
              <a16:creationId xmlns:a16="http://schemas.microsoft.com/office/drawing/2014/main" id="{AB2D1914-5D37-4277-A07C-FE39613ABDF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3056" y="15591904"/>
          <a:ext cx="15066310" cy="17983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15</xdr:col>
      <xdr:colOff>1010063</xdr:colOff>
      <xdr:row>42</xdr:row>
      <xdr:rowOff>130809</xdr:rowOff>
    </xdr:from>
    <xdr:to>
      <xdr:col>25</xdr:col>
      <xdr:colOff>1162357</xdr:colOff>
      <xdr:row>82</xdr:row>
      <xdr:rowOff>134620</xdr:rowOff>
    </xdr:to>
    <xdr:pic>
      <xdr:nvPicPr>
        <xdr:cNvPr id="2" name="Imagen 1">
          <a:extLst>
            <a:ext uri="{FF2B5EF4-FFF2-40B4-BE49-F238E27FC236}">
              <a16:creationId xmlns:a16="http://schemas.microsoft.com/office/drawing/2014/main" id="{54F53264-57E5-4D5A-9CB2-A9C1582A41A5}"/>
            </a:ext>
          </a:extLst>
        </xdr:cNvPr>
        <xdr:cNvPicPr>
          <a:picLocks noChangeAspect="1" noChangeArrowheads="1"/>
        </xdr:cNvPicPr>
      </xdr:nvPicPr>
      <xdr:blipFill rotWithShape="1">
        <a:blip xmlns:r="http://schemas.openxmlformats.org/officeDocument/2006/relationships" r:embed="rId1" cstate="print">
          <a:biLevel thresh="75000"/>
          <a:extLst>
            <a:ext uri="{28A0092B-C50C-407E-A947-70E740481C1C}">
              <a14:useLocalDpi xmlns:a14="http://schemas.microsoft.com/office/drawing/2010/main" val="0"/>
            </a:ext>
          </a:extLst>
        </a:blip>
        <a:srcRect l="22047" t="2562" r="24981" b="30157"/>
        <a:stretch/>
      </xdr:blipFill>
      <xdr:spPr bwMode="auto">
        <a:xfrm>
          <a:off x="11573288" y="8303259"/>
          <a:ext cx="12791969" cy="64808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63500</xdr:colOff>
      <xdr:row>0</xdr:row>
      <xdr:rowOff>0</xdr:rowOff>
    </xdr:from>
    <xdr:to>
      <xdr:col>25</xdr:col>
      <xdr:colOff>1272911</xdr:colOff>
      <xdr:row>0</xdr:row>
      <xdr:rowOff>629557</xdr:rowOff>
    </xdr:to>
    <xdr:pic>
      <xdr:nvPicPr>
        <xdr:cNvPr id="3" name="Imagen 11">
          <a:extLst>
            <a:ext uri="{FF2B5EF4-FFF2-40B4-BE49-F238E27FC236}">
              <a16:creationId xmlns:a16="http://schemas.microsoft.com/office/drawing/2014/main" id="{E2027A0A-7A76-4D78-A286-7B6C9424C159}"/>
            </a:ext>
          </a:extLst>
        </xdr:cNvPr>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3266400"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4" name="Imagen 10" descr="Gus Marcos – Inversiones Inmobiliarias">
          <a:extLst>
            <a:ext uri="{FF2B5EF4-FFF2-40B4-BE49-F238E27FC236}">
              <a16:creationId xmlns:a16="http://schemas.microsoft.com/office/drawing/2014/main" id="{D766E598-5045-4DE4-B5D0-6E6636B63FB5}"/>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22367298"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84</xdr:row>
      <xdr:rowOff>51954</xdr:rowOff>
    </xdr:from>
    <xdr:to>
      <xdr:col>17</xdr:col>
      <xdr:colOff>1410295</xdr:colOff>
      <xdr:row>87</xdr:row>
      <xdr:rowOff>589</xdr:rowOff>
    </xdr:to>
    <xdr:sp macro="" textlink="">
      <xdr:nvSpPr>
        <xdr:cNvPr id="5" name="CuadroTexto 4">
          <a:extLst>
            <a:ext uri="{FF2B5EF4-FFF2-40B4-BE49-F238E27FC236}">
              <a16:creationId xmlns:a16="http://schemas.microsoft.com/office/drawing/2014/main" id="{854B7692-D53E-4F38-8D23-46F17820B8E9}"/>
            </a:ext>
          </a:extLst>
        </xdr:cNvPr>
        <xdr:cNvSpPr txBox="1"/>
      </xdr:nvSpPr>
      <xdr:spPr>
        <a:xfrm>
          <a:off x="11970327" y="15025254"/>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83</xdr:row>
      <xdr:rowOff>103909</xdr:rowOff>
    </xdr:from>
    <xdr:to>
      <xdr:col>16</xdr:col>
      <xdr:colOff>259814</xdr:colOff>
      <xdr:row>87</xdr:row>
      <xdr:rowOff>7780</xdr:rowOff>
    </xdr:to>
    <xdr:sp macro="" textlink="">
      <xdr:nvSpPr>
        <xdr:cNvPr id="6" name="Rectángulo redondeado 2">
          <a:extLst>
            <a:ext uri="{FF2B5EF4-FFF2-40B4-BE49-F238E27FC236}">
              <a16:creationId xmlns:a16="http://schemas.microsoft.com/office/drawing/2014/main" id="{9F2CF046-5C32-4DC0-B24D-1DE18C7147B0}"/>
            </a:ext>
          </a:extLst>
        </xdr:cNvPr>
        <xdr:cNvSpPr/>
      </xdr:nvSpPr>
      <xdr:spPr>
        <a:xfrm>
          <a:off x="10753725" y="14915284"/>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200743</xdr:colOff>
      <xdr:row>78</xdr:row>
      <xdr:rowOff>128350</xdr:rowOff>
    </xdr:from>
    <xdr:to>
      <xdr:col>16</xdr:col>
      <xdr:colOff>270057</xdr:colOff>
      <xdr:row>82</xdr:row>
      <xdr:rowOff>46599</xdr:rowOff>
    </xdr:to>
    <xdr:sp macro="" textlink="">
      <xdr:nvSpPr>
        <xdr:cNvPr id="7" name="Rectángulo redondeado 2">
          <a:extLst>
            <a:ext uri="{FF2B5EF4-FFF2-40B4-BE49-F238E27FC236}">
              <a16:creationId xmlns:a16="http://schemas.microsoft.com/office/drawing/2014/main" id="{D6E7AFC3-0C34-4865-BDD3-2434B809F58E}"/>
            </a:ext>
          </a:extLst>
        </xdr:cNvPr>
        <xdr:cNvSpPr/>
      </xdr:nvSpPr>
      <xdr:spPr>
        <a:xfrm>
          <a:off x="10763968" y="14130100"/>
          <a:ext cx="1164689" cy="56594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310289</xdr:colOff>
      <xdr:row>79</xdr:row>
      <xdr:rowOff>94546</xdr:rowOff>
    </xdr:from>
    <xdr:to>
      <xdr:col>17</xdr:col>
      <xdr:colOff>1408857</xdr:colOff>
      <xdr:row>82</xdr:row>
      <xdr:rowOff>57559</xdr:rowOff>
    </xdr:to>
    <xdr:sp macro="" textlink="">
      <xdr:nvSpPr>
        <xdr:cNvPr id="8" name="CuadroTexto 7">
          <a:extLst>
            <a:ext uri="{FF2B5EF4-FFF2-40B4-BE49-F238E27FC236}">
              <a16:creationId xmlns:a16="http://schemas.microsoft.com/office/drawing/2014/main" id="{8EFE184F-DAC2-4791-AF4D-1AE7C30EE679}"/>
            </a:ext>
          </a:extLst>
        </xdr:cNvPr>
        <xdr:cNvSpPr txBox="1"/>
      </xdr:nvSpPr>
      <xdr:spPr>
        <a:xfrm>
          <a:off x="11968889" y="14258221"/>
          <a:ext cx="2536843" cy="448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31</xdr:row>
      <xdr:rowOff>0</xdr:rowOff>
    </xdr:from>
    <xdr:to>
      <xdr:col>9</xdr:col>
      <xdr:colOff>304800</xdr:colOff>
      <xdr:row>32</xdr:row>
      <xdr:rowOff>114301</xdr:rowOff>
    </xdr:to>
    <xdr:sp macro="" textlink="">
      <xdr:nvSpPr>
        <xdr:cNvPr id="9" name="AutoShape 1">
          <a:extLst>
            <a:ext uri="{FF2B5EF4-FFF2-40B4-BE49-F238E27FC236}">
              <a16:creationId xmlns:a16="http://schemas.microsoft.com/office/drawing/2014/main" id="{32DFC697-62D7-40B8-9A17-7799F2D251E1}"/>
            </a:ext>
          </a:extLst>
        </xdr:cNvPr>
        <xdr:cNvSpPr>
          <a:spLocks noChangeAspect="1" noChangeArrowheads="1"/>
        </xdr:cNvSpPr>
      </xdr:nvSpPr>
      <xdr:spPr bwMode="auto">
        <a:xfrm>
          <a:off x="6438900" y="6296025"/>
          <a:ext cx="304800" cy="28575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415637</xdr:colOff>
      <xdr:row>89</xdr:row>
      <xdr:rowOff>69272</xdr:rowOff>
    </xdr:from>
    <xdr:to>
      <xdr:col>9</xdr:col>
      <xdr:colOff>266700</xdr:colOff>
      <xdr:row>95</xdr:row>
      <xdr:rowOff>398863</xdr:rowOff>
    </xdr:to>
    <xdr:pic>
      <xdr:nvPicPr>
        <xdr:cNvPr id="10" name="Imagen 9">
          <a:extLst>
            <a:ext uri="{FF2B5EF4-FFF2-40B4-BE49-F238E27FC236}">
              <a16:creationId xmlns:a16="http://schemas.microsoft.com/office/drawing/2014/main" id="{CB25AA8D-812E-44E6-8E69-F301CCEFB9CE}"/>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330537" y="15899822"/>
          <a:ext cx="1375063" cy="1282091"/>
        </a:xfrm>
        <a:prstGeom prst="rect">
          <a:avLst/>
        </a:prstGeom>
      </xdr:spPr>
    </xdr:pic>
    <xdr:clientData/>
  </xdr:twoCellAnchor>
  <xdr:twoCellAnchor editAs="oneCell">
    <xdr:from>
      <xdr:col>11</xdr:col>
      <xdr:colOff>124689</xdr:colOff>
      <xdr:row>88</xdr:row>
      <xdr:rowOff>138545</xdr:rowOff>
    </xdr:from>
    <xdr:to>
      <xdr:col>12</xdr:col>
      <xdr:colOff>741736</xdr:colOff>
      <xdr:row>95</xdr:row>
      <xdr:rowOff>360389</xdr:rowOff>
    </xdr:to>
    <xdr:pic>
      <xdr:nvPicPr>
        <xdr:cNvPr id="11" name="Imagen 10">
          <a:extLst>
            <a:ext uri="{FF2B5EF4-FFF2-40B4-BE49-F238E27FC236}">
              <a16:creationId xmlns:a16="http://schemas.microsoft.com/office/drawing/2014/main" id="{C846EF30-66BC-49DD-BEF2-587053C9895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8087589" y="15807170"/>
          <a:ext cx="1379047" cy="1336269"/>
        </a:xfrm>
        <a:prstGeom prst="rect">
          <a:avLst/>
        </a:prstGeom>
      </xdr:spPr>
    </xdr:pic>
    <xdr:clientData/>
  </xdr:twoCellAnchor>
  <xdr:twoCellAnchor>
    <xdr:from>
      <xdr:col>23</xdr:col>
      <xdr:colOff>1001402</xdr:colOff>
      <xdr:row>48</xdr:row>
      <xdr:rowOff>0</xdr:rowOff>
    </xdr:from>
    <xdr:to>
      <xdr:col>25</xdr:col>
      <xdr:colOff>428626</xdr:colOff>
      <xdr:row>49</xdr:row>
      <xdr:rowOff>22230</xdr:rowOff>
    </xdr:to>
    <xdr:sp macro="" textlink="">
      <xdr:nvSpPr>
        <xdr:cNvPr id="13" name="Rombo 12">
          <a:extLst>
            <a:ext uri="{FF2B5EF4-FFF2-40B4-BE49-F238E27FC236}">
              <a16:creationId xmlns:a16="http://schemas.microsoft.com/office/drawing/2014/main" id="{B953F986-F252-4C50-A569-7ACD005012FC}"/>
            </a:ext>
          </a:extLst>
        </xdr:cNvPr>
        <xdr:cNvSpPr/>
      </xdr:nvSpPr>
      <xdr:spPr>
        <a:xfrm>
          <a:off x="22023077" y="9175749"/>
          <a:ext cx="1608449" cy="1285881"/>
        </a:xfrm>
        <a:prstGeom prst="diamond">
          <a:avLst/>
        </a:prstGeom>
        <a:solidFill>
          <a:srgbClr val="92D050"/>
        </a:solidFill>
        <a:ln w="34925">
          <a:solidFill>
            <a:srgbClr val="FFFFFF"/>
          </a:solidFill>
        </a:ln>
        <a:effectLst>
          <a:outerShdw blurRad="317500" dir="2700000" algn="ctr">
            <a:srgbClr val="000000">
              <a:alpha val="43000"/>
            </a:srgbClr>
          </a:outerShdw>
        </a:effectLst>
        <a:scene3d>
          <a:camera prst="perspectiveFront" fov="2700000">
            <a:rot lat="19086000" lon="19067999" rev="3108000"/>
          </a:camera>
          <a:lightRig rig="threePt" dir="t">
            <a:rot lat="0" lon="0" rev="0"/>
          </a:lightRig>
        </a:scene3d>
        <a:sp3d extrusionH="38100" prstMaterial="clear">
          <a:bevelT w="260350" h="50800" prst="softRound"/>
          <a:bevelB prst="softRound"/>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MX" sz="1100"/>
        </a:p>
      </xdr:txBody>
    </xdr:sp>
    <xdr:clientData/>
  </xdr:twoCellAnchor>
  <xdr:twoCellAnchor>
    <xdr:from>
      <xdr:col>23</xdr:col>
      <xdr:colOff>928254</xdr:colOff>
      <xdr:row>48</xdr:row>
      <xdr:rowOff>0</xdr:rowOff>
    </xdr:from>
    <xdr:to>
      <xdr:col>25</xdr:col>
      <xdr:colOff>461240</xdr:colOff>
      <xdr:row>49</xdr:row>
      <xdr:rowOff>13855</xdr:rowOff>
    </xdr:to>
    <xdr:sp macro="" textlink="">
      <xdr:nvSpPr>
        <xdr:cNvPr id="14" name="Rectángulo redondeado 2">
          <a:extLst>
            <a:ext uri="{FF2B5EF4-FFF2-40B4-BE49-F238E27FC236}">
              <a16:creationId xmlns:a16="http://schemas.microsoft.com/office/drawing/2014/main" id="{57DD28ED-6850-4A98-8ECB-0D9D0C45EBF1}"/>
            </a:ext>
          </a:extLst>
        </xdr:cNvPr>
        <xdr:cNvSpPr/>
      </xdr:nvSpPr>
      <xdr:spPr>
        <a:xfrm>
          <a:off x="21949929" y="9242195"/>
          <a:ext cx="1714211" cy="1211060"/>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234662</xdr:colOff>
      <xdr:row>22</xdr:row>
      <xdr:rowOff>130927</xdr:rowOff>
    </xdr:from>
    <xdr:to>
      <xdr:col>7</xdr:col>
      <xdr:colOff>155862</xdr:colOff>
      <xdr:row>58</xdr:row>
      <xdr:rowOff>2784</xdr:rowOff>
    </xdr:to>
    <xdr:pic>
      <xdr:nvPicPr>
        <xdr:cNvPr id="15" name="Imagen 14">
          <a:extLst>
            <a:ext uri="{FF2B5EF4-FFF2-40B4-BE49-F238E27FC236}">
              <a16:creationId xmlns:a16="http://schemas.microsoft.com/office/drawing/2014/main" id="{00E79867-0340-492B-9A85-8A0124452F34}"/>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577562" y="4883902"/>
          <a:ext cx="4493200" cy="5876070"/>
        </a:xfrm>
        <a:prstGeom prst="rect">
          <a:avLst/>
        </a:prstGeom>
      </xdr:spPr>
    </xdr:pic>
    <xdr:clientData/>
  </xdr:twoCellAnchor>
  <xdr:twoCellAnchor editAs="oneCell">
    <xdr:from>
      <xdr:col>7</xdr:col>
      <xdr:colOff>554181</xdr:colOff>
      <xdr:row>41</xdr:row>
      <xdr:rowOff>24418</xdr:rowOff>
    </xdr:from>
    <xdr:to>
      <xdr:col>13</xdr:col>
      <xdr:colOff>450273</xdr:colOff>
      <xdr:row>86</xdr:row>
      <xdr:rowOff>129954</xdr:rowOff>
    </xdr:to>
    <xdr:pic>
      <xdr:nvPicPr>
        <xdr:cNvPr id="17" name="Imagen 16">
          <a:extLst>
            <a:ext uri="{FF2B5EF4-FFF2-40B4-BE49-F238E27FC236}">
              <a16:creationId xmlns:a16="http://schemas.microsoft.com/office/drawing/2014/main" id="{1D1AE8EF-2FAD-4388-A4F2-AE9550AF245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472545" y="7990782"/>
          <a:ext cx="4468092" cy="7171354"/>
        </a:xfrm>
        <a:prstGeom prst="rect">
          <a:avLst/>
        </a:prstGeom>
      </xdr:spPr>
    </xdr:pic>
    <xdr:clientData/>
  </xdr:twoCellAnchor>
  <xdr:twoCellAnchor editAs="oneCell">
    <xdr:from>
      <xdr:col>1</xdr:col>
      <xdr:colOff>231198</xdr:colOff>
      <xdr:row>22</xdr:row>
      <xdr:rowOff>156038</xdr:rowOff>
    </xdr:from>
    <xdr:to>
      <xdr:col>7</xdr:col>
      <xdr:colOff>207818</xdr:colOff>
      <xdr:row>58</xdr:row>
      <xdr:rowOff>34637</xdr:rowOff>
    </xdr:to>
    <xdr:pic>
      <xdr:nvPicPr>
        <xdr:cNvPr id="18" name="Imagen 17">
          <a:extLst>
            <a:ext uri="{FF2B5EF4-FFF2-40B4-BE49-F238E27FC236}">
              <a16:creationId xmlns:a16="http://schemas.microsoft.com/office/drawing/2014/main" id="{41075B33-521D-4962-8C81-F29C856E806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77562" y="4883902"/>
          <a:ext cx="4548620" cy="5766780"/>
        </a:xfrm>
        <a:prstGeom prst="rect">
          <a:avLst/>
        </a:prstGeom>
      </xdr:spPr>
    </xdr:pic>
    <xdr:clientData/>
  </xdr:twoCellAnchor>
  <xdr:twoCellAnchor editAs="oneCell">
    <xdr:from>
      <xdr:col>7</xdr:col>
      <xdr:colOff>394856</xdr:colOff>
      <xdr:row>89</xdr:row>
      <xdr:rowOff>47626</xdr:rowOff>
    </xdr:from>
    <xdr:to>
      <xdr:col>22</xdr:col>
      <xdr:colOff>347589</xdr:colOff>
      <xdr:row>96</xdr:row>
      <xdr:rowOff>153080</xdr:rowOff>
    </xdr:to>
    <xdr:pic>
      <xdr:nvPicPr>
        <xdr:cNvPr id="19" name="Imagen 18">
          <a:extLst>
            <a:ext uri="{FF2B5EF4-FFF2-40B4-BE49-F238E27FC236}">
              <a16:creationId xmlns:a16="http://schemas.microsoft.com/office/drawing/2014/main" id="{184D723C-3CA3-4A15-A4FC-C47468B1D3B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313220" y="15547399"/>
          <a:ext cx="15054187" cy="1733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1345F6E6-BBF5-48FF-B8BE-F80B52592F54}"/>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28377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5B7C3424-D9DB-4987-9842-DA3A3B773FA4}"/>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19386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76</xdr:row>
      <xdr:rowOff>51954</xdr:rowOff>
    </xdr:from>
    <xdr:to>
      <xdr:col>17</xdr:col>
      <xdr:colOff>1410295</xdr:colOff>
      <xdr:row>79</xdr:row>
      <xdr:rowOff>589</xdr:rowOff>
    </xdr:to>
    <xdr:sp macro="" textlink="">
      <xdr:nvSpPr>
        <xdr:cNvPr id="4" name="CuadroTexto 3">
          <a:extLst>
            <a:ext uri="{FF2B5EF4-FFF2-40B4-BE49-F238E27FC236}">
              <a16:creationId xmlns:a16="http://schemas.microsoft.com/office/drawing/2014/main" id="{416A519F-741B-415F-8C7F-D9B04ED26955}"/>
            </a:ext>
          </a:extLst>
        </xdr:cNvPr>
        <xdr:cNvSpPr txBox="1"/>
      </xdr:nvSpPr>
      <xdr:spPr>
        <a:xfrm>
          <a:off x="11970327" y="13806054"/>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75</xdr:row>
      <xdr:rowOff>103909</xdr:rowOff>
    </xdr:from>
    <xdr:to>
      <xdr:col>16</xdr:col>
      <xdr:colOff>259814</xdr:colOff>
      <xdr:row>79</xdr:row>
      <xdr:rowOff>7780</xdr:rowOff>
    </xdr:to>
    <xdr:sp macro="" textlink="">
      <xdr:nvSpPr>
        <xdr:cNvPr id="5" name="Rectángulo redondeado 2">
          <a:extLst>
            <a:ext uri="{FF2B5EF4-FFF2-40B4-BE49-F238E27FC236}">
              <a16:creationId xmlns:a16="http://schemas.microsoft.com/office/drawing/2014/main" id="{04416559-6494-4170-956D-6FF72DC41564}"/>
            </a:ext>
          </a:extLst>
        </xdr:cNvPr>
        <xdr:cNvSpPr/>
      </xdr:nvSpPr>
      <xdr:spPr>
        <a:xfrm>
          <a:off x="10753725" y="13696084"/>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192851</xdr:colOff>
      <xdr:row>71</xdr:row>
      <xdr:rowOff>16212</xdr:rowOff>
    </xdr:from>
    <xdr:to>
      <xdr:col>16</xdr:col>
      <xdr:colOff>256450</xdr:colOff>
      <xdr:row>74</xdr:row>
      <xdr:rowOff>91230</xdr:rowOff>
    </xdr:to>
    <xdr:sp macro="" textlink="">
      <xdr:nvSpPr>
        <xdr:cNvPr id="6" name="Rectángulo redondeado 2">
          <a:extLst>
            <a:ext uri="{FF2B5EF4-FFF2-40B4-BE49-F238E27FC236}">
              <a16:creationId xmlns:a16="http://schemas.microsoft.com/office/drawing/2014/main" id="{50481ABE-332A-481F-B9FD-C93E49F82387}"/>
            </a:ext>
          </a:extLst>
        </xdr:cNvPr>
        <xdr:cNvSpPr/>
      </xdr:nvSpPr>
      <xdr:spPr>
        <a:xfrm>
          <a:off x="10756076" y="12932112"/>
          <a:ext cx="1158974" cy="56079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282580</xdr:colOff>
      <xdr:row>72</xdr:row>
      <xdr:rowOff>96983</xdr:rowOff>
    </xdr:from>
    <xdr:to>
      <xdr:col>17</xdr:col>
      <xdr:colOff>1381148</xdr:colOff>
      <xdr:row>74</xdr:row>
      <xdr:rowOff>168396</xdr:rowOff>
    </xdr:to>
    <xdr:sp macro="" textlink="">
      <xdr:nvSpPr>
        <xdr:cNvPr id="7" name="CuadroTexto 6">
          <a:extLst>
            <a:ext uri="{FF2B5EF4-FFF2-40B4-BE49-F238E27FC236}">
              <a16:creationId xmlns:a16="http://schemas.microsoft.com/office/drawing/2014/main" id="{BEFE3EFD-CBDE-4AD8-9387-1F949FAF7B70}"/>
            </a:ext>
          </a:extLst>
        </xdr:cNvPr>
        <xdr:cNvSpPr txBox="1"/>
      </xdr:nvSpPr>
      <xdr:spPr>
        <a:xfrm>
          <a:off x="11941180" y="13174808"/>
          <a:ext cx="2536843" cy="395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114301</xdr:rowOff>
    </xdr:to>
    <xdr:sp macro="" textlink="">
      <xdr:nvSpPr>
        <xdr:cNvPr id="8" name="AutoShape 1">
          <a:extLst>
            <a:ext uri="{FF2B5EF4-FFF2-40B4-BE49-F238E27FC236}">
              <a16:creationId xmlns:a16="http://schemas.microsoft.com/office/drawing/2014/main" id="{BE7F2A6C-F8AB-4659-8799-A9A8F6D473F4}"/>
            </a:ext>
          </a:extLst>
        </xdr:cNvPr>
        <xdr:cNvSpPr>
          <a:spLocks noChangeAspect="1" noChangeArrowheads="1"/>
        </xdr:cNvSpPr>
      </xdr:nvSpPr>
      <xdr:spPr bwMode="auto">
        <a:xfrm>
          <a:off x="6438900" y="6124575"/>
          <a:ext cx="304800" cy="28575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453737</xdr:colOff>
      <xdr:row>79</xdr:row>
      <xdr:rowOff>164523</xdr:rowOff>
    </xdr:from>
    <xdr:to>
      <xdr:col>10</xdr:col>
      <xdr:colOff>95250</xdr:colOff>
      <xdr:row>86</xdr:row>
      <xdr:rowOff>100257</xdr:rowOff>
    </xdr:to>
    <xdr:pic>
      <xdr:nvPicPr>
        <xdr:cNvPr id="9" name="Imagen 8">
          <a:extLst>
            <a:ext uri="{FF2B5EF4-FFF2-40B4-BE49-F238E27FC236}">
              <a16:creationId xmlns:a16="http://schemas.microsoft.com/office/drawing/2014/main" id="{817197C6-BE01-4D72-85AC-A6FC1F98E8CE}"/>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130637" y="14928273"/>
          <a:ext cx="1165513" cy="1135884"/>
        </a:xfrm>
        <a:prstGeom prst="rect">
          <a:avLst/>
        </a:prstGeom>
      </xdr:spPr>
    </xdr:pic>
    <xdr:clientData/>
  </xdr:twoCellAnchor>
  <xdr:twoCellAnchor editAs="oneCell">
    <xdr:from>
      <xdr:col>11</xdr:col>
      <xdr:colOff>219939</xdr:colOff>
      <xdr:row>80</xdr:row>
      <xdr:rowOff>24245</xdr:rowOff>
    </xdr:from>
    <xdr:to>
      <xdr:col>12</xdr:col>
      <xdr:colOff>647700</xdr:colOff>
      <xdr:row>87</xdr:row>
      <xdr:rowOff>88784</xdr:rowOff>
    </xdr:to>
    <xdr:pic>
      <xdr:nvPicPr>
        <xdr:cNvPr id="10" name="Imagen 9">
          <a:extLst>
            <a:ext uri="{FF2B5EF4-FFF2-40B4-BE49-F238E27FC236}">
              <a16:creationId xmlns:a16="http://schemas.microsoft.com/office/drawing/2014/main" id="{D422AC07-A168-41CF-8BE0-E1523F4D82E6}"/>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182839" y="14959445"/>
          <a:ext cx="1189761" cy="1245639"/>
        </a:xfrm>
        <a:prstGeom prst="rect">
          <a:avLst/>
        </a:prstGeom>
      </xdr:spPr>
    </xdr:pic>
    <xdr:clientData/>
  </xdr:twoCellAnchor>
  <xdr:twoCellAnchor editAs="oneCell">
    <xdr:from>
      <xdr:col>22</xdr:col>
      <xdr:colOff>940851</xdr:colOff>
      <xdr:row>66</xdr:row>
      <xdr:rowOff>124691</xdr:rowOff>
    </xdr:from>
    <xdr:to>
      <xdr:col>25</xdr:col>
      <xdr:colOff>651163</xdr:colOff>
      <xdr:row>80</xdr:row>
      <xdr:rowOff>129906</xdr:rowOff>
    </xdr:to>
    <xdr:pic>
      <xdr:nvPicPr>
        <xdr:cNvPr id="11" name="Imagen 10">
          <a:extLst>
            <a:ext uri="{FF2B5EF4-FFF2-40B4-BE49-F238E27FC236}">
              <a16:creationId xmlns:a16="http://schemas.microsoft.com/office/drawing/2014/main" id="{6A9A0D67-7F99-4ED2-8271-A8D614349ECB}"/>
            </a:ext>
          </a:extLst>
        </xdr:cNvPr>
        <xdr:cNvPicPr>
          <a:picLocks noChangeAspect="1" noChangeArrowheads="1"/>
        </xdr:cNvPicPr>
      </xdr:nvPicPr>
      <xdr:blipFill rotWithShape="1">
        <a:blip xmlns:r="http://schemas.openxmlformats.org/officeDocument/2006/relationships" r:embed="rId5" cstate="print">
          <a:biLevel thresh="75000"/>
          <a:extLst>
            <a:ext uri="{28A0092B-C50C-407E-A947-70E740481C1C}">
              <a14:useLocalDpi xmlns:a14="http://schemas.microsoft.com/office/drawing/2010/main" val="0"/>
            </a:ext>
          </a:extLst>
        </a:blip>
        <a:srcRect l="49914" t="51752" r="41367" b="27825"/>
        <a:stretch/>
      </xdr:blipFill>
      <xdr:spPr bwMode="auto">
        <a:xfrm>
          <a:off x="20543301" y="12230966"/>
          <a:ext cx="2882137" cy="23483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748146</xdr:colOff>
      <xdr:row>56</xdr:row>
      <xdr:rowOff>60980</xdr:rowOff>
    </xdr:from>
    <xdr:to>
      <xdr:col>25</xdr:col>
      <xdr:colOff>1122738</xdr:colOff>
      <xdr:row>72</xdr:row>
      <xdr:rowOff>59230</xdr:rowOff>
    </xdr:to>
    <xdr:pic>
      <xdr:nvPicPr>
        <xdr:cNvPr id="12" name="Imagen 11">
          <a:extLst>
            <a:ext uri="{FF2B5EF4-FFF2-40B4-BE49-F238E27FC236}">
              <a16:creationId xmlns:a16="http://schemas.microsoft.com/office/drawing/2014/main" id="{06E6F977-C5D0-4267-987F-551E45477B3C}"/>
            </a:ext>
          </a:extLst>
        </xdr:cNvPr>
        <xdr:cNvPicPr>
          <a:picLocks noChangeAspect="1" noChangeArrowheads="1"/>
        </xdr:cNvPicPr>
      </xdr:nvPicPr>
      <xdr:blipFill rotWithShape="1">
        <a:blip xmlns:r="http://schemas.openxmlformats.org/officeDocument/2006/relationships" r:embed="rId6" cstate="print">
          <a:biLevel thresh="75000"/>
          <a:extLst>
            <a:ext uri="{28A0092B-C50C-407E-A947-70E740481C1C}">
              <a14:useLocalDpi xmlns:a14="http://schemas.microsoft.com/office/drawing/2010/main" val="0"/>
            </a:ext>
          </a:extLst>
        </a:blip>
        <a:srcRect l="32566" t="28297" r="43509" b="21373"/>
        <a:stretch/>
      </xdr:blipFill>
      <xdr:spPr bwMode="auto">
        <a:xfrm>
          <a:off x="20350596" y="10548005"/>
          <a:ext cx="3546417" cy="2589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267544</xdr:colOff>
      <xdr:row>42</xdr:row>
      <xdr:rowOff>110836</xdr:rowOff>
    </xdr:from>
    <xdr:to>
      <xdr:col>25</xdr:col>
      <xdr:colOff>1293630</xdr:colOff>
      <xdr:row>54</xdr:row>
      <xdr:rowOff>15512</xdr:rowOff>
    </xdr:to>
    <xdr:pic>
      <xdr:nvPicPr>
        <xdr:cNvPr id="13" name="Imagen 12">
          <a:extLst>
            <a:ext uri="{FF2B5EF4-FFF2-40B4-BE49-F238E27FC236}">
              <a16:creationId xmlns:a16="http://schemas.microsoft.com/office/drawing/2014/main" id="{2A9E852F-73F3-44A5-B228-1A6CF206A4F4}"/>
            </a:ext>
          </a:extLst>
        </xdr:cNvPr>
        <xdr:cNvPicPr>
          <a:picLocks noChangeAspect="1" noChangeArrowheads="1"/>
        </xdr:cNvPicPr>
      </xdr:nvPicPr>
      <xdr:blipFill rotWithShape="1">
        <a:blip xmlns:r="http://schemas.openxmlformats.org/officeDocument/2006/relationships" r:embed="rId7" cstate="print">
          <a:biLevel thresh="75000"/>
          <a:extLst>
            <a:ext uri="{28A0092B-C50C-407E-A947-70E740481C1C}">
              <a14:useLocalDpi xmlns:a14="http://schemas.microsoft.com/office/drawing/2010/main" val="0"/>
            </a:ext>
          </a:extLst>
        </a:blip>
        <a:srcRect l="9199" t="24115" r="37368" b="7942"/>
        <a:stretch/>
      </xdr:blipFill>
      <xdr:spPr bwMode="auto">
        <a:xfrm>
          <a:off x="19869994" y="8330911"/>
          <a:ext cx="4197911" cy="18477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592690</xdr:colOff>
      <xdr:row>77</xdr:row>
      <xdr:rowOff>177389</xdr:rowOff>
    </xdr:from>
    <xdr:to>
      <xdr:col>9</xdr:col>
      <xdr:colOff>86591</xdr:colOff>
      <xdr:row>80</xdr:row>
      <xdr:rowOff>0</xdr:rowOff>
    </xdr:to>
    <xdr:sp macro="" textlink="">
      <xdr:nvSpPr>
        <xdr:cNvPr id="14" name="CuadroTexto 13">
          <a:extLst>
            <a:ext uri="{FF2B5EF4-FFF2-40B4-BE49-F238E27FC236}">
              <a16:creationId xmlns:a16="http://schemas.microsoft.com/office/drawing/2014/main" id="{BAD0428B-E5F4-4B77-9860-C8ADF35C5392}"/>
            </a:ext>
          </a:extLst>
        </xdr:cNvPr>
        <xdr:cNvSpPr txBox="1"/>
      </xdr:nvSpPr>
      <xdr:spPr>
        <a:xfrm>
          <a:off x="3221590" y="14093414"/>
          <a:ext cx="3303901" cy="356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NOTA:</a:t>
          </a:r>
          <a:r>
            <a:rPr lang="es-ES" sz="1600" b="1" baseline="0">
              <a:solidFill>
                <a:schemeClr val="tx1"/>
              </a:solidFill>
            </a:rPr>
            <a:t> SE ESTIMO AL 95 % LA LOSA </a:t>
          </a:r>
          <a:endParaRPr lang="es-ES" sz="1600" b="1">
            <a:solidFill>
              <a:schemeClr val="tx1"/>
            </a:solidFill>
          </a:endParaRPr>
        </a:p>
      </xdr:txBody>
    </xdr:sp>
    <xdr:clientData/>
  </xdr:twoCellAnchor>
  <xdr:twoCellAnchor editAs="oneCell">
    <xdr:from>
      <xdr:col>14</xdr:col>
      <xdr:colOff>242454</xdr:colOff>
      <xdr:row>35</xdr:row>
      <xdr:rowOff>0</xdr:rowOff>
    </xdr:from>
    <xdr:to>
      <xdr:col>22</xdr:col>
      <xdr:colOff>259773</xdr:colOff>
      <xdr:row>77</xdr:row>
      <xdr:rowOff>72080</xdr:rowOff>
    </xdr:to>
    <xdr:pic>
      <xdr:nvPicPr>
        <xdr:cNvPr id="15" name="Imagen 14">
          <a:extLst>
            <a:ext uri="{FF2B5EF4-FFF2-40B4-BE49-F238E27FC236}">
              <a16:creationId xmlns:a16="http://schemas.microsoft.com/office/drawing/2014/main" id="{2B129838-D6B5-4D5A-8D4C-A08F9931CDF6}"/>
            </a:ext>
          </a:extLst>
        </xdr:cNvPr>
        <xdr:cNvPicPr>
          <a:picLocks noChangeAspect="1" noChangeArrowheads="1"/>
        </xdr:cNvPicPr>
      </xdr:nvPicPr>
      <xdr:blipFill rotWithShape="1">
        <a:blip xmlns:r="http://schemas.openxmlformats.org/officeDocument/2006/relationships" r:embed="rId8" cstate="print">
          <a:biLevel thresh="75000"/>
          <a:extLst>
            <a:ext uri="{28A0092B-C50C-407E-A947-70E740481C1C}">
              <a14:useLocalDpi xmlns:a14="http://schemas.microsoft.com/office/drawing/2010/main" val="0"/>
            </a:ext>
          </a:extLst>
        </a:blip>
        <a:srcRect l="20825" t="21023" r="42124" b="20170"/>
        <a:stretch/>
      </xdr:blipFill>
      <xdr:spPr bwMode="auto">
        <a:xfrm>
          <a:off x="10491354" y="7067550"/>
          <a:ext cx="9370869" cy="6920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136468</xdr:colOff>
      <xdr:row>44</xdr:row>
      <xdr:rowOff>34637</xdr:rowOff>
    </xdr:from>
    <xdr:to>
      <xdr:col>21</xdr:col>
      <xdr:colOff>69273</xdr:colOff>
      <xdr:row>71</xdr:row>
      <xdr:rowOff>86591</xdr:rowOff>
    </xdr:to>
    <xdr:sp macro="" textlink="">
      <xdr:nvSpPr>
        <xdr:cNvPr id="16" name="Rectángulo redondeado 2">
          <a:extLst>
            <a:ext uri="{FF2B5EF4-FFF2-40B4-BE49-F238E27FC236}">
              <a16:creationId xmlns:a16="http://schemas.microsoft.com/office/drawing/2014/main" id="{513D2ED0-AB06-46CF-A945-BBC3A9C56B5D}"/>
            </a:ext>
          </a:extLst>
        </xdr:cNvPr>
        <xdr:cNvSpPr/>
      </xdr:nvSpPr>
      <xdr:spPr>
        <a:xfrm>
          <a:off x="11795068" y="8578562"/>
          <a:ext cx="7238480" cy="4423929"/>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476250</xdr:colOff>
      <xdr:row>22</xdr:row>
      <xdr:rowOff>57150</xdr:rowOff>
    </xdr:from>
    <xdr:to>
      <xdr:col>13</xdr:col>
      <xdr:colOff>400050</xdr:colOff>
      <xdr:row>46</xdr:row>
      <xdr:rowOff>114300</xdr:rowOff>
    </xdr:to>
    <xdr:pic>
      <xdr:nvPicPr>
        <xdr:cNvPr id="21" name="Imagen 20">
          <a:extLst>
            <a:ext uri="{FF2B5EF4-FFF2-40B4-BE49-F238E27FC236}">
              <a16:creationId xmlns:a16="http://schemas.microsoft.com/office/drawing/2014/main" id="{06BEE1CA-9D9D-44B2-B20E-2A3BEC0D1FA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19150" y="4895850"/>
          <a:ext cx="9067800" cy="4267200"/>
        </a:xfrm>
        <a:prstGeom prst="rect">
          <a:avLst/>
        </a:prstGeom>
      </xdr:spPr>
    </xdr:pic>
    <xdr:clientData/>
  </xdr:twoCellAnchor>
  <xdr:twoCellAnchor editAs="oneCell">
    <xdr:from>
      <xdr:col>1</xdr:col>
      <xdr:colOff>457200</xdr:colOff>
      <xdr:row>47</xdr:row>
      <xdr:rowOff>114300</xdr:rowOff>
    </xdr:from>
    <xdr:to>
      <xdr:col>13</xdr:col>
      <xdr:colOff>400050</xdr:colOff>
      <xdr:row>75</xdr:row>
      <xdr:rowOff>152400</xdr:rowOff>
    </xdr:to>
    <xdr:pic>
      <xdr:nvPicPr>
        <xdr:cNvPr id="22" name="Imagen 21">
          <a:extLst>
            <a:ext uri="{FF2B5EF4-FFF2-40B4-BE49-F238E27FC236}">
              <a16:creationId xmlns:a16="http://schemas.microsoft.com/office/drawing/2014/main" id="{6ACE31CE-A36E-49A7-BEAF-3D21125607E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00100" y="9334500"/>
          <a:ext cx="9086850" cy="4857750"/>
        </a:xfrm>
        <a:prstGeom prst="rect">
          <a:avLst/>
        </a:prstGeom>
      </xdr:spPr>
    </xdr:pic>
    <xdr:clientData/>
  </xdr:twoCellAnchor>
  <xdr:twoCellAnchor editAs="oneCell">
    <xdr:from>
      <xdr:col>8</xdr:col>
      <xdr:colOff>60613</xdr:colOff>
      <xdr:row>81</xdr:row>
      <xdr:rowOff>0</xdr:rowOff>
    </xdr:from>
    <xdr:to>
      <xdr:col>24</xdr:col>
      <xdr:colOff>503451</xdr:colOff>
      <xdr:row>89</xdr:row>
      <xdr:rowOff>115167</xdr:rowOff>
    </xdr:to>
    <xdr:pic>
      <xdr:nvPicPr>
        <xdr:cNvPr id="23" name="Imagen 22">
          <a:extLst>
            <a:ext uri="{FF2B5EF4-FFF2-40B4-BE49-F238E27FC236}">
              <a16:creationId xmlns:a16="http://schemas.microsoft.com/office/drawing/2014/main" id="{8DA3431F-EE3D-499F-A915-80B0BB0BF97C}"/>
            </a:ext>
          </a:extLst>
        </xdr:cNvPr>
        <xdr:cNvPicPr>
          <a:picLocks noChangeAspect="1" noChangeArrowheads="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r="21629"/>
        <a:stretch/>
      </xdr:blipFill>
      <xdr:spPr bwMode="auto">
        <a:xfrm>
          <a:off x="5737513" y="15106650"/>
          <a:ext cx="16482938" cy="14677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E0B290FC-7290-4D99-A945-BAFADAB6F82E}"/>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9AA9DC28-949C-4E56-AD0E-533125A7BA16}"/>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29A5AD96-4F06-4FEF-8893-20FC3F1ED68E}"/>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74222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61882905-7C78-446C-8FF7-850B25B7D2EA}"/>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635720"/>
          <a:ext cx="1387533" cy="1339908"/>
        </a:xfrm>
        <a:prstGeom prst="rect">
          <a:avLst/>
        </a:prstGeom>
      </xdr:spPr>
    </xdr:pic>
    <xdr:clientData/>
  </xdr:twoCellAnchor>
  <xdr:twoCellAnchor editAs="oneCell">
    <xdr:from>
      <xdr:col>1</xdr:col>
      <xdr:colOff>190500</xdr:colOff>
      <xdr:row>24</xdr:row>
      <xdr:rowOff>63500</xdr:rowOff>
    </xdr:from>
    <xdr:to>
      <xdr:col>26</xdr:col>
      <xdr:colOff>112426</xdr:colOff>
      <xdr:row>56</xdr:row>
      <xdr:rowOff>127000</xdr:rowOff>
    </xdr:to>
    <xdr:pic>
      <xdr:nvPicPr>
        <xdr:cNvPr id="8" name="Imagen 7">
          <a:extLst>
            <a:ext uri="{FF2B5EF4-FFF2-40B4-BE49-F238E27FC236}">
              <a16:creationId xmlns:a16="http://schemas.microsoft.com/office/drawing/2014/main" id="{D77F803A-5350-4C16-B8BF-2B2AED40A8F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9750" y="4889500"/>
          <a:ext cx="24115426" cy="514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319232</xdr:colOff>
      <xdr:row>90</xdr:row>
      <xdr:rowOff>96404</xdr:rowOff>
    </xdr:from>
    <xdr:to>
      <xdr:col>24</xdr:col>
      <xdr:colOff>285820</xdr:colOff>
      <xdr:row>101</xdr:row>
      <xdr:rowOff>34059</xdr:rowOff>
    </xdr:to>
    <xdr:pic>
      <xdr:nvPicPr>
        <xdr:cNvPr id="10" name="Imagen 9">
          <a:extLst>
            <a:ext uri="{FF2B5EF4-FFF2-40B4-BE49-F238E27FC236}">
              <a16:creationId xmlns:a16="http://schemas.microsoft.com/office/drawing/2014/main" id="{C656DE89-088D-4D72-A580-54CDEF268EEC}"/>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r="21629"/>
        <a:stretch/>
      </xdr:blipFill>
      <xdr:spPr bwMode="auto">
        <a:xfrm>
          <a:off x="5996132" y="16479404"/>
          <a:ext cx="16482938" cy="1804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B8B6E2E4-CA8B-44A4-A4B9-F164F2055ED3}"/>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5485725" y="0"/>
          <a:ext cx="1209411" cy="629557"/>
        </a:xfrm>
        <a:prstGeom prst="rect">
          <a:avLst/>
        </a:prstGeom>
        <a:ln>
          <a:noFill/>
        </a:ln>
      </xdr:spPr>
    </xdr:pic>
    <xdr:clientData/>
  </xdr:twoCellAnchor>
  <xdr:twoCellAnchor editAs="oneCell">
    <xdr:from>
      <xdr:col>24</xdr:col>
      <xdr:colOff>259773</xdr:colOff>
      <xdr:row>0</xdr:row>
      <xdr:rowOff>17318</xdr:rowOff>
    </xdr:from>
    <xdr:to>
      <xdr:col>25</xdr:col>
      <xdr:colOff>669868</xdr:colOff>
      <xdr:row>0</xdr:row>
      <xdr:rowOff>665963</xdr:rowOff>
    </xdr:to>
    <xdr:pic>
      <xdr:nvPicPr>
        <xdr:cNvPr id="3" name="Imagen 10" descr="Gus Marcos – Inversiones Inmobiliarias">
          <a:extLst>
            <a:ext uri="{FF2B5EF4-FFF2-40B4-BE49-F238E27FC236}">
              <a16:creationId xmlns:a16="http://schemas.microsoft.com/office/drawing/2014/main" id="{B5D380F0-5C89-4BF8-B286-15427C32E6A6}"/>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5424823" y="17318"/>
          <a:ext cx="667270"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0570B910-0269-413A-A5E2-8516286ECF38}"/>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745672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21129</xdr:rowOff>
    </xdr:to>
    <xdr:pic>
      <xdr:nvPicPr>
        <xdr:cNvPr id="5" name="Imagen 4">
          <a:extLst>
            <a:ext uri="{FF2B5EF4-FFF2-40B4-BE49-F238E27FC236}">
              <a16:creationId xmlns:a16="http://schemas.microsoft.com/office/drawing/2014/main" id="{D73B8846-EA61-4F7F-8845-7905D3628AEF}"/>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7350220"/>
          <a:ext cx="1387533" cy="1339909"/>
        </a:xfrm>
        <a:prstGeom prst="rect">
          <a:avLst/>
        </a:prstGeom>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6" name="Rectángulo redondeado 2">
          <a:extLst>
            <a:ext uri="{FF2B5EF4-FFF2-40B4-BE49-F238E27FC236}">
              <a16:creationId xmlns:a16="http://schemas.microsoft.com/office/drawing/2014/main" id="{C3129F9F-3112-4B83-81EA-B2CE6DCD3DC6}"/>
            </a:ext>
          </a:extLst>
        </xdr:cNvPr>
        <xdr:cNvSpPr/>
      </xdr:nvSpPr>
      <xdr:spPr>
        <a:xfrm>
          <a:off x="290945" y="16399452"/>
          <a:ext cx="1160360"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7" name="Rectángulo redondeado 2">
          <a:extLst>
            <a:ext uri="{FF2B5EF4-FFF2-40B4-BE49-F238E27FC236}">
              <a16:creationId xmlns:a16="http://schemas.microsoft.com/office/drawing/2014/main" id="{9EC04114-F88D-4458-814A-0AFD0BD6E038}"/>
            </a:ext>
          </a:extLst>
        </xdr:cNvPr>
        <xdr:cNvSpPr/>
      </xdr:nvSpPr>
      <xdr:spPr>
        <a:xfrm>
          <a:off x="313458" y="15600218"/>
          <a:ext cx="1159575" cy="59537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8" name="CuadroTexto 7">
          <a:extLst>
            <a:ext uri="{FF2B5EF4-FFF2-40B4-BE49-F238E27FC236}">
              <a16:creationId xmlns:a16="http://schemas.microsoft.com/office/drawing/2014/main" id="{43BCBF6C-2976-4A9F-82FE-826978E1A0BF}"/>
            </a:ext>
          </a:extLst>
        </xdr:cNvPr>
        <xdr:cNvSpPr txBox="1"/>
      </xdr:nvSpPr>
      <xdr:spPr>
        <a:xfrm>
          <a:off x="1534391" y="15720580"/>
          <a:ext cx="3685309" cy="4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9" name="CuadroTexto 8">
          <a:extLst>
            <a:ext uri="{FF2B5EF4-FFF2-40B4-BE49-F238E27FC236}">
              <a16:creationId xmlns:a16="http://schemas.microsoft.com/office/drawing/2014/main" id="{2A89B926-B874-4B9F-A788-5F4DDF198517}"/>
            </a:ext>
          </a:extLst>
        </xdr:cNvPr>
        <xdr:cNvSpPr txBox="1"/>
      </xdr:nvSpPr>
      <xdr:spPr>
        <a:xfrm>
          <a:off x="1575954" y="16506825"/>
          <a:ext cx="2497877" cy="48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editAs="oneCell">
    <xdr:from>
      <xdr:col>0</xdr:col>
      <xdr:colOff>0</xdr:colOff>
      <xdr:row>13</xdr:row>
      <xdr:rowOff>0</xdr:rowOff>
    </xdr:from>
    <xdr:to>
      <xdr:col>21</xdr:col>
      <xdr:colOff>58239</xdr:colOff>
      <xdr:row>86</xdr:row>
      <xdr:rowOff>2066</xdr:rowOff>
    </xdr:to>
    <xdr:pic>
      <xdr:nvPicPr>
        <xdr:cNvPr id="10" name="Imagen 9">
          <a:extLst>
            <a:ext uri="{FF2B5EF4-FFF2-40B4-BE49-F238E27FC236}">
              <a16:creationId xmlns:a16="http://schemas.microsoft.com/office/drawing/2014/main" id="{8DAC45E2-29AD-48EE-AD71-E994F871F18C}"/>
            </a:ext>
          </a:extLst>
        </xdr:cNvPr>
        <xdr:cNvPicPr>
          <a:picLocks noChangeAspect="1" noChangeArrowheads="1"/>
        </xdr:cNvPicPr>
      </xdr:nvPicPr>
      <xdr:blipFill rotWithShape="1">
        <a:blip xmlns:r="http://schemas.openxmlformats.org/officeDocument/2006/relationships" r:embed="rId5" cstate="print">
          <a:biLevel thresh="75000"/>
          <a:extLst>
            <a:ext uri="{28A0092B-C50C-407E-A947-70E740481C1C}">
              <a14:useLocalDpi xmlns:a14="http://schemas.microsoft.com/office/drawing/2010/main" val="0"/>
            </a:ext>
          </a:extLst>
        </a:blip>
        <a:srcRect l="20825" t="21023" r="42124" b="20170"/>
        <a:stretch/>
      </xdr:blipFill>
      <xdr:spPr bwMode="auto">
        <a:xfrm>
          <a:off x="0" y="2886075"/>
          <a:ext cx="19479714" cy="137942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27213</xdr:colOff>
      <xdr:row>24</xdr:row>
      <xdr:rowOff>244927</xdr:rowOff>
    </xdr:from>
    <xdr:to>
      <xdr:col>20</xdr:col>
      <xdr:colOff>408214</xdr:colOff>
      <xdr:row>75</xdr:row>
      <xdr:rowOff>54428</xdr:rowOff>
    </xdr:to>
    <xdr:sp macro="" textlink="">
      <xdr:nvSpPr>
        <xdr:cNvPr id="11" name="Rectángulo redondeado 2">
          <a:extLst>
            <a:ext uri="{FF2B5EF4-FFF2-40B4-BE49-F238E27FC236}">
              <a16:creationId xmlns:a16="http://schemas.microsoft.com/office/drawing/2014/main" id="{04C26EBD-535D-45E3-9CB0-222E1F6982BC}"/>
            </a:ext>
          </a:extLst>
        </xdr:cNvPr>
        <xdr:cNvSpPr/>
      </xdr:nvSpPr>
      <xdr:spPr>
        <a:xfrm>
          <a:off x="2656113" y="5426527"/>
          <a:ext cx="15106651" cy="9525001"/>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183225</xdr:colOff>
      <xdr:row>89</xdr:row>
      <xdr:rowOff>80702</xdr:rowOff>
    </xdr:from>
    <xdr:to>
      <xdr:col>22</xdr:col>
      <xdr:colOff>2292072</xdr:colOff>
      <xdr:row>101</xdr:row>
      <xdr:rowOff>32211</xdr:rowOff>
    </xdr:to>
    <xdr:pic>
      <xdr:nvPicPr>
        <xdr:cNvPr id="14" name="Imagen 13">
          <a:extLst>
            <a:ext uri="{FF2B5EF4-FFF2-40B4-BE49-F238E27FC236}">
              <a16:creationId xmlns:a16="http://schemas.microsoft.com/office/drawing/2014/main" id="{5CBD911D-3ED7-49B2-9754-F41228FC46B0}"/>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r="21629"/>
        <a:stretch/>
      </xdr:blipFill>
      <xdr:spPr bwMode="auto">
        <a:xfrm>
          <a:off x="5863589" y="16983247"/>
          <a:ext cx="16482938" cy="1804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97F15ED7-B771-47B6-9B37-FDB40678C905}"/>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1060E375-26F6-421C-9494-C3E30939AAB7}"/>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38FD78E1-DDF9-45B6-BFC7-16764305225B}"/>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949469A2-C423-4E7F-927D-F76D5FA5C26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729228" y="15540470"/>
          <a:ext cx="1387533" cy="1339908"/>
        </a:xfrm>
        <a:prstGeom prst="rect">
          <a:avLst/>
        </a:prstGeom>
      </xdr:spPr>
    </xdr:pic>
    <xdr:clientData/>
  </xdr:twoCellAnchor>
  <xdr:twoCellAnchor>
    <xdr:from>
      <xdr:col>13</xdr:col>
      <xdr:colOff>480320</xdr:colOff>
      <xdr:row>87</xdr:row>
      <xdr:rowOff>68753</xdr:rowOff>
    </xdr:from>
    <xdr:to>
      <xdr:col>17</xdr:col>
      <xdr:colOff>894051</xdr:colOff>
      <xdr:row>89</xdr:row>
      <xdr:rowOff>112568</xdr:rowOff>
    </xdr:to>
    <xdr:sp macro="" textlink="">
      <xdr:nvSpPr>
        <xdr:cNvPr id="6" name="CuadroTexto 5">
          <a:extLst>
            <a:ext uri="{FF2B5EF4-FFF2-40B4-BE49-F238E27FC236}">
              <a16:creationId xmlns:a16="http://schemas.microsoft.com/office/drawing/2014/main" id="{024A6F54-169D-4A16-BDC5-B85396833CD2}"/>
            </a:ext>
          </a:extLst>
        </xdr:cNvPr>
        <xdr:cNvSpPr txBox="1"/>
      </xdr:nvSpPr>
      <xdr:spPr>
        <a:xfrm>
          <a:off x="9967220" y="15146828"/>
          <a:ext cx="4023706" cy="3676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NOTA:</a:t>
          </a:r>
          <a:r>
            <a:rPr lang="es-ES" sz="1600" b="1" baseline="0">
              <a:solidFill>
                <a:schemeClr val="tx1"/>
              </a:solidFill>
            </a:rPr>
            <a:t> SE ESTIMO AL 95% LA LOSA N9</a:t>
          </a:r>
          <a:endParaRPr lang="es-ES" sz="1600" b="1">
            <a:solidFill>
              <a:schemeClr val="tx1"/>
            </a:solidFill>
          </a:endParaRPr>
        </a:p>
      </xdr:txBody>
    </xdr:sp>
    <xdr:clientData/>
  </xdr:twoCellAnchor>
  <xdr:twoCellAnchor editAs="oneCell">
    <xdr:from>
      <xdr:col>16</xdr:col>
      <xdr:colOff>619125</xdr:colOff>
      <xdr:row>45</xdr:row>
      <xdr:rowOff>47627</xdr:rowOff>
    </xdr:from>
    <xdr:to>
      <xdr:col>25</xdr:col>
      <xdr:colOff>381000</xdr:colOff>
      <xdr:row>80</xdr:row>
      <xdr:rowOff>142874</xdr:rowOff>
    </xdr:to>
    <xdr:pic>
      <xdr:nvPicPr>
        <xdr:cNvPr id="12" name="Imagen 11">
          <a:extLst>
            <a:ext uri="{FF2B5EF4-FFF2-40B4-BE49-F238E27FC236}">
              <a16:creationId xmlns:a16="http://schemas.microsoft.com/office/drawing/2014/main" id="{C2A4C697-1850-455B-B3D7-4AD08D69A0D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263438" y="8429627"/>
          <a:ext cx="11358562" cy="5929310"/>
        </a:xfrm>
        <a:prstGeom prst="rect">
          <a:avLst/>
        </a:prstGeom>
      </xdr:spPr>
    </xdr:pic>
    <xdr:clientData/>
  </xdr:twoCellAnchor>
  <xdr:twoCellAnchor editAs="oneCell">
    <xdr:from>
      <xdr:col>1</xdr:col>
      <xdr:colOff>47625</xdr:colOff>
      <xdr:row>13</xdr:row>
      <xdr:rowOff>47623</xdr:rowOff>
    </xdr:from>
    <xdr:to>
      <xdr:col>16</xdr:col>
      <xdr:colOff>142874</xdr:colOff>
      <xdr:row>43</xdr:row>
      <xdr:rowOff>71436</xdr:rowOff>
    </xdr:to>
    <xdr:pic>
      <xdr:nvPicPr>
        <xdr:cNvPr id="13" name="Imagen 12">
          <a:extLst>
            <a:ext uri="{FF2B5EF4-FFF2-40B4-BE49-F238E27FC236}">
              <a16:creationId xmlns:a16="http://schemas.microsoft.com/office/drawing/2014/main" id="{4CE12FB6-A117-4D43-B94A-A7097428FBE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81000" y="2952748"/>
          <a:ext cx="11406187" cy="5167313"/>
        </a:xfrm>
        <a:prstGeom prst="rect">
          <a:avLst/>
        </a:prstGeom>
      </xdr:spPr>
    </xdr:pic>
    <xdr:clientData/>
  </xdr:twoCellAnchor>
  <xdr:twoCellAnchor editAs="oneCell">
    <xdr:from>
      <xdr:col>16</xdr:col>
      <xdr:colOff>619125</xdr:colOff>
      <xdr:row>13</xdr:row>
      <xdr:rowOff>71437</xdr:rowOff>
    </xdr:from>
    <xdr:to>
      <xdr:col>25</xdr:col>
      <xdr:colOff>404812</xdr:colOff>
      <xdr:row>43</xdr:row>
      <xdr:rowOff>0</xdr:rowOff>
    </xdr:to>
    <xdr:pic>
      <xdr:nvPicPr>
        <xdr:cNvPr id="14" name="Imagen 13">
          <a:extLst>
            <a:ext uri="{FF2B5EF4-FFF2-40B4-BE49-F238E27FC236}">
              <a16:creationId xmlns:a16="http://schemas.microsoft.com/office/drawing/2014/main" id="{EE33FF6F-1F9E-4018-8ADB-A1D0217026E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263438" y="2976562"/>
          <a:ext cx="11382374" cy="5072063"/>
        </a:xfrm>
        <a:prstGeom prst="rect">
          <a:avLst/>
        </a:prstGeom>
      </xdr:spPr>
    </xdr:pic>
    <xdr:clientData/>
  </xdr:twoCellAnchor>
  <xdr:twoCellAnchor editAs="oneCell">
    <xdr:from>
      <xdr:col>1</xdr:col>
      <xdr:colOff>23813</xdr:colOff>
      <xdr:row>45</xdr:row>
      <xdr:rowOff>23812</xdr:rowOff>
    </xdr:from>
    <xdr:to>
      <xdr:col>16</xdr:col>
      <xdr:colOff>190499</xdr:colOff>
      <xdr:row>81</xdr:row>
      <xdr:rowOff>-1</xdr:rowOff>
    </xdr:to>
    <xdr:pic>
      <xdr:nvPicPr>
        <xdr:cNvPr id="15" name="Imagen 14">
          <a:extLst>
            <a:ext uri="{FF2B5EF4-FFF2-40B4-BE49-F238E27FC236}">
              <a16:creationId xmlns:a16="http://schemas.microsoft.com/office/drawing/2014/main" id="{0D196510-CA3C-4AF0-8F96-3DAA6383DF0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57188" y="8405812"/>
          <a:ext cx="11477624" cy="5976937"/>
        </a:xfrm>
        <a:prstGeom prst="rect">
          <a:avLst/>
        </a:prstGeom>
      </xdr:spPr>
    </xdr:pic>
    <xdr:clientData/>
  </xdr:twoCellAnchor>
  <xdr:twoCellAnchor editAs="oneCell">
    <xdr:from>
      <xdr:col>8</xdr:col>
      <xdr:colOff>54120</xdr:colOff>
      <xdr:row>90</xdr:row>
      <xdr:rowOff>42427</xdr:rowOff>
    </xdr:from>
    <xdr:to>
      <xdr:col>24</xdr:col>
      <xdr:colOff>58808</xdr:colOff>
      <xdr:row>101</xdr:row>
      <xdr:rowOff>37232</xdr:rowOff>
    </xdr:to>
    <xdr:pic>
      <xdr:nvPicPr>
        <xdr:cNvPr id="16" name="Imagen 15">
          <a:extLst>
            <a:ext uri="{FF2B5EF4-FFF2-40B4-BE49-F238E27FC236}">
              <a16:creationId xmlns:a16="http://schemas.microsoft.com/office/drawing/2014/main" id="{1FD538D6-88BD-40DD-873C-267C5BF5FA38}"/>
            </a:ext>
          </a:extLst>
        </xdr:cNvPr>
        <xdr:cNvPicPr>
          <a:picLocks noChangeAspect="1" noChangeArrowheads="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r="21629"/>
        <a:stretch/>
      </xdr:blipFill>
      <xdr:spPr bwMode="auto">
        <a:xfrm>
          <a:off x="5721495" y="15972990"/>
          <a:ext cx="16482938" cy="1804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2B4CD4D6-9D64-4201-99FE-C76DCC74E321}"/>
            </a:ext>
          </a:extLst>
        </xdr:cNvPr>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xdr:blipFill>
      <xdr:spPr>
        <a:xfrm>
          <a:off x="228377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30FEC306-63B4-4D14-B40E-FE6E3565821D}"/>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219386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76</xdr:row>
      <xdr:rowOff>51954</xdr:rowOff>
    </xdr:from>
    <xdr:to>
      <xdr:col>17</xdr:col>
      <xdr:colOff>1410295</xdr:colOff>
      <xdr:row>79</xdr:row>
      <xdr:rowOff>589</xdr:rowOff>
    </xdr:to>
    <xdr:sp macro="" textlink="">
      <xdr:nvSpPr>
        <xdr:cNvPr id="4" name="CuadroTexto 3">
          <a:extLst>
            <a:ext uri="{FF2B5EF4-FFF2-40B4-BE49-F238E27FC236}">
              <a16:creationId xmlns:a16="http://schemas.microsoft.com/office/drawing/2014/main" id="{248575B5-82F2-4580-BF92-DB07702C8A67}"/>
            </a:ext>
          </a:extLst>
        </xdr:cNvPr>
        <xdr:cNvSpPr txBox="1"/>
      </xdr:nvSpPr>
      <xdr:spPr>
        <a:xfrm>
          <a:off x="11970327" y="13720329"/>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75</xdr:row>
      <xdr:rowOff>103909</xdr:rowOff>
    </xdr:from>
    <xdr:to>
      <xdr:col>16</xdr:col>
      <xdr:colOff>259814</xdr:colOff>
      <xdr:row>79</xdr:row>
      <xdr:rowOff>7780</xdr:rowOff>
    </xdr:to>
    <xdr:sp macro="" textlink="">
      <xdr:nvSpPr>
        <xdr:cNvPr id="5" name="Rectángulo redondeado 2">
          <a:extLst>
            <a:ext uri="{FF2B5EF4-FFF2-40B4-BE49-F238E27FC236}">
              <a16:creationId xmlns:a16="http://schemas.microsoft.com/office/drawing/2014/main" id="{12B7DF6F-C490-4E3E-B97F-567CBBD6FB8B}"/>
            </a:ext>
          </a:extLst>
        </xdr:cNvPr>
        <xdr:cNvSpPr/>
      </xdr:nvSpPr>
      <xdr:spPr>
        <a:xfrm>
          <a:off x="10753725" y="13610359"/>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192851</xdr:colOff>
      <xdr:row>71</xdr:row>
      <xdr:rowOff>16212</xdr:rowOff>
    </xdr:from>
    <xdr:to>
      <xdr:col>16</xdr:col>
      <xdr:colOff>256450</xdr:colOff>
      <xdr:row>74</xdr:row>
      <xdr:rowOff>91230</xdr:rowOff>
    </xdr:to>
    <xdr:sp macro="" textlink="">
      <xdr:nvSpPr>
        <xdr:cNvPr id="6" name="Rectángulo redondeado 2">
          <a:extLst>
            <a:ext uri="{FF2B5EF4-FFF2-40B4-BE49-F238E27FC236}">
              <a16:creationId xmlns:a16="http://schemas.microsoft.com/office/drawing/2014/main" id="{13AB78A8-13B0-4812-9360-CC677021DD72}"/>
            </a:ext>
          </a:extLst>
        </xdr:cNvPr>
        <xdr:cNvSpPr/>
      </xdr:nvSpPr>
      <xdr:spPr>
        <a:xfrm>
          <a:off x="10756076" y="12846387"/>
          <a:ext cx="1158974" cy="56079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282580</xdr:colOff>
      <xdr:row>72</xdr:row>
      <xdr:rowOff>96983</xdr:rowOff>
    </xdr:from>
    <xdr:to>
      <xdr:col>17</xdr:col>
      <xdr:colOff>1381148</xdr:colOff>
      <xdr:row>74</xdr:row>
      <xdr:rowOff>168396</xdr:rowOff>
    </xdr:to>
    <xdr:sp macro="" textlink="">
      <xdr:nvSpPr>
        <xdr:cNvPr id="7" name="CuadroTexto 6">
          <a:extLst>
            <a:ext uri="{FF2B5EF4-FFF2-40B4-BE49-F238E27FC236}">
              <a16:creationId xmlns:a16="http://schemas.microsoft.com/office/drawing/2014/main" id="{4F198E68-6591-47B1-B587-9108ACD14F75}"/>
            </a:ext>
          </a:extLst>
        </xdr:cNvPr>
        <xdr:cNvSpPr txBox="1"/>
      </xdr:nvSpPr>
      <xdr:spPr>
        <a:xfrm>
          <a:off x="11941180" y="13089083"/>
          <a:ext cx="2536843" cy="395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114301</xdr:rowOff>
    </xdr:to>
    <xdr:sp macro="" textlink="">
      <xdr:nvSpPr>
        <xdr:cNvPr id="8" name="AutoShape 1">
          <a:extLst>
            <a:ext uri="{FF2B5EF4-FFF2-40B4-BE49-F238E27FC236}">
              <a16:creationId xmlns:a16="http://schemas.microsoft.com/office/drawing/2014/main" id="{7FAF55DF-202A-4ECC-ACD5-7499E9D852ED}"/>
            </a:ext>
          </a:extLst>
        </xdr:cNvPr>
        <xdr:cNvSpPr>
          <a:spLocks noChangeAspect="1" noChangeArrowheads="1"/>
        </xdr:cNvSpPr>
      </xdr:nvSpPr>
      <xdr:spPr bwMode="auto">
        <a:xfrm>
          <a:off x="6438900" y="6124575"/>
          <a:ext cx="304800" cy="28575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484909</xdr:colOff>
      <xdr:row>79</xdr:row>
      <xdr:rowOff>69273</xdr:rowOff>
    </xdr:from>
    <xdr:to>
      <xdr:col>10</xdr:col>
      <xdr:colOff>335972</xdr:colOff>
      <xdr:row>87</xdr:row>
      <xdr:rowOff>56831</xdr:rowOff>
    </xdr:to>
    <xdr:pic>
      <xdr:nvPicPr>
        <xdr:cNvPr id="9" name="Imagen 8">
          <a:extLst>
            <a:ext uri="{FF2B5EF4-FFF2-40B4-BE49-F238E27FC236}">
              <a16:creationId xmlns:a16="http://schemas.microsoft.com/office/drawing/2014/main" id="{31B6F750-39D8-4E7D-8008-F45099D53576}"/>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6165273" y="14027728"/>
          <a:ext cx="1375063" cy="1217148"/>
        </a:xfrm>
        <a:prstGeom prst="rect">
          <a:avLst/>
        </a:prstGeom>
      </xdr:spPr>
    </xdr:pic>
    <xdr:clientData/>
  </xdr:twoCellAnchor>
  <xdr:twoCellAnchor editAs="oneCell">
    <xdr:from>
      <xdr:col>11</xdr:col>
      <xdr:colOff>384461</xdr:colOff>
      <xdr:row>78</xdr:row>
      <xdr:rowOff>138544</xdr:rowOff>
    </xdr:from>
    <xdr:to>
      <xdr:col>13</xdr:col>
      <xdr:colOff>239508</xdr:colOff>
      <xdr:row>87</xdr:row>
      <xdr:rowOff>58360</xdr:rowOff>
    </xdr:to>
    <xdr:pic>
      <xdr:nvPicPr>
        <xdr:cNvPr id="10" name="Imagen 9">
          <a:extLst>
            <a:ext uri="{FF2B5EF4-FFF2-40B4-BE49-F238E27FC236}">
              <a16:creationId xmlns:a16="http://schemas.microsoft.com/office/drawing/2014/main" id="{98ACE192-FF61-47A7-8A15-E106746088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a:ext>
          </a:extLst>
        </a:blip>
        <a:stretch>
          <a:fillRect/>
        </a:stretch>
      </xdr:blipFill>
      <xdr:spPr>
        <a:xfrm>
          <a:off x="8350825" y="13941135"/>
          <a:ext cx="1379047" cy="1305270"/>
        </a:xfrm>
        <a:prstGeom prst="rect">
          <a:avLst/>
        </a:prstGeom>
      </xdr:spPr>
    </xdr:pic>
    <xdr:clientData/>
  </xdr:twoCellAnchor>
  <xdr:twoCellAnchor editAs="oneCell">
    <xdr:from>
      <xdr:col>22</xdr:col>
      <xdr:colOff>940851</xdr:colOff>
      <xdr:row>66</xdr:row>
      <xdr:rowOff>124691</xdr:rowOff>
    </xdr:from>
    <xdr:to>
      <xdr:col>25</xdr:col>
      <xdr:colOff>651163</xdr:colOff>
      <xdr:row>80</xdr:row>
      <xdr:rowOff>129906</xdr:rowOff>
    </xdr:to>
    <xdr:pic>
      <xdr:nvPicPr>
        <xdr:cNvPr id="12" name="Imagen 11">
          <a:extLst>
            <a:ext uri="{FF2B5EF4-FFF2-40B4-BE49-F238E27FC236}">
              <a16:creationId xmlns:a16="http://schemas.microsoft.com/office/drawing/2014/main" id="{A9FBEE6B-9EEB-41CF-993F-33AC595BD919}"/>
            </a:ext>
          </a:extLst>
        </xdr:cNvPr>
        <xdr:cNvPicPr>
          <a:picLocks noChangeAspect="1" noChangeArrowheads="1"/>
        </xdr:cNvPicPr>
      </xdr:nvPicPr>
      <xdr:blipFill rotWithShape="1">
        <a:blip xmlns:r="http://schemas.openxmlformats.org/officeDocument/2006/relationships" r:embed="rId5">
          <a:biLevel thresh="75000"/>
          <a:extLst>
            <a:ext uri="{28A0092B-C50C-407E-A947-70E740481C1C}">
              <a14:useLocalDpi xmlns:a14="http://schemas.microsoft.com/office/drawing/2010/main"/>
            </a:ext>
          </a:extLst>
        </a:blip>
        <a:srcRect l="49914" t="51752" r="41367" b="27825"/>
        <a:stretch/>
      </xdr:blipFill>
      <xdr:spPr bwMode="auto">
        <a:xfrm>
          <a:off x="20543301" y="12145241"/>
          <a:ext cx="2882137" cy="23483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748146</xdr:colOff>
      <xdr:row>56</xdr:row>
      <xdr:rowOff>60980</xdr:rowOff>
    </xdr:from>
    <xdr:to>
      <xdr:col>25</xdr:col>
      <xdr:colOff>1122738</xdr:colOff>
      <xdr:row>72</xdr:row>
      <xdr:rowOff>59229</xdr:rowOff>
    </xdr:to>
    <xdr:pic>
      <xdr:nvPicPr>
        <xdr:cNvPr id="13" name="Imagen 12">
          <a:extLst>
            <a:ext uri="{FF2B5EF4-FFF2-40B4-BE49-F238E27FC236}">
              <a16:creationId xmlns:a16="http://schemas.microsoft.com/office/drawing/2014/main" id="{6AF15980-61E2-4B3E-97B0-A2C16D944682}"/>
            </a:ext>
          </a:extLst>
        </xdr:cNvPr>
        <xdr:cNvPicPr>
          <a:picLocks noChangeAspect="1" noChangeArrowheads="1"/>
        </xdr:cNvPicPr>
      </xdr:nvPicPr>
      <xdr:blipFill rotWithShape="1">
        <a:blip xmlns:r="http://schemas.openxmlformats.org/officeDocument/2006/relationships" r:embed="rId6" cstate="email">
          <a:biLevel thresh="75000"/>
          <a:extLst>
            <a:ext uri="{28A0092B-C50C-407E-A947-70E740481C1C}">
              <a14:useLocalDpi xmlns:a14="http://schemas.microsoft.com/office/drawing/2010/main"/>
            </a:ext>
          </a:extLst>
        </a:blip>
        <a:srcRect l="32566" t="28297" r="43509" b="21373"/>
        <a:stretch/>
      </xdr:blipFill>
      <xdr:spPr bwMode="auto">
        <a:xfrm>
          <a:off x="20350596" y="10462280"/>
          <a:ext cx="3546417" cy="2589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267544</xdr:colOff>
      <xdr:row>42</xdr:row>
      <xdr:rowOff>110836</xdr:rowOff>
    </xdr:from>
    <xdr:to>
      <xdr:col>25</xdr:col>
      <xdr:colOff>1293630</xdr:colOff>
      <xdr:row>54</xdr:row>
      <xdr:rowOff>15512</xdr:rowOff>
    </xdr:to>
    <xdr:pic>
      <xdr:nvPicPr>
        <xdr:cNvPr id="14" name="Imagen 13">
          <a:extLst>
            <a:ext uri="{FF2B5EF4-FFF2-40B4-BE49-F238E27FC236}">
              <a16:creationId xmlns:a16="http://schemas.microsoft.com/office/drawing/2014/main" id="{7C4599DF-4C68-4E3D-B381-4C954185BEFD}"/>
            </a:ext>
          </a:extLst>
        </xdr:cNvPr>
        <xdr:cNvPicPr>
          <a:picLocks noChangeAspect="1" noChangeArrowheads="1"/>
        </xdr:cNvPicPr>
      </xdr:nvPicPr>
      <xdr:blipFill rotWithShape="1">
        <a:blip xmlns:r="http://schemas.openxmlformats.org/officeDocument/2006/relationships" r:embed="rId7" cstate="email">
          <a:biLevel thresh="75000"/>
          <a:extLst>
            <a:ext uri="{28A0092B-C50C-407E-A947-70E740481C1C}">
              <a14:useLocalDpi xmlns:a14="http://schemas.microsoft.com/office/drawing/2010/main"/>
            </a:ext>
          </a:extLst>
        </a:blip>
        <a:srcRect l="9199" t="24115" r="37368" b="7942"/>
        <a:stretch/>
      </xdr:blipFill>
      <xdr:spPr bwMode="auto">
        <a:xfrm>
          <a:off x="19869994" y="8245186"/>
          <a:ext cx="4197911" cy="18477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592690</xdr:colOff>
      <xdr:row>77</xdr:row>
      <xdr:rowOff>177389</xdr:rowOff>
    </xdr:from>
    <xdr:to>
      <xdr:col>9</xdr:col>
      <xdr:colOff>86591</xdr:colOff>
      <xdr:row>80</xdr:row>
      <xdr:rowOff>0</xdr:rowOff>
    </xdr:to>
    <xdr:sp macro="" textlink="">
      <xdr:nvSpPr>
        <xdr:cNvPr id="15" name="CuadroTexto 14">
          <a:extLst>
            <a:ext uri="{FF2B5EF4-FFF2-40B4-BE49-F238E27FC236}">
              <a16:creationId xmlns:a16="http://schemas.microsoft.com/office/drawing/2014/main" id="{5C4FB792-F1F6-4CE6-B172-06F74DAFA68F}"/>
            </a:ext>
          </a:extLst>
        </xdr:cNvPr>
        <xdr:cNvSpPr txBox="1"/>
      </xdr:nvSpPr>
      <xdr:spPr>
        <a:xfrm>
          <a:off x="3221590" y="14007689"/>
          <a:ext cx="3303901" cy="356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NOTA:</a:t>
          </a:r>
          <a:r>
            <a:rPr lang="es-ES" sz="1600" b="1" baseline="0">
              <a:solidFill>
                <a:schemeClr val="tx1"/>
              </a:solidFill>
            </a:rPr>
            <a:t> SE ESTIMO AL 100 % LA LOSA </a:t>
          </a:r>
          <a:endParaRPr lang="es-ES" sz="1600" b="1">
            <a:solidFill>
              <a:schemeClr val="tx1"/>
            </a:solidFill>
          </a:endParaRPr>
        </a:p>
      </xdr:txBody>
    </xdr:sp>
    <xdr:clientData/>
  </xdr:twoCellAnchor>
  <xdr:twoCellAnchor editAs="oneCell">
    <xdr:from>
      <xdr:col>15</xdr:col>
      <xdr:colOff>109867</xdr:colOff>
      <xdr:row>36</xdr:row>
      <xdr:rowOff>9578</xdr:rowOff>
    </xdr:from>
    <xdr:to>
      <xdr:col>22</xdr:col>
      <xdr:colOff>135784</xdr:colOff>
      <xdr:row>75</xdr:row>
      <xdr:rowOff>101697</xdr:rowOff>
    </xdr:to>
    <xdr:pic>
      <xdr:nvPicPr>
        <xdr:cNvPr id="16" name="Imagen 15">
          <a:extLst>
            <a:ext uri="{FF2B5EF4-FFF2-40B4-BE49-F238E27FC236}">
              <a16:creationId xmlns:a16="http://schemas.microsoft.com/office/drawing/2014/main" id="{76D92E78-EC08-4B72-9091-D2181CD5B35A}"/>
            </a:ext>
          </a:extLst>
        </xdr:cNvPr>
        <xdr:cNvPicPr>
          <a:picLocks noChangeAspect="1" noChangeArrowheads="1"/>
        </xdr:cNvPicPr>
      </xdr:nvPicPr>
      <xdr:blipFill rotWithShape="1">
        <a:blip xmlns:r="http://schemas.openxmlformats.org/officeDocument/2006/relationships" r:embed="rId8" cstate="email">
          <a:biLevel thresh="75000"/>
          <a:extLst>
            <a:ext uri="{28A0092B-C50C-407E-A947-70E740481C1C}">
              <a14:useLocalDpi xmlns:a14="http://schemas.microsoft.com/office/drawing/2010/main"/>
            </a:ext>
          </a:extLst>
        </a:blip>
        <a:srcRect l="16043" r="35079"/>
        <a:stretch/>
      </xdr:blipFill>
      <xdr:spPr bwMode="auto">
        <a:xfrm>
          <a:off x="10673092" y="7162853"/>
          <a:ext cx="9065142" cy="64452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173069</xdr:colOff>
      <xdr:row>46</xdr:row>
      <xdr:rowOff>46181</xdr:rowOff>
    </xdr:from>
    <xdr:to>
      <xdr:col>20</xdr:col>
      <xdr:colOff>1316181</xdr:colOff>
      <xdr:row>67</xdr:row>
      <xdr:rowOff>41859</xdr:rowOff>
    </xdr:to>
    <xdr:sp macro="" textlink="">
      <xdr:nvSpPr>
        <xdr:cNvPr id="17" name="Rectángulo redondeado 2">
          <a:extLst>
            <a:ext uri="{FF2B5EF4-FFF2-40B4-BE49-F238E27FC236}">
              <a16:creationId xmlns:a16="http://schemas.microsoft.com/office/drawing/2014/main" id="{6C9586A6-0649-425A-90E6-03B712600C02}"/>
            </a:ext>
          </a:extLst>
        </xdr:cNvPr>
        <xdr:cNvSpPr/>
      </xdr:nvSpPr>
      <xdr:spPr>
        <a:xfrm>
          <a:off x="11831669" y="8828231"/>
          <a:ext cx="6600937" cy="3396103"/>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937148</xdr:colOff>
      <xdr:row>57</xdr:row>
      <xdr:rowOff>67368</xdr:rowOff>
    </xdr:from>
    <xdr:to>
      <xdr:col>21</xdr:col>
      <xdr:colOff>444559</xdr:colOff>
      <xdr:row>66</xdr:row>
      <xdr:rowOff>17318</xdr:rowOff>
    </xdr:to>
    <xdr:sp macro="" textlink="">
      <xdr:nvSpPr>
        <xdr:cNvPr id="18" name="Rectángulo redondeado 2">
          <a:extLst>
            <a:ext uri="{FF2B5EF4-FFF2-40B4-BE49-F238E27FC236}">
              <a16:creationId xmlns:a16="http://schemas.microsoft.com/office/drawing/2014/main" id="{98906A32-AABF-4E86-8131-788A2A9B33FA}"/>
            </a:ext>
          </a:extLst>
        </xdr:cNvPr>
        <xdr:cNvSpPr/>
      </xdr:nvSpPr>
      <xdr:spPr>
        <a:xfrm>
          <a:off x="16739123" y="10630593"/>
          <a:ext cx="2669711" cy="1407275"/>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205914</xdr:colOff>
      <xdr:row>22</xdr:row>
      <xdr:rowOff>130751</xdr:rowOff>
    </xdr:from>
    <xdr:to>
      <xdr:col>12</xdr:col>
      <xdr:colOff>398318</xdr:colOff>
      <xdr:row>49</xdr:row>
      <xdr:rowOff>21128</xdr:rowOff>
    </xdr:to>
    <xdr:pic>
      <xdr:nvPicPr>
        <xdr:cNvPr id="19" name="Imagen 18">
          <a:extLst>
            <a:ext uri="{FF2B5EF4-FFF2-40B4-BE49-F238E27FC236}">
              <a16:creationId xmlns:a16="http://schemas.microsoft.com/office/drawing/2014/main" id="{DE140CCA-6829-4073-BEE3-23496D4829F6}"/>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548814" y="4883726"/>
          <a:ext cx="8574404" cy="4405227"/>
        </a:xfrm>
        <a:prstGeom prst="rect">
          <a:avLst/>
        </a:prstGeom>
      </xdr:spPr>
    </xdr:pic>
    <xdr:clientData/>
  </xdr:twoCellAnchor>
  <xdr:twoCellAnchor editAs="oneCell">
    <xdr:from>
      <xdr:col>1</xdr:col>
      <xdr:colOff>184784</xdr:colOff>
      <xdr:row>50</xdr:row>
      <xdr:rowOff>88495</xdr:rowOff>
    </xdr:from>
    <xdr:to>
      <xdr:col>12</xdr:col>
      <xdr:colOff>398318</xdr:colOff>
      <xdr:row>75</xdr:row>
      <xdr:rowOff>155863</xdr:rowOff>
    </xdr:to>
    <xdr:pic>
      <xdr:nvPicPr>
        <xdr:cNvPr id="20" name="Imagen 19">
          <a:extLst>
            <a:ext uri="{FF2B5EF4-FFF2-40B4-BE49-F238E27FC236}">
              <a16:creationId xmlns:a16="http://schemas.microsoft.com/office/drawing/2014/main" id="{95FE9AE5-C5EA-4EDB-B496-7DCAA60DCDD9}"/>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527684" y="9518245"/>
          <a:ext cx="8595534" cy="4144068"/>
        </a:xfrm>
        <a:prstGeom prst="rect">
          <a:avLst/>
        </a:prstGeom>
      </xdr:spPr>
    </xdr:pic>
    <xdr:clientData/>
  </xdr:twoCellAnchor>
  <xdr:twoCellAnchor editAs="oneCell">
    <xdr:from>
      <xdr:col>8</xdr:col>
      <xdr:colOff>259949</xdr:colOff>
      <xdr:row>80</xdr:row>
      <xdr:rowOff>138546</xdr:rowOff>
    </xdr:from>
    <xdr:to>
      <xdr:col>24</xdr:col>
      <xdr:colOff>701047</xdr:colOff>
      <xdr:row>88</xdr:row>
      <xdr:rowOff>17318</xdr:rowOff>
    </xdr:to>
    <xdr:pic>
      <xdr:nvPicPr>
        <xdr:cNvPr id="22" name="Imagen 21">
          <a:extLst>
            <a:ext uri="{FF2B5EF4-FFF2-40B4-BE49-F238E27FC236}">
              <a16:creationId xmlns:a16="http://schemas.microsoft.com/office/drawing/2014/main" id="{AD61B621-428D-4A2D-A388-FADD05ACC5B4}"/>
            </a:ext>
          </a:extLst>
        </xdr:cNvPr>
        <xdr:cNvPicPr>
          <a:picLocks noChangeAspect="1" noChangeArrowheads="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r="22043"/>
        <a:stretch/>
      </xdr:blipFill>
      <xdr:spPr bwMode="auto">
        <a:xfrm>
          <a:off x="5940313" y="14252864"/>
          <a:ext cx="16443098" cy="1108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404E3B66-998D-459C-A157-1F92CD31D909}"/>
            </a:ext>
          </a:extLst>
        </xdr:cNvPr>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A61D7B4C-EDAB-4C22-9826-86617039115A}"/>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4E8A2433-FB40-490C-8CC3-7D3B42A70CC6}"/>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6078683" y="1574222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929F1057-B6E6-4C96-A8D1-348F43EEB6F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a:ext>
          </a:extLst>
        </a:blip>
        <a:stretch>
          <a:fillRect/>
        </a:stretch>
      </xdr:blipFill>
      <xdr:spPr>
        <a:xfrm>
          <a:off x="8729228" y="15635720"/>
          <a:ext cx="1387533" cy="1339908"/>
        </a:xfrm>
        <a:prstGeom prst="rect">
          <a:avLst/>
        </a:prstGeom>
      </xdr:spPr>
    </xdr:pic>
    <xdr:clientData/>
  </xdr:twoCellAnchor>
  <xdr:twoCellAnchor editAs="oneCell">
    <xdr:from>
      <xdr:col>2</xdr:col>
      <xdr:colOff>606134</xdr:colOff>
      <xdr:row>22</xdr:row>
      <xdr:rowOff>121227</xdr:rowOff>
    </xdr:from>
    <xdr:to>
      <xdr:col>23</xdr:col>
      <xdr:colOff>606134</xdr:colOff>
      <xdr:row>55</xdr:row>
      <xdr:rowOff>121226</xdr:rowOff>
    </xdr:to>
    <xdr:pic>
      <xdr:nvPicPr>
        <xdr:cNvPr id="8" name="Imagen 7">
          <a:extLst>
            <a:ext uri="{FF2B5EF4-FFF2-40B4-BE49-F238E27FC236}">
              <a16:creationId xmlns:a16="http://schemas.microsoft.com/office/drawing/2014/main" id="{84E65F6B-5DF8-4EFA-89DE-65DB8F3D8E5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714498" y="4589318"/>
          <a:ext cx="19933227" cy="51434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384464</xdr:colOff>
      <xdr:row>90</xdr:row>
      <xdr:rowOff>69271</xdr:rowOff>
    </xdr:from>
    <xdr:to>
      <xdr:col>24</xdr:col>
      <xdr:colOff>375290</xdr:colOff>
      <xdr:row>100</xdr:row>
      <xdr:rowOff>45149</xdr:rowOff>
    </xdr:to>
    <xdr:pic>
      <xdr:nvPicPr>
        <xdr:cNvPr id="10" name="Imagen 9">
          <a:extLst>
            <a:ext uri="{FF2B5EF4-FFF2-40B4-BE49-F238E27FC236}">
              <a16:creationId xmlns:a16="http://schemas.microsoft.com/office/drawing/2014/main" id="{7CB70B1F-A0CB-46B6-AEAE-2A836BE852B4}"/>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6064828" y="15291953"/>
          <a:ext cx="16443098" cy="1517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BB71D326-108B-4D2B-A569-184A96FE6F2B}"/>
            </a:ext>
          </a:extLst>
        </xdr:cNvPr>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EEC18679-B736-42CD-B7A1-DF25D462BFDE}"/>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D0867636-DB37-447F-9CE4-5DC4F1D31E36}"/>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6078683" y="15646978"/>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04B8B5D3-5678-4656-96BB-312408BE524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a:ext>
          </a:extLst>
        </a:blip>
        <a:stretch>
          <a:fillRect/>
        </a:stretch>
      </xdr:blipFill>
      <xdr:spPr>
        <a:xfrm>
          <a:off x="8729228" y="15540470"/>
          <a:ext cx="1383723" cy="1336098"/>
        </a:xfrm>
        <a:prstGeom prst="rect">
          <a:avLst/>
        </a:prstGeom>
      </xdr:spPr>
    </xdr:pic>
    <xdr:clientData/>
  </xdr:twoCellAnchor>
  <xdr:twoCellAnchor editAs="oneCell">
    <xdr:from>
      <xdr:col>1</xdr:col>
      <xdr:colOff>130753</xdr:colOff>
      <xdr:row>24</xdr:row>
      <xdr:rowOff>130752</xdr:rowOff>
    </xdr:from>
    <xdr:to>
      <xdr:col>8</xdr:col>
      <xdr:colOff>444731</xdr:colOff>
      <xdr:row>68</xdr:row>
      <xdr:rowOff>1731</xdr:rowOff>
    </xdr:to>
    <xdr:pic>
      <xdr:nvPicPr>
        <xdr:cNvPr id="7" name="Imagen 6">
          <a:extLst>
            <a:ext uri="{FF2B5EF4-FFF2-40B4-BE49-F238E27FC236}">
              <a16:creationId xmlns:a16="http://schemas.microsoft.com/office/drawing/2014/main" id="{07D41864-9A69-4011-99D0-F54FE1519D7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tretch>
          <a:fillRect/>
        </a:stretch>
      </xdr:blipFill>
      <xdr:spPr>
        <a:xfrm>
          <a:off x="473653" y="4959927"/>
          <a:ext cx="5647978" cy="6995679"/>
        </a:xfrm>
        <a:prstGeom prst="rect">
          <a:avLst/>
        </a:prstGeom>
      </xdr:spPr>
    </xdr:pic>
    <xdr:clientData/>
  </xdr:twoCellAnchor>
  <xdr:twoCellAnchor editAs="oneCell">
    <xdr:from>
      <xdr:col>16</xdr:col>
      <xdr:colOff>942975</xdr:colOff>
      <xdr:row>24</xdr:row>
      <xdr:rowOff>105815</xdr:rowOff>
    </xdr:from>
    <xdr:to>
      <xdr:col>20</xdr:col>
      <xdr:colOff>858289</xdr:colOff>
      <xdr:row>67</xdr:row>
      <xdr:rowOff>51955</xdr:rowOff>
    </xdr:to>
    <xdr:pic>
      <xdr:nvPicPr>
        <xdr:cNvPr id="8" name="Imagen 7">
          <a:extLst>
            <a:ext uri="{FF2B5EF4-FFF2-40B4-BE49-F238E27FC236}">
              <a16:creationId xmlns:a16="http://schemas.microsoft.com/office/drawing/2014/main" id="{1708BAEA-8073-4BBB-95AA-6AF52ED87D1B}"/>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2601575" y="4934990"/>
          <a:ext cx="5611264" cy="6908915"/>
        </a:xfrm>
        <a:prstGeom prst="rect">
          <a:avLst/>
        </a:prstGeom>
      </xdr:spPr>
    </xdr:pic>
    <xdr:clientData/>
  </xdr:twoCellAnchor>
  <xdr:twoCellAnchor editAs="oneCell">
    <xdr:from>
      <xdr:col>9</xdr:col>
      <xdr:colOff>171454</xdr:colOff>
      <xdr:row>24</xdr:row>
      <xdr:rowOff>140824</xdr:rowOff>
    </xdr:from>
    <xdr:to>
      <xdr:col>16</xdr:col>
      <xdr:colOff>609146</xdr:colOff>
      <xdr:row>67</xdr:row>
      <xdr:rowOff>153958</xdr:rowOff>
    </xdr:to>
    <xdr:pic>
      <xdr:nvPicPr>
        <xdr:cNvPr id="9" name="Imagen 8">
          <a:extLst>
            <a:ext uri="{FF2B5EF4-FFF2-40B4-BE49-F238E27FC236}">
              <a16:creationId xmlns:a16="http://schemas.microsoft.com/office/drawing/2014/main" id="{24B38EC3-A2C8-49F0-99FF-AEA7D3035194}"/>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610354" y="4969999"/>
          <a:ext cx="5657392" cy="6975909"/>
        </a:xfrm>
        <a:prstGeom prst="rect">
          <a:avLst/>
        </a:prstGeom>
      </xdr:spPr>
    </xdr:pic>
    <xdr:clientData/>
  </xdr:twoCellAnchor>
  <xdr:twoCellAnchor>
    <xdr:from>
      <xdr:col>13</xdr:col>
      <xdr:colOff>504132</xdr:colOff>
      <xdr:row>86</xdr:row>
      <xdr:rowOff>21128</xdr:rowOff>
    </xdr:from>
    <xdr:to>
      <xdr:col>17</xdr:col>
      <xdr:colOff>917863</xdr:colOff>
      <xdr:row>88</xdr:row>
      <xdr:rowOff>17318</xdr:rowOff>
    </xdr:to>
    <xdr:sp macro="" textlink="">
      <xdr:nvSpPr>
        <xdr:cNvPr id="10" name="CuadroTexto 9">
          <a:extLst>
            <a:ext uri="{FF2B5EF4-FFF2-40B4-BE49-F238E27FC236}">
              <a16:creationId xmlns:a16="http://schemas.microsoft.com/office/drawing/2014/main" id="{C13FD073-AE39-4748-BCEE-C60955C49CE2}"/>
            </a:ext>
          </a:extLst>
        </xdr:cNvPr>
        <xdr:cNvSpPr txBox="1"/>
      </xdr:nvSpPr>
      <xdr:spPr>
        <a:xfrm>
          <a:off x="9991032" y="14889653"/>
          <a:ext cx="4023706" cy="3676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NOTA:</a:t>
          </a:r>
          <a:r>
            <a:rPr lang="es-ES" sz="1600" b="1" baseline="0">
              <a:solidFill>
                <a:schemeClr val="tx1"/>
              </a:solidFill>
            </a:rPr>
            <a:t> SE ESTIMO AL 100 % LA LOSA N5</a:t>
          </a:r>
          <a:endParaRPr lang="es-ES" sz="1600" b="1">
            <a:solidFill>
              <a:schemeClr val="tx1"/>
            </a:solidFill>
          </a:endParaRPr>
        </a:p>
      </xdr:txBody>
    </xdr:sp>
    <xdr:clientData/>
  </xdr:twoCellAnchor>
  <xdr:twoCellAnchor editAs="oneCell">
    <xdr:from>
      <xdr:col>20</xdr:col>
      <xdr:colOff>1314449</xdr:colOff>
      <xdr:row>24</xdr:row>
      <xdr:rowOff>0</xdr:rowOff>
    </xdr:from>
    <xdr:to>
      <xdr:col>25</xdr:col>
      <xdr:colOff>883227</xdr:colOff>
      <xdr:row>67</xdr:row>
      <xdr:rowOff>78443</xdr:rowOff>
    </xdr:to>
    <xdr:pic>
      <xdr:nvPicPr>
        <xdr:cNvPr id="11" name="Imagen 10">
          <a:extLst>
            <a:ext uri="{FF2B5EF4-FFF2-40B4-BE49-F238E27FC236}">
              <a16:creationId xmlns:a16="http://schemas.microsoft.com/office/drawing/2014/main" id="{8F6F4B8A-1461-4367-959A-CEB68B3EAA57}"/>
            </a:ext>
          </a:extLst>
        </xdr:cNvPr>
        <xdr:cNvPicPr>
          <a:picLocks noChangeAspect="1"/>
        </xdr:cNvPicPr>
      </xdr:nvPicPr>
      <xdr:blipFill>
        <a:blip xmlns:r="http://schemas.openxmlformats.org/officeDocument/2006/relationships" r:embed="rId8" cstate="screen">
          <a:extLst>
            <a:ext uri="{28A0092B-C50C-407E-A947-70E740481C1C}">
              <a14:useLocalDpi xmlns:a14="http://schemas.microsoft.com/office/drawing/2010/main"/>
            </a:ext>
          </a:extLst>
        </a:blip>
        <a:stretch>
          <a:fillRect/>
        </a:stretch>
      </xdr:blipFill>
      <xdr:spPr>
        <a:xfrm>
          <a:off x="18668999" y="4829175"/>
          <a:ext cx="5445703" cy="7041218"/>
        </a:xfrm>
        <a:prstGeom prst="rect">
          <a:avLst/>
        </a:prstGeom>
      </xdr:spPr>
    </xdr:pic>
    <xdr:clientData/>
  </xdr:twoCellAnchor>
  <xdr:twoCellAnchor editAs="oneCell">
    <xdr:from>
      <xdr:col>8</xdr:col>
      <xdr:colOff>311726</xdr:colOff>
      <xdr:row>90</xdr:row>
      <xdr:rowOff>51955</xdr:rowOff>
    </xdr:from>
    <xdr:to>
      <xdr:col>24</xdr:col>
      <xdr:colOff>302552</xdr:colOff>
      <xdr:row>100</xdr:row>
      <xdr:rowOff>27833</xdr:rowOff>
    </xdr:to>
    <xdr:pic>
      <xdr:nvPicPr>
        <xdr:cNvPr id="13" name="Imagen 12">
          <a:extLst>
            <a:ext uri="{FF2B5EF4-FFF2-40B4-BE49-F238E27FC236}">
              <a16:creationId xmlns:a16="http://schemas.microsoft.com/office/drawing/2014/main" id="{5B346BDD-3C46-42DD-8B34-F1BC64F05786}"/>
            </a:ext>
          </a:extLst>
        </xdr:cNvPr>
        <xdr:cNvPicPr>
          <a:picLocks noChangeAspect="1" noChangeArrowheads="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2043"/>
        <a:stretch/>
      </xdr:blipFill>
      <xdr:spPr bwMode="auto">
        <a:xfrm>
          <a:off x="5992090" y="15170728"/>
          <a:ext cx="16443098" cy="1517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F2646BAD-19D9-4F79-8253-201F28FA2A59}"/>
            </a:ext>
          </a:extLst>
        </xdr:cNvPr>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xdr:blipFill>
      <xdr:spPr>
        <a:xfrm>
          <a:off x="228377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C461BF64-8973-4D9E-A09C-B4D6681A171C}"/>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219386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76</xdr:row>
      <xdr:rowOff>51954</xdr:rowOff>
    </xdr:from>
    <xdr:to>
      <xdr:col>17</xdr:col>
      <xdr:colOff>1410295</xdr:colOff>
      <xdr:row>79</xdr:row>
      <xdr:rowOff>589</xdr:rowOff>
    </xdr:to>
    <xdr:sp macro="" textlink="">
      <xdr:nvSpPr>
        <xdr:cNvPr id="4" name="CuadroTexto 3">
          <a:extLst>
            <a:ext uri="{FF2B5EF4-FFF2-40B4-BE49-F238E27FC236}">
              <a16:creationId xmlns:a16="http://schemas.microsoft.com/office/drawing/2014/main" id="{42007232-1295-4BC6-BA48-8E03B6A63517}"/>
            </a:ext>
          </a:extLst>
        </xdr:cNvPr>
        <xdr:cNvSpPr txBox="1"/>
      </xdr:nvSpPr>
      <xdr:spPr>
        <a:xfrm>
          <a:off x="11970327" y="13806054"/>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75</xdr:row>
      <xdr:rowOff>103909</xdr:rowOff>
    </xdr:from>
    <xdr:to>
      <xdr:col>16</xdr:col>
      <xdr:colOff>259814</xdr:colOff>
      <xdr:row>79</xdr:row>
      <xdr:rowOff>7780</xdr:rowOff>
    </xdr:to>
    <xdr:sp macro="" textlink="">
      <xdr:nvSpPr>
        <xdr:cNvPr id="5" name="Rectángulo redondeado 2">
          <a:extLst>
            <a:ext uri="{FF2B5EF4-FFF2-40B4-BE49-F238E27FC236}">
              <a16:creationId xmlns:a16="http://schemas.microsoft.com/office/drawing/2014/main" id="{0A397146-206D-4B75-BDF5-DC58CC2C3857}"/>
            </a:ext>
          </a:extLst>
        </xdr:cNvPr>
        <xdr:cNvSpPr/>
      </xdr:nvSpPr>
      <xdr:spPr>
        <a:xfrm>
          <a:off x="10753725" y="13696084"/>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192851</xdr:colOff>
      <xdr:row>71</xdr:row>
      <xdr:rowOff>16212</xdr:rowOff>
    </xdr:from>
    <xdr:to>
      <xdr:col>16</xdr:col>
      <xdr:colOff>256450</xdr:colOff>
      <xdr:row>74</xdr:row>
      <xdr:rowOff>91230</xdr:rowOff>
    </xdr:to>
    <xdr:sp macro="" textlink="">
      <xdr:nvSpPr>
        <xdr:cNvPr id="6" name="Rectángulo redondeado 2">
          <a:extLst>
            <a:ext uri="{FF2B5EF4-FFF2-40B4-BE49-F238E27FC236}">
              <a16:creationId xmlns:a16="http://schemas.microsoft.com/office/drawing/2014/main" id="{2364ABE2-D372-4B1A-8B7E-36C0105339E2}"/>
            </a:ext>
          </a:extLst>
        </xdr:cNvPr>
        <xdr:cNvSpPr/>
      </xdr:nvSpPr>
      <xdr:spPr>
        <a:xfrm>
          <a:off x="10756076" y="12932112"/>
          <a:ext cx="1158974" cy="56079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282580</xdr:colOff>
      <xdr:row>72</xdr:row>
      <xdr:rowOff>96983</xdr:rowOff>
    </xdr:from>
    <xdr:to>
      <xdr:col>17</xdr:col>
      <xdr:colOff>1381148</xdr:colOff>
      <xdr:row>74</xdr:row>
      <xdr:rowOff>168396</xdr:rowOff>
    </xdr:to>
    <xdr:sp macro="" textlink="">
      <xdr:nvSpPr>
        <xdr:cNvPr id="7" name="CuadroTexto 6">
          <a:extLst>
            <a:ext uri="{FF2B5EF4-FFF2-40B4-BE49-F238E27FC236}">
              <a16:creationId xmlns:a16="http://schemas.microsoft.com/office/drawing/2014/main" id="{125903D2-0292-4A63-BF19-53350BF1BDE8}"/>
            </a:ext>
          </a:extLst>
        </xdr:cNvPr>
        <xdr:cNvSpPr txBox="1"/>
      </xdr:nvSpPr>
      <xdr:spPr>
        <a:xfrm>
          <a:off x="11941180" y="13174808"/>
          <a:ext cx="2536843" cy="395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114301</xdr:rowOff>
    </xdr:to>
    <xdr:sp macro="" textlink="">
      <xdr:nvSpPr>
        <xdr:cNvPr id="8" name="AutoShape 1">
          <a:extLst>
            <a:ext uri="{FF2B5EF4-FFF2-40B4-BE49-F238E27FC236}">
              <a16:creationId xmlns:a16="http://schemas.microsoft.com/office/drawing/2014/main" id="{36CE34EB-25E6-467C-B71B-C74FB74A1016}"/>
            </a:ext>
          </a:extLst>
        </xdr:cNvPr>
        <xdr:cNvSpPr>
          <a:spLocks noChangeAspect="1" noChangeArrowheads="1"/>
        </xdr:cNvSpPr>
      </xdr:nvSpPr>
      <xdr:spPr bwMode="auto">
        <a:xfrm>
          <a:off x="6438900" y="6124575"/>
          <a:ext cx="304800" cy="28575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265958</xdr:colOff>
      <xdr:row>79</xdr:row>
      <xdr:rowOff>42059</xdr:rowOff>
    </xdr:from>
    <xdr:to>
      <xdr:col>9</xdr:col>
      <xdr:colOff>117021</xdr:colOff>
      <xdr:row>87</xdr:row>
      <xdr:rowOff>29615</xdr:rowOff>
    </xdr:to>
    <xdr:pic>
      <xdr:nvPicPr>
        <xdr:cNvPr id="9" name="Imagen 8">
          <a:extLst>
            <a:ext uri="{FF2B5EF4-FFF2-40B4-BE49-F238E27FC236}">
              <a16:creationId xmlns:a16="http://schemas.microsoft.com/office/drawing/2014/main" id="{571544B9-9E77-4483-A299-1DDCAC31D06F}"/>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5178137" y="14465630"/>
          <a:ext cx="1375063" cy="1280235"/>
        </a:xfrm>
        <a:prstGeom prst="rect">
          <a:avLst/>
        </a:prstGeom>
      </xdr:spPr>
    </xdr:pic>
    <xdr:clientData/>
  </xdr:twoCellAnchor>
  <xdr:twoCellAnchor editAs="oneCell">
    <xdr:from>
      <xdr:col>10</xdr:col>
      <xdr:colOff>97476</xdr:colOff>
      <xdr:row>79</xdr:row>
      <xdr:rowOff>29689</xdr:rowOff>
    </xdr:from>
    <xdr:to>
      <xdr:col>11</xdr:col>
      <xdr:colOff>714523</xdr:colOff>
      <xdr:row>87</xdr:row>
      <xdr:rowOff>112789</xdr:rowOff>
    </xdr:to>
    <xdr:pic>
      <xdr:nvPicPr>
        <xdr:cNvPr id="10" name="Imagen 9">
          <a:extLst>
            <a:ext uri="{FF2B5EF4-FFF2-40B4-BE49-F238E27FC236}">
              <a16:creationId xmlns:a16="http://schemas.microsoft.com/office/drawing/2014/main" id="{42482C9A-14A5-4CAD-B828-7B96ABE03BB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a:ext>
          </a:extLst>
        </a:blip>
        <a:stretch>
          <a:fillRect/>
        </a:stretch>
      </xdr:blipFill>
      <xdr:spPr>
        <a:xfrm>
          <a:off x="7295655" y="14453260"/>
          <a:ext cx="1379047" cy="1375779"/>
        </a:xfrm>
        <a:prstGeom prst="rect">
          <a:avLst/>
        </a:prstGeom>
      </xdr:spPr>
    </xdr:pic>
    <xdr:clientData/>
  </xdr:twoCellAnchor>
  <xdr:twoCellAnchor editAs="oneCell">
    <xdr:from>
      <xdr:col>22</xdr:col>
      <xdr:colOff>940851</xdr:colOff>
      <xdr:row>66</xdr:row>
      <xdr:rowOff>124691</xdr:rowOff>
    </xdr:from>
    <xdr:to>
      <xdr:col>25</xdr:col>
      <xdr:colOff>651163</xdr:colOff>
      <xdr:row>80</xdr:row>
      <xdr:rowOff>129906</xdr:rowOff>
    </xdr:to>
    <xdr:pic>
      <xdr:nvPicPr>
        <xdr:cNvPr id="12" name="Imagen 11">
          <a:extLst>
            <a:ext uri="{FF2B5EF4-FFF2-40B4-BE49-F238E27FC236}">
              <a16:creationId xmlns:a16="http://schemas.microsoft.com/office/drawing/2014/main" id="{D797A359-35EA-4747-BC05-0FF2C9F4235D}"/>
            </a:ext>
          </a:extLst>
        </xdr:cNvPr>
        <xdr:cNvPicPr>
          <a:picLocks noChangeAspect="1" noChangeArrowheads="1"/>
        </xdr:cNvPicPr>
      </xdr:nvPicPr>
      <xdr:blipFill rotWithShape="1">
        <a:blip xmlns:r="http://schemas.openxmlformats.org/officeDocument/2006/relationships" r:embed="rId5">
          <a:biLevel thresh="75000"/>
          <a:extLst>
            <a:ext uri="{28A0092B-C50C-407E-A947-70E740481C1C}">
              <a14:useLocalDpi xmlns:a14="http://schemas.microsoft.com/office/drawing/2010/main"/>
            </a:ext>
          </a:extLst>
        </a:blip>
        <a:srcRect l="49914" t="51752" r="41367" b="27825"/>
        <a:stretch/>
      </xdr:blipFill>
      <xdr:spPr bwMode="auto">
        <a:xfrm>
          <a:off x="20543301" y="12230966"/>
          <a:ext cx="2882137" cy="23483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748146</xdr:colOff>
      <xdr:row>56</xdr:row>
      <xdr:rowOff>60980</xdr:rowOff>
    </xdr:from>
    <xdr:to>
      <xdr:col>25</xdr:col>
      <xdr:colOff>1122738</xdr:colOff>
      <xdr:row>72</xdr:row>
      <xdr:rowOff>59230</xdr:rowOff>
    </xdr:to>
    <xdr:pic>
      <xdr:nvPicPr>
        <xdr:cNvPr id="13" name="Imagen 12">
          <a:extLst>
            <a:ext uri="{FF2B5EF4-FFF2-40B4-BE49-F238E27FC236}">
              <a16:creationId xmlns:a16="http://schemas.microsoft.com/office/drawing/2014/main" id="{970257C8-2A2F-4336-8446-3880277FF615}"/>
            </a:ext>
          </a:extLst>
        </xdr:cNvPr>
        <xdr:cNvPicPr>
          <a:picLocks noChangeAspect="1" noChangeArrowheads="1"/>
        </xdr:cNvPicPr>
      </xdr:nvPicPr>
      <xdr:blipFill rotWithShape="1">
        <a:blip xmlns:r="http://schemas.openxmlformats.org/officeDocument/2006/relationships" r:embed="rId6" cstate="email">
          <a:biLevel thresh="75000"/>
          <a:extLst>
            <a:ext uri="{28A0092B-C50C-407E-A947-70E740481C1C}">
              <a14:useLocalDpi xmlns:a14="http://schemas.microsoft.com/office/drawing/2010/main"/>
            </a:ext>
          </a:extLst>
        </a:blip>
        <a:srcRect l="32566" t="28297" r="43509" b="21373"/>
        <a:stretch/>
      </xdr:blipFill>
      <xdr:spPr bwMode="auto">
        <a:xfrm>
          <a:off x="20350596" y="10548005"/>
          <a:ext cx="3546417" cy="2589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267544</xdr:colOff>
      <xdr:row>42</xdr:row>
      <xdr:rowOff>110836</xdr:rowOff>
    </xdr:from>
    <xdr:to>
      <xdr:col>25</xdr:col>
      <xdr:colOff>1293630</xdr:colOff>
      <xdr:row>54</xdr:row>
      <xdr:rowOff>15512</xdr:rowOff>
    </xdr:to>
    <xdr:pic>
      <xdr:nvPicPr>
        <xdr:cNvPr id="14" name="Imagen 13">
          <a:extLst>
            <a:ext uri="{FF2B5EF4-FFF2-40B4-BE49-F238E27FC236}">
              <a16:creationId xmlns:a16="http://schemas.microsoft.com/office/drawing/2014/main" id="{6E319F2F-4773-4E65-A48D-E9473C0C3B59}"/>
            </a:ext>
          </a:extLst>
        </xdr:cNvPr>
        <xdr:cNvPicPr>
          <a:picLocks noChangeAspect="1" noChangeArrowheads="1"/>
        </xdr:cNvPicPr>
      </xdr:nvPicPr>
      <xdr:blipFill rotWithShape="1">
        <a:blip xmlns:r="http://schemas.openxmlformats.org/officeDocument/2006/relationships" r:embed="rId7" cstate="email">
          <a:biLevel thresh="75000"/>
          <a:extLst>
            <a:ext uri="{28A0092B-C50C-407E-A947-70E740481C1C}">
              <a14:useLocalDpi xmlns:a14="http://schemas.microsoft.com/office/drawing/2010/main"/>
            </a:ext>
          </a:extLst>
        </a:blip>
        <a:srcRect l="9199" t="24115" r="37368" b="7942"/>
        <a:stretch/>
      </xdr:blipFill>
      <xdr:spPr bwMode="auto">
        <a:xfrm>
          <a:off x="19869994" y="8330911"/>
          <a:ext cx="4197911" cy="18477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592690</xdr:colOff>
      <xdr:row>77</xdr:row>
      <xdr:rowOff>177389</xdr:rowOff>
    </xdr:from>
    <xdr:to>
      <xdr:col>9</xdr:col>
      <xdr:colOff>86591</xdr:colOff>
      <xdr:row>80</xdr:row>
      <xdr:rowOff>0</xdr:rowOff>
    </xdr:to>
    <xdr:sp macro="" textlink="">
      <xdr:nvSpPr>
        <xdr:cNvPr id="15" name="CuadroTexto 14">
          <a:extLst>
            <a:ext uri="{FF2B5EF4-FFF2-40B4-BE49-F238E27FC236}">
              <a16:creationId xmlns:a16="http://schemas.microsoft.com/office/drawing/2014/main" id="{4A0254C3-A85F-43CD-8D39-6E8396BA9502}"/>
            </a:ext>
          </a:extLst>
        </xdr:cNvPr>
        <xdr:cNvSpPr txBox="1"/>
      </xdr:nvSpPr>
      <xdr:spPr>
        <a:xfrm>
          <a:off x="3221590" y="14093414"/>
          <a:ext cx="3303901" cy="356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NOTA:</a:t>
          </a:r>
          <a:r>
            <a:rPr lang="es-ES" sz="1600" b="1" baseline="0">
              <a:solidFill>
                <a:schemeClr val="tx1"/>
              </a:solidFill>
            </a:rPr>
            <a:t> SE ESTIMO AL 100 % LA LOSA </a:t>
          </a:r>
          <a:endParaRPr lang="es-ES" sz="1600" b="1">
            <a:solidFill>
              <a:schemeClr val="tx1"/>
            </a:solidFill>
          </a:endParaRPr>
        </a:p>
      </xdr:txBody>
    </xdr:sp>
    <xdr:clientData/>
  </xdr:twoCellAnchor>
  <xdr:twoCellAnchor editAs="oneCell">
    <xdr:from>
      <xdr:col>15</xdr:col>
      <xdr:colOff>109867</xdr:colOff>
      <xdr:row>36</xdr:row>
      <xdr:rowOff>9578</xdr:rowOff>
    </xdr:from>
    <xdr:to>
      <xdr:col>22</xdr:col>
      <xdr:colOff>135784</xdr:colOff>
      <xdr:row>75</xdr:row>
      <xdr:rowOff>94077</xdr:rowOff>
    </xdr:to>
    <xdr:pic>
      <xdr:nvPicPr>
        <xdr:cNvPr id="16" name="Imagen 15">
          <a:extLst>
            <a:ext uri="{FF2B5EF4-FFF2-40B4-BE49-F238E27FC236}">
              <a16:creationId xmlns:a16="http://schemas.microsoft.com/office/drawing/2014/main" id="{D29964A1-40FF-4420-8DA4-F3927142F971}"/>
            </a:ext>
          </a:extLst>
        </xdr:cNvPr>
        <xdr:cNvPicPr>
          <a:picLocks noChangeAspect="1" noChangeArrowheads="1"/>
        </xdr:cNvPicPr>
      </xdr:nvPicPr>
      <xdr:blipFill rotWithShape="1">
        <a:blip xmlns:r="http://schemas.openxmlformats.org/officeDocument/2006/relationships" r:embed="rId8" cstate="email">
          <a:biLevel thresh="75000"/>
          <a:extLst>
            <a:ext uri="{28A0092B-C50C-407E-A947-70E740481C1C}">
              <a14:useLocalDpi xmlns:a14="http://schemas.microsoft.com/office/drawing/2010/main"/>
            </a:ext>
          </a:extLst>
        </a:blip>
        <a:srcRect l="16043" r="35079"/>
        <a:stretch/>
      </xdr:blipFill>
      <xdr:spPr bwMode="auto">
        <a:xfrm>
          <a:off x="10673092" y="7248578"/>
          <a:ext cx="9065142" cy="64376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131505</xdr:colOff>
      <xdr:row>47</xdr:row>
      <xdr:rowOff>60036</xdr:rowOff>
    </xdr:from>
    <xdr:to>
      <xdr:col>20</xdr:col>
      <xdr:colOff>1274617</xdr:colOff>
      <xdr:row>68</xdr:row>
      <xdr:rowOff>55713</xdr:rowOff>
    </xdr:to>
    <xdr:sp macro="" textlink="">
      <xdr:nvSpPr>
        <xdr:cNvPr id="17" name="Rectángulo redondeado 2">
          <a:extLst>
            <a:ext uri="{FF2B5EF4-FFF2-40B4-BE49-F238E27FC236}">
              <a16:creationId xmlns:a16="http://schemas.microsoft.com/office/drawing/2014/main" id="{6F40541D-06FC-41A7-8276-80671D39F2D4}"/>
            </a:ext>
          </a:extLst>
        </xdr:cNvPr>
        <xdr:cNvSpPr/>
      </xdr:nvSpPr>
      <xdr:spPr>
        <a:xfrm>
          <a:off x="11790105" y="9089736"/>
          <a:ext cx="6600937" cy="339610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937148</xdr:colOff>
      <xdr:row>57</xdr:row>
      <xdr:rowOff>67368</xdr:rowOff>
    </xdr:from>
    <xdr:to>
      <xdr:col>21</xdr:col>
      <xdr:colOff>444559</xdr:colOff>
      <xdr:row>66</xdr:row>
      <xdr:rowOff>17318</xdr:rowOff>
    </xdr:to>
    <xdr:sp macro="" textlink="">
      <xdr:nvSpPr>
        <xdr:cNvPr id="18" name="Rectángulo redondeado 2">
          <a:extLst>
            <a:ext uri="{FF2B5EF4-FFF2-40B4-BE49-F238E27FC236}">
              <a16:creationId xmlns:a16="http://schemas.microsoft.com/office/drawing/2014/main" id="{7484254F-ACF6-41E6-ACDF-F6BF386CD821}"/>
            </a:ext>
          </a:extLst>
        </xdr:cNvPr>
        <xdr:cNvSpPr/>
      </xdr:nvSpPr>
      <xdr:spPr>
        <a:xfrm>
          <a:off x="16739123" y="10716318"/>
          <a:ext cx="2669711" cy="1407275"/>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669867</xdr:colOff>
      <xdr:row>22</xdr:row>
      <xdr:rowOff>69272</xdr:rowOff>
    </xdr:from>
    <xdr:to>
      <xdr:col>13</xdr:col>
      <xdr:colOff>438254</xdr:colOff>
      <xdr:row>48</xdr:row>
      <xdr:rowOff>21128</xdr:rowOff>
    </xdr:to>
    <xdr:pic>
      <xdr:nvPicPr>
        <xdr:cNvPr id="19" name="Imagen 18">
          <a:extLst>
            <a:ext uri="{FF2B5EF4-FFF2-40B4-BE49-F238E27FC236}">
              <a16:creationId xmlns:a16="http://schemas.microsoft.com/office/drawing/2014/main" id="{DDD2256D-6E75-4AD7-A6D0-13CFABEBEF88}"/>
            </a:ext>
          </a:extLst>
        </xdr:cNvPr>
        <xdr:cNvPicPr>
          <a:picLocks noChangeAspect="1"/>
        </xdr:cNvPicPr>
      </xdr:nvPicPr>
      <xdr:blipFill>
        <a:blip xmlns:r="http://schemas.openxmlformats.org/officeDocument/2006/relationships" r:embed="rId9"/>
        <a:stretch>
          <a:fillRect/>
        </a:stretch>
      </xdr:blipFill>
      <xdr:spPr>
        <a:xfrm>
          <a:off x="1012767" y="4822247"/>
          <a:ext cx="8912387" cy="4390506"/>
        </a:xfrm>
        <a:prstGeom prst="rect">
          <a:avLst/>
        </a:prstGeom>
      </xdr:spPr>
    </xdr:pic>
    <xdr:clientData/>
  </xdr:twoCellAnchor>
  <xdr:twoCellAnchor editAs="oneCell">
    <xdr:from>
      <xdr:col>1</xdr:col>
      <xdr:colOff>623281</xdr:colOff>
      <xdr:row>49</xdr:row>
      <xdr:rowOff>23033</xdr:rowOff>
    </xdr:from>
    <xdr:to>
      <xdr:col>13</xdr:col>
      <xdr:colOff>444384</xdr:colOff>
      <xdr:row>77</xdr:row>
      <xdr:rowOff>51954</xdr:rowOff>
    </xdr:to>
    <xdr:pic>
      <xdr:nvPicPr>
        <xdr:cNvPr id="20" name="Imagen 19">
          <a:extLst>
            <a:ext uri="{FF2B5EF4-FFF2-40B4-BE49-F238E27FC236}">
              <a16:creationId xmlns:a16="http://schemas.microsoft.com/office/drawing/2014/main" id="{67C4F9AA-1BCF-4893-B6C3-8076F740D139}"/>
            </a:ext>
          </a:extLst>
        </xdr:cNvPr>
        <xdr:cNvPicPr>
          <a:picLocks noChangeAspect="1"/>
        </xdr:cNvPicPr>
      </xdr:nvPicPr>
      <xdr:blipFill>
        <a:blip xmlns:r="http://schemas.openxmlformats.org/officeDocument/2006/relationships" r:embed="rId10"/>
        <a:stretch>
          <a:fillRect/>
        </a:stretch>
      </xdr:blipFill>
      <xdr:spPr>
        <a:xfrm>
          <a:off x="969645" y="9305578"/>
          <a:ext cx="8965103" cy="4427740"/>
        </a:xfrm>
        <a:prstGeom prst="rect">
          <a:avLst/>
        </a:prstGeom>
      </xdr:spPr>
    </xdr:pic>
    <xdr:clientData/>
  </xdr:twoCellAnchor>
  <xdr:twoCellAnchor editAs="oneCell">
    <xdr:from>
      <xdr:col>6</xdr:col>
      <xdr:colOff>586519</xdr:colOff>
      <xdr:row>81</xdr:row>
      <xdr:rowOff>0</xdr:rowOff>
    </xdr:from>
    <xdr:to>
      <xdr:col>23</xdr:col>
      <xdr:colOff>609885</xdr:colOff>
      <xdr:row>88</xdr:row>
      <xdr:rowOff>47313</xdr:rowOff>
    </xdr:to>
    <xdr:pic>
      <xdr:nvPicPr>
        <xdr:cNvPr id="22" name="Imagen 21">
          <a:extLst>
            <a:ext uri="{FF2B5EF4-FFF2-40B4-BE49-F238E27FC236}">
              <a16:creationId xmlns:a16="http://schemas.microsoft.com/office/drawing/2014/main" id="{55F37209-72CC-4FF9-B50E-174C7597CB73}"/>
            </a:ext>
          </a:extLst>
        </xdr:cNvPr>
        <xdr:cNvPicPr>
          <a:picLocks noChangeAspect="1" noChangeArrowheads="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r="22043"/>
        <a:stretch/>
      </xdr:blipFill>
      <xdr:spPr bwMode="auto">
        <a:xfrm>
          <a:off x="4736698" y="14750143"/>
          <a:ext cx="16488008" cy="1176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9F314C6F-9FA9-4477-BADC-E2F7B5AFACE1}"/>
            </a:ext>
          </a:extLst>
        </xdr:cNvPr>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455EDA19-CE29-4390-8795-F0BC7A727B3F}"/>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9AF363F0-1112-427D-9A34-CDE996DB8684}"/>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6078683" y="1574222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5ADD2254-AEC7-416E-9A5C-3548925801C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a:ext>
          </a:extLst>
        </a:blip>
        <a:stretch>
          <a:fillRect/>
        </a:stretch>
      </xdr:blipFill>
      <xdr:spPr>
        <a:xfrm>
          <a:off x="8729228" y="15635720"/>
          <a:ext cx="1387533" cy="1339908"/>
        </a:xfrm>
        <a:prstGeom prst="rect">
          <a:avLst/>
        </a:prstGeom>
      </xdr:spPr>
    </xdr:pic>
    <xdr:clientData/>
  </xdr:twoCellAnchor>
  <xdr:twoCellAnchor editAs="oneCell">
    <xdr:from>
      <xdr:col>1</xdr:col>
      <xdr:colOff>190500</xdr:colOff>
      <xdr:row>29</xdr:row>
      <xdr:rowOff>127000</xdr:rowOff>
    </xdr:from>
    <xdr:to>
      <xdr:col>25</xdr:col>
      <xdr:colOff>793750</xdr:colOff>
      <xdr:row>66</xdr:row>
      <xdr:rowOff>0</xdr:rowOff>
    </xdr:to>
    <xdr:pic>
      <xdr:nvPicPr>
        <xdr:cNvPr id="8" name="Imagen 7">
          <a:extLst>
            <a:ext uri="{FF2B5EF4-FFF2-40B4-BE49-F238E27FC236}">
              <a16:creationId xmlns:a16="http://schemas.microsoft.com/office/drawing/2014/main" id="{0733CF11-01F0-4192-9A68-648AED40E8D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9750" y="5746750"/>
          <a:ext cx="23495000" cy="584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187470</xdr:colOff>
      <xdr:row>91</xdr:row>
      <xdr:rowOff>4329</xdr:rowOff>
    </xdr:from>
    <xdr:to>
      <xdr:col>24</xdr:col>
      <xdr:colOff>197228</xdr:colOff>
      <xdr:row>100</xdr:row>
      <xdr:rowOff>74168</xdr:rowOff>
    </xdr:to>
    <xdr:pic>
      <xdr:nvPicPr>
        <xdr:cNvPr id="10" name="Imagen 9">
          <a:extLst>
            <a:ext uri="{FF2B5EF4-FFF2-40B4-BE49-F238E27FC236}">
              <a16:creationId xmlns:a16="http://schemas.microsoft.com/office/drawing/2014/main" id="{D61DB229-191B-4415-BC3A-AE5C3C76F79F}"/>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5854845" y="16196829"/>
          <a:ext cx="16488008" cy="1546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6.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70D4373D-C455-4F75-A48E-83784A097523}"/>
            </a:ext>
          </a:extLst>
        </xdr:cNvPr>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8AFE3AE9-F873-4D46-AD3A-CD025DA21B1D}"/>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48A038D7-555E-48B0-9334-4C160185B9FC}"/>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6078683" y="15646978"/>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EB7BAE6F-5054-4409-B99D-9C5FA04E5EA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a:ext>
          </a:extLst>
        </a:blip>
        <a:stretch>
          <a:fillRect/>
        </a:stretch>
      </xdr:blipFill>
      <xdr:spPr>
        <a:xfrm>
          <a:off x="8729228" y="15540470"/>
          <a:ext cx="1383723" cy="1336098"/>
        </a:xfrm>
        <a:prstGeom prst="rect">
          <a:avLst/>
        </a:prstGeom>
      </xdr:spPr>
    </xdr:pic>
    <xdr:clientData/>
  </xdr:twoCellAnchor>
  <xdr:twoCellAnchor>
    <xdr:from>
      <xdr:col>13</xdr:col>
      <xdr:colOff>504132</xdr:colOff>
      <xdr:row>86</xdr:row>
      <xdr:rowOff>21128</xdr:rowOff>
    </xdr:from>
    <xdr:to>
      <xdr:col>17</xdr:col>
      <xdr:colOff>917863</xdr:colOff>
      <xdr:row>88</xdr:row>
      <xdr:rowOff>17318</xdr:rowOff>
    </xdr:to>
    <xdr:sp macro="" textlink="">
      <xdr:nvSpPr>
        <xdr:cNvPr id="7" name="CuadroTexto 6">
          <a:extLst>
            <a:ext uri="{FF2B5EF4-FFF2-40B4-BE49-F238E27FC236}">
              <a16:creationId xmlns:a16="http://schemas.microsoft.com/office/drawing/2014/main" id="{EDCF4005-4DF2-405D-9340-8E9AA9B736F7}"/>
            </a:ext>
          </a:extLst>
        </xdr:cNvPr>
        <xdr:cNvSpPr txBox="1"/>
      </xdr:nvSpPr>
      <xdr:spPr>
        <a:xfrm>
          <a:off x="9991032" y="14889653"/>
          <a:ext cx="4023706" cy="3676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NOTA:</a:t>
          </a:r>
          <a:r>
            <a:rPr lang="es-ES" sz="1600" b="1" baseline="0">
              <a:solidFill>
                <a:schemeClr val="tx1"/>
              </a:solidFill>
            </a:rPr>
            <a:t> SE ESTIMO AL 100 % LA LOSA N6</a:t>
          </a:r>
          <a:endParaRPr lang="es-ES" sz="1600" b="1">
            <a:solidFill>
              <a:schemeClr val="tx1"/>
            </a:solidFill>
          </a:endParaRPr>
        </a:p>
      </xdr:txBody>
    </xdr:sp>
    <xdr:clientData/>
  </xdr:twoCellAnchor>
  <xdr:twoCellAnchor editAs="oneCell">
    <xdr:from>
      <xdr:col>1</xdr:col>
      <xdr:colOff>21128</xdr:colOff>
      <xdr:row>14</xdr:row>
      <xdr:rowOff>113434</xdr:rowOff>
    </xdr:from>
    <xdr:to>
      <xdr:col>9</xdr:col>
      <xdr:colOff>3811</xdr:colOff>
      <xdr:row>77</xdr:row>
      <xdr:rowOff>121227</xdr:rowOff>
    </xdr:to>
    <xdr:pic>
      <xdr:nvPicPr>
        <xdr:cNvPr id="8" name="Imagen 7">
          <a:extLst>
            <a:ext uri="{FF2B5EF4-FFF2-40B4-BE49-F238E27FC236}">
              <a16:creationId xmlns:a16="http://schemas.microsoft.com/office/drawing/2014/main" id="{6FFB8313-2C87-4972-B807-E85392D6F60F}"/>
            </a:ext>
          </a:extLst>
        </xdr:cNvPr>
        <xdr:cNvPicPr>
          <a:picLocks noChangeAspect="1"/>
        </xdr:cNvPicPr>
      </xdr:nvPicPr>
      <xdr:blipFill>
        <a:blip xmlns:r="http://schemas.openxmlformats.org/officeDocument/2006/relationships" r:embed="rId5"/>
        <a:stretch>
          <a:fillRect/>
        </a:stretch>
      </xdr:blipFill>
      <xdr:spPr>
        <a:xfrm>
          <a:off x="367492" y="3161434"/>
          <a:ext cx="6078683" cy="10000384"/>
        </a:xfrm>
        <a:prstGeom prst="rect">
          <a:avLst/>
        </a:prstGeom>
      </xdr:spPr>
    </xdr:pic>
    <xdr:clientData/>
  </xdr:twoCellAnchor>
  <xdr:twoCellAnchor editAs="oneCell">
    <xdr:from>
      <xdr:col>9</xdr:col>
      <xdr:colOff>488893</xdr:colOff>
      <xdr:row>14</xdr:row>
      <xdr:rowOff>51955</xdr:rowOff>
    </xdr:from>
    <xdr:to>
      <xdr:col>16</xdr:col>
      <xdr:colOff>667963</xdr:colOff>
      <xdr:row>77</xdr:row>
      <xdr:rowOff>69273</xdr:rowOff>
    </xdr:to>
    <xdr:pic>
      <xdr:nvPicPr>
        <xdr:cNvPr id="9" name="Imagen 8">
          <a:extLst>
            <a:ext uri="{FF2B5EF4-FFF2-40B4-BE49-F238E27FC236}">
              <a16:creationId xmlns:a16="http://schemas.microsoft.com/office/drawing/2014/main" id="{0D98CC15-F9CA-47E7-932A-B35BF0E06336}"/>
            </a:ext>
          </a:extLst>
        </xdr:cNvPr>
        <xdr:cNvPicPr>
          <a:picLocks noChangeAspect="1"/>
        </xdr:cNvPicPr>
      </xdr:nvPicPr>
      <xdr:blipFill>
        <a:blip xmlns:r="http://schemas.openxmlformats.org/officeDocument/2006/relationships" r:embed="rId6"/>
        <a:stretch>
          <a:fillRect/>
        </a:stretch>
      </xdr:blipFill>
      <xdr:spPr>
        <a:xfrm>
          <a:off x="6931257" y="3099955"/>
          <a:ext cx="5391842" cy="10009909"/>
        </a:xfrm>
        <a:prstGeom prst="rect">
          <a:avLst/>
        </a:prstGeom>
      </xdr:spPr>
    </xdr:pic>
    <xdr:clientData/>
  </xdr:twoCellAnchor>
  <xdr:twoCellAnchor editAs="oneCell">
    <xdr:from>
      <xdr:col>16</xdr:col>
      <xdr:colOff>935354</xdr:colOff>
      <xdr:row>14</xdr:row>
      <xdr:rowOff>51955</xdr:rowOff>
    </xdr:from>
    <xdr:to>
      <xdr:col>20</xdr:col>
      <xdr:colOff>495768</xdr:colOff>
      <xdr:row>77</xdr:row>
      <xdr:rowOff>69273</xdr:rowOff>
    </xdr:to>
    <xdr:pic>
      <xdr:nvPicPr>
        <xdr:cNvPr id="10" name="Imagen 9">
          <a:extLst>
            <a:ext uri="{FF2B5EF4-FFF2-40B4-BE49-F238E27FC236}">
              <a16:creationId xmlns:a16="http://schemas.microsoft.com/office/drawing/2014/main" id="{53554773-2B1C-41A0-9E71-12C3EA9A9835}"/>
            </a:ext>
          </a:extLst>
        </xdr:cNvPr>
        <xdr:cNvPicPr>
          <a:picLocks noChangeAspect="1"/>
        </xdr:cNvPicPr>
      </xdr:nvPicPr>
      <xdr:blipFill>
        <a:blip xmlns:r="http://schemas.openxmlformats.org/officeDocument/2006/relationships" r:embed="rId7"/>
        <a:stretch>
          <a:fillRect/>
        </a:stretch>
      </xdr:blipFill>
      <xdr:spPr>
        <a:xfrm>
          <a:off x="12590490" y="3099955"/>
          <a:ext cx="5258096" cy="10009909"/>
        </a:xfrm>
        <a:prstGeom prst="rect">
          <a:avLst/>
        </a:prstGeom>
      </xdr:spPr>
    </xdr:pic>
    <xdr:clientData/>
  </xdr:twoCellAnchor>
  <xdr:twoCellAnchor editAs="oneCell">
    <xdr:from>
      <xdr:col>20</xdr:col>
      <xdr:colOff>864178</xdr:colOff>
      <xdr:row>14</xdr:row>
      <xdr:rowOff>126562</xdr:rowOff>
    </xdr:from>
    <xdr:to>
      <xdr:col>26</xdr:col>
      <xdr:colOff>42430</xdr:colOff>
      <xdr:row>37</xdr:row>
      <xdr:rowOff>3289</xdr:rowOff>
    </xdr:to>
    <xdr:pic>
      <xdr:nvPicPr>
        <xdr:cNvPr id="11" name="Imagen 10">
          <a:extLst>
            <a:ext uri="{FF2B5EF4-FFF2-40B4-BE49-F238E27FC236}">
              <a16:creationId xmlns:a16="http://schemas.microsoft.com/office/drawing/2014/main" id="{7667E301-48F3-4ECD-819F-CBAFCEE02B83}"/>
            </a:ext>
          </a:extLst>
        </xdr:cNvPr>
        <xdr:cNvPicPr>
          <a:picLocks noChangeAspect="1"/>
        </xdr:cNvPicPr>
      </xdr:nvPicPr>
      <xdr:blipFill>
        <a:blip xmlns:r="http://schemas.openxmlformats.org/officeDocument/2006/relationships" r:embed="rId8"/>
        <a:stretch>
          <a:fillRect/>
        </a:stretch>
      </xdr:blipFill>
      <xdr:spPr>
        <a:xfrm>
          <a:off x="18218728" y="3193612"/>
          <a:ext cx="6350577" cy="3743877"/>
        </a:xfrm>
        <a:prstGeom prst="rect">
          <a:avLst/>
        </a:prstGeom>
      </xdr:spPr>
    </xdr:pic>
    <xdr:clientData/>
  </xdr:twoCellAnchor>
  <xdr:twoCellAnchor editAs="oneCell">
    <xdr:from>
      <xdr:col>20</xdr:col>
      <xdr:colOff>854654</xdr:colOff>
      <xdr:row>37</xdr:row>
      <xdr:rowOff>142354</xdr:rowOff>
    </xdr:from>
    <xdr:to>
      <xdr:col>26</xdr:col>
      <xdr:colOff>134735</xdr:colOff>
      <xdr:row>60</xdr:row>
      <xdr:rowOff>55764</xdr:rowOff>
    </xdr:to>
    <xdr:pic>
      <xdr:nvPicPr>
        <xdr:cNvPr id="12" name="Imagen 11">
          <a:extLst>
            <a:ext uri="{FF2B5EF4-FFF2-40B4-BE49-F238E27FC236}">
              <a16:creationId xmlns:a16="http://schemas.microsoft.com/office/drawing/2014/main" id="{63255FF8-5AAE-4E12-B95E-DBD943068B4D}"/>
            </a:ext>
          </a:extLst>
        </xdr:cNvPr>
        <xdr:cNvPicPr>
          <a:picLocks noChangeAspect="1"/>
        </xdr:cNvPicPr>
      </xdr:nvPicPr>
      <xdr:blipFill>
        <a:blip xmlns:r="http://schemas.openxmlformats.org/officeDocument/2006/relationships" r:embed="rId9"/>
        <a:stretch>
          <a:fillRect/>
        </a:stretch>
      </xdr:blipFill>
      <xdr:spPr>
        <a:xfrm>
          <a:off x="18209204" y="7076554"/>
          <a:ext cx="6452406" cy="3637685"/>
        </a:xfrm>
        <a:prstGeom prst="rect">
          <a:avLst/>
        </a:prstGeom>
      </xdr:spPr>
    </xdr:pic>
    <xdr:clientData/>
  </xdr:twoCellAnchor>
  <xdr:twoCellAnchor editAs="oneCell">
    <xdr:from>
      <xdr:col>20</xdr:col>
      <xdr:colOff>814124</xdr:colOff>
      <xdr:row>61</xdr:row>
      <xdr:rowOff>1080</xdr:rowOff>
    </xdr:from>
    <xdr:to>
      <xdr:col>26</xdr:col>
      <xdr:colOff>177164</xdr:colOff>
      <xdr:row>77</xdr:row>
      <xdr:rowOff>69274</xdr:rowOff>
    </xdr:to>
    <xdr:pic>
      <xdr:nvPicPr>
        <xdr:cNvPr id="13" name="Imagen 12">
          <a:extLst>
            <a:ext uri="{FF2B5EF4-FFF2-40B4-BE49-F238E27FC236}">
              <a16:creationId xmlns:a16="http://schemas.microsoft.com/office/drawing/2014/main" id="{1BA75484-6C42-465E-B58F-473D9FFF8880}"/>
            </a:ext>
          </a:extLst>
        </xdr:cNvPr>
        <xdr:cNvPicPr>
          <a:picLocks noChangeAspect="1"/>
        </xdr:cNvPicPr>
      </xdr:nvPicPr>
      <xdr:blipFill>
        <a:blip xmlns:r="http://schemas.openxmlformats.org/officeDocument/2006/relationships" r:embed="rId10"/>
        <a:stretch>
          <a:fillRect/>
        </a:stretch>
      </xdr:blipFill>
      <xdr:spPr>
        <a:xfrm>
          <a:off x="18166942" y="10547853"/>
          <a:ext cx="6532767" cy="2562012"/>
        </a:xfrm>
        <a:prstGeom prst="rect">
          <a:avLst/>
        </a:prstGeom>
      </xdr:spPr>
    </xdr:pic>
    <xdr:clientData/>
  </xdr:twoCellAnchor>
  <xdr:twoCellAnchor editAs="oneCell">
    <xdr:from>
      <xdr:col>8</xdr:col>
      <xdr:colOff>367146</xdr:colOff>
      <xdr:row>90</xdr:row>
      <xdr:rowOff>43294</xdr:rowOff>
    </xdr:from>
    <xdr:to>
      <xdr:col>24</xdr:col>
      <xdr:colOff>402882</xdr:colOff>
      <xdr:row>100</xdr:row>
      <xdr:rowOff>48190</xdr:rowOff>
    </xdr:to>
    <xdr:pic>
      <xdr:nvPicPr>
        <xdr:cNvPr id="15" name="Imagen 14">
          <a:extLst>
            <a:ext uri="{FF2B5EF4-FFF2-40B4-BE49-F238E27FC236}">
              <a16:creationId xmlns:a16="http://schemas.microsoft.com/office/drawing/2014/main" id="{15479D4F-1F06-47FD-AF1F-C82D418C04DB}"/>
            </a:ext>
          </a:extLst>
        </xdr:cNvPr>
        <xdr:cNvPicPr>
          <a:picLocks noChangeAspect="1" noChangeArrowheads="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r="22043"/>
        <a:stretch/>
      </xdr:blipFill>
      <xdr:spPr bwMode="auto">
        <a:xfrm>
          <a:off x="6047510" y="15162067"/>
          <a:ext cx="16488008" cy="1546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7.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D3F65C37-3E7B-44B3-AA83-E3682B6F5463}"/>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28377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EF569654-F080-45E3-A852-1F9A1556F5A8}"/>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19386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76</xdr:row>
      <xdr:rowOff>51954</xdr:rowOff>
    </xdr:from>
    <xdr:to>
      <xdr:col>17</xdr:col>
      <xdr:colOff>1410295</xdr:colOff>
      <xdr:row>79</xdr:row>
      <xdr:rowOff>589</xdr:rowOff>
    </xdr:to>
    <xdr:sp macro="" textlink="">
      <xdr:nvSpPr>
        <xdr:cNvPr id="4" name="CuadroTexto 3">
          <a:extLst>
            <a:ext uri="{FF2B5EF4-FFF2-40B4-BE49-F238E27FC236}">
              <a16:creationId xmlns:a16="http://schemas.microsoft.com/office/drawing/2014/main" id="{119C476B-7CF8-420D-B133-791B86D2EBFE}"/>
            </a:ext>
          </a:extLst>
        </xdr:cNvPr>
        <xdr:cNvSpPr txBox="1"/>
      </xdr:nvSpPr>
      <xdr:spPr>
        <a:xfrm>
          <a:off x="11970327" y="13806054"/>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75</xdr:row>
      <xdr:rowOff>103909</xdr:rowOff>
    </xdr:from>
    <xdr:to>
      <xdr:col>16</xdr:col>
      <xdr:colOff>259814</xdr:colOff>
      <xdr:row>79</xdr:row>
      <xdr:rowOff>7780</xdr:rowOff>
    </xdr:to>
    <xdr:sp macro="" textlink="">
      <xdr:nvSpPr>
        <xdr:cNvPr id="5" name="Rectángulo redondeado 2">
          <a:extLst>
            <a:ext uri="{FF2B5EF4-FFF2-40B4-BE49-F238E27FC236}">
              <a16:creationId xmlns:a16="http://schemas.microsoft.com/office/drawing/2014/main" id="{98082A8B-92B2-40AA-8E49-57921EA68817}"/>
            </a:ext>
          </a:extLst>
        </xdr:cNvPr>
        <xdr:cNvSpPr/>
      </xdr:nvSpPr>
      <xdr:spPr>
        <a:xfrm>
          <a:off x="10753725" y="13696084"/>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192851</xdr:colOff>
      <xdr:row>71</xdr:row>
      <xdr:rowOff>16212</xdr:rowOff>
    </xdr:from>
    <xdr:to>
      <xdr:col>16</xdr:col>
      <xdr:colOff>256450</xdr:colOff>
      <xdr:row>74</xdr:row>
      <xdr:rowOff>91230</xdr:rowOff>
    </xdr:to>
    <xdr:sp macro="" textlink="">
      <xdr:nvSpPr>
        <xdr:cNvPr id="6" name="Rectángulo redondeado 2">
          <a:extLst>
            <a:ext uri="{FF2B5EF4-FFF2-40B4-BE49-F238E27FC236}">
              <a16:creationId xmlns:a16="http://schemas.microsoft.com/office/drawing/2014/main" id="{81FE589F-AED1-4322-B1DD-ADC78C58719C}"/>
            </a:ext>
          </a:extLst>
        </xdr:cNvPr>
        <xdr:cNvSpPr/>
      </xdr:nvSpPr>
      <xdr:spPr>
        <a:xfrm>
          <a:off x="10756076" y="12932112"/>
          <a:ext cx="1158974" cy="56079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282580</xdr:colOff>
      <xdr:row>72</xdr:row>
      <xdr:rowOff>96983</xdr:rowOff>
    </xdr:from>
    <xdr:to>
      <xdr:col>17</xdr:col>
      <xdr:colOff>1381148</xdr:colOff>
      <xdr:row>74</xdr:row>
      <xdr:rowOff>168396</xdr:rowOff>
    </xdr:to>
    <xdr:sp macro="" textlink="">
      <xdr:nvSpPr>
        <xdr:cNvPr id="7" name="CuadroTexto 6">
          <a:extLst>
            <a:ext uri="{FF2B5EF4-FFF2-40B4-BE49-F238E27FC236}">
              <a16:creationId xmlns:a16="http://schemas.microsoft.com/office/drawing/2014/main" id="{4C395A7F-17A6-4B35-B4E7-998DB9A4EF60}"/>
            </a:ext>
          </a:extLst>
        </xdr:cNvPr>
        <xdr:cNvSpPr txBox="1"/>
      </xdr:nvSpPr>
      <xdr:spPr>
        <a:xfrm>
          <a:off x="11941180" y="13174808"/>
          <a:ext cx="2536843" cy="395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114301</xdr:rowOff>
    </xdr:to>
    <xdr:sp macro="" textlink="">
      <xdr:nvSpPr>
        <xdr:cNvPr id="8" name="AutoShape 1">
          <a:extLst>
            <a:ext uri="{FF2B5EF4-FFF2-40B4-BE49-F238E27FC236}">
              <a16:creationId xmlns:a16="http://schemas.microsoft.com/office/drawing/2014/main" id="{951C2F19-CE0A-4BA4-971B-58AA790DC8EC}"/>
            </a:ext>
          </a:extLst>
        </xdr:cNvPr>
        <xdr:cNvSpPr>
          <a:spLocks noChangeAspect="1" noChangeArrowheads="1"/>
        </xdr:cNvSpPr>
      </xdr:nvSpPr>
      <xdr:spPr bwMode="auto">
        <a:xfrm>
          <a:off x="6438900" y="6124575"/>
          <a:ext cx="304800" cy="28575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453737</xdr:colOff>
      <xdr:row>79</xdr:row>
      <xdr:rowOff>164523</xdr:rowOff>
    </xdr:from>
    <xdr:to>
      <xdr:col>10</xdr:col>
      <xdr:colOff>95250</xdr:colOff>
      <xdr:row>86</xdr:row>
      <xdr:rowOff>100257</xdr:rowOff>
    </xdr:to>
    <xdr:pic>
      <xdr:nvPicPr>
        <xdr:cNvPr id="9" name="Imagen 8">
          <a:extLst>
            <a:ext uri="{FF2B5EF4-FFF2-40B4-BE49-F238E27FC236}">
              <a16:creationId xmlns:a16="http://schemas.microsoft.com/office/drawing/2014/main" id="{C1CC1356-309F-4EF5-9CA5-BD91AA829F2F}"/>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130637" y="14452023"/>
          <a:ext cx="1165513" cy="1069209"/>
        </a:xfrm>
        <a:prstGeom prst="rect">
          <a:avLst/>
        </a:prstGeom>
      </xdr:spPr>
    </xdr:pic>
    <xdr:clientData/>
  </xdr:twoCellAnchor>
  <xdr:twoCellAnchor editAs="oneCell">
    <xdr:from>
      <xdr:col>11</xdr:col>
      <xdr:colOff>219939</xdr:colOff>
      <xdr:row>80</xdr:row>
      <xdr:rowOff>24245</xdr:rowOff>
    </xdr:from>
    <xdr:to>
      <xdr:col>12</xdr:col>
      <xdr:colOff>647700</xdr:colOff>
      <xdr:row>87</xdr:row>
      <xdr:rowOff>88784</xdr:rowOff>
    </xdr:to>
    <xdr:pic>
      <xdr:nvPicPr>
        <xdr:cNvPr id="10" name="Imagen 9">
          <a:extLst>
            <a:ext uri="{FF2B5EF4-FFF2-40B4-BE49-F238E27FC236}">
              <a16:creationId xmlns:a16="http://schemas.microsoft.com/office/drawing/2014/main" id="{13DF0A90-DA8D-4BAE-BA5D-A8E6BECA7035}"/>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182839" y="14473670"/>
          <a:ext cx="1189761" cy="1178964"/>
        </a:xfrm>
        <a:prstGeom prst="rect">
          <a:avLst/>
        </a:prstGeom>
      </xdr:spPr>
    </xdr:pic>
    <xdr:clientData/>
  </xdr:twoCellAnchor>
  <xdr:twoCellAnchor>
    <xdr:from>
      <xdr:col>4</xdr:col>
      <xdr:colOff>592690</xdr:colOff>
      <xdr:row>77</xdr:row>
      <xdr:rowOff>177389</xdr:rowOff>
    </xdr:from>
    <xdr:to>
      <xdr:col>9</xdr:col>
      <xdr:colOff>86591</xdr:colOff>
      <xdr:row>80</xdr:row>
      <xdr:rowOff>0</xdr:rowOff>
    </xdr:to>
    <xdr:sp macro="" textlink="">
      <xdr:nvSpPr>
        <xdr:cNvPr id="14" name="CuadroTexto 13">
          <a:extLst>
            <a:ext uri="{FF2B5EF4-FFF2-40B4-BE49-F238E27FC236}">
              <a16:creationId xmlns:a16="http://schemas.microsoft.com/office/drawing/2014/main" id="{76F61B89-85B9-4F9C-B810-28C65C9CE7C2}"/>
            </a:ext>
          </a:extLst>
        </xdr:cNvPr>
        <xdr:cNvSpPr txBox="1"/>
      </xdr:nvSpPr>
      <xdr:spPr>
        <a:xfrm>
          <a:off x="3221590" y="14093414"/>
          <a:ext cx="3303901" cy="356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NOTA:</a:t>
          </a:r>
          <a:r>
            <a:rPr lang="es-ES" sz="1600" b="1" baseline="0">
              <a:solidFill>
                <a:schemeClr val="tx1"/>
              </a:solidFill>
            </a:rPr>
            <a:t> SE ESTIMO AL 95 % LA LOSA </a:t>
          </a:r>
          <a:endParaRPr lang="es-ES" sz="1600" b="1">
            <a:solidFill>
              <a:schemeClr val="tx1"/>
            </a:solidFill>
          </a:endParaRPr>
        </a:p>
      </xdr:txBody>
    </xdr:sp>
    <xdr:clientData/>
  </xdr:twoCellAnchor>
  <xdr:twoCellAnchor>
    <xdr:from>
      <xdr:col>20</xdr:col>
      <xdr:colOff>1581151</xdr:colOff>
      <xdr:row>47</xdr:row>
      <xdr:rowOff>85727</xdr:rowOff>
    </xdr:from>
    <xdr:to>
      <xdr:col>22</xdr:col>
      <xdr:colOff>452438</xdr:colOff>
      <xdr:row>73</xdr:row>
      <xdr:rowOff>95250</xdr:rowOff>
    </xdr:to>
    <xdr:sp macro="" textlink="">
      <xdr:nvSpPr>
        <xdr:cNvPr id="15" name="Rectángulo redondeado 2">
          <a:extLst>
            <a:ext uri="{FF2B5EF4-FFF2-40B4-BE49-F238E27FC236}">
              <a16:creationId xmlns:a16="http://schemas.microsoft.com/office/drawing/2014/main" id="{B8B65E14-69AB-4DBD-81D7-902DD3196C34}"/>
            </a:ext>
          </a:extLst>
        </xdr:cNvPr>
        <xdr:cNvSpPr/>
      </xdr:nvSpPr>
      <xdr:spPr>
        <a:xfrm>
          <a:off x="18678526" y="9110665"/>
          <a:ext cx="1371600" cy="4343398"/>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7</xdr:col>
      <xdr:colOff>746413</xdr:colOff>
      <xdr:row>81</xdr:row>
      <xdr:rowOff>95250</xdr:rowOff>
    </xdr:from>
    <xdr:to>
      <xdr:col>24</xdr:col>
      <xdr:colOff>387411</xdr:colOff>
      <xdr:row>88</xdr:row>
      <xdr:rowOff>31296</xdr:rowOff>
    </xdr:to>
    <xdr:pic>
      <xdr:nvPicPr>
        <xdr:cNvPr id="16" name="Imagen 15">
          <a:extLst>
            <a:ext uri="{FF2B5EF4-FFF2-40B4-BE49-F238E27FC236}">
              <a16:creationId xmlns:a16="http://schemas.microsoft.com/office/drawing/2014/main" id="{D86DD443-30E4-4C3B-B86A-E30327B9CC88}"/>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2043"/>
        <a:stretch/>
      </xdr:blipFill>
      <xdr:spPr bwMode="auto">
        <a:xfrm>
          <a:off x="5661313" y="14706600"/>
          <a:ext cx="16404998" cy="10504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1071561</xdr:colOff>
      <xdr:row>37</xdr:row>
      <xdr:rowOff>9523</xdr:rowOff>
    </xdr:from>
    <xdr:to>
      <xdr:col>23</xdr:col>
      <xdr:colOff>900111</xdr:colOff>
      <xdr:row>81</xdr:row>
      <xdr:rowOff>100011</xdr:rowOff>
    </xdr:to>
    <xdr:pic>
      <xdr:nvPicPr>
        <xdr:cNvPr id="22" name="Imagen 21">
          <a:extLst>
            <a:ext uri="{FF2B5EF4-FFF2-40B4-BE49-F238E27FC236}">
              <a16:creationId xmlns:a16="http://schemas.microsoft.com/office/drawing/2014/main" id="{CA1BE494-E56F-4F98-A62E-363D68F8604A}"/>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0472" t="15384" r="41447" b="37762"/>
        <a:stretch/>
      </xdr:blipFill>
      <xdr:spPr bwMode="auto">
        <a:xfrm>
          <a:off x="14144624" y="7367586"/>
          <a:ext cx="7353300" cy="7496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47624</xdr:colOff>
      <xdr:row>38</xdr:row>
      <xdr:rowOff>47625</xdr:rowOff>
    </xdr:from>
    <xdr:to>
      <xdr:col>14</xdr:col>
      <xdr:colOff>23812</xdr:colOff>
      <xdr:row>75</xdr:row>
      <xdr:rowOff>71437</xdr:rowOff>
    </xdr:to>
    <xdr:pic>
      <xdr:nvPicPr>
        <xdr:cNvPr id="11" name="Imagen 10">
          <a:extLst>
            <a:ext uri="{FF2B5EF4-FFF2-40B4-BE49-F238E27FC236}">
              <a16:creationId xmlns:a16="http://schemas.microsoft.com/office/drawing/2014/main" id="{F6A96D8C-F25E-4D78-9660-D8BCCD127E15}"/>
            </a:ext>
          </a:extLst>
        </xdr:cNvPr>
        <xdr:cNvPicPr>
          <a:picLocks noChangeAspect="1"/>
        </xdr:cNvPicPr>
      </xdr:nvPicPr>
      <xdr:blipFill>
        <a:blip xmlns:r="http://schemas.openxmlformats.org/officeDocument/2006/relationships" r:embed="rId7"/>
        <a:stretch>
          <a:fillRect/>
        </a:stretch>
      </xdr:blipFill>
      <xdr:spPr>
        <a:xfrm>
          <a:off x="5714999" y="7572375"/>
          <a:ext cx="4548188" cy="6215062"/>
        </a:xfrm>
        <a:prstGeom prst="rect">
          <a:avLst/>
        </a:prstGeom>
      </xdr:spPr>
    </xdr:pic>
    <xdr:clientData/>
  </xdr:twoCellAnchor>
  <xdr:twoCellAnchor editAs="oneCell">
    <xdr:from>
      <xdr:col>1</xdr:col>
      <xdr:colOff>309562</xdr:colOff>
      <xdr:row>23</xdr:row>
      <xdr:rowOff>-1</xdr:rowOff>
    </xdr:from>
    <xdr:to>
      <xdr:col>7</xdr:col>
      <xdr:colOff>666178</xdr:colOff>
      <xdr:row>61</xdr:row>
      <xdr:rowOff>119062</xdr:rowOff>
    </xdr:to>
    <xdr:pic>
      <xdr:nvPicPr>
        <xdr:cNvPr id="12" name="Imagen 11">
          <a:extLst>
            <a:ext uri="{FF2B5EF4-FFF2-40B4-BE49-F238E27FC236}">
              <a16:creationId xmlns:a16="http://schemas.microsoft.com/office/drawing/2014/main" id="{5B261A43-9152-47C3-A996-8FC02844486F}"/>
            </a:ext>
          </a:extLst>
        </xdr:cNvPr>
        <xdr:cNvPicPr>
          <a:picLocks noChangeAspect="1"/>
        </xdr:cNvPicPr>
      </xdr:nvPicPr>
      <xdr:blipFill>
        <a:blip xmlns:r="http://schemas.openxmlformats.org/officeDocument/2006/relationships" r:embed="rId8"/>
        <a:stretch>
          <a:fillRect/>
        </a:stretch>
      </xdr:blipFill>
      <xdr:spPr>
        <a:xfrm>
          <a:off x="642937" y="4929187"/>
          <a:ext cx="4928616" cy="6548438"/>
        </a:xfrm>
        <a:prstGeom prst="rect">
          <a:avLst/>
        </a:prstGeom>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7F2E5B64-3C65-459C-B43F-86687575FC51}"/>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1B7006BA-F127-4EE9-B6D3-A9BA1BF54029}"/>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80A230A0-7045-4ACD-9360-93BD4C1BD40F}"/>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74222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7566E982-67F1-4AE3-8056-555550D65068}"/>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635720"/>
          <a:ext cx="1387533" cy="1339908"/>
        </a:xfrm>
        <a:prstGeom prst="rect">
          <a:avLst/>
        </a:prstGeom>
      </xdr:spPr>
    </xdr:pic>
    <xdr:clientData/>
  </xdr:twoCellAnchor>
  <xdr:twoCellAnchor editAs="oneCell">
    <xdr:from>
      <xdr:col>8</xdr:col>
      <xdr:colOff>328757</xdr:colOff>
      <xdr:row>90</xdr:row>
      <xdr:rowOff>110690</xdr:rowOff>
    </xdr:from>
    <xdr:to>
      <xdr:col>24</xdr:col>
      <xdr:colOff>293605</xdr:colOff>
      <xdr:row>99</xdr:row>
      <xdr:rowOff>151511</xdr:rowOff>
    </xdr:to>
    <xdr:pic>
      <xdr:nvPicPr>
        <xdr:cNvPr id="6" name="Imagen 5">
          <a:extLst>
            <a:ext uri="{FF2B5EF4-FFF2-40B4-BE49-F238E27FC236}">
              <a16:creationId xmlns:a16="http://schemas.microsoft.com/office/drawing/2014/main" id="{8472EF46-A854-4540-B398-8D435ABF0237}"/>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2043"/>
        <a:stretch/>
      </xdr:blipFill>
      <xdr:spPr bwMode="auto">
        <a:xfrm>
          <a:off x="6005657" y="15769790"/>
          <a:ext cx="16424048" cy="14790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309563</xdr:colOff>
      <xdr:row>37</xdr:row>
      <xdr:rowOff>142874</xdr:rowOff>
    </xdr:from>
    <xdr:to>
      <xdr:col>25</xdr:col>
      <xdr:colOff>595312</xdr:colOff>
      <xdr:row>70</xdr:row>
      <xdr:rowOff>119061</xdr:rowOff>
    </xdr:to>
    <xdr:pic>
      <xdr:nvPicPr>
        <xdr:cNvPr id="8" name="Imagen 7">
          <a:extLst>
            <a:ext uri="{FF2B5EF4-FFF2-40B4-BE49-F238E27FC236}">
              <a16:creationId xmlns:a16="http://schemas.microsoft.com/office/drawing/2014/main" id="{D7F04E56-8ABF-4F10-B0D8-F3057C5C8D4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09563" y="7191374"/>
          <a:ext cx="23526749" cy="5572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9.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1F03EACE-6EAA-470A-90B7-CE55111BC8A7}"/>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5485725" y="0"/>
          <a:ext cx="1209411" cy="629557"/>
        </a:xfrm>
        <a:prstGeom prst="rect">
          <a:avLst/>
        </a:prstGeom>
        <a:ln>
          <a:noFill/>
        </a:ln>
      </xdr:spPr>
    </xdr:pic>
    <xdr:clientData/>
  </xdr:twoCellAnchor>
  <xdr:twoCellAnchor editAs="oneCell">
    <xdr:from>
      <xdr:col>24</xdr:col>
      <xdr:colOff>259773</xdr:colOff>
      <xdr:row>0</xdr:row>
      <xdr:rowOff>17318</xdr:rowOff>
    </xdr:from>
    <xdr:to>
      <xdr:col>25</xdr:col>
      <xdr:colOff>669868</xdr:colOff>
      <xdr:row>0</xdr:row>
      <xdr:rowOff>665963</xdr:rowOff>
    </xdr:to>
    <xdr:pic>
      <xdr:nvPicPr>
        <xdr:cNvPr id="3" name="Imagen 10" descr="Gus Marcos – Inversiones Inmobiliarias">
          <a:extLst>
            <a:ext uri="{FF2B5EF4-FFF2-40B4-BE49-F238E27FC236}">
              <a16:creationId xmlns:a16="http://schemas.microsoft.com/office/drawing/2014/main" id="{C160502D-39B3-405D-8411-112E9B095983}"/>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5424823" y="17318"/>
          <a:ext cx="667270"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7B56F5DF-0166-4DBC-A982-263176D927D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745672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21129</xdr:rowOff>
    </xdr:to>
    <xdr:pic>
      <xdr:nvPicPr>
        <xdr:cNvPr id="5" name="Imagen 4">
          <a:extLst>
            <a:ext uri="{FF2B5EF4-FFF2-40B4-BE49-F238E27FC236}">
              <a16:creationId xmlns:a16="http://schemas.microsoft.com/office/drawing/2014/main" id="{CBCA97C4-98C2-4490-9DF2-0B4B6ED8F0C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7350220"/>
          <a:ext cx="1387533" cy="1339909"/>
        </a:xfrm>
        <a:prstGeom prst="rect">
          <a:avLst/>
        </a:prstGeom>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6" name="Rectángulo redondeado 2">
          <a:extLst>
            <a:ext uri="{FF2B5EF4-FFF2-40B4-BE49-F238E27FC236}">
              <a16:creationId xmlns:a16="http://schemas.microsoft.com/office/drawing/2014/main" id="{2C984EC4-8C8A-4587-81AB-CD109C293D89}"/>
            </a:ext>
          </a:extLst>
        </xdr:cNvPr>
        <xdr:cNvSpPr/>
      </xdr:nvSpPr>
      <xdr:spPr>
        <a:xfrm>
          <a:off x="290945" y="16399452"/>
          <a:ext cx="1160360"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7" name="Rectángulo redondeado 2">
          <a:extLst>
            <a:ext uri="{FF2B5EF4-FFF2-40B4-BE49-F238E27FC236}">
              <a16:creationId xmlns:a16="http://schemas.microsoft.com/office/drawing/2014/main" id="{84F57370-02FB-4FD5-890C-9DD50ED83E5B}"/>
            </a:ext>
          </a:extLst>
        </xdr:cNvPr>
        <xdr:cNvSpPr/>
      </xdr:nvSpPr>
      <xdr:spPr>
        <a:xfrm>
          <a:off x="313458" y="15600218"/>
          <a:ext cx="1159575" cy="59537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8" name="CuadroTexto 7">
          <a:extLst>
            <a:ext uri="{FF2B5EF4-FFF2-40B4-BE49-F238E27FC236}">
              <a16:creationId xmlns:a16="http://schemas.microsoft.com/office/drawing/2014/main" id="{4380D6DC-D1EF-47CE-B191-0BBB43F2D6B2}"/>
            </a:ext>
          </a:extLst>
        </xdr:cNvPr>
        <xdr:cNvSpPr txBox="1"/>
      </xdr:nvSpPr>
      <xdr:spPr>
        <a:xfrm>
          <a:off x="1534391" y="15720580"/>
          <a:ext cx="3685309" cy="4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9" name="CuadroTexto 8">
          <a:extLst>
            <a:ext uri="{FF2B5EF4-FFF2-40B4-BE49-F238E27FC236}">
              <a16:creationId xmlns:a16="http://schemas.microsoft.com/office/drawing/2014/main" id="{B934E830-D606-4184-801B-C2F203B0757D}"/>
            </a:ext>
          </a:extLst>
        </xdr:cNvPr>
        <xdr:cNvSpPr txBox="1"/>
      </xdr:nvSpPr>
      <xdr:spPr>
        <a:xfrm>
          <a:off x="1575954" y="16506825"/>
          <a:ext cx="2497877" cy="48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16</xdr:col>
      <xdr:colOff>1325561</xdr:colOff>
      <xdr:row>24</xdr:row>
      <xdr:rowOff>142874</xdr:rowOff>
    </xdr:from>
    <xdr:to>
      <xdr:col>18</xdr:col>
      <xdr:colOff>1166812</xdr:colOff>
      <xdr:row>63</xdr:row>
      <xdr:rowOff>47625</xdr:rowOff>
    </xdr:to>
    <xdr:sp macro="" textlink="">
      <xdr:nvSpPr>
        <xdr:cNvPr id="10" name="Rectángulo redondeado 2">
          <a:extLst>
            <a:ext uri="{FF2B5EF4-FFF2-40B4-BE49-F238E27FC236}">
              <a16:creationId xmlns:a16="http://schemas.microsoft.com/office/drawing/2014/main" id="{D82434B6-AFE3-4971-A313-9320F73CD245}"/>
            </a:ext>
          </a:extLst>
        </xdr:cNvPr>
        <xdr:cNvSpPr/>
      </xdr:nvSpPr>
      <xdr:spPr>
        <a:xfrm>
          <a:off x="12969874" y="5357812"/>
          <a:ext cx="2794001" cy="7905751"/>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148589</xdr:colOff>
      <xdr:row>90</xdr:row>
      <xdr:rowOff>103909</xdr:rowOff>
    </xdr:from>
    <xdr:to>
      <xdr:col>22</xdr:col>
      <xdr:colOff>2217596</xdr:colOff>
      <xdr:row>100</xdr:row>
      <xdr:rowOff>79787</xdr:rowOff>
    </xdr:to>
    <xdr:pic>
      <xdr:nvPicPr>
        <xdr:cNvPr id="11" name="Imagen 10">
          <a:extLst>
            <a:ext uri="{FF2B5EF4-FFF2-40B4-BE49-F238E27FC236}">
              <a16:creationId xmlns:a16="http://schemas.microsoft.com/office/drawing/2014/main" id="{8C66AD06-540E-4E63-AB2A-F6CB03E1A3B4}"/>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2043"/>
        <a:stretch/>
      </xdr:blipFill>
      <xdr:spPr bwMode="auto">
        <a:xfrm>
          <a:off x="5825489" y="17477509"/>
          <a:ext cx="16451757" cy="1576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166687</xdr:colOff>
      <xdr:row>11</xdr:row>
      <xdr:rowOff>55561</xdr:rowOff>
    </xdr:from>
    <xdr:to>
      <xdr:col>20</xdr:col>
      <xdr:colOff>714465</xdr:colOff>
      <xdr:row>75</xdr:row>
      <xdr:rowOff>150811</xdr:rowOff>
    </xdr:to>
    <xdr:pic>
      <xdr:nvPicPr>
        <xdr:cNvPr id="13" name="Imagen 12">
          <a:extLst>
            <a:ext uri="{FF2B5EF4-FFF2-40B4-BE49-F238E27FC236}">
              <a16:creationId xmlns:a16="http://schemas.microsoft.com/office/drawing/2014/main" id="{2FEB6794-7519-4D7F-9096-13F870FEA083}"/>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0472" t="15384" r="41447" b="37762"/>
        <a:stretch/>
      </xdr:blipFill>
      <xdr:spPr bwMode="auto">
        <a:xfrm>
          <a:off x="5834062" y="2555874"/>
          <a:ext cx="12215903" cy="12811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0.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D1B3EEE7-9D72-40AD-A765-A91328EF0D5C}"/>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836E9743-18EB-4227-B502-1D41F82F8954}"/>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8C3E3D69-770B-4B3C-9C15-DFCD53F24D8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4F7B34EE-2F2F-4B46-BD6B-F3280DA7AF3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729228" y="15540470"/>
          <a:ext cx="1387533" cy="1339908"/>
        </a:xfrm>
        <a:prstGeom prst="rect">
          <a:avLst/>
        </a:prstGeom>
      </xdr:spPr>
    </xdr:pic>
    <xdr:clientData/>
  </xdr:twoCellAnchor>
  <xdr:twoCellAnchor>
    <xdr:from>
      <xdr:col>13</xdr:col>
      <xdr:colOff>480320</xdr:colOff>
      <xdr:row>87</xdr:row>
      <xdr:rowOff>68753</xdr:rowOff>
    </xdr:from>
    <xdr:to>
      <xdr:col>17</xdr:col>
      <xdr:colOff>894051</xdr:colOff>
      <xdr:row>89</xdr:row>
      <xdr:rowOff>112568</xdr:rowOff>
    </xdr:to>
    <xdr:sp macro="" textlink="">
      <xdr:nvSpPr>
        <xdr:cNvPr id="6" name="CuadroTexto 5">
          <a:extLst>
            <a:ext uri="{FF2B5EF4-FFF2-40B4-BE49-F238E27FC236}">
              <a16:creationId xmlns:a16="http://schemas.microsoft.com/office/drawing/2014/main" id="{D365EE3D-A76E-47FE-920E-3688DB936932}"/>
            </a:ext>
          </a:extLst>
        </xdr:cNvPr>
        <xdr:cNvSpPr txBox="1"/>
      </xdr:nvSpPr>
      <xdr:spPr>
        <a:xfrm>
          <a:off x="9967220" y="15146828"/>
          <a:ext cx="4023706" cy="3676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NOTA:</a:t>
          </a:r>
          <a:r>
            <a:rPr lang="es-ES" sz="1600" b="1" baseline="0">
              <a:solidFill>
                <a:schemeClr val="tx1"/>
              </a:solidFill>
            </a:rPr>
            <a:t> SE ESTIMO AL 95% LA LOSA SP</a:t>
          </a:r>
          <a:endParaRPr lang="es-ES" sz="1600" b="1">
            <a:solidFill>
              <a:schemeClr val="tx1"/>
            </a:solidFill>
          </a:endParaRPr>
        </a:p>
      </xdr:txBody>
    </xdr:sp>
    <xdr:clientData/>
  </xdr:twoCellAnchor>
  <xdr:twoCellAnchor editAs="oneCell">
    <xdr:from>
      <xdr:col>8</xdr:col>
      <xdr:colOff>254145</xdr:colOff>
      <xdr:row>90</xdr:row>
      <xdr:rowOff>128151</xdr:rowOff>
    </xdr:from>
    <xdr:to>
      <xdr:col>24</xdr:col>
      <xdr:colOff>218993</xdr:colOff>
      <xdr:row>100</xdr:row>
      <xdr:rowOff>2285</xdr:rowOff>
    </xdr:to>
    <xdr:pic>
      <xdr:nvPicPr>
        <xdr:cNvPr id="7" name="Imagen 6">
          <a:extLst>
            <a:ext uri="{FF2B5EF4-FFF2-40B4-BE49-F238E27FC236}">
              <a16:creationId xmlns:a16="http://schemas.microsoft.com/office/drawing/2014/main" id="{04DD6C59-0787-4F33-9E88-41B0F5F83FF5}"/>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2043"/>
        <a:stretch/>
      </xdr:blipFill>
      <xdr:spPr bwMode="auto">
        <a:xfrm>
          <a:off x="5931045" y="15692001"/>
          <a:ext cx="16424048" cy="14743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47625</xdr:colOff>
      <xdr:row>15</xdr:row>
      <xdr:rowOff>0</xdr:rowOff>
    </xdr:from>
    <xdr:to>
      <xdr:col>21</xdr:col>
      <xdr:colOff>140644</xdr:colOff>
      <xdr:row>77</xdr:row>
      <xdr:rowOff>95250</xdr:rowOff>
    </xdr:to>
    <xdr:pic>
      <xdr:nvPicPr>
        <xdr:cNvPr id="8" name="Imagen 7">
          <a:extLst>
            <a:ext uri="{FF2B5EF4-FFF2-40B4-BE49-F238E27FC236}">
              <a16:creationId xmlns:a16="http://schemas.microsoft.com/office/drawing/2014/main" id="{05EAF5D2-9C1F-4C88-A555-95378B76C09C}"/>
            </a:ext>
          </a:extLst>
        </xdr:cNvPr>
        <xdr:cNvPicPr>
          <a:picLocks noChangeAspect="1"/>
        </xdr:cNvPicPr>
      </xdr:nvPicPr>
      <xdr:blipFill>
        <a:blip xmlns:r="http://schemas.openxmlformats.org/officeDocument/2006/relationships" r:embed="rId6"/>
        <a:stretch>
          <a:fillRect/>
        </a:stretch>
      </xdr:blipFill>
      <xdr:spPr>
        <a:xfrm>
          <a:off x="11715750" y="3238500"/>
          <a:ext cx="7855894" cy="10064750"/>
        </a:xfrm>
        <a:prstGeom prst="rect">
          <a:avLst/>
        </a:prstGeom>
      </xdr:spPr>
    </xdr:pic>
    <xdr:clientData/>
  </xdr:twoCellAnchor>
  <xdr:twoCellAnchor editAs="oneCell">
    <xdr:from>
      <xdr:col>4</xdr:col>
      <xdr:colOff>571500</xdr:colOff>
      <xdr:row>15</xdr:row>
      <xdr:rowOff>0</xdr:rowOff>
    </xdr:from>
    <xdr:to>
      <xdr:col>15</xdr:col>
      <xdr:colOff>438111</xdr:colOff>
      <xdr:row>77</xdr:row>
      <xdr:rowOff>142875</xdr:rowOff>
    </xdr:to>
    <xdr:pic>
      <xdr:nvPicPr>
        <xdr:cNvPr id="9" name="Imagen 8">
          <a:extLst>
            <a:ext uri="{FF2B5EF4-FFF2-40B4-BE49-F238E27FC236}">
              <a16:creationId xmlns:a16="http://schemas.microsoft.com/office/drawing/2014/main" id="{63A7EFFE-AA97-47DA-9039-3A240446EF0D}"/>
            </a:ext>
          </a:extLst>
        </xdr:cNvPr>
        <xdr:cNvPicPr>
          <a:picLocks noChangeAspect="1"/>
        </xdr:cNvPicPr>
      </xdr:nvPicPr>
      <xdr:blipFill>
        <a:blip xmlns:r="http://schemas.openxmlformats.org/officeDocument/2006/relationships" r:embed="rId7"/>
        <a:stretch>
          <a:fillRect/>
        </a:stretch>
      </xdr:blipFill>
      <xdr:spPr>
        <a:xfrm>
          <a:off x="3206750" y="3238500"/>
          <a:ext cx="7804111" cy="10112375"/>
        </a:xfrm>
        <a:prstGeom prst="rect">
          <a:avLst/>
        </a:prstGeom>
      </xdr:spPr>
    </xdr:pic>
    <xdr:clientData/>
  </xdr:twoCellAnchor>
</xdr:wsDr>
</file>

<file path=xl/drawings/drawing71.xml><?xml version="1.0" encoding="utf-8"?>
<xdr:wsDr xmlns:xdr="http://schemas.openxmlformats.org/drawingml/2006/spreadsheetDrawing" xmlns:a="http://schemas.openxmlformats.org/drawingml/2006/main">
  <xdr:twoCellAnchor editAs="oneCell">
    <xdr:from>
      <xdr:col>15</xdr:col>
      <xdr:colOff>1010063</xdr:colOff>
      <xdr:row>42</xdr:row>
      <xdr:rowOff>130809</xdr:rowOff>
    </xdr:from>
    <xdr:to>
      <xdr:col>25</xdr:col>
      <xdr:colOff>1162357</xdr:colOff>
      <xdr:row>82</xdr:row>
      <xdr:rowOff>134620</xdr:rowOff>
    </xdr:to>
    <xdr:pic>
      <xdr:nvPicPr>
        <xdr:cNvPr id="2" name="Imagen 1">
          <a:extLst>
            <a:ext uri="{FF2B5EF4-FFF2-40B4-BE49-F238E27FC236}">
              <a16:creationId xmlns:a16="http://schemas.microsoft.com/office/drawing/2014/main" id="{031A9BAC-269F-4620-843A-8D52E0DEB21B}"/>
            </a:ext>
          </a:extLst>
        </xdr:cNvPr>
        <xdr:cNvPicPr>
          <a:picLocks noChangeAspect="1" noChangeArrowheads="1"/>
        </xdr:cNvPicPr>
      </xdr:nvPicPr>
      <xdr:blipFill rotWithShape="1">
        <a:blip xmlns:r="http://schemas.openxmlformats.org/officeDocument/2006/relationships" r:embed="rId1" cstate="print">
          <a:biLevel thresh="75000"/>
          <a:extLst>
            <a:ext uri="{28A0092B-C50C-407E-A947-70E740481C1C}">
              <a14:useLocalDpi xmlns:a14="http://schemas.microsoft.com/office/drawing/2010/main" val="0"/>
            </a:ext>
          </a:extLst>
        </a:blip>
        <a:srcRect l="22047" t="2562" r="24981" b="30157"/>
        <a:stretch/>
      </xdr:blipFill>
      <xdr:spPr bwMode="auto">
        <a:xfrm>
          <a:off x="11816608" y="8374264"/>
          <a:ext cx="13158249" cy="6931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63500</xdr:colOff>
      <xdr:row>0</xdr:row>
      <xdr:rowOff>0</xdr:rowOff>
    </xdr:from>
    <xdr:to>
      <xdr:col>25</xdr:col>
      <xdr:colOff>1272911</xdr:colOff>
      <xdr:row>0</xdr:row>
      <xdr:rowOff>629557</xdr:rowOff>
    </xdr:to>
    <xdr:pic>
      <xdr:nvPicPr>
        <xdr:cNvPr id="3" name="Imagen 11">
          <a:extLst>
            <a:ext uri="{FF2B5EF4-FFF2-40B4-BE49-F238E27FC236}">
              <a16:creationId xmlns:a16="http://schemas.microsoft.com/office/drawing/2014/main" id="{6010BB2D-453F-45F4-B053-C2D7F504AC4A}"/>
            </a:ext>
          </a:extLst>
        </xdr:cNvPr>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3672165" y="0"/>
          <a:ext cx="121322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4" name="Imagen 10" descr="Gus Marcos – Inversiones Inmobiliarias">
          <a:extLst>
            <a:ext uri="{FF2B5EF4-FFF2-40B4-BE49-F238E27FC236}">
              <a16:creationId xmlns:a16="http://schemas.microsoft.com/office/drawing/2014/main" id="{E7C0874D-DB59-406A-96BD-688ECBAE7825}"/>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22746393" y="21128"/>
          <a:ext cx="672466" cy="6448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84</xdr:row>
      <xdr:rowOff>51954</xdr:rowOff>
    </xdr:from>
    <xdr:to>
      <xdr:col>17</xdr:col>
      <xdr:colOff>1410295</xdr:colOff>
      <xdr:row>87</xdr:row>
      <xdr:rowOff>589</xdr:rowOff>
    </xdr:to>
    <xdr:sp macro="" textlink="">
      <xdr:nvSpPr>
        <xdr:cNvPr id="5" name="CuadroTexto 4">
          <a:extLst>
            <a:ext uri="{FF2B5EF4-FFF2-40B4-BE49-F238E27FC236}">
              <a16:creationId xmlns:a16="http://schemas.microsoft.com/office/drawing/2014/main" id="{1B0B6626-CAA4-4FB9-B36E-1E2320607308}"/>
            </a:ext>
          </a:extLst>
        </xdr:cNvPr>
        <xdr:cNvSpPr txBox="1"/>
      </xdr:nvSpPr>
      <xdr:spPr>
        <a:xfrm>
          <a:off x="12267507" y="15438639"/>
          <a:ext cx="2573038" cy="487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83</xdr:row>
      <xdr:rowOff>103909</xdr:rowOff>
    </xdr:from>
    <xdr:to>
      <xdr:col>16</xdr:col>
      <xdr:colOff>259814</xdr:colOff>
      <xdr:row>87</xdr:row>
      <xdr:rowOff>7780</xdr:rowOff>
    </xdr:to>
    <xdr:sp macro="" textlink="">
      <xdr:nvSpPr>
        <xdr:cNvPr id="6" name="Rectángulo redondeado 2">
          <a:extLst>
            <a:ext uri="{FF2B5EF4-FFF2-40B4-BE49-F238E27FC236}">
              <a16:creationId xmlns:a16="http://schemas.microsoft.com/office/drawing/2014/main" id="{7D05AF05-6895-41CD-B0F7-9BDAA0C3E1E6}"/>
            </a:ext>
          </a:extLst>
        </xdr:cNvPr>
        <xdr:cNvSpPr/>
      </xdr:nvSpPr>
      <xdr:spPr>
        <a:xfrm>
          <a:off x="11020425" y="15313429"/>
          <a:ext cx="1191359" cy="62205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200743</xdr:colOff>
      <xdr:row>78</xdr:row>
      <xdr:rowOff>128350</xdr:rowOff>
    </xdr:from>
    <xdr:to>
      <xdr:col>16</xdr:col>
      <xdr:colOff>270057</xdr:colOff>
      <xdr:row>82</xdr:row>
      <xdr:rowOff>46599</xdr:rowOff>
    </xdr:to>
    <xdr:sp macro="" textlink="">
      <xdr:nvSpPr>
        <xdr:cNvPr id="7" name="Rectángulo redondeado 2">
          <a:extLst>
            <a:ext uri="{FF2B5EF4-FFF2-40B4-BE49-F238E27FC236}">
              <a16:creationId xmlns:a16="http://schemas.microsoft.com/office/drawing/2014/main" id="{7EB4671B-2F5F-41E9-90ED-E187A1A74F18}"/>
            </a:ext>
          </a:extLst>
        </xdr:cNvPr>
        <xdr:cNvSpPr/>
      </xdr:nvSpPr>
      <xdr:spPr>
        <a:xfrm>
          <a:off x="11032573" y="14486335"/>
          <a:ext cx="1191359" cy="60214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310289</xdr:colOff>
      <xdr:row>79</xdr:row>
      <xdr:rowOff>94546</xdr:rowOff>
    </xdr:from>
    <xdr:to>
      <xdr:col>17</xdr:col>
      <xdr:colOff>1408857</xdr:colOff>
      <xdr:row>82</xdr:row>
      <xdr:rowOff>57559</xdr:rowOff>
    </xdr:to>
    <xdr:sp macro="" textlink="">
      <xdr:nvSpPr>
        <xdr:cNvPr id="8" name="CuadroTexto 7">
          <a:extLst>
            <a:ext uri="{FF2B5EF4-FFF2-40B4-BE49-F238E27FC236}">
              <a16:creationId xmlns:a16="http://schemas.microsoft.com/office/drawing/2014/main" id="{ACBEBC94-3047-4FC8-B2DA-A7301A87FC9E}"/>
            </a:ext>
          </a:extLst>
        </xdr:cNvPr>
        <xdr:cNvSpPr txBox="1"/>
      </xdr:nvSpPr>
      <xdr:spPr>
        <a:xfrm>
          <a:off x="12266069" y="14623981"/>
          <a:ext cx="2573038" cy="469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31</xdr:row>
      <xdr:rowOff>0</xdr:rowOff>
    </xdr:from>
    <xdr:to>
      <xdr:col>9</xdr:col>
      <xdr:colOff>304800</xdr:colOff>
      <xdr:row>32</xdr:row>
      <xdr:rowOff>114301</xdr:rowOff>
    </xdr:to>
    <xdr:sp macro="" textlink="">
      <xdr:nvSpPr>
        <xdr:cNvPr id="9" name="AutoShape 1">
          <a:extLst>
            <a:ext uri="{FF2B5EF4-FFF2-40B4-BE49-F238E27FC236}">
              <a16:creationId xmlns:a16="http://schemas.microsoft.com/office/drawing/2014/main" id="{81C95155-D537-4048-BA3A-AE68E1AFC757}"/>
            </a:ext>
          </a:extLst>
        </xdr:cNvPr>
        <xdr:cNvSpPr>
          <a:spLocks noChangeAspect="1" noChangeArrowheads="1"/>
        </xdr:cNvSpPr>
      </xdr:nvSpPr>
      <xdr:spPr bwMode="auto">
        <a:xfrm>
          <a:off x="6600825" y="6248400"/>
          <a:ext cx="304800" cy="28575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415637</xdr:colOff>
      <xdr:row>89</xdr:row>
      <xdr:rowOff>69272</xdr:rowOff>
    </xdr:from>
    <xdr:to>
      <xdr:col>9</xdr:col>
      <xdr:colOff>266700</xdr:colOff>
      <xdr:row>95</xdr:row>
      <xdr:rowOff>398863</xdr:rowOff>
    </xdr:to>
    <xdr:pic>
      <xdr:nvPicPr>
        <xdr:cNvPr id="10" name="Imagen 9">
          <a:extLst>
            <a:ext uri="{FF2B5EF4-FFF2-40B4-BE49-F238E27FC236}">
              <a16:creationId xmlns:a16="http://schemas.microsoft.com/office/drawing/2014/main" id="{51776FD3-1E76-439D-8E1B-C74D4B442229}"/>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454362" y="16326542"/>
          <a:ext cx="1413163" cy="1331621"/>
        </a:xfrm>
        <a:prstGeom prst="rect">
          <a:avLst/>
        </a:prstGeom>
      </xdr:spPr>
    </xdr:pic>
    <xdr:clientData/>
  </xdr:twoCellAnchor>
  <xdr:twoCellAnchor editAs="oneCell">
    <xdr:from>
      <xdr:col>11</xdr:col>
      <xdr:colOff>124689</xdr:colOff>
      <xdr:row>88</xdr:row>
      <xdr:rowOff>138545</xdr:rowOff>
    </xdr:from>
    <xdr:to>
      <xdr:col>12</xdr:col>
      <xdr:colOff>741736</xdr:colOff>
      <xdr:row>95</xdr:row>
      <xdr:rowOff>360389</xdr:rowOff>
    </xdr:to>
    <xdr:pic>
      <xdr:nvPicPr>
        <xdr:cNvPr id="11" name="Imagen 10">
          <a:extLst>
            <a:ext uri="{FF2B5EF4-FFF2-40B4-BE49-F238E27FC236}">
              <a16:creationId xmlns:a16="http://schemas.microsoft.com/office/drawing/2014/main" id="{868C7281-AEC6-4972-A951-65F06FA5812E}"/>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8289519" y="16222460"/>
          <a:ext cx="1396192" cy="1397229"/>
        </a:xfrm>
        <a:prstGeom prst="rect">
          <a:avLst/>
        </a:prstGeom>
      </xdr:spPr>
    </xdr:pic>
    <xdr:clientData/>
  </xdr:twoCellAnchor>
  <xdr:twoCellAnchor>
    <xdr:from>
      <xdr:col>23</xdr:col>
      <xdr:colOff>1001402</xdr:colOff>
      <xdr:row>48</xdr:row>
      <xdr:rowOff>31749</xdr:rowOff>
    </xdr:from>
    <xdr:to>
      <xdr:col>25</xdr:col>
      <xdr:colOff>428626</xdr:colOff>
      <xdr:row>56</xdr:row>
      <xdr:rowOff>22230</xdr:rowOff>
    </xdr:to>
    <xdr:sp macro="" textlink="">
      <xdr:nvSpPr>
        <xdr:cNvPr id="13" name="Rombo 12">
          <a:extLst>
            <a:ext uri="{FF2B5EF4-FFF2-40B4-BE49-F238E27FC236}">
              <a16:creationId xmlns:a16="http://schemas.microsoft.com/office/drawing/2014/main" id="{B18F537B-34E9-4EC0-9FF0-6E8BD56034F1}"/>
            </a:ext>
          </a:extLst>
        </xdr:cNvPr>
        <xdr:cNvSpPr/>
      </xdr:nvSpPr>
      <xdr:spPr>
        <a:xfrm>
          <a:off x="22367882" y="9240519"/>
          <a:ext cx="1675124" cy="1360176"/>
        </a:xfrm>
        <a:prstGeom prst="diamond">
          <a:avLst/>
        </a:prstGeom>
        <a:solidFill>
          <a:srgbClr val="92D050"/>
        </a:solidFill>
        <a:ln w="34925">
          <a:solidFill>
            <a:srgbClr val="FFFFFF"/>
          </a:solidFill>
        </a:ln>
        <a:effectLst>
          <a:outerShdw blurRad="317500" dir="2700000" algn="ctr">
            <a:srgbClr val="000000">
              <a:alpha val="43000"/>
            </a:srgbClr>
          </a:outerShdw>
        </a:effectLst>
        <a:scene3d>
          <a:camera prst="perspectiveFront" fov="2700000">
            <a:rot lat="19086000" lon="19067999" rev="3108000"/>
          </a:camera>
          <a:lightRig rig="threePt" dir="t">
            <a:rot lat="0" lon="0" rev="0"/>
          </a:lightRig>
        </a:scene3d>
        <a:sp3d extrusionH="38100" prstMaterial="clear">
          <a:bevelT w="260350" h="50800" prst="softRound"/>
          <a:bevelB prst="softRound"/>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MX" sz="1100"/>
        </a:p>
      </xdr:txBody>
    </xdr:sp>
    <xdr:clientData/>
  </xdr:twoCellAnchor>
  <xdr:twoCellAnchor>
    <xdr:from>
      <xdr:col>23</xdr:col>
      <xdr:colOff>928254</xdr:colOff>
      <xdr:row>48</xdr:row>
      <xdr:rowOff>98195</xdr:rowOff>
    </xdr:from>
    <xdr:to>
      <xdr:col>25</xdr:col>
      <xdr:colOff>461240</xdr:colOff>
      <xdr:row>56</xdr:row>
      <xdr:rowOff>13855</xdr:rowOff>
    </xdr:to>
    <xdr:sp macro="" textlink="">
      <xdr:nvSpPr>
        <xdr:cNvPr id="14" name="Rectángulo redondeado 2">
          <a:extLst>
            <a:ext uri="{FF2B5EF4-FFF2-40B4-BE49-F238E27FC236}">
              <a16:creationId xmlns:a16="http://schemas.microsoft.com/office/drawing/2014/main" id="{51D65953-9561-45CA-A42E-71D31B88E0E9}"/>
            </a:ext>
          </a:extLst>
        </xdr:cNvPr>
        <xdr:cNvSpPr/>
      </xdr:nvSpPr>
      <xdr:spPr>
        <a:xfrm>
          <a:off x="22296639" y="9305060"/>
          <a:ext cx="1778981" cy="1294880"/>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7</xdr:col>
      <xdr:colOff>410964</xdr:colOff>
      <xdr:row>89</xdr:row>
      <xdr:rowOff>81657</xdr:rowOff>
    </xdr:from>
    <xdr:to>
      <xdr:col>23</xdr:col>
      <xdr:colOff>765780</xdr:colOff>
      <xdr:row>96</xdr:row>
      <xdr:rowOff>20162</xdr:rowOff>
    </xdr:to>
    <xdr:pic>
      <xdr:nvPicPr>
        <xdr:cNvPr id="19" name="Imagen 18">
          <a:extLst>
            <a:ext uri="{FF2B5EF4-FFF2-40B4-BE49-F238E27FC236}">
              <a16:creationId xmlns:a16="http://schemas.microsoft.com/office/drawing/2014/main" id="{46ED564C-BD6A-4051-AF15-909A051F4A7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5316339" y="16131282"/>
          <a:ext cx="16475879" cy="1629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2.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122E9E0E-FD93-4659-8270-50267C3CA7C9}"/>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703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B5392720-EC02-439E-B7E4-CDB338EDEA29}"/>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6276"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56308</xdr:rowOff>
    </xdr:to>
    <xdr:pic>
      <xdr:nvPicPr>
        <xdr:cNvPr id="4" name="Imagen 3">
          <a:extLst>
            <a:ext uri="{FF2B5EF4-FFF2-40B4-BE49-F238E27FC236}">
              <a16:creationId xmlns:a16="http://schemas.microsoft.com/office/drawing/2014/main" id="{1B7980BF-314D-432D-A9EE-3E21AAF18C78}"/>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258483"/>
          <a:ext cx="1409353" cy="133335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19223</xdr:rowOff>
    </xdr:to>
    <xdr:pic>
      <xdr:nvPicPr>
        <xdr:cNvPr id="5" name="Imagen 4">
          <a:extLst>
            <a:ext uri="{FF2B5EF4-FFF2-40B4-BE49-F238E27FC236}">
              <a16:creationId xmlns:a16="http://schemas.microsoft.com/office/drawing/2014/main" id="{78A1FE89-1DE8-4DEB-9FDD-D0BC90BA0F1A}"/>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42588" y="16136735"/>
          <a:ext cx="1408488" cy="1418013"/>
        </a:xfrm>
        <a:prstGeom prst="rect">
          <a:avLst/>
        </a:prstGeom>
      </xdr:spPr>
    </xdr:pic>
    <xdr:clientData/>
  </xdr:twoCellAnchor>
  <xdr:twoCellAnchor editAs="oneCell">
    <xdr:from>
      <xdr:col>15</xdr:col>
      <xdr:colOff>715414</xdr:colOff>
      <xdr:row>34</xdr:row>
      <xdr:rowOff>96982</xdr:rowOff>
    </xdr:from>
    <xdr:to>
      <xdr:col>27</xdr:col>
      <xdr:colOff>44559</xdr:colOff>
      <xdr:row>81</xdr:row>
      <xdr:rowOff>69274</xdr:rowOff>
    </xdr:to>
    <xdr:pic>
      <xdr:nvPicPr>
        <xdr:cNvPr id="9" name="Imagen 8">
          <a:extLst>
            <a:ext uri="{FF2B5EF4-FFF2-40B4-BE49-F238E27FC236}">
              <a16:creationId xmlns:a16="http://schemas.microsoft.com/office/drawing/2014/main" id="{7EE51F23-4A5B-4AF3-B89F-53A52928C37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646650" y="6608618"/>
          <a:ext cx="14028818" cy="77862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83126</xdr:colOff>
      <xdr:row>33</xdr:row>
      <xdr:rowOff>13854</xdr:rowOff>
    </xdr:from>
    <xdr:to>
      <xdr:col>15</xdr:col>
      <xdr:colOff>207817</xdr:colOff>
      <xdr:row>81</xdr:row>
      <xdr:rowOff>110836</xdr:rowOff>
    </xdr:to>
    <xdr:pic>
      <xdr:nvPicPr>
        <xdr:cNvPr id="7" name="Imagen 6">
          <a:extLst>
            <a:ext uri="{FF2B5EF4-FFF2-40B4-BE49-F238E27FC236}">
              <a16:creationId xmlns:a16="http://schemas.microsoft.com/office/drawing/2014/main" id="{EE9195B7-4392-4B47-A268-CFE7A106E28F}"/>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504"/>
        <a:stretch/>
      </xdr:blipFill>
      <xdr:spPr>
        <a:xfrm>
          <a:off x="83126" y="6359236"/>
          <a:ext cx="11055927" cy="8077200"/>
        </a:xfrm>
        <a:prstGeom prst="rect">
          <a:avLst/>
        </a:prstGeom>
      </xdr:spPr>
    </xdr:pic>
    <xdr:clientData/>
  </xdr:twoCellAnchor>
  <xdr:twoCellAnchor editAs="oneCell">
    <xdr:from>
      <xdr:col>11</xdr:col>
      <xdr:colOff>734292</xdr:colOff>
      <xdr:row>82</xdr:row>
      <xdr:rowOff>53285</xdr:rowOff>
    </xdr:from>
    <xdr:to>
      <xdr:col>15</xdr:col>
      <xdr:colOff>290947</xdr:colOff>
      <xdr:row>84</xdr:row>
      <xdr:rowOff>152398</xdr:rowOff>
    </xdr:to>
    <xdr:pic>
      <xdr:nvPicPr>
        <xdr:cNvPr id="11" name="Imagen 10">
          <a:extLst>
            <a:ext uri="{FF2B5EF4-FFF2-40B4-BE49-F238E27FC236}">
              <a16:creationId xmlns:a16="http://schemas.microsoft.com/office/drawing/2014/main" id="{5D954386-4D18-4FAD-A751-076DD8CCB6B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977747" y="14545140"/>
          <a:ext cx="2244436" cy="4316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858980</xdr:colOff>
      <xdr:row>29</xdr:row>
      <xdr:rowOff>105515</xdr:rowOff>
    </xdr:from>
    <xdr:to>
      <xdr:col>25</xdr:col>
      <xdr:colOff>789709</xdr:colOff>
      <xdr:row>32</xdr:row>
      <xdr:rowOff>152400</xdr:rowOff>
    </xdr:to>
    <xdr:pic>
      <xdr:nvPicPr>
        <xdr:cNvPr id="12" name="Imagen 11">
          <a:extLst>
            <a:ext uri="{FF2B5EF4-FFF2-40B4-BE49-F238E27FC236}">
              <a16:creationId xmlns:a16="http://schemas.microsoft.com/office/drawing/2014/main" id="{954B9953-1DC5-4561-B620-33A203634BE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912435" y="5785879"/>
          <a:ext cx="11831783" cy="5456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512619</xdr:colOff>
      <xdr:row>82</xdr:row>
      <xdr:rowOff>69271</xdr:rowOff>
    </xdr:from>
    <xdr:to>
      <xdr:col>26</xdr:col>
      <xdr:colOff>93975</xdr:colOff>
      <xdr:row>85</xdr:row>
      <xdr:rowOff>110835</xdr:rowOff>
    </xdr:to>
    <xdr:pic>
      <xdr:nvPicPr>
        <xdr:cNvPr id="13" name="Imagen 12">
          <a:extLst>
            <a:ext uri="{FF2B5EF4-FFF2-40B4-BE49-F238E27FC236}">
              <a16:creationId xmlns:a16="http://schemas.microsoft.com/office/drawing/2014/main" id="{53A5B090-2587-4D9E-BA9B-E153FC5E08C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426546" y="14561126"/>
          <a:ext cx="6951974" cy="540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221672</xdr:colOff>
      <xdr:row>30</xdr:row>
      <xdr:rowOff>124690</xdr:rowOff>
    </xdr:from>
    <xdr:to>
      <xdr:col>13</xdr:col>
      <xdr:colOff>471054</xdr:colOff>
      <xdr:row>34</xdr:row>
      <xdr:rowOff>0</xdr:rowOff>
    </xdr:to>
    <xdr:pic>
      <xdr:nvPicPr>
        <xdr:cNvPr id="14" name="Imagen 13">
          <a:extLst>
            <a:ext uri="{FF2B5EF4-FFF2-40B4-BE49-F238E27FC236}">
              <a16:creationId xmlns:a16="http://schemas.microsoft.com/office/drawing/2014/main" id="{7B35EFE3-B35C-442C-8497-24DD37EAB86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68036" y="5971308"/>
          <a:ext cx="9725891" cy="540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214314</xdr:colOff>
      <xdr:row>12</xdr:row>
      <xdr:rowOff>47624</xdr:rowOff>
    </xdr:from>
    <xdr:to>
      <xdr:col>25</xdr:col>
      <xdr:colOff>500063</xdr:colOff>
      <xdr:row>29</xdr:row>
      <xdr:rowOff>119062</xdr:rowOff>
    </xdr:to>
    <xdr:pic>
      <xdr:nvPicPr>
        <xdr:cNvPr id="16" name="Imagen 15">
          <a:extLst>
            <a:ext uri="{FF2B5EF4-FFF2-40B4-BE49-F238E27FC236}">
              <a16:creationId xmlns:a16="http://schemas.microsoft.com/office/drawing/2014/main" id="{E6787855-239D-4DDB-8D30-372D364EE71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47689" y="2738437"/>
          <a:ext cx="23193374"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231285</xdr:colOff>
      <xdr:row>90</xdr:row>
      <xdr:rowOff>22426</xdr:rowOff>
    </xdr:from>
    <xdr:to>
      <xdr:col>24</xdr:col>
      <xdr:colOff>228914</xdr:colOff>
      <xdr:row>100</xdr:row>
      <xdr:rowOff>8557</xdr:rowOff>
    </xdr:to>
    <xdr:pic>
      <xdr:nvPicPr>
        <xdr:cNvPr id="18" name="Imagen 17">
          <a:extLst>
            <a:ext uri="{FF2B5EF4-FFF2-40B4-BE49-F238E27FC236}">
              <a16:creationId xmlns:a16="http://schemas.microsoft.com/office/drawing/2014/main" id="{EB32A46B-09A5-4868-BDC5-F424604EE253}"/>
            </a:ext>
          </a:extLst>
        </xdr:cNvPr>
        <xdr:cNvPicPr>
          <a:picLocks noChangeAspect="1" noChangeArrowheads="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r="22043"/>
        <a:stretch/>
      </xdr:blipFill>
      <xdr:spPr bwMode="auto">
        <a:xfrm>
          <a:off x="5898660" y="15952989"/>
          <a:ext cx="16475879" cy="1629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3.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2E30CF1C-CBA2-4F55-A0C2-A6C810EF0297}"/>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75060"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88DF12C7-A707-4717-9AF2-C7EE618E95F4}"/>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435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56308</xdr:rowOff>
    </xdr:to>
    <xdr:pic>
      <xdr:nvPicPr>
        <xdr:cNvPr id="4" name="Imagen 3">
          <a:extLst>
            <a:ext uri="{FF2B5EF4-FFF2-40B4-BE49-F238E27FC236}">
              <a16:creationId xmlns:a16="http://schemas.microsoft.com/office/drawing/2014/main" id="{D73BA622-46B6-4D60-8CCF-527BB4451EC1}"/>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46323" y="16001308"/>
          <a:ext cx="1413163" cy="130668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19223</xdr:rowOff>
    </xdr:to>
    <xdr:pic>
      <xdr:nvPicPr>
        <xdr:cNvPr id="5" name="Imagen 4">
          <a:extLst>
            <a:ext uri="{FF2B5EF4-FFF2-40B4-BE49-F238E27FC236}">
              <a16:creationId xmlns:a16="http://schemas.microsoft.com/office/drawing/2014/main" id="{BD704D60-C2AF-45F7-9F3D-6DCF856CD864}"/>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74973" y="15889085"/>
          <a:ext cx="1419918" cy="1381818"/>
        </a:xfrm>
        <a:prstGeom prst="rect">
          <a:avLst/>
        </a:prstGeom>
      </xdr:spPr>
    </xdr:pic>
    <xdr:clientData/>
  </xdr:twoCellAnchor>
  <xdr:twoCellAnchor editAs="oneCell">
    <xdr:from>
      <xdr:col>1</xdr:col>
      <xdr:colOff>55420</xdr:colOff>
      <xdr:row>18</xdr:row>
      <xdr:rowOff>166254</xdr:rowOff>
    </xdr:from>
    <xdr:to>
      <xdr:col>12</xdr:col>
      <xdr:colOff>268941</xdr:colOff>
      <xdr:row>79</xdr:row>
      <xdr:rowOff>53787</xdr:rowOff>
    </xdr:to>
    <xdr:pic>
      <xdr:nvPicPr>
        <xdr:cNvPr id="14" name="Imagen 13">
          <a:extLst>
            <a:ext uri="{FF2B5EF4-FFF2-40B4-BE49-F238E27FC236}">
              <a16:creationId xmlns:a16="http://schemas.microsoft.com/office/drawing/2014/main" id="{F966E81C-E904-4404-995E-A74E6B802D0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05044" y="3967289"/>
          <a:ext cx="8891356" cy="10322451"/>
        </a:xfrm>
        <a:prstGeom prst="rect">
          <a:avLst/>
        </a:prstGeom>
      </xdr:spPr>
    </xdr:pic>
    <xdr:clientData/>
  </xdr:twoCellAnchor>
  <xdr:twoCellAnchor editAs="oneCell">
    <xdr:from>
      <xdr:col>2</xdr:col>
      <xdr:colOff>313766</xdr:colOff>
      <xdr:row>13</xdr:row>
      <xdr:rowOff>127951</xdr:rowOff>
    </xdr:from>
    <xdr:to>
      <xdr:col>18</xdr:col>
      <xdr:colOff>710040</xdr:colOff>
      <xdr:row>17</xdr:row>
      <xdr:rowOff>31783</xdr:rowOff>
    </xdr:to>
    <xdr:pic>
      <xdr:nvPicPr>
        <xdr:cNvPr id="15" name="Imagen 14">
          <a:extLst>
            <a:ext uri="{FF2B5EF4-FFF2-40B4-BE49-F238E27FC236}">
              <a16:creationId xmlns:a16="http://schemas.microsoft.com/office/drawing/2014/main" id="{E8455A70-44BF-4A0B-93BB-1A3F0A2F82B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52284" y="3014586"/>
          <a:ext cx="14363285" cy="6299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629976</xdr:colOff>
      <xdr:row>19</xdr:row>
      <xdr:rowOff>99283</xdr:rowOff>
    </xdr:from>
    <xdr:to>
      <xdr:col>19</xdr:col>
      <xdr:colOff>708213</xdr:colOff>
      <xdr:row>53</xdr:row>
      <xdr:rowOff>142406</xdr:rowOff>
    </xdr:to>
    <xdr:pic>
      <xdr:nvPicPr>
        <xdr:cNvPr id="16" name="Imagen 15">
          <a:extLst>
            <a:ext uri="{FF2B5EF4-FFF2-40B4-BE49-F238E27FC236}">
              <a16:creationId xmlns:a16="http://schemas.microsoft.com/office/drawing/2014/main" id="{65291C5F-F251-48D4-ACC0-8214DD23B6B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657435" y="4088577"/>
          <a:ext cx="7617554" cy="5861217"/>
        </a:xfrm>
        <a:prstGeom prst="rect">
          <a:avLst/>
        </a:prstGeom>
      </xdr:spPr>
    </xdr:pic>
    <xdr:clientData/>
  </xdr:twoCellAnchor>
  <xdr:twoCellAnchor editAs="oneCell">
    <xdr:from>
      <xdr:col>19</xdr:col>
      <xdr:colOff>1138520</xdr:colOff>
      <xdr:row>14</xdr:row>
      <xdr:rowOff>170328</xdr:rowOff>
    </xdr:from>
    <xdr:to>
      <xdr:col>26</xdr:col>
      <xdr:colOff>71334</xdr:colOff>
      <xdr:row>17</xdr:row>
      <xdr:rowOff>17930</xdr:rowOff>
    </xdr:to>
    <xdr:pic>
      <xdr:nvPicPr>
        <xdr:cNvPr id="19" name="Imagen 18">
          <a:extLst>
            <a:ext uri="{FF2B5EF4-FFF2-40B4-BE49-F238E27FC236}">
              <a16:creationId xmlns:a16="http://schemas.microsoft.com/office/drawing/2014/main" id="{EE1775D8-4B12-4084-9432-FE75546ECE7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7705296" y="3236257"/>
          <a:ext cx="7664438" cy="3944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283672</xdr:colOff>
      <xdr:row>90</xdr:row>
      <xdr:rowOff>63384</xdr:rowOff>
    </xdr:from>
    <xdr:to>
      <xdr:col>24</xdr:col>
      <xdr:colOff>243201</xdr:colOff>
      <xdr:row>99</xdr:row>
      <xdr:rowOff>168577</xdr:rowOff>
    </xdr:to>
    <xdr:pic>
      <xdr:nvPicPr>
        <xdr:cNvPr id="12" name="Imagen 11">
          <a:extLst>
            <a:ext uri="{FF2B5EF4-FFF2-40B4-BE49-F238E27FC236}">
              <a16:creationId xmlns:a16="http://schemas.microsoft.com/office/drawing/2014/main" id="{095A2F75-8E29-4DE3-ABA3-B68CCC42A3C6}"/>
            </a:ext>
          </a:extLst>
        </xdr:cNvPr>
        <xdr:cNvPicPr>
          <a:picLocks noChangeAspect="1" noChangeArrowheads="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2043"/>
        <a:stretch/>
      </xdr:blipFill>
      <xdr:spPr bwMode="auto">
        <a:xfrm>
          <a:off x="5960572" y="16351134"/>
          <a:ext cx="16475879" cy="1629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1162051</xdr:colOff>
      <xdr:row>22</xdr:row>
      <xdr:rowOff>57150</xdr:rowOff>
    </xdr:from>
    <xdr:to>
      <xdr:col>26</xdr:col>
      <xdr:colOff>114301</xdr:colOff>
      <xdr:row>36</xdr:row>
      <xdr:rowOff>76200</xdr:rowOff>
    </xdr:to>
    <xdr:pic>
      <xdr:nvPicPr>
        <xdr:cNvPr id="17" name="Imagen 16">
          <a:extLst>
            <a:ext uri="{FF2B5EF4-FFF2-40B4-BE49-F238E27FC236}">
              <a16:creationId xmlns:a16="http://schemas.microsoft.com/office/drawing/2014/main" id="{39FB2061-D00B-4606-B0AE-50D852B2FD0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7240251" y="4648200"/>
          <a:ext cx="7467600"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4.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A18C769F-1504-4B66-8703-ED7D09C4CEF2}"/>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703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2B2D7EC2-8A4F-488E-A166-929292D270C6}"/>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6276"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564818ED-DA14-48D7-99EE-D6BD5B002AF2}"/>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258483"/>
          <a:ext cx="1409353" cy="133716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ED33F580-DA77-49B4-B928-7B7E306053A9}"/>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42588" y="16136735"/>
          <a:ext cx="1408488" cy="1416108"/>
        </a:xfrm>
        <a:prstGeom prst="rect">
          <a:avLst/>
        </a:prstGeom>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7" name="Rectángulo redondeado 2">
          <a:extLst>
            <a:ext uri="{FF2B5EF4-FFF2-40B4-BE49-F238E27FC236}">
              <a16:creationId xmlns:a16="http://schemas.microsoft.com/office/drawing/2014/main" id="{3DED4C59-5B78-43B5-B608-D13B7051CE49}"/>
            </a:ext>
          </a:extLst>
        </xdr:cNvPr>
        <xdr:cNvSpPr/>
      </xdr:nvSpPr>
      <xdr:spPr>
        <a:xfrm>
          <a:off x="287135" y="15172632"/>
          <a:ext cx="1192745" cy="620671"/>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8" name="Rectángulo redondeado 2">
          <a:extLst>
            <a:ext uri="{FF2B5EF4-FFF2-40B4-BE49-F238E27FC236}">
              <a16:creationId xmlns:a16="http://schemas.microsoft.com/office/drawing/2014/main" id="{B92F9F34-930F-4FBA-903B-BDF470068098}"/>
            </a:ext>
          </a:extLst>
        </xdr:cNvPr>
        <xdr:cNvSpPr/>
      </xdr:nvSpPr>
      <xdr:spPr>
        <a:xfrm>
          <a:off x="315363" y="14327678"/>
          <a:ext cx="1182435" cy="623948"/>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9" name="CuadroTexto 8">
          <a:extLst>
            <a:ext uri="{FF2B5EF4-FFF2-40B4-BE49-F238E27FC236}">
              <a16:creationId xmlns:a16="http://schemas.microsoft.com/office/drawing/2014/main" id="{B3A2F378-7427-49A4-960D-FCFF6BB3F24F}"/>
            </a:ext>
          </a:extLst>
        </xdr:cNvPr>
        <xdr:cNvSpPr txBox="1"/>
      </xdr:nvSpPr>
      <xdr:spPr>
        <a:xfrm>
          <a:off x="1564871" y="14457565"/>
          <a:ext cx="3778654" cy="418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10" name="CuadroTexto 9">
          <a:extLst>
            <a:ext uri="{FF2B5EF4-FFF2-40B4-BE49-F238E27FC236}">
              <a16:creationId xmlns:a16="http://schemas.microsoft.com/office/drawing/2014/main" id="{E5A64F32-CC2C-4C96-8ED5-B524E5057052}"/>
            </a:ext>
          </a:extLst>
        </xdr:cNvPr>
        <xdr:cNvSpPr txBox="1"/>
      </xdr:nvSpPr>
      <xdr:spPr>
        <a:xfrm>
          <a:off x="1608339" y="15278100"/>
          <a:ext cx="2551217" cy="497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editAs="oneCell">
    <xdr:from>
      <xdr:col>4</xdr:col>
      <xdr:colOff>110836</xdr:colOff>
      <xdr:row>12</xdr:row>
      <xdr:rowOff>152400</xdr:rowOff>
    </xdr:from>
    <xdr:to>
      <xdr:col>23</xdr:col>
      <xdr:colOff>55417</xdr:colOff>
      <xdr:row>80</xdr:row>
      <xdr:rowOff>59748</xdr:rowOff>
    </xdr:to>
    <xdr:pic>
      <xdr:nvPicPr>
        <xdr:cNvPr id="11" name="Imagen 10">
          <a:extLst>
            <a:ext uri="{FF2B5EF4-FFF2-40B4-BE49-F238E27FC236}">
              <a16:creationId xmlns:a16="http://schemas.microsoft.com/office/drawing/2014/main" id="{9C9BFC16-F7B0-42C1-9D5A-89D003524515}"/>
            </a:ext>
          </a:extLst>
        </xdr:cNvPr>
        <xdr:cNvPicPr>
          <a:picLocks noChangeAspect="1" noChangeArrowheads="1"/>
        </xdr:cNvPicPr>
      </xdr:nvPicPr>
      <xdr:blipFill rotWithShape="1">
        <a:blip xmlns:r="http://schemas.openxmlformats.org/officeDocument/2006/relationships" r:embed="rId5" cstate="print">
          <a:biLevel thresh="75000"/>
          <a:extLst>
            <a:ext uri="{28A0092B-C50C-407E-A947-70E740481C1C}">
              <a14:useLocalDpi xmlns:a14="http://schemas.microsoft.com/office/drawing/2010/main" val="0"/>
            </a:ext>
          </a:extLst>
        </a:blip>
        <a:srcRect l="17500" t="8068" r="35079" b="9852"/>
        <a:stretch/>
      </xdr:blipFill>
      <xdr:spPr bwMode="auto">
        <a:xfrm>
          <a:off x="2806411" y="2790825"/>
          <a:ext cx="18870756" cy="117088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640772</xdr:colOff>
      <xdr:row>20</xdr:row>
      <xdr:rowOff>108758</xdr:rowOff>
    </xdr:from>
    <xdr:to>
      <xdr:col>20</xdr:col>
      <xdr:colOff>968542</xdr:colOff>
      <xdr:row>28</xdr:row>
      <xdr:rowOff>99239</xdr:rowOff>
    </xdr:to>
    <xdr:sp macro="" textlink="">
      <xdr:nvSpPr>
        <xdr:cNvPr id="12" name="Rombo 11">
          <a:extLst>
            <a:ext uri="{FF2B5EF4-FFF2-40B4-BE49-F238E27FC236}">
              <a16:creationId xmlns:a16="http://schemas.microsoft.com/office/drawing/2014/main" id="{FD8B7503-BB77-41F5-BD52-5AD06EB97B03}"/>
            </a:ext>
          </a:extLst>
        </xdr:cNvPr>
        <xdr:cNvSpPr/>
      </xdr:nvSpPr>
      <xdr:spPr>
        <a:xfrm>
          <a:off x="17107592" y="4259753"/>
          <a:ext cx="1686035" cy="1360176"/>
        </a:xfrm>
        <a:prstGeom prst="diamond">
          <a:avLst/>
        </a:prstGeom>
        <a:solidFill>
          <a:srgbClr val="92D050"/>
        </a:solidFill>
        <a:ln w="34925">
          <a:solidFill>
            <a:srgbClr val="FFFFFF"/>
          </a:solidFill>
        </a:ln>
        <a:effectLst>
          <a:outerShdw blurRad="317500" dir="2700000" algn="ctr">
            <a:srgbClr val="000000">
              <a:alpha val="43000"/>
            </a:srgbClr>
          </a:outerShdw>
        </a:effectLst>
        <a:scene3d>
          <a:camera prst="perspectiveFront" fov="2700000">
            <a:rot lat="19086000" lon="19067999" rev="3108000"/>
          </a:camera>
          <a:lightRig rig="threePt" dir="t">
            <a:rot lat="0" lon="0" rev="0"/>
          </a:lightRig>
        </a:scene3d>
        <a:sp3d extrusionH="38100" prstMaterial="clear">
          <a:bevelT w="260350" h="50800" prst="softRound"/>
          <a:bevelB prst="softRound"/>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MX" sz="1100"/>
        </a:p>
      </xdr:txBody>
    </xdr:sp>
    <xdr:clientData/>
  </xdr:twoCellAnchor>
  <xdr:twoCellAnchor>
    <xdr:from>
      <xdr:col>20</xdr:col>
      <xdr:colOff>554182</xdr:colOff>
      <xdr:row>21</xdr:row>
      <xdr:rowOff>1</xdr:rowOff>
    </xdr:from>
    <xdr:to>
      <xdr:col>23</xdr:col>
      <xdr:colOff>138545</xdr:colOff>
      <xdr:row>23</xdr:row>
      <xdr:rowOff>110837</xdr:rowOff>
    </xdr:to>
    <xdr:cxnSp macro="">
      <xdr:nvCxnSpPr>
        <xdr:cNvPr id="13" name="Conector recto de flecha 12">
          <a:extLst>
            <a:ext uri="{FF2B5EF4-FFF2-40B4-BE49-F238E27FC236}">
              <a16:creationId xmlns:a16="http://schemas.microsoft.com/office/drawing/2014/main" id="{687B076F-0A45-44E8-A554-DC3948FD2E0B}"/>
            </a:ext>
          </a:extLst>
        </xdr:cNvPr>
        <xdr:cNvCxnSpPr/>
      </xdr:nvCxnSpPr>
      <xdr:spPr>
        <a:xfrm flipH="1">
          <a:off x="18371647" y="4324351"/>
          <a:ext cx="3384838" cy="4537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151707</xdr:colOff>
      <xdr:row>19</xdr:row>
      <xdr:rowOff>170411</xdr:rowOff>
    </xdr:from>
    <xdr:to>
      <xdr:col>27</xdr:col>
      <xdr:colOff>54725</xdr:colOff>
      <xdr:row>22</xdr:row>
      <xdr:rowOff>59574</xdr:rowOff>
    </xdr:to>
    <xdr:sp macro="" textlink="">
      <xdr:nvSpPr>
        <xdr:cNvPr id="14" name="CuadroTexto 13">
          <a:extLst>
            <a:ext uri="{FF2B5EF4-FFF2-40B4-BE49-F238E27FC236}">
              <a16:creationId xmlns:a16="http://schemas.microsoft.com/office/drawing/2014/main" id="{2D3FC8E5-33B2-4A41-AB66-E96F3FA617CA}"/>
            </a:ext>
          </a:extLst>
        </xdr:cNvPr>
        <xdr:cNvSpPr txBox="1"/>
      </xdr:nvSpPr>
      <xdr:spPr>
        <a:xfrm>
          <a:off x="21773457" y="4127096"/>
          <a:ext cx="3840653" cy="424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UBICACIÓN</a:t>
          </a:r>
          <a:r>
            <a:rPr lang="es-ES" sz="1600" b="0" baseline="0">
              <a:solidFill>
                <a:schemeClr val="tx1"/>
              </a:solidFill>
            </a:rPr>
            <a:t> DE LA TORRE GRÚA </a:t>
          </a:r>
          <a:endParaRPr lang="es-ES" sz="1600" b="0">
            <a:solidFill>
              <a:schemeClr val="tx1"/>
            </a:solidFill>
          </a:endParaRPr>
        </a:p>
      </xdr:txBody>
    </xdr:sp>
    <xdr:clientData/>
  </xdr:twoCellAnchor>
  <xdr:twoCellAnchor>
    <xdr:from>
      <xdr:col>19</xdr:col>
      <xdr:colOff>595746</xdr:colOff>
      <xdr:row>20</xdr:row>
      <xdr:rowOff>68580</xdr:rowOff>
    </xdr:from>
    <xdr:to>
      <xdr:col>20</xdr:col>
      <xdr:colOff>1122219</xdr:colOff>
      <xdr:row>28</xdr:row>
      <xdr:rowOff>110836</xdr:rowOff>
    </xdr:to>
    <xdr:sp macro="" textlink="">
      <xdr:nvSpPr>
        <xdr:cNvPr id="15" name="Rectángulo redondeado 2">
          <a:extLst>
            <a:ext uri="{FF2B5EF4-FFF2-40B4-BE49-F238E27FC236}">
              <a16:creationId xmlns:a16="http://schemas.microsoft.com/office/drawing/2014/main" id="{A0E6C535-CC99-48E5-BEDC-2B354BC519E0}"/>
            </a:ext>
          </a:extLst>
        </xdr:cNvPr>
        <xdr:cNvSpPr/>
      </xdr:nvSpPr>
      <xdr:spPr>
        <a:xfrm>
          <a:off x="17060661" y="4219575"/>
          <a:ext cx="1886643" cy="1415761"/>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298393</xdr:colOff>
      <xdr:row>90</xdr:row>
      <xdr:rowOff>86591</xdr:rowOff>
    </xdr:from>
    <xdr:to>
      <xdr:col>24</xdr:col>
      <xdr:colOff>322000</xdr:colOff>
      <xdr:row>100</xdr:row>
      <xdr:rowOff>17215</xdr:rowOff>
    </xdr:to>
    <xdr:pic>
      <xdr:nvPicPr>
        <xdr:cNvPr id="16" name="Imagen 15">
          <a:extLst>
            <a:ext uri="{FF2B5EF4-FFF2-40B4-BE49-F238E27FC236}">
              <a16:creationId xmlns:a16="http://schemas.microsoft.com/office/drawing/2014/main" id="{FB74844D-94FD-4D7C-9BD3-D40EBDA2144F}"/>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5978757" y="15205364"/>
          <a:ext cx="16475879" cy="1471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5.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AADA69C5-4665-4EB4-AF26-567531C403BB}"/>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28377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DEB6EF33-6310-4F6E-B8F8-F6DF7FD92DCF}"/>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19386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76</xdr:row>
      <xdr:rowOff>51954</xdr:rowOff>
    </xdr:from>
    <xdr:to>
      <xdr:col>17</xdr:col>
      <xdr:colOff>1410295</xdr:colOff>
      <xdr:row>79</xdr:row>
      <xdr:rowOff>589</xdr:rowOff>
    </xdr:to>
    <xdr:sp macro="" textlink="">
      <xdr:nvSpPr>
        <xdr:cNvPr id="4" name="CuadroTexto 3">
          <a:extLst>
            <a:ext uri="{FF2B5EF4-FFF2-40B4-BE49-F238E27FC236}">
              <a16:creationId xmlns:a16="http://schemas.microsoft.com/office/drawing/2014/main" id="{35B16A16-44E1-47A1-986F-F447199AEEE3}"/>
            </a:ext>
          </a:extLst>
        </xdr:cNvPr>
        <xdr:cNvSpPr txBox="1"/>
      </xdr:nvSpPr>
      <xdr:spPr>
        <a:xfrm>
          <a:off x="11970327" y="13806054"/>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75</xdr:row>
      <xdr:rowOff>103909</xdr:rowOff>
    </xdr:from>
    <xdr:to>
      <xdr:col>16</xdr:col>
      <xdr:colOff>259814</xdr:colOff>
      <xdr:row>79</xdr:row>
      <xdr:rowOff>7780</xdr:rowOff>
    </xdr:to>
    <xdr:sp macro="" textlink="">
      <xdr:nvSpPr>
        <xdr:cNvPr id="5" name="Rectángulo redondeado 2">
          <a:extLst>
            <a:ext uri="{FF2B5EF4-FFF2-40B4-BE49-F238E27FC236}">
              <a16:creationId xmlns:a16="http://schemas.microsoft.com/office/drawing/2014/main" id="{BAF69648-FD6F-4356-838C-85F90BB384A9}"/>
            </a:ext>
          </a:extLst>
        </xdr:cNvPr>
        <xdr:cNvSpPr/>
      </xdr:nvSpPr>
      <xdr:spPr>
        <a:xfrm>
          <a:off x="10753725" y="13696084"/>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192851</xdr:colOff>
      <xdr:row>71</xdr:row>
      <xdr:rowOff>16212</xdr:rowOff>
    </xdr:from>
    <xdr:to>
      <xdr:col>16</xdr:col>
      <xdr:colOff>256450</xdr:colOff>
      <xdr:row>74</xdr:row>
      <xdr:rowOff>91230</xdr:rowOff>
    </xdr:to>
    <xdr:sp macro="" textlink="">
      <xdr:nvSpPr>
        <xdr:cNvPr id="6" name="Rectángulo redondeado 2">
          <a:extLst>
            <a:ext uri="{FF2B5EF4-FFF2-40B4-BE49-F238E27FC236}">
              <a16:creationId xmlns:a16="http://schemas.microsoft.com/office/drawing/2014/main" id="{AB18E198-F317-41B9-A1F6-38ED5837D0D2}"/>
            </a:ext>
          </a:extLst>
        </xdr:cNvPr>
        <xdr:cNvSpPr/>
      </xdr:nvSpPr>
      <xdr:spPr>
        <a:xfrm>
          <a:off x="10756076" y="12932112"/>
          <a:ext cx="1158974" cy="56079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282580</xdr:colOff>
      <xdr:row>72</xdr:row>
      <xdr:rowOff>96983</xdr:rowOff>
    </xdr:from>
    <xdr:to>
      <xdr:col>17</xdr:col>
      <xdr:colOff>1381148</xdr:colOff>
      <xdr:row>74</xdr:row>
      <xdr:rowOff>168396</xdr:rowOff>
    </xdr:to>
    <xdr:sp macro="" textlink="">
      <xdr:nvSpPr>
        <xdr:cNvPr id="7" name="CuadroTexto 6">
          <a:extLst>
            <a:ext uri="{FF2B5EF4-FFF2-40B4-BE49-F238E27FC236}">
              <a16:creationId xmlns:a16="http://schemas.microsoft.com/office/drawing/2014/main" id="{2E4D12AB-D06A-4021-8718-9FB5AA64A1AB}"/>
            </a:ext>
          </a:extLst>
        </xdr:cNvPr>
        <xdr:cNvSpPr txBox="1"/>
      </xdr:nvSpPr>
      <xdr:spPr>
        <a:xfrm>
          <a:off x="11941180" y="13174808"/>
          <a:ext cx="2536843" cy="395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114301</xdr:rowOff>
    </xdr:to>
    <xdr:sp macro="" textlink="">
      <xdr:nvSpPr>
        <xdr:cNvPr id="8" name="AutoShape 1">
          <a:extLst>
            <a:ext uri="{FF2B5EF4-FFF2-40B4-BE49-F238E27FC236}">
              <a16:creationId xmlns:a16="http://schemas.microsoft.com/office/drawing/2014/main" id="{687E6E07-9C4C-4978-A975-F5DB96F87A38}"/>
            </a:ext>
          </a:extLst>
        </xdr:cNvPr>
        <xdr:cNvSpPr>
          <a:spLocks noChangeAspect="1" noChangeArrowheads="1"/>
        </xdr:cNvSpPr>
      </xdr:nvSpPr>
      <xdr:spPr bwMode="auto">
        <a:xfrm>
          <a:off x="6438900" y="6124575"/>
          <a:ext cx="304800" cy="28575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453737</xdr:colOff>
      <xdr:row>79</xdr:row>
      <xdr:rowOff>164523</xdr:rowOff>
    </xdr:from>
    <xdr:to>
      <xdr:col>10</xdr:col>
      <xdr:colOff>95250</xdr:colOff>
      <xdr:row>86</xdr:row>
      <xdr:rowOff>100257</xdr:rowOff>
    </xdr:to>
    <xdr:pic>
      <xdr:nvPicPr>
        <xdr:cNvPr id="9" name="Imagen 8">
          <a:extLst>
            <a:ext uri="{FF2B5EF4-FFF2-40B4-BE49-F238E27FC236}">
              <a16:creationId xmlns:a16="http://schemas.microsoft.com/office/drawing/2014/main" id="{D357A6C4-0DCE-4613-812C-62FD81448D4F}"/>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130637" y="14452023"/>
          <a:ext cx="1165513" cy="1069209"/>
        </a:xfrm>
        <a:prstGeom prst="rect">
          <a:avLst/>
        </a:prstGeom>
      </xdr:spPr>
    </xdr:pic>
    <xdr:clientData/>
  </xdr:twoCellAnchor>
  <xdr:twoCellAnchor editAs="oneCell">
    <xdr:from>
      <xdr:col>11</xdr:col>
      <xdr:colOff>219939</xdr:colOff>
      <xdr:row>80</xdr:row>
      <xdr:rowOff>24245</xdr:rowOff>
    </xdr:from>
    <xdr:to>
      <xdr:col>12</xdr:col>
      <xdr:colOff>647700</xdr:colOff>
      <xdr:row>87</xdr:row>
      <xdr:rowOff>88784</xdr:rowOff>
    </xdr:to>
    <xdr:pic>
      <xdr:nvPicPr>
        <xdr:cNvPr id="10" name="Imagen 9">
          <a:extLst>
            <a:ext uri="{FF2B5EF4-FFF2-40B4-BE49-F238E27FC236}">
              <a16:creationId xmlns:a16="http://schemas.microsoft.com/office/drawing/2014/main" id="{0C3D2441-BC2C-4364-A67D-25EA5C60A796}"/>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182839" y="14473670"/>
          <a:ext cx="1189761" cy="1178964"/>
        </a:xfrm>
        <a:prstGeom prst="rect">
          <a:avLst/>
        </a:prstGeom>
      </xdr:spPr>
    </xdr:pic>
    <xdr:clientData/>
  </xdr:twoCellAnchor>
  <xdr:twoCellAnchor editAs="oneCell">
    <xdr:from>
      <xdr:col>22</xdr:col>
      <xdr:colOff>940851</xdr:colOff>
      <xdr:row>66</xdr:row>
      <xdr:rowOff>124691</xdr:rowOff>
    </xdr:from>
    <xdr:to>
      <xdr:col>25</xdr:col>
      <xdr:colOff>651163</xdr:colOff>
      <xdr:row>80</xdr:row>
      <xdr:rowOff>129906</xdr:rowOff>
    </xdr:to>
    <xdr:pic>
      <xdr:nvPicPr>
        <xdr:cNvPr id="11" name="Imagen 10">
          <a:extLst>
            <a:ext uri="{FF2B5EF4-FFF2-40B4-BE49-F238E27FC236}">
              <a16:creationId xmlns:a16="http://schemas.microsoft.com/office/drawing/2014/main" id="{DA465D87-3CAC-4249-9109-CB3931AA4EF3}"/>
            </a:ext>
          </a:extLst>
        </xdr:cNvPr>
        <xdr:cNvPicPr>
          <a:picLocks noChangeAspect="1" noChangeArrowheads="1"/>
        </xdr:cNvPicPr>
      </xdr:nvPicPr>
      <xdr:blipFill rotWithShape="1">
        <a:blip xmlns:r="http://schemas.openxmlformats.org/officeDocument/2006/relationships" r:embed="rId5" cstate="print">
          <a:biLevel thresh="75000"/>
          <a:extLst>
            <a:ext uri="{28A0092B-C50C-407E-A947-70E740481C1C}">
              <a14:useLocalDpi xmlns:a14="http://schemas.microsoft.com/office/drawing/2010/main" val="0"/>
            </a:ext>
          </a:extLst>
        </a:blip>
        <a:srcRect l="49914" t="51752" r="41367" b="27825"/>
        <a:stretch/>
      </xdr:blipFill>
      <xdr:spPr bwMode="auto">
        <a:xfrm>
          <a:off x="20543301" y="12230966"/>
          <a:ext cx="2882137" cy="23483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748146</xdr:colOff>
      <xdr:row>56</xdr:row>
      <xdr:rowOff>60980</xdr:rowOff>
    </xdr:from>
    <xdr:to>
      <xdr:col>25</xdr:col>
      <xdr:colOff>1122738</xdr:colOff>
      <xdr:row>72</xdr:row>
      <xdr:rowOff>59230</xdr:rowOff>
    </xdr:to>
    <xdr:pic>
      <xdr:nvPicPr>
        <xdr:cNvPr id="12" name="Imagen 11">
          <a:extLst>
            <a:ext uri="{FF2B5EF4-FFF2-40B4-BE49-F238E27FC236}">
              <a16:creationId xmlns:a16="http://schemas.microsoft.com/office/drawing/2014/main" id="{F45AFEFC-0CF2-405B-B438-A8EF9409058B}"/>
            </a:ext>
          </a:extLst>
        </xdr:cNvPr>
        <xdr:cNvPicPr>
          <a:picLocks noChangeAspect="1" noChangeArrowheads="1"/>
        </xdr:cNvPicPr>
      </xdr:nvPicPr>
      <xdr:blipFill rotWithShape="1">
        <a:blip xmlns:r="http://schemas.openxmlformats.org/officeDocument/2006/relationships" r:embed="rId6" cstate="print">
          <a:biLevel thresh="75000"/>
          <a:extLst>
            <a:ext uri="{28A0092B-C50C-407E-A947-70E740481C1C}">
              <a14:useLocalDpi xmlns:a14="http://schemas.microsoft.com/office/drawing/2010/main" val="0"/>
            </a:ext>
          </a:extLst>
        </a:blip>
        <a:srcRect l="32566" t="28297" r="43509" b="21373"/>
        <a:stretch/>
      </xdr:blipFill>
      <xdr:spPr bwMode="auto">
        <a:xfrm>
          <a:off x="20350596" y="10548005"/>
          <a:ext cx="3546417" cy="2589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267544</xdr:colOff>
      <xdr:row>42</xdr:row>
      <xdr:rowOff>110836</xdr:rowOff>
    </xdr:from>
    <xdr:to>
      <xdr:col>25</xdr:col>
      <xdr:colOff>1293630</xdr:colOff>
      <xdr:row>54</xdr:row>
      <xdr:rowOff>15512</xdr:rowOff>
    </xdr:to>
    <xdr:pic>
      <xdr:nvPicPr>
        <xdr:cNvPr id="13" name="Imagen 12">
          <a:extLst>
            <a:ext uri="{FF2B5EF4-FFF2-40B4-BE49-F238E27FC236}">
              <a16:creationId xmlns:a16="http://schemas.microsoft.com/office/drawing/2014/main" id="{0F5301BF-066B-4A2C-B6DA-50CCF2E3A480}"/>
            </a:ext>
          </a:extLst>
        </xdr:cNvPr>
        <xdr:cNvPicPr>
          <a:picLocks noChangeAspect="1" noChangeArrowheads="1"/>
        </xdr:cNvPicPr>
      </xdr:nvPicPr>
      <xdr:blipFill rotWithShape="1">
        <a:blip xmlns:r="http://schemas.openxmlformats.org/officeDocument/2006/relationships" r:embed="rId7" cstate="print">
          <a:biLevel thresh="75000"/>
          <a:extLst>
            <a:ext uri="{28A0092B-C50C-407E-A947-70E740481C1C}">
              <a14:useLocalDpi xmlns:a14="http://schemas.microsoft.com/office/drawing/2010/main" val="0"/>
            </a:ext>
          </a:extLst>
        </a:blip>
        <a:srcRect l="9199" t="24115" r="37368" b="7942"/>
        <a:stretch/>
      </xdr:blipFill>
      <xdr:spPr bwMode="auto">
        <a:xfrm>
          <a:off x="19869994" y="8330911"/>
          <a:ext cx="4197911" cy="18477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592690</xdr:colOff>
      <xdr:row>77</xdr:row>
      <xdr:rowOff>177389</xdr:rowOff>
    </xdr:from>
    <xdr:to>
      <xdr:col>9</xdr:col>
      <xdr:colOff>86591</xdr:colOff>
      <xdr:row>80</xdr:row>
      <xdr:rowOff>0</xdr:rowOff>
    </xdr:to>
    <xdr:sp macro="" textlink="">
      <xdr:nvSpPr>
        <xdr:cNvPr id="14" name="CuadroTexto 13">
          <a:extLst>
            <a:ext uri="{FF2B5EF4-FFF2-40B4-BE49-F238E27FC236}">
              <a16:creationId xmlns:a16="http://schemas.microsoft.com/office/drawing/2014/main" id="{5299AED4-6FBA-428C-ABBC-EB25CD29447C}"/>
            </a:ext>
          </a:extLst>
        </xdr:cNvPr>
        <xdr:cNvSpPr txBox="1"/>
      </xdr:nvSpPr>
      <xdr:spPr>
        <a:xfrm>
          <a:off x="3221590" y="14093414"/>
          <a:ext cx="3303901" cy="356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NOTA:</a:t>
          </a:r>
          <a:r>
            <a:rPr lang="es-ES" sz="1600" b="1" baseline="0">
              <a:solidFill>
                <a:schemeClr val="tx1"/>
              </a:solidFill>
            </a:rPr>
            <a:t> SE ESTIMO AL 95 % LA LOSA </a:t>
          </a:r>
          <a:endParaRPr lang="es-ES" sz="1600" b="1">
            <a:solidFill>
              <a:schemeClr val="tx1"/>
            </a:solidFill>
          </a:endParaRPr>
        </a:p>
      </xdr:txBody>
    </xdr:sp>
    <xdr:clientData/>
  </xdr:twoCellAnchor>
  <xdr:twoCellAnchor>
    <xdr:from>
      <xdr:col>16</xdr:col>
      <xdr:colOff>384118</xdr:colOff>
      <xdr:row>44</xdr:row>
      <xdr:rowOff>91787</xdr:rowOff>
    </xdr:from>
    <xdr:to>
      <xdr:col>22</xdr:col>
      <xdr:colOff>457200</xdr:colOff>
      <xdr:row>71</xdr:row>
      <xdr:rowOff>143741</xdr:rowOff>
    </xdr:to>
    <xdr:sp macro="" textlink="">
      <xdr:nvSpPr>
        <xdr:cNvPr id="16" name="Rectángulo redondeado 2">
          <a:extLst>
            <a:ext uri="{FF2B5EF4-FFF2-40B4-BE49-F238E27FC236}">
              <a16:creationId xmlns:a16="http://schemas.microsoft.com/office/drawing/2014/main" id="{1C38A773-1B99-4DD4-802B-08143BE6BDC6}"/>
            </a:ext>
          </a:extLst>
        </xdr:cNvPr>
        <xdr:cNvSpPr/>
      </xdr:nvSpPr>
      <xdr:spPr>
        <a:xfrm>
          <a:off x="12061768" y="8797637"/>
          <a:ext cx="8035982" cy="4681104"/>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7</xdr:col>
      <xdr:colOff>746413</xdr:colOff>
      <xdr:row>81</xdr:row>
      <xdr:rowOff>95250</xdr:rowOff>
    </xdr:from>
    <xdr:to>
      <xdr:col>24</xdr:col>
      <xdr:colOff>387411</xdr:colOff>
      <xdr:row>88</xdr:row>
      <xdr:rowOff>31296</xdr:rowOff>
    </xdr:to>
    <xdr:pic>
      <xdr:nvPicPr>
        <xdr:cNvPr id="20" name="Imagen 19">
          <a:extLst>
            <a:ext uri="{FF2B5EF4-FFF2-40B4-BE49-F238E27FC236}">
              <a16:creationId xmlns:a16="http://schemas.microsoft.com/office/drawing/2014/main" id="{959A16C8-33A3-4B71-829E-0C7AA650EC8C}"/>
            </a:ext>
          </a:extLst>
        </xdr:cNvPr>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r="22043"/>
        <a:stretch/>
      </xdr:blipFill>
      <xdr:spPr bwMode="auto">
        <a:xfrm>
          <a:off x="5661313" y="14706600"/>
          <a:ext cx="16404998" cy="10504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247649</xdr:colOff>
      <xdr:row>39</xdr:row>
      <xdr:rowOff>76200</xdr:rowOff>
    </xdr:from>
    <xdr:to>
      <xdr:col>23</xdr:col>
      <xdr:colOff>190500</xdr:colOff>
      <xdr:row>76</xdr:row>
      <xdr:rowOff>77933</xdr:rowOff>
    </xdr:to>
    <xdr:pic>
      <xdr:nvPicPr>
        <xdr:cNvPr id="27" name="Imagen 26">
          <a:extLst>
            <a:ext uri="{FF2B5EF4-FFF2-40B4-BE49-F238E27FC236}">
              <a16:creationId xmlns:a16="http://schemas.microsoft.com/office/drawing/2014/main" id="{F1FE5575-6085-47D5-AEB6-79FC4F133C40}"/>
            </a:ext>
          </a:extLst>
        </xdr:cNvPr>
        <xdr:cNvPicPr>
          <a:picLocks noChangeAspect="1" noChangeArrowheads="1"/>
        </xdr:cNvPicPr>
      </xdr:nvPicPr>
      <xdr:blipFill rotWithShape="1">
        <a:blip xmlns:r="http://schemas.openxmlformats.org/officeDocument/2006/relationships" r:embed="rId9">
          <a:biLevel thresh="75000"/>
          <a:extLst>
            <a:ext uri="{28A0092B-C50C-407E-A947-70E740481C1C}">
              <a14:useLocalDpi xmlns:a14="http://schemas.microsoft.com/office/drawing/2010/main" val="0"/>
            </a:ext>
          </a:extLst>
        </a:blip>
        <a:srcRect l="17391" t="17242" r="17703" b="6322"/>
        <a:stretch/>
      </xdr:blipFill>
      <xdr:spPr bwMode="auto">
        <a:xfrm>
          <a:off x="10820399" y="7924800"/>
          <a:ext cx="10001251" cy="6364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419100</xdr:colOff>
      <xdr:row>21</xdr:row>
      <xdr:rowOff>152400</xdr:rowOff>
    </xdr:from>
    <xdr:to>
      <xdr:col>13</xdr:col>
      <xdr:colOff>323850</xdr:colOff>
      <xdr:row>51</xdr:row>
      <xdr:rowOff>133350</xdr:rowOff>
    </xdr:to>
    <xdr:pic>
      <xdr:nvPicPr>
        <xdr:cNvPr id="24" name="Imagen 23">
          <a:extLst>
            <a:ext uri="{FF2B5EF4-FFF2-40B4-BE49-F238E27FC236}">
              <a16:creationId xmlns:a16="http://schemas.microsoft.com/office/drawing/2014/main" id="{0DD3F756-06B4-43D2-A7AD-DFD299555135}"/>
            </a:ext>
          </a:extLst>
        </xdr:cNvPr>
        <xdr:cNvPicPr>
          <a:picLocks noChangeAspect="1"/>
        </xdr:cNvPicPr>
      </xdr:nvPicPr>
      <xdr:blipFill>
        <a:blip xmlns:r="http://schemas.openxmlformats.org/officeDocument/2006/relationships" r:embed="rId10"/>
        <a:stretch>
          <a:fillRect/>
        </a:stretch>
      </xdr:blipFill>
      <xdr:spPr>
        <a:xfrm>
          <a:off x="762000" y="4819650"/>
          <a:ext cx="9048750" cy="5219700"/>
        </a:xfrm>
        <a:prstGeom prst="rect">
          <a:avLst/>
        </a:prstGeom>
      </xdr:spPr>
    </xdr:pic>
    <xdr:clientData/>
  </xdr:twoCellAnchor>
  <xdr:twoCellAnchor editAs="oneCell">
    <xdr:from>
      <xdr:col>1</xdr:col>
      <xdr:colOff>400050</xdr:colOff>
      <xdr:row>52</xdr:row>
      <xdr:rowOff>38100</xdr:rowOff>
    </xdr:from>
    <xdr:to>
      <xdr:col>13</xdr:col>
      <xdr:colOff>304800</xdr:colOff>
      <xdr:row>77</xdr:row>
      <xdr:rowOff>171450</xdr:rowOff>
    </xdr:to>
    <xdr:pic>
      <xdr:nvPicPr>
        <xdr:cNvPr id="15" name="Imagen 14">
          <a:extLst>
            <a:ext uri="{FF2B5EF4-FFF2-40B4-BE49-F238E27FC236}">
              <a16:creationId xmlns:a16="http://schemas.microsoft.com/office/drawing/2014/main" id="{B103A970-550C-43A3-8A77-F8107112A2DC}"/>
            </a:ext>
          </a:extLst>
        </xdr:cNvPr>
        <xdr:cNvPicPr>
          <a:picLocks noChangeAspect="1"/>
        </xdr:cNvPicPr>
      </xdr:nvPicPr>
      <xdr:blipFill>
        <a:blip xmlns:r="http://schemas.openxmlformats.org/officeDocument/2006/relationships" r:embed="rId11"/>
        <a:stretch>
          <a:fillRect/>
        </a:stretch>
      </xdr:blipFill>
      <xdr:spPr>
        <a:xfrm>
          <a:off x="742950" y="10115550"/>
          <a:ext cx="9048750" cy="4438650"/>
        </a:xfrm>
        <a:prstGeom prst="rect">
          <a:avLst/>
        </a:prstGeom>
      </xdr:spPr>
    </xdr:pic>
    <xdr:clientData/>
  </xdr:twoCellAnchor>
</xdr:wsDr>
</file>

<file path=xl/drawings/drawing76.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DE3260CF-324A-45D7-B33E-34584F4431DF}"/>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9B7C7191-C6A7-4AC2-ADAB-DB91AB3020D3}"/>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983D3D10-5788-4BEE-B3C8-8A2DBB29FA3C}"/>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74222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3BA8B0C7-DE03-4928-9AC1-B203BE49669D}"/>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635720"/>
          <a:ext cx="1387533" cy="1339908"/>
        </a:xfrm>
        <a:prstGeom prst="rect">
          <a:avLst/>
        </a:prstGeom>
      </xdr:spPr>
    </xdr:pic>
    <xdr:clientData/>
  </xdr:twoCellAnchor>
  <xdr:twoCellAnchor editAs="oneCell">
    <xdr:from>
      <xdr:col>8</xdr:col>
      <xdr:colOff>328757</xdr:colOff>
      <xdr:row>90</xdr:row>
      <xdr:rowOff>110690</xdr:rowOff>
    </xdr:from>
    <xdr:to>
      <xdr:col>24</xdr:col>
      <xdr:colOff>293605</xdr:colOff>
      <xdr:row>99</xdr:row>
      <xdr:rowOff>151511</xdr:rowOff>
    </xdr:to>
    <xdr:pic>
      <xdr:nvPicPr>
        <xdr:cNvPr id="7" name="Imagen 6">
          <a:extLst>
            <a:ext uri="{FF2B5EF4-FFF2-40B4-BE49-F238E27FC236}">
              <a16:creationId xmlns:a16="http://schemas.microsoft.com/office/drawing/2014/main" id="{1B1FD455-EC93-4D9C-BB85-7D7DEEFE0042}"/>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2043"/>
        <a:stretch/>
      </xdr:blipFill>
      <xdr:spPr bwMode="auto">
        <a:xfrm>
          <a:off x="6005657" y="15769790"/>
          <a:ext cx="16424048" cy="14790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285750</xdr:colOff>
      <xdr:row>29</xdr:row>
      <xdr:rowOff>23813</xdr:rowOff>
    </xdr:from>
    <xdr:to>
      <xdr:col>25</xdr:col>
      <xdr:colOff>690562</xdr:colOff>
      <xdr:row>60</xdr:row>
      <xdr:rowOff>0</xdr:rowOff>
    </xdr:to>
    <xdr:pic>
      <xdr:nvPicPr>
        <xdr:cNvPr id="8" name="Imagen 7">
          <a:extLst>
            <a:ext uri="{FF2B5EF4-FFF2-40B4-BE49-F238E27FC236}">
              <a16:creationId xmlns:a16="http://schemas.microsoft.com/office/drawing/2014/main" id="{BC805A06-6CD2-44BF-9723-AFF54EE45DE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5750" y="5738813"/>
          <a:ext cx="23645812" cy="523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7.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4B9AE7C0-94E5-4659-9265-8C134C589B53}"/>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5485725" y="0"/>
          <a:ext cx="1209411" cy="629557"/>
        </a:xfrm>
        <a:prstGeom prst="rect">
          <a:avLst/>
        </a:prstGeom>
        <a:ln>
          <a:noFill/>
        </a:ln>
      </xdr:spPr>
    </xdr:pic>
    <xdr:clientData/>
  </xdr:twoCellAnchor>
  <xdr:twoCellAnchor editAs="oneCell">
    <xdr:from>
      <xdr:col>24</xdr:col>
      <xdr:colOff>259773</xdr:colOff>
      <xdr:row>0</xdr:row>
      <xdr:rowOff>17318</xdr:rowOff>
    </xdr:from>
    <xdr:to>
      <xdr:col>25</xdr:col>
      <xdr:colOff>669868</xdr:colOff>
      <xdr:row>0</xdr:row>
      <xdr:rowOff>665963</xdr:rowOff>
    </xdr:to>
    <xdr:pic>
      <xdr:nvPicPr>
        <xdr:cNvPr id="3" name="Imagen 10" descr="Gus Marcos – Inversiones Inmobiliarias">
          <a:extLst>
            <a:ext uri="{FF2B5EF4-FFF2-40B4-BE49-F238E27FC236}">
              <a16:creationId xmlns:a16="http://schemas.microsoft.com/office/drawing/2014/main" id="{9B32A9C6-2F06-497C-841A-94B19603B9BD}"/>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5424823" y="17318"/>
          <a:ext cx="667270"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3F6F844A-FF64-4657-A9FC-0FC77F46C516}"/>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745672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21129</xdr:rowOff>
    </xdr:to>
    <xdr:pic>
      <xdr:nvPicPr>
        <xdr:cNvPr id="5" name="Imagen 4">
          <a:extLst>
            <a:ext uri="{FF2B5EF4-FFF2-40B4-BE49-F238E27FC236}">
              <a16:creationId xmlns:a16="http://schemas.microsoft.com/office/drawing/2014/main" id="{2EF95AA2-121D-49E0-96DF-5B29837FE42E}"/>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7350220"/>
          <a:ext cx="1387533" cy="1339909"/>
        </a:xfrm>
        <a:prstGeom prst="rect">
          <a:avLst/>
        </a:prstGeom>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6" name="Rectángulo redondeado 2">
          <a:extLst>
            <a:ext uri="{FF2B5EF4-FFF2-40B4-BE49-F238E27FC236}">
              <a16:creationId xmlns:a16="http://schemas.microsoft.com/office/drawing/2014/main" id="{D587B95A-3B1E-418E-9CC4-508E28DD83F8}"/>
            </a:ext>
          </a:extLst>
        </xdr:cNvPr>
        <xdr:cNvSpPr/>
      </xdr:nvSpPr>
      <xdr:spPr>
        <a:xfrm>
          <a:off x="290945" y="16399452"/>
          <a:ext cx="1160360"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7" name="Rectángulo redondeado 2">
          <a:extLst>
            <a:ext uri="{FF2B5EF4-FFF2-40B4-BE49-F238E27FC236}">
              <a16:creationId xmlns:a16="http://schemas.microsoft.com/office/drawing/2014/main" id="{47CDD198-A0D8-4B77-BD24-8D476586F920}"/>
            </a:ext>
          </a:extLst>
        </xdr:cNvPr>
        <xdr:cNvSpPr/>
      </xdr:nvSpPr>
      <xdr:spPr>
        <a:xfrm>
          <a:off x="313458" y="15600218"/>
          <a:ext cx="1159575" cy="59537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8" name="CuadroTexto 7">
          <a:extLst>
            <a:ext uri="{FF2B5EF4-FFF2-40B4-BE49-F238E27FC236}">
              <a16:creationId xmlns:a16="http://schemas.microsoft.com/office/drawing/2014/main" id="{D4E59AA0-1667-4D64-8E5A-B4E9DC09A4F1}"/>
            </a:ext>
          </a:extLst>
        </xdr:cNvPr>
        <xdr:cNvSpPr txBox="1"/>
      </xdr:nvSpPr>
      <xdr:spPr>
        <a:xfrm>
          <a:off x="1534391" y="15720580"/>
          <a:ext cx="3685309" cy="4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9" name="CuadroTexto 8">
          <a:extLst>
            <a:ext uri="{FF2B5EF4-FFF2-40B4-BE49-F238E27FC236}">
              <a16:creationId xmlns:a16="http://schemas.microsoft.com/office/drawing/2014/main" id="{FAF21FF0-DD26-4C3B-9163-CE5E738CFA2E}"/>
            </a:ext>
          </a:extLst>
        </xdr:cNvPr>
        <xdr:cNvSpPr txBox="1"/>
      </xdr:nvSpPr>
      <xdr:spPr>
        <a:xfrm>
          <a:off x="1575954" y="16506825"/>
          <a:ext cx="2497877" cy="48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2</xdr:col>
      <xdr:colOff>285750</xdr:colOff>
      <xdr:row>16</xdr:row>
      <xdr:rowOff>23813</xdr:rowOff>
    </xdr:from>
    <xdr:to>
      <xdr:col>21</xdr:col>
      <xdr:colOff>261937</xdr:colOff>
      <xdr:row>68</xdr:row>
      <xdr:rowOff>142875</xdr:rowOff>
    </xdr:to>
    <xdr:sp macro="" textlink="">
      <xdr:nvSpPr>
        <xdr:cNvPr id="11" name="Rectángulo redondeado 2">
          <a:extLst>
            <a:ext uri="{FF2B5EF4-FFF2-40B4-BE49-F238E27FC236}">
              <a16:creationId xmlns:a16="http://schemas.microsoft.com/office/drawing/2014/main" id="{02C894C5-53A5-40AC-A4EE-451B6B0BE3A3}"/>
            </a:ext>
          </a:extLst>
        </xdr:cNvPr>
        <xdr:cNvSpPr/>
      </xdr:nvSpPr>
      <xdr:spPr>
        <a:xfrm>
          <a:off x="1381125" y="3500438"/>
          <a:ext cx="18288000" cy="1069181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148589</xdr:colOff>
      <xdr:row>90</xdr:row>
      <xdr:rowOff>103909</xdr:rowOff>
    </xdr:from>
    <xdr:to>
      <xdr:col>22</xdr:col>
      <xdr:colOff>2217596</xdr:colOff>
      <xdr:row>100</xdr:row>
      <xdr:rowOff>79787</xdr:rowOff>
    </xdr:to>
    <xdr:pic>
      <xdr:nvPicPr>
        <xdr:cNvPr id="12" name="Imagen 11">
          <a:extLst>
            <a:ext uri="{FF2B5EF4-FFF2-40B4-BE49-F238E27FC236}">
              <a16:creationId xmlns:a16="http://schemas.microsoft.com/office/drawing/2014/main" id="{B70E54F2-17D7-482A-B257-C0946326A239}"/>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2043"/>
        <a:stretch/>
      </xdr:blipFill>
      <xdr:spPr bwMode="auto">
        <a:xfrm>
          <a:off x="5825489" y="17477509"/>
          <a:ext cx="16451757" cy="1576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404812</xdr:colOff>
      <xdr:row>14</xdr:row>
      <xdr:rowOff>71437</xdr:rowOff>
    </xdr:from>
    <xdr:to>
      <xdr:col>22</xdr:col>
      <xdr:colOff>619125</xdr:colOff>
      <xdr:row>78</xdr:row>
      <xdr:rowOff>0</xdr:rowOff>
    </xdr:to>
    <xdr:pic>
      <xdr:nvPicPr>
        <xdr:cNvPr id="13" name="Imagen 12">
          <a:extLst>
            <a:ext uri="{FF2B5EF4-FFF2-40B4-BE49-F238E27FC236}">
              <a16:creationId xmlns:a16="http://schemas.microsoft.com/office/drawing/2014/main" id="{AF8844A3-C651-48FC-B3B8-E7E9F3B955EB}"/>
            </a:ext>
          </a:extLst>
        </xdr:cNvPr>
        <xdr:cNvPicPr>
          <a:picLocks noChangeAspect="1" noChangeArrowheads="1"/>
        </xdr:cNvPicPr>
      </xdr:nvPicPr>
      <xdr:blipFill rotWithShape="1">
        <a:blip xmlns:r="http://schemas.openxmlformats.org/officeDocument/2006/relationships" r:embed="rId6">
          <a:biLevel thresh="75000"/>
          <a:extLst>
            <a:ext uri="{28A0092B-C50C-407E-A947-70E740481C1C}">
              <a14:useLocalDpi xmlns:a14="http://schemas.microsoft.com/office/drawing/2010/main" val="0"/>
            </a:ext>
          </a:extLst>
        </a:blip>
        <a:srcRect l="17391" t="17242" r="17703" b="6322"/>
        <a:stretch/>
      </xdr:blipFill>
      <xdr:spPr bwMode="auto">
        <a:xfrm>
          <a:off x="738187" y="3167062"/>
          <a:ext cx="19931063" cy="125491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8.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491BFA45-4C9F-4B83-8656-6443C238CFAA}"/>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C7DB2145-BB31-40A3-89DE-B17407DA2189}"/>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94254F2C-AB68-4D95-84F0-CF75A71C06DC}"/>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B895F5C0-CFBE-404A-98ED-1C0A4B2690E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729228" y="15540470"/>
          <a:ext cx="1387533" cy="1339908"/>
        </a:xfrm>
        <a:prstGeom prst="rect">
          <a:avLst/>
        </a:prstGeom>
      </xdr:spPr>
    </xdr:pic>
    <xdr:clientData/>
  </xdr:twoCellAnchor>
  <xdr:twoCellAnchor>
    <xdr:from>
      <xdr:col>13</xdr:col>
      <xdr:colOff>480320</xdr:colOff>
      <xdr:row>87</xdr:row>
      <xdr:rowOff>68753</xdr:rowOff>
    </xdr:from>
    <xdr:to>
      <xdr:col>17</xdr:col>
      <xdr:colOff>894051</xdr:colOff>
      <xdr:row>89</xdr:row>
      <xdr:rowOff>112568</xdr:rowOff>
    </xdr:to>
    <xdr:sp macro="" textlink="">
      <xdr:nvSpPr>
        <xdr:cNvPr id="6" name="CuadroTexto 5">
          <a:extLst>
            <a:ext uri="{FF2B5EF4-FFF2-40B4-BE49-F238E27FC236}">
              <a16:creationId xmlns:a16="http://schemas.microsoft.com/office/drawing/2014/main" id="{BDEF6F83-60FD-4C70-AFB1-0F31F9A455E1}"/>
            </a:ext>
          </a:extLst>
        </xdr:cNvPr>
        <xdr:cNvSpPr txBox="1"/>
      </xdr:nvSpPr>
      <xdr:spPr>
        <a:xfrm>
          <a:off x="9967220" y="15146828"/>
          <a:ext cx="4023706" cy="3676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NOTA:</a:t>
          </a:r>
          <a:r>
            <a:rPr lang="es-ES" sz="1600" b="1" baseline="0">
              <a:solidFill>
                <a:schemeClr val="tx1"/>
              </a:solidFill>
            </a:rPr>
            <a:t> SE ESTIMO AL 95% LA LOSA AZ</a:t>
          </a:r>
          <a:endParaRPr lang="es-ES" sz="1600" b="1">
            <a:solidFill>
              <a:schemeClr val="tx1"/>
            </a:solidFill>
          </a:endParaRPr>
        </a:p>
      </xdr:txBody>
    </xdr:sp>
    <xdr:clientData/>
  </xdr:twoCellAnchor>
  <xdr:twoCellAnchor editAs="oneCell">
    <xdr:from>
      <xdr:col>8</xdr:col>
      <xdr:colOff>254145</xdr:colOff>
      <xdr:row>90</xdr:row>
      <xdr:rowOff>128151</xdr:rowOff>
    </xdr:from>
    <xdr:to>
      <xdr:col>24</xdr:col>
      <xdr:colOff>218993</xdr:colOff>
      <xdr:row>100</xdr:row>
      <xdr:rowOff>2285</xdr:rowOff>
    </xdr:to>
    <xdr:pic>
      <xdr:nvPicPr>
        <xdr:cNvPr id="12" name="Imagen 11">
          <a:extLst>
            <a:ext uri="{FF2B5EF4-FFF2-40B4-BE49-F238E27FC236}">
              <a16:creationId xmlns:a16="http://schemas.microsoft.com/office/drawing/2014/main" id="{0067DC7E-DD9F-438A-8EDD-EE4B89654A0A}"/>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2043"/>
        <a:stretch/>
      </xdr:blipFill>
      <xdr:spPr bwMode="auto">
        <a:xfrm>
          <a:off x="5931045" y="15692001"/>
          <a:ext cx="16424048" cy="14743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619126</xdr:colOff>
      <xdr:row>12</xdr:row>
      <xdr:rowOff>119063</xdr:rowOff>
    </xdr:from>
    <xdr:to>
      <xdr:col>22</xdr:col>
      <xdr:colOff>500064</xdr:colOff>
      <xdr:row>49</xdr:row>
      <xdr:rowOff>23814</xdr:rowOff>
    </xdr:to>
    <xdr:pic>
      <xdr:nvPicPr>
        <xdr:cNvPr id="8" name="Imagen 7">
          <a:extLst>
            <a:ext uri="{FF2B5EF4-FFF2-40B4-BE49-F238E27FC236}">
              <a16:creationId xmlns:a16="http://schemas.microsoft.com/office/drawing/2014/main" id="{99D81605-DAF5-46F6-BD0D-70B343B5C13D}"/>
            </a:ext>
          </a:extLst>
        </xdr:cNvPr>
        <xdr:cNvPicPr>
          <a:picLocks noChangeAspect="1"/>
        </xdr:cNvPicPr>
      </xdr:nvPicPr>
      <xdr:blipFill>
        <a:blip xmlns:r="http://schemas.openxmlformats.org/officeDocument/2006/relationships" r:embed="rId6"/>
        <a:stretch>
          <a:fillRect/>
        </a:stretch>
      </xdr:blipFill>
      <xdr:spPr>
        <a:xfrm>
          <a:off x="4000501" y="2809876"/>
          <a:ext cx="16549688" cy="6262688"/>
        </a:xfrm>
        <a:prstGeom prst="rect">
          <a:avLst/>
        </a:prstGeom>
      </xdr:spPr>
    </xdr:pic>
    <xdr:clientData/>
  </xdr:twoCellAnchor>
  <xdr:twoCellAnchor editAs="oneCell">
    <xdr:from>
      <xdr:col>5</xdr:col>
      <xdr:colOff>619123</xdr:colOff>
      <xdr:row>49</xdr:row>
      <xdr:rowOff>142876</xdr:rowOff>
    </xdr:from>
    <xdr:to>
      <xdr:col>22</xdr:col>
      <xdr:colOff>547687</xdr:colOff>
      <xdr:row>86</xdr:row>
      <xdr:rowOff>190499</xdr:rowOff>
    </xdr:to>
    <xdr:pic>
      <xdr:nvPicPr>
        <xdr:cNvPr id="9" name="Imagen 8">
          <a:extLst>
            <a:ext uri="{FF2B5EF4-FFF2-40B4-BE49-F238E27FC236}">
              <a16:creationId xmlns:a16="http://schemas.microsoft.com/office/drawing/2014/main" id="{DCF9227C-426A-4084-B98F-5CC487D17860}"/>
            </a:ext>
          </a:extLst>
        </xdr:cNvPr>
        <xdr:cNvPicPr>
          <a:picLocks noChangeAspect="1"/>
        </xdr:cNvPicPr>
      </xdr:nvPicPr>
      <xdr:blipFill>
        <a:blip xmlns:r="http://schemas.openxmlformats.org/officeDocument/2006/relationships" r:embed="rId7"/>
        <a:stretch>
          <a:fillRect/>
        </a:stretch>
      </xdr:blipFill>
      <xdr:spPr>
        <a:xfrm>
          <a:off x="4000498" y="9191626"/>
          <a:ext cx="16597314" cy="6215061"/>
        </a:xfrm>
        <a:prstGeom prst="rect">
          <a:avLst/>
        </a:prstGeom>
      </xdr:spPr>
    </xdr:pic>
    <xdr:clientData/>
  </xdr:twoCellAnchor>
</xdr:wsDr>
</file>

<file path=xl/drawings/drawing79.xml><?xml version="1.0" encoding="utf-8"?>
<xdr:wsDr xmlns:xdr="http://schemas.openxmlformats.org/drawingml/2006/spreadsheetDrawing" xmlns:a="http://schemas.openxmlformats.org/drawingml/2006/main">
  <xdr:twoCellAnchor editAs="oneCell">
    <xdr:from>
      <xdr:col>15</xdr:col>
      <xdr:colOff>1006253</xdr:colOff>
      <xdr:row>42</xdr:row>
      <xdr:rowOff>126999</xdr:rowOff>
    </xdr:from>
    <xdr:to>
      <xdr:col>26</xdr:col>
      <xdr:colOff>36675</xdr:colOff>
      <xdr:row>82</xdr:row>
      <xdr:rowOff>130810</xdr:rowOff>
    </xdr:to>
    <xdr:pic>
      <xdr:nvPicPr>
        <xdr:cNvPr id="2" name="Imagen 1">
          <a:extLst>
            <a:ext uri="{FF2B5EF4-FFF2-40B4-BE49-F238E27FC236}">
              <a16:creationId xmlns:a16="http://schemas.microsoft.com/office/drawing/2014/main" id="{F8A6A82C-AFC2-4450-B755-E056D4E7A75D}"/>
            </a:ext>
          </a:extLst>
        </xdr:cNvPr>
        <xdr:cNvPicPr>
          <a:picLocks noChangeAspect="1" noChangeArrowheads="1"/>
        </xdr:cNvPicPr>
      </xdr:nvPicPr>
      <xdr:blipFill rotWithShape="1">
        <a:blip xmlns:r="http://schemas.openxmlformats.org/officeDocument/2006/relationships" r:embed="rId1" cstate="print">
          <a:biLevel thresh="75000"/>
          <a:extLst>
            <a:ext uri="{28A0092B-C50C-407E-A947-70E740481C1C}">
              <a14:useLocalDpi xmlns:a14="http://schemas.microsoft.com/office/drawing/2010/main" val="0"/>
            </a:ext>
          </a:extLst>
        </a:blip>
        <a:srcRect l="22047" t="2562" r="24981" b="30157"/>
        <a:stretch/>
      </xdr:blipFill>
      <xdr:spPr bwMode="auto">
        <a:xfrm>
          <a:off x="11839988" y="8312784"/>
          <a:ext cx="13142662" cy="68618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63500</xdr:colOff>
      <xdr:row>0</xdr:row>
      <xdr:rowOff>0</xdr:rowOff>
    </xdr:from>
    <xdr:to>
      <xdr:col>25</xdr:col>
      <xdr:colOff>1272911</xdr:colOff>
      <xdr:row>0</xdr:row>
      <xdr:rowOff>629557</xdr:rowOff>
    </xdr:to>
    <xdr:pic>
      <xdr:nvPicPr>
        <xdr:cNvPr id="3" name="Imagen 11">
          <a:extLst>
            <a:ext uri="{FF2B5EF4-FFF2-40B4-BE49-F238E27FC236}">
              <a16:creationId xmlns:a16="http://schemas.microsoft.com/office/drawing/2014/main" id="{37E97928-B976-443A-B925-13CAE3886B5F}"/>
            </a:ext>
          </a:extLst>
        </xdr:cNvPr>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3672165" y="0"/>
          <a:ext cx="1217031" cy="62574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4" name="Imagen 10" descr="Gus Marcos – Inversiones Inmobiliarias">
          <a:extLst>
            <a:ext uri="{FF2B5EF4-FFF2-40B4-BE49-F238E27FC236}">
              <a16:creationId xmlns:a16="http://schemas.microsoft.com/office/drawing/2014/main" id="{9F99F197-2295-49D5-8222-0DA464611F70}"/>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22746393" y="21128"/>
          <a:ext cx="676276"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84</xdr:row>
      <xdr:rowOff>51954</xdr:rowOff>
    </xdr:from>
    <xdr:to>
      <xdr:col>17</xdr:col>
      <xdr:colOff>1410295</xdr:colOff>
      <xdr:row>87</xdr:row>
      <xdr:rowOff>589</xdr:rowOff>
    </xdr:to>
    <xdr:sp macro="" textlink="">
      <xdr:nvSpPr>
        <xdr:cNvPr id="5" name="CuadroTexto 4">
          <a:extLst>
            <a:ext uri="{FF2B5EF4-FFF2-40B4-BE49-F238E27FC236}">
              <a16:creationId xmlns:a16="http://schemas.microsoft.com/office/drawing/2014/main" id="{210E010D-2E24-4AE0-BA38-382E1067A424}"/>
            </a:ext>
          </a:extLst>
        </xdr:cNvPr>
        <xdr:cNvSpPr txBox="1"/>
      </xdr:nvSpPr>
      <xdr:spPr>
        <a:xfrm>
          <a:off x="12267507" y="15438639"/>
          <a:ext cx="2573038" cy="487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83</xdr:row>
      <xdr:rowOff>103909</xdr:rowOff>
    </xdr:from>
    <xdr:to>
      <xdr:col>16</xdr:col>
      <xdr:colOff>259814</xdr:colOff>
      <xdr:row>87</xdr:row>
      <xdr:rowOff>7780</xdr:rowOff>
    </xdr:to>
    <xdr:sp macro="" textlink="">
      <xdr:nvSpPr>
        <xdr:cNvPr id="6" name="Rectángulo redondeado 2">
          <a:extLst>
            <a:ext uri="{FF2B5EF4-FFF2-40B4-BE49-F238E27FC236}">
              <a16:creationId xmlns:a16="http://schemas.microsoft.com/office/drawing/2014/main" id="{9395D2CD-F2F3-48D8-9958-B75DE6F3BB12}"/>
            </a:ext>
          </a:extLst>
        </xdr:cNvPr>
        <xdr:cNvSpPr/>
      </xdr:nvSpPr>
      <xdr:spPr>
        <a:xfrm>
          <a:off x="11020425" y="15313429"/>
          <a:ext cx="1191359" cy="62205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200743</xdr:colOff>
      <xdr:row>78</xdr:row>
      <xdr:rowOff>128350</xdr:rowOff>
    </xdr:from>
    <xdr:to>
      <xdr:col>16</xdr:col>
      <xdr:colOff>270057</xdr:colOff>
      <xdr:row>82</xdr:row>
      <xdr:rowOff>46599</xdr:rowOff>
    </xdr:to>
    <xdr:sp macro="" textlink="">
      <xdr:nvSpPr>
        <xdr:cNvPr id="7" name="Rectángulo redondeado 2">
          <a:extLst>
            <a:ext uri="{FF2B5EF4-FFF2-40B4-BE49-F238E27FC236}">
              <a16:creationId xmlns:a16="http://schemas.microsoft.com/office/drawing/2014/main" id="{70E24556-2A85-43EB-896D-CA361EF9EF03}"/>
            </a:ext>
          </a:extLst>
        </xdr:cNvPr>
        <xdr:cNvSpPr/>
      </xdr:nvSpPr>
      <xdr:spPr>
        <a:xfrm>
          <a:off x="11032573" y="14486335"/>
          <a:ext cx="1191359" cy="60214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310289</xdr:colOff>
      <xdr:row>79</xdr:row>
      <xdr:rowOff>94546</xdr:rowOff>
    </xdr:from>
    <xdr:to>
      <xdr:col>17</xdr:col>
      <xdr:colOff>1408857</xdr:colOff>
      <xdr:row>82</xdr:row>
      <xdr:rowOff>57559</xdr:rowOff>
    </xdr:to>
    <xdr:sp macro="" textlink="">
      <xdr:nvSpPr>
        <xdr:cNvPr id="8" name="CuadroTexto 7">
          <a:extLst>
            <a:ext uri="{FF2B5EF4-FFF2-40B4-BE49-F238E27FC236}">
              <a16:creationId xmlns:a16="http://schemas.microsoft.com/office/drawing/2014/main" id="{DC8F99D7-5E6A-4159-A623-B377EC94E53F}"/>
            </a:ext>
          </a:extLst>
        </xdr:cNvPr>
        <xdr:cNvSpPr txBox="1"/>
      </xdr:nvSpPr>
      <xdr:spPr>
        <a:xfrm>
          <a:off x="12266069" y="14623981"/>
          <a:ext cx="2573038" cy="469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31</xdr:row>
      <xdr:rowOff>0</xdr:rowOff>
    </xdr:from>
    <xdr:to>
      <xdr:col>9</xdr:col>
      <xdr:colOff>304800</xdr:colOff>
      <xdr:row>32</xdr:row>
      <xdr:rowOff>114301</xdr:rowOff>
    </xdr:to>
    <xdr:sp macro="" textlink="">
      <xdr:nvSpPr>
        <xdr:cNvPr id="9" name="AutoShape 1">
          <a:extLst>
            <a:ext uri="{FF2B5EF4-FFF2-40B4-BE49-F238E27FC236}">
              <a16:creationId xmlns:a16="http://schemas.microsoft.com/office/drawing/2014/main" id="{5832D3D3-6217-4364-AB55-0E8D1EB6603B}"/>
            </a:ext>
          </a:extLst>
        </xdr:cNvPr>
        <xdr:cNvSpPr>
          <a:spLocks noChangeAspect="1" noChangeArrowheads="1"/>
        </xdr:cNvSpPr>
      </xdr:nvSpPr>
      <xdr:spPr bwMode="auto">
        <a:xfrm>
          <a:off x="6600825" y="6248400"/>
          <a:ext cx="304800" cy="28575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415637</xdr:colOff>
      <xdr:row>89</xdr:row>
      <xdr:rowOff>69272</xdr:rowOff>
    </xdr:from>
    <xdr:to>
      <xdr:col>9</xdr:col>
      <xdr:colOff>266700</xdr:colOff>
      <xdr:row>95</xdr:row>
      <xdr:rowOff>398863</xdr:rowOff>
    </xdr:to>
    <xdr:pic>
      <xdr:nvPicPr>
        <xdr:cNvPr id="10" name="Imagen 9">
          <a:extLst>
            <a:ext uri="{FF2B5EF4-FFF2-40B4-BE49-F238E27FC236}">
              <a16:creationId xmlns:a16="http://schemas.microsoft.com/office/drawing/2014/main" id="{2714DB4F-1ACE-4B2B-BBE4-E86B7402C5D3}"/>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454362" y="16326542"/>
          <a:ext cx="1413163" cy="1335431"/>
        </a:xfrm>
        <a:prstGeom prst="rect">
          <a:avLst/>
        </a:prstGeom>
      </xdr:spPr>
    </xdr:pic>
    <xdr:clientData/>
  </xdr:twoCellAnchor>
  <xdr:twoCellAnchor editAs="oneCell">
    <xdr:from>
      <xdr:col>11</xdr:col>
      <xdr:colOff>124689</xdr:colOff>
      <xdr:row>88</xdr:row>
      <xdr:rowOff>138545</xdr:rowOff>
    </xdr:from>
    <xdr:to>
      <xdr:col>12</xdr:col>
      <xdr:colOff>741736</xdr:colOff>
      <xdr:row>95</xdr:row>
      <xdr:rowOff>360389</xdr:rowOff>
    </xdr:to>
    <xdr:pic>
      <xdr:nvPicPr>
        <xdr:cNvPr id="11" name="Imagen 10">
          <a:extLst>
            <a:ext uri="{FF2B5EF4-FFF2-40B4-BE49-F238E27FC236}">
              <a16:creationId xmlns:a16="http://schemas.microsoft.com/office/drawing/2014/main" id="{DADCCF79-70E8-475C-BDD6-4EDC9628D78D}"/>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8289519" y="16222460"/>
          <a:ext cx="1400002" cy="1401039"/>
        </a:xfrm>
        <a:prstGeom prst="rect">
          <a:avLst/>
        </a:prstGeom>
      </xdr:spPr>
    </xdr:pic>
    <xdr:clientData/>
  </xdr:twoCellAnchor>
  <xdr:twoCellAnchor>
    <xdr:from>
      <xdr:col>23</xdr:col>
      <xdr:colOff>1001402</xdr:colOff>
      <xdr:row>48</xdr:row>
      <xdr:rowOff>31749</xdr:rowOff>
    </xdr:from>
    <xdr:to>
      <xdr:col>25</xdr:col>
      <xdr:colOff>428626</xdr:colOff>
      <xdr:row>56</xdr:row>
      <xdr:rowOff>22230</xdr:rowOff>
    </xdr:to>
    <xdr:sp macro="" textlink="">
      <xdr:nvSpPr>
        <xdr:cNvPr id="13" name="Rombo 12">
          <a:extLst>
            <a:ext uri="{FF2B5EF4-FFF2-40B4-BE49-F238E27FC236}">
              <a16:creationId xmlns:a16="http://schemas.microsoft.com/office/drawing/2014/main" id="{589A8F10-2F6E-4AB0-97D7-6C5FD45BBD1A}"/>
            </a:ext>
          </a:extLst>
        </xdr:cNvPr>
        <xdr:cNvSpPr/>
      </xdr:nvSpPr>
      <xdr:spPr>
        <a:xfrm>
          <a:off x="22367882" y="9240519"/>
          <a:ext cx="1675124" cy="1360176"/>
        </a:xfrm>
        <a:prstGeom prst="diamond">
          <a:avLst/>
        </a:prstGeom>
        <a:solidFill>
          <a:srgbClr val="92D050"/>
        </a:solidFill>
        <a:ln w="34925">
          <a:solidFill>
            <a:srgbClr val="FFFFFF"/>
          </a:solidFill>
        </a:ln>
        <a:effectLst>
          <a:outerShdw blurRad="317500" dir="2700000" algn="ctr">
            <a:srgbClr val="000000">
              <a:alpha val="43000"/>
            </a:srgbClr>
          </a:outerShdw>
        </a:effectLst>
        <a:scene3d>
          <a:camera prst="perspectiveFront" fov="2700000">
            <a:rot lat="19086000" lon="19067999" rev="3108000"/>
          </a:camera>
          <a:lightRig rig="threePt" dir="t">
            <a:rot lat="0" lon="0" rev="0"/>
          </a:lightRig>
        </a:scene3d>
        <a:sp3d extrusionH="38100" prstMaterial="clear">
          <a:bevelT w="260350" h="50800" prst="softRound"/>
          <a:bevelB prst="softRound"/>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MX" sz="1100"/>
        </a:p>
      </xdr:txBody>
    </xdr:sp>
    <xdr:clientData/>
  </xdr:twoCellAnchor>
  <xdr:twoCellAnchor>
    <xdr:from>
      <xdr:col>23</xdr:col>
      <xdr:colOff>928254</xdr:colOff>
      <xdr:row>48</xdr:row>
      <xdr:rowOff>98195</xdr:rowOff>
    </xdr:from>
    <xdr:to>
      <xdr:col>25</xdr:col>
      <xdr:colOff>461240</xdr:colOff>
      <xdr:row>56</xdr:row>
      <xdr:rowOff>13855</xdr:rowOff>
    </xdr:to>
    <xdr:sp macro="" textlink="">
      <xdr:nvSpPr>
        <xdr:cNvPr id="14" name="Rectángulo redondeado 2">
          <a:extLst>
            <a:ext uri="{FF2B5EF4-FFF2-40B4-BE49-F238E27FC236}">
              <a16:creationId xmlns:a16="http://schemas.microsoft.com/office/drawing/2014/main" id="{535141B3-4825-45B5-B4EB-1A93A97F2CA8}"/>
            </a:ext>
          </a:extLst>
        </xdr:cNvPr>
        <xdr:cNvSpPr/>
      </xdr:nvSpPr>
      <xdr:spPr>
        <a:xfrm>
          <a:off x="22296639" y="9305060"/>
          <a:ext cx="1778981" cy="1294880"/>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7</xdr:col>
      <xdr:colOff>359006</xdr:colOff>
      <xdr:row>89</xdr:row>
      <xdr:rowOff>135775</xdr:rowOff>
    </xdr:from>
    <xdr:to>
      <xdr:col>23</xdr:col>
      <xdr:colOff>921332</xdr:colOff>
      <xdr:row>96</xdr:row>
      <xdr:rowOff>25062</xdr:rowOff>
    </xdr:to>
    <xdr:pic>
      <xdr:nvPicPr>
        <xdr:cNvPr id="17" name="Imagen 16">
          <a:extLst>
            <a:ext uri="{FF2B5EF4-FFF2-40B4-BE49-F238E27FC236}">
              <a16:creationId xmlns:a16="http://schemas.microsoft.com/office/drawing/2014/main" id="{6A9FDB0B-E500-4BC8-84F6-7199E6129779}"/>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5277370" y="15635548"/>
          <a:ext cx="16443098" cy="1517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523875</xdr:colOff>
      <xdr:row>42</xdr:row>
      <xdr:rowOff>23812</xdr:rowOff>
    </xdr:from>
    <xdr:to>
      <xdr:col>7</xdr:col>
      <xdr:colOff>94325</xdr:colOff>
      <xdr:row>83</xdr:row>
      <xdr:rowOff>71437</xdr:rowOff>
    </xdr:to>
    <xdr:pic>
      <xdr:nvPicPr>
        <xdr:cNvPr id="12" name="Imagen 11">
          <a:extLst>
            <a:ext uri="{FF2B5EF4-FFF2-40B4-BE49-F238E27FC236}">
              <a16:creationId xmlns:a16="http://schemas.microsoft.com/office/drawing/2014/main" id="{EEF6127A-1642-4DD2-B905-79CB2A7170F6}"/>
            </a:ext>
          </a:extLst>
        </xdr:cNvPr>
        <xdr:cNvPicPr>
          <a:picLocks noChangeAspect="1"/>
        </xdr:cNvPicPr>
      </xdr:nvPicPr>
      <xdr:blipFill>
        <a:blip xmlns:r="http://schemas.openxmlformats.org/officeDocument/2006/relationships" r:embed="rId7"/>
        <a:stretch>
          <a:fillRect/>
        </a:stretch>
      </xdr:blipFill>
      <xdr:spPr>
        <a:xfrm>
          <a:off x="857250" y="8191500"/>
          <a:ext cx="4142450" cy="6881812"/>
        </a:xfrm>
        <a:prstGeom prst="rect">
          <a:avLst/>
        </a:prstGeom>
      </xdr:spPr>
    </xdr:pic>
    <xdr:clientData/>
  </xdr:twoCellAnchor>
  <xdr:twoCellAnchor editAs="oneCell">
    <xdr:from>
      <xdr:col>1</xdr:col>
      <xdr:colOff>476249</xdr:colOff>
      <xdr:row>21</xdr:row>
      <xdr:rowOff>119063</xdr:rowOff>
    </xdr:from>
    <xdr:to>
      <xdr:col>13</xdr:col>
      <xdr:colOff>399790</xdr:colOff>
      <xdr:row>41</xdr:row>
      <xdr:rowOff>95250</xdr:rowOff>
    </xdr:to>
    <xdr:pic>
      <xdr:nvPicPr>
        <xdr:cNvPr id="16" name="Imagen 15">
          <a:extLst>
            <a:ext uri="{FF2B5EF4-FFF2-40B4-BE49-F238E27FC236}">
              <a16:creationId xmlns:a16="http://schemas.microsoft.com/office/drawing/2014/main" id="{57C8CBF8-F845-45E9-B3E1-C29665B50617}"/>
            </a:ext>
          </a:extLst>
        </xdr:cNvPr>
        <xdr:cNvPicPr>
          <a:picLocks noChangeAspect="1"/>
        </xdr:cNvPicPr>
      </xdr:nvPicPr>
      <xdr:blipFill>
        <a:blip xmlns:r="http://schemas.openxmlformats.org/officeDocument/2006/relationships" r:embed="rId8"/>
        <a:stretch>
          <a:fillRect/>
        </a:stretch>
      </xdr:blipFill>
      <xdr:spPr>
        <a:xfrm>
          <a:off x="809624" y="4714876"/>
          <a:ext cx="9067541" cy="3381374"/>
        </a:xfrm>
        <a:prstGeom prst="rect">
          <a:avLst/>
        </a:prstGeom>
      </xdr:spPr>
    </xdr:pic>
    <xdr:clientData/>
  </xdr:twoCellAnchor>
  <xdr:twoCellAnchor editAs="oneCell">
    <xdr:from>
      <xdr:col>7</xdr:col>
      <xdr:colOff>333375</xdr:colOff>
      <xdr:row>42</xdr:row>
      <xdr:rowOff>47624</xdr:rowOff>
    </xdr:from>
    <xdr:to>
      <xdr:col>13</xdr:col>
      <xdr:colOff>523875</xdr:colOff>
      <xdr:row>83</xdr:row>
      <xdr:rowOff>142875</xdr:rowOff>
    </xdr:to>
    <xdr:pic>
      <xdr:nvPicPr>
        <xdr:cNvPr id="22" name="Imagen 21">
          <a:extLst>
            <a:ext uri="{FF2B5EF4-FFF2-40B4-BE49-F238E27FC236}">
              <a16:creationId xmlns:a16="http://schemas.microsoft.com/office/drawing/2014/main" id="{19D040E1-9EDF-4D23-8ACA-9117D522582B}"/>
            </a:ext>
          </a:extLst>
        </xdr:cNvPr>
        <xdr:cNvPicPr>
          <a:picLocks noChangeAspect="1"/>
        </xdr:cNvPicPr>
      </xdr:nvPicPr>
      <xdr:blipFill>
        <a:blip xmlns:r="http://schemas.openxmlformats.org/officeDocument/2006/relationships" r:embed="rId9"/>
        <a:stretch>
          <a:fillRect/>
        </a:stretch>
      </xdr:blipFill>
      <xdr:spPr>
        <a:xfrm rot="16200000">
          <a:off x="4155281" y="9298781"/>
          <a:ext cx="6929438" cy="4762500"/>
        </a:xfrm>
        <a:prstGeom prst="rect">
          <a:avLst/>
        </a:prstGeom>
      </xdr:spPr>
    </xdr:pic>
    <xdr:clientData/>
  </xdr:twoCellAnchor>
</xdr:wsDr>
</file>

<file path=xl/drawings/drawing80.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B04157B0-0135-43DC-BE38-C3A79C656C6C}"/>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322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69B60656-2B2F-46A7-BFAE-C40FB4216AD2}"/>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2466" cy="6448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60118</xdr:rowOff>
    </xdr:to>
    <xdr:pic>
      <xdr:nvPicPr>
        <xdr:cNvPr id="4" name="Imagen 3">
          <a:extLst>
            <a:ext uri="{FF2B5EF4-FFF2-40B4-BE49-F238E27FC236}">
              <a16:creationId xmlns:a16="http://schemas.microsoft.com/office/drawing/2014/main" id="{6D06A2D0-3A18-4002-9D2B-027DD91BA7EA}"/>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258483"/>
          <a:ext cx="1413163" cy="133335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15413</xdr:rowOff>
    </xdr:to>
    <xdr:pic>
      <xdr:nvPicPr>
        <xdr:cNvPr id="5" name="Imagen 4">
          <a:extLst>
            <a:ext uri="{FF2B5EF4-FFF2-40B4-BE49-F238E27FC236}">
              <a16:creationId xmlns:a16="http://schemas.microsoft.com/office/drawing/2014/main" id="{74D3E62F-7575-4E2C-8452-3088451B1F6E}"/>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42588" y="16136735"/>
          <a:ext cx="1412298" cy="1419918"/>
        </a:xfrm>
        <a:prstGeom prst="rect">
          <a:avLst/>
        </a:prstGeom>
      </xdr:spPr>
    </xdr:pic>
    <xdr:clientData/>
  </xdr:twoCellAnchor>
  <xdr:twoCellAnchor editAs="oneCell">
    <xdr:from>
      <xdr:col>8</xdr:col>
      <xdr:colOff>178897</xdr:colOff>
      <xdr:row>90</xdr:row>
      <xdr:rowOff>141489</xdr:rowOff>
    </xdr:from>
    <xdr:to>
      <xdr:col>24</xdr:col>
      <xdr:colOff>105645</xdr:colOff>
      <xdr:row>99</xdr:row>
      <xdr:rowOff>144210</xdr:rowOff>
    </xdr:to>
    <xdr:pic>
      <xdr:nvPicPr>
        <xdr:cNvPr id="13" name="Imagen 12">
          <a:extLst>
            <a:ext uri="{FF2B5EF4-FFF2-40B4-BE49-F238E27FC236}">
              <a16:creationId xmlns:a16="http://schemas.microsoft.com/office/drawing/2014/main" id="{F220010C-B463-4F47-A148-FC9F81BE3111}"/>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2043"/>
        <a:stretch/>
      </xdr:blipFill>
      <xdr:spPr bwMode="auto">
        <a:xfrm>
          <a:off x="5855797" y="16429239"/>
          <a:ext cx="16443098" cy="15267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642938</xdr:colOff>
      <xdr:row>63</xdr:row>
      <xdr:rowOff>71438</xdr:rowOff>
    </xdr:from>
    <xdr:to>
      <xdr:col>24</xdr:col>
      <xdr:colOff>595312</xdr:colOff>
      <xdr:row>74</xdr:row>
      <xdr:rowOff>-1</xdr:rowOff>
    </xdr:to>
    <xdr:pic>
      <xdr:nvPicPr>
        <xdr:cNvPr id="12" name="Imagen 11">
          <a:extLst>
            <a:ext uri="{FF2B5EF4-FFF2-40B4-BE49-F238E27FC236}">
              <a16:creationId xmlns:a16="http://schemas.microsoft.com/office/drawing/2014/main" id="{51D3B590-4AE9-4A28-92E5-A82A06B2E96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76313" y="11453813"/>
          <a:ext cx="21764624" cy="17621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214313</xdr:colOff>
      <xdr:row>23</xdr:row>
      <xdr:rowOff>119062</xdr:rowOff>
    </xdr:from>
    <xdr:to>
      <xdr:col>25</xdr:col>
      <xdr:colOff>642938</xdr:colOff>
      <xdr:row>46</xdr:row>
      <xdr:rowOff>95249</xdr:rowOff>
    </xdr:to>
    <xdr:pic>
      <xdr:nvPicPr>
        <xdr:cNvPr id="9" name="Imagen 8">
          <a:extLst>
            <a:ext uri="{FF2B5EF4-FFF2-40B4-BE49-F238E27FC236}">
              <a16:creationId xmlns:a16="http://schemas.microsoft.com/office/drawing/2014/main" id="{E77B94BE-F43D-43D8-BE61-7D4411DDCF5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47688" y="4833937"/>
          <a:ext cx="2333625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1.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30C49E04-C2ED-4793-8521-956B115BA187}"/>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322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8EDA6887-F44E-484B-B441-E2F3F1898B47}"/>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2466" cy="6448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EFB2F69D-AA72-4B17-AD87-55F6DE256365}"/>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258483"/>
          <a:ext cx="1413163" cy="133335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7ACE405C-9426-4B64-809D-314392A8A2D6}"/>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42588" y="16136735"/>
          <a:ext cx="1412298" cy="1419918"/>
        </a:xfrm>
        <a:prstGeom prst="rect">
          <a:avLst/>
        </a:prstGeom>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7" name="Rectángulo redondeado 2">
          <a:extLst>
            <a:ext uri="{FF2B5EF4-FFF2-40B4-BE49-F238E27FC236}">
              <a16:creationId xmlns:a16="http://schemas.microsoft.com/office/drawing/2014/main" id="{C0F57EFD-77B8-4842-B711-28084783C372}"/>
            </a:ext>
          </a:extLst>
        </xdr:cNvPr>
        <xdr:cNvSpPr/>
      </xdr:nvSpPr>
      <xdr:spPr>
        <a:xfrm>
          <a:off x="287135" y="15172632"/>
          <a:ext cx="1192745" cy="620671"/>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8" name="Rectángulo redondeado 2">
          <a:extLst>
            <a:ext uri="{FF2B5EF4-FFF2-40B4-BE49-F238E27FC236}">
              <a16:creationId xmlns:a16="http://schemas.microsoft.com/office/drawing/2014/main" id="{D04594EF-E981-4F03-8749-A568AC7E86C1}"/>
            </a:ext>
          </a:extLst>
        </xdr:cNvPr>
        <xdr:cNvSpPr/>
      </xdr:nvSpPr>
      <xdr:spPr>
        <a:xfrm>
          <a:off x="315363" y="14327678"/>
          <a:ext cx="1182435" cy="623948"/>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9" name="CuadroTexto 8">
          <a:extLst>
            <a:ext uri="{FF2B5EF4-FFF2-40B4-BE49-F238E27FC236}">
              <a16:creationId xmlns:a16="http://schemas.microsoft.com/office/drawing/2014/main" id="{5EE4A2E1-CA8E-4773-85ED-0DCC6F7675F4}"/>
            </a:ext>
          </a:extLst>
        </xdr:cNvPr>
        <xdr:cNvSpPr txBox="1"/>
      </xdr:nvSpPr>
      <xdr:spPr>
        <a:xfrm>
          <a:off x="1564871" y="14457565"/>
          <a:ext cx="3778654" cy="418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10" name="CuadroTexto 9">
          <a:extLst>
            <a:ext uri="{FF2B5EF4-FFF2-40B4-BE49-F238E27FC236}">
              <a16:creationId xmlns:a16="http://schemas.microsoft.com/office/drawing/2014/main" id="{3B32CAA0-3732-486F-B100-B423DD957A1A}"/>
            </a:ext>
          </a:extLst>
        </xdr:cNvPr>
        <xdr:cNvSpPr txBox="1"/>
      </xdr:nvSpPr>
      <xdr:spPr>
        <a:xfrm>
          <a:off x="1608339" y="15278100"/>
          <a:ext cx="2551217" cy="497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editAs="oneCell">
    <xdr:from>
      <xdr:col>4</xdr:col>
      <xdr:colOff>110836</xdr:colOff>
      <xdr:row>12</xdr:row>
      <xdr:rowOff>152400</xdr:rowOff>
    </xdr:from>
    <xdr:to>
      <xdr:col>23</xdr:col>
      <xdr:colOff>59227</xdr:colOff>
      <xdr:row>80</xdr:row>
      <xdr:rowOff>55938</xdr:rowOff>
    </xdr:to>
    <xdr:pic>
      <xdr:nvPicPr>
        <xdr:cNvPr id="11" name="Imagen 10">
          <a:extLst>
            <a:ext uri="{FF2B5EF4-FFF2-40B4-BE49-F238E27FC236}">
              <a16:creationId xmlns:a16="http://schemas.microsoft.com/office/drawing/2014/main" id="{B241BB79-19B9-4A52-BAFA-7A7DDA8ECCD2}"/>
            </a:ext>
          </a:extLst>
        </xdr:cNvPr>
        <xdr:cNvPicPr>
          <a:picLocks noChangeAspect="1" noChangeArrowheads="1"/>
        </xdr:cNvPicPr>
      </xdr:nvPicPr>
      <xdr:blipFill rotWithShape="1">
        <a:blip xmlns:r="http://schemas.openxmlformats.org/officeDocument/2006/relationships" r:embed="rId5" cstate="print">
          <a:biLevel thresh="75000"/>
          <a:extLst>
            <a:ext uri="{28A0092B-C50C-407E-A947-70E740481C1C}">
              <a14:useLocalDpi xmlns:a14="http://schemas.microsoft.com/office/drawing/2010/main" val="0"/>
            </a:ext>
          </a:extLst>
        </a:blip>
        <a:srcRect l="17500" t="8068" r="35079" b="9852"/>
        <a:stretch/>
      </xdr:blipFill>
      <xdr:spPr bwMode="auto">
        <a:xfrm>
          <a:off x="2806411" y="2790825"/>
          <a:ext cx="18874566" cy="117164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640772</xdr:colOff>
      <xdr:row>20</xdr:row>
      <xdr:rowOff>108758</xdr:rowOff>
    </xdr:from>
    <xdr:to>
      <xdr:col>20</xdr:col>
      <xdr:colOff>968542</xdr:colOff>
      <xdr:row>28</xdr:row>
      <xdr:rowOff>99239</xdr:rowOff>
    </xdr:to>
    <xdr:sp macro="" textlink="">
      <xdr:nvSpPr>
        <xdr:cNvPr id="12" name="Rombo 11">
          <a:extLst>
            <a:ext uri="{FF2B5EF4-FFF2-40B4-BE49-F238E27FC236}">
              <a16:creationId xmlns:a16="http://schemas.microsoft.com/office/drawing/2014/main" id="{D46D8906-C78E-4207-AD45-EB0BEFCB1840}"/>
            </a:ext>
          </a:extLst>
        </xdr:cNvPr>
        <xdr:cNvSpPr/>
      </xdr:nvSpPr>
      <xdr:spPr>
        <a:xfrm>
          <a:off x="17107592" y="4259753"/>
          <a:ext cx="1686035" cy="1360176"/>
        </a:xfrm>
        <a:prstGeom prst="diamond">
          <a:avLst/>
        </a:prstGeom>
        <a:solidFill>
          <a:srgbClr val="92D050"/>
        </a:solidFill>
        <a:ln w="34925">
          <a:solidFill>
            <a:srgbClr val="FFFFFF"/>
          </a:solidFill>
        </a:ln>
        <a:effectLst>
          <a:outerShdw blurRad="317500" dir="2700000" algn="ctr">
            <a:srgbClr val="000000">
              <a:alpha val="43000"/>
            </a:srgbClr>
          </a:outerShdw>
        </a:effectLst>
        <a:scene3d>
          <a:camera prst="perspectiveFront" fov="2700000">
            <a:rot lat="19086000" lon="19067999" rev="3108000"/>
          </a:camera>
          <a:lightRig rig="threePt" dir="t">
            <a:rot lat="0" lon="0" rev="0"/>
          </a:lightRig>
        </a:scene3d>
        <a:sp3d extrusionH="38100" prstMaterial="clear">
          <a:bevelT w="260350" h="50800" prst="softRound"/>
          <a:bevelB prst="softRound"/>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MX" sz="1100"/>
        </a:p>
      </xdr:txBody>
    </xdr:sp>
    <xdr:clientData/>
  </xdr:twoCellAnchor>
  <xdr:twoCellAnchor>
    <xdr:from>
      <xdr:col>20</xdr:col>
      <xdr:colOff>554182</xdr:colOff>
      <xdr:row>21</xdr:row>
      <xdr:rowOff>1</xdr:rowOff>
    </xdr:from>
    <xdr:to>
      <xdr:col>23</xdr:col>
      <xdr:colOff>138545</xdr:colOff>
      <xdr:row>23</xdr:row>
      <xdr:rowOff>110837</xdr:rowOff>
    </xdr:to>
    <xdr:cxnSp macro="">
      <xdr:nvCxnSpPr>
        <xdr:cNvPr id="13" name="Conector recto de flecha 12">
          <a:extLst>
            <a:ext uri="{FF2B5EF4-FFF2-40B4-BE49-F238E27FC236}">
              <a16:creationId xmlns:a16="http://schemas.microsoft.com/office/drawing/2014/main" id="{35830515-FAC8-44AE-A33C-0120286F0BFF}"/>
            </a:ext>
          </a:extLst>
        </xdr:cNvPr>
        <xdr:cNvCxnSpPr/>
      </xdr:nvCxnSpPr>
      <xdr:spPr>
        <a:xfrm flipH="1">
          <a:off x="18371647" y="4324351"/>
          <a:ext cx="3384838" cy="4537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151707</xdr:colOff>
      <xdr:row>19</xdr:row>
      <xdr:rowOff>170411</xdr:rowOff>
    </xdr:from>
    <xdr:to>
      <xdr:col>27</xdr:col>
      <xdr:colOff>54725</xdr:colOff>
      <xdr:row>22</xdr:row>
      <xdr:rowOff>59574</xdr:rowOff>
    </xdr:to>
    <xdr:sp macro="" textlink="">
      <xdr:nvSpPr>
        <xdr:cNvPr id="14" name="CuadroTexto 13">
          <a:extLst>
            <a:ext uri="{FF2B5EF4-FFF2-40B4-BE49-F238E27FC236}">
              <a16:creationId xmlns:a16="http://schemas.microsoft.com/office/drawing/2014/main" id="{6EF20BBC-9642-48F6-8E96-DBF6C0C3F2E3}"/>
            </a:ext>
          </a:extLst>
        </xdr:cNvPr>
        <xdr:cNvSpPr txBox="1"/>
      </xdr:nvSpPr>
      <xdr:spPr>
        <a:xfrm>
          <a:off x="21773457" y="4127096"/>
          <a:ext cx="3840653" cy="424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UBICACIÓN</a:t>
          </a:r>
          <a:r>
            <a:rPr lang="es-ES" sz="1600" b="0" baseline="0">
              <a:solidFill>
                <a:schemeClr val="tx1"/>
              </a:solidFill>
            </a:rPr>
            <a:t> DE LA TORRE GRÚA </a:t>
          </a:r>
          <a:endParaRPr lang="es-ES" sz="1600" b="0">
            <a:solidFill>
              <a:schemeClr val="tx1"/>
            </a:solidFill>
          </a:endParaRPr>
        </a:p>
      </xdr:txBody>
    </xdr:sp>
    <xdr:clientData/>
  </xdr:twoCellAnchor>
  <xdr:twoCellAnchor>
    <xdr:from>
      <xdr:col>19</xdr:col>
      <xdr:colOff>595746</xdr:colOff>
      <xdr:row>20</xdr:row>
      <xdr:rowOff>68580</xdr:rowOff>
    </xdr:from>
    <xdr:to>
      <xdr:col>20</xdr:col>
      <xdr:colOff>1122219</xdr:colOff>
      <xdr:row>28</xdr:row>
      <xdr:rowOff>110836</xdr:rowOff>
    </xdr:to>
    <xdr:sp macro="" textlink="">
      <xdr:nvSpPr>
        <xdr:cNvPr id="15" name="Rectángulo redondeado 2">
          <a:extLst>
            <a:ext uri="{FF2B5EF4-FFF2-40B4-BE49-F238E27FC236}">
              <a16:creationId xmlns:a16="http://schemas.microsoft.com/office/drawing/2014/main" id="{D94030DA-87FD-45A8-9F4F-606BDAD48098}"/>
            </a:ext>
          </a:extLst>
        </xdr:cNvPr>
        <xdr:cNvSpPr/>
      </xdr:nvSpPr>
      <xdr:spPr>
        <a:xfrm>
          <a:off x="17060661" y="4219575"/>
          <a:ext cx="1886643" cy="1415761"/>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281074</xdr:colOff>
      <xdr:row>90</xdr:row>
      <xdr:rowOff>85205</xdr:rowOff>
    </xdr:from>
    <xdr:to>
      <xdr:col>24</xdr:col>
      <xdr:colOff>271900</xdr:colOff>
      <xdr:row>100</xdr:row>
      <xdr:rowOff>61083</xdr:rowOff>
    </xdr:to>
    <xdr:pic>
      <xdr:nvPicPr>
        <xdr:cNvPr id="16" name="Imagen 15">
          <a:extLst>
            <a:ext uri="{FF2B5EF4-FFF2-40B4-BE49-F238E27FC236}">
              <a16:creationId xmlns:a16="http://schemas.microsoft.com/office/drawing/2014/main" id="{DD324985-B273-4395-9644-40A394629F3B}"/>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5961438" y="15203978"/>
          <a:ext cx="16443098" cy="1517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2.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123F1225-B39C-48FA-953A-E35B0EB69396}"/>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3221" cy="62955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EF363008-401C-4C50-945B-278100543F85}"/>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2466" cy="6448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93B18A89-D612-4B9E-B57E-8E4CFA0959CC}"/>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258483"/>
          <a:ext cx="1413163" cy="133335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6E5C7571-AD0A-451B-B7CA-FEEADEABCDA8}"/>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42588" y="16136735"/>
          <a:ext cx="1412298" cy="1419918"/>
        </a:xfrm>
        <a:prstGeom prst="rect">
          <a:avLst/>
        </a:prstGeom>
      </xdr:spPr>
    </xdr:pic>
    <xdr:clientData/>
  </xdr:twoCellAnchor>
  <xdr:twoCellAnchor>
    <xdr:from>
      <xdr:col>15</xdr:col>
      <xdr:colOff>572078</xdr:colOff>
      <xdr:row>86</xdr:row>
      <xdr:rowOff>188191</xdr:rowOff>
    </xdr:from>
    <xdr:to>
      <xdr:col>17</xdr:col>
      <xdr:colOff>405823</xdr:colOff>
      <xdr:row>89</xdr:row>
      <xdr:rowOff>124691</xdr:rowOff>
    </xdr:to>
    <xdr:sp macro="" textlink="">
      <xdr:nvSpPr>
        <xdr:cNvPr id="7" name="CuadroTexto 6">
          <a:extLst>
            <a:ext uri="{FF2B5EF4-FFF2-40B4-BE49-F238E27FC236}">
              <a16:creationId xmlns:a16="http://schemas.microsoft.com/office/drawing/2014/main" id="{18349529-3D57-49AB-9E66-CD40BCE94A32}"/>
            </a:ext>
          </a:extLst>
        </xdr:cNvPr>
        <xdr:cNvSpPr txBox="1"/>
      </xdr:nvSpPr>
      <xdr:spPr>
        <a:xfrm>
          <a:off x="11144828" y="14856691"/>
          <a:ext cx="237374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800" b="1">
              <a:solidFill>
                <a:schemeClr val="tx1"/>
              </a:solidFill>
            </a:rPr>
            <a:t>TORRE</a:t>
          </a:r>
          <a:r>
            <a:rPr lang="es-ES" sz="2800" b="1" baseline="0">
              <a:solidFill>
                <a:schemeClr val="tx1"/>
              </a:solidFill>
            </a:rPr>
            <a:t> GRÚA</a:t>
          </a:r>
          <a:endParaRPr lang="es-ES" sz="2800" b="1">
            <a:solidFill>
              <a:schemeClr val="tx1"/>
            </a:solidFill>
          </a:endParaRPr>
        </a:p>
      </xdr:txBody>
    </xdr:sp>
    <xdr:clientData/>
  </xdr:twoCellAnchor>
  <xdr:twoCellAnchor editAs="oneCell">
    <xdr:from>
      <xdr:col>8</xdr:col>
      <xdr:colOff>298393</xdr:colOff>
      <xdr:row>90</xdr:row>
      <xdr:rowOff>85205</xdr:rowOff>
    </xdr:from>
    <xdr:to>
      <xdr:col>24</xdr:col>
      <xdr:colOff>289219</xdr:colOff>
      <xdr:row>100</xdr:row>
      <xdr:rowOff>70608</xdr:rowOff>
    </xdr:to>
    <xdr:pic>
      <xdr:nvPicPr>
        <xdr:cNvPr id="12" name="Imagen 11">
          <a:extLst>
            <a:ext uri="{FF2B5EF4-FFF2-40B4-BE49-F238E27FC236}">
              <a16:creationId xmlns:a16="http://schemas.microsoft.com/office/drawing/2014/main" id="{72AD4A3A-F984-4FDB-B551-70EFC1BAB32B}"/>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2043"/>
        <a:stretch/>
      </xdr:blipFill>
      <xdr:spPr bwMode="auto">
        <a:xfrm>
          <a:off x="5978757" y="15203978"/>
          <a:ext cx="16443098" cy="15267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555626</xdr:colOff>
      <xdr:row>38</xdr:row>
      <xdr:rowOff>111124</xdr:rowOff>
    </xdr:from>
    <xdr:to>
      <xdr:col>13</xdr:col>
      <xdr:colOff>698500</xdr:colOff>
      <xdr:row>85</xdr:row>
      <xdr:rowOff>127000</xdr:rowOff>
    </xdr:to>
    <xdr:pic>
      <xdr:nvPicPr>
        <xdr:cNvPr id="16" name="Imagen 15">
          <a:extLst>
            <a:ext uri="{FF2B5EF4-FFF2-40B4-BE49-F238E27FC236}">
              <a16:creationId xmlns:a16="http://schemas.microsoft.com/office/drawing/2014/main" id="{16C8C3AB-519C-48E2-B6DF-5A618A5566A6}"/>
            </a:ext>
          </a:extLst>
        </xdr:cNvPr>
        <xdr:cNvPicPr>
          <a:picLocks noChangeAspect="1"/>
        </xdr:cNvPicPr>
      </xdr:nvPicPr>
      <xdr:blipFill>
        <a:blip xmlns:r="http://schemas.openxmlformats.org/officeDocument/2006/relationships" r:embed="rId6"/>
        <a:stretch>
          <a:fillRect/>
        </a:stretch>
      </xdr:blipFill>
      <xdr:spPr>
        <a:xfrm>
          <a:off x="4714876" y="7159624"/>
          <a:ext cx="5476874" cy="7477126"/>
        </a:xfrm>
        <a:prstGeom prst="rect">
          <a:avLst/>
        </a:prstGeom>
      </xdr:spPr>
    </xdr:pic>
    <xdr:clientData/>
  </xdr:twoCellAnchor>
  <xdr:twoCellAnchor editAs="oneCell">
    <xdr:from>
      <xdr:col>6</xdr:col>
      <xdr:colOff>539750</xdr:colOff>
      <xdr:row>12</xdr:row>
      <xdr:rowOff>127000</xdr:rowOff>
    </xdr:from>
    <xdr:to>
      <xdr:col>22</xdr:col>
      <xdr:colOff>0</xdr:colOff>
      <xdr:row>38</xdr:row>
      <xdr:rowOff>0</xdr:rowOff>
    </xdr:to>
    <xdr:pic>
      <xdr:nvPicPr>
        <xdr:cNvPr id="17" name="Imagen 16">
          <a:extLst>
            <a:ext uri="{FF2B5EF4-FFF2-40B4-BE49-F238E27FC236}">
              <a16:creationId xmlns:a16="http://schemas.microsoft.com/office/drawing/2014/main" id="{C60FA83A-8D81-4036-875F-0E012B3CDDCC}"/>
            </a:ext>
          </a:extLst>
        </xdr:cNvPr>
        <xdr:cNvPicPr>
          <a:picLocks noChangeAspect="1"/>
        </xdr:cNvPicPr>
      </xdr:nvPicPr>
      <xdr:blipFill>
        <a:blip xmlns:r="http://schemas.openxmlformats.org/officeDocument/2006/relationships" r:embed="rId7"/>
        <a:stretch>
          <a:fillRect/>
        </a:stretch>
      </xdr:blipFill>
      <xdr:spPr>
        <a:xfrm>
          <a:off x="4699000" y="2794000"/>
          <a:ext cx="15367000" cy="4254500"/>
        </a:xfrm>
        <a:prstGeom prst="rect">
          <a:avLst/>
        </a:prstGeom>
      </xdr:spPr>
    </xdr:pic>
    <xdr:clientData/>
  </xdr:twoCellAnchor>
  <xdr:twoCellAnchor editAs="oneCell">
    <xdr:from>
      <xdr:col>14</xdr:col>
      <xdr:colOff>192088</xdr:colOff>
      <xdr:row>38</xdr:row>
      <xdr:rowOff>93662</xdr:rowOff>
    </xdr:from>
    <xdr:to>
      <xdr:col>21</xdr:col>
      <xdr:colOff>539750</xdr:colOff>
      <xdr:row>85</xdr:row>
      <xdr:rowOff>31750</xdr:rowOff>
    </xdr:to>
    <xdr:pic>
      <xdr:nvPicPr>
        <xdr:cNvPr id="6" name="Imagen 5">
          <a:extLst>
            <a:ext uri="{FF2B5EF4-FFF2-40B4-BE49-F238E27FC236}">
              <a16:creationId xmlns:a16="http://schemas.microsoft.com/office/drawing/2014/main" id="{9728F428-7FA4-4B6A-9F7E-284EF8F79530}"/>
            </a:ext>
          </a:extLst>
        </xdr:cNvPr>
        <xdr:cNvPicPr>
          <a:picLocks noChangeAspect="1"/>
        </xdr:cNvPicPr>
      </xdr:nvPicPr>
      <xdr:blipFill>
        <a:blip xmlns:r="http://schemas.openxmlformats.org/officeDocument/2006/relationships" r:embed="rId8"/>
        <a:stretch>
          <a:fillRect/>
        </a:stretch>
      </xdr:blipFill>
      <xdr:spPr>
        <a:xfrm rot="16200000">
          <a:off x="11509375" y="6080125"/>
          <a:ext cx="7399338" cy="9523412"/>
        </a:xfrm>
        <a:prstGeom prst="rect">
          <a:avLst/>
        </a:prstGeom>
      </xdr:spPr>
    </xdr:pic>
    <xdr:clientData/>
  </xdr:twoCellAnchor>
</xdr:wsDr>
</file>

<file path=xl/drawings/drawing83.xml><?xml version="1.0" encoding="utf-8"?>
<xdr:wsDr xmlns:xdr="http://schemas.openxmlformats.org/drawingml/2006/spreadsheetDrawing" xmlns:a="http://schemas.openxmlformats.org/drawingml/2006/main">
  <xdr:twoCellAnchor editAs="oneCell">
    <xdr:from>
      <xdr:col>15</xdr:col>
      <xdr:colOff>1006253</xdr:colOff>
      <xdr:row>42</xdr:row>
      <xdr:rowOff>126999</xdr:rowOff>
    </xdr:from>
    <xdr:to>
      <xdr:col>26</xdr:col>
      <xdr:colOff>36675</xdr:colOff>
      <xdr:row>82</xdr:row>
      <xdr:rowOff>130810</xdr:rowOff>
    </xdr:to>
    <xdr:pic>
      <xdr:nvPicPr>
        <xdr:cNvPr id="2" name="Imagen 1">
          <a:extLst>
            <a:ext uri="{FF2B5EF4-FFF2-40B4-BE49-F238E27FC236}">
              <a16:creationId xmlns:a16="http://schemas.microsoft.com/office/drawing/2014/main" id="{F4A7C4FB-FD81-4A20-9B60-FB9C266E125F}"/>
            </a:ext>
          </a:extLst>
        </xdr:cNvPr>
        <xdr:cNvPicPr>
          <a:picLocks noChangeAspect="1" noChangeArrowheads="1"/>
        </xdr:cNvPicPr>
      </xdr:nvPicPr>
      <xdr:blipFill rotWithShape="1">
        <a:blip xmlns:r="http://schemas.openxmlformats.org/officeDocument/2006/relationships" r:embed="rId1" cstate="print">
          <a:biLevel thresh="75000"/>
          <a:extLst>
            <a:ext uri="{28A0092B-C50C-407E-A947-70E740481C1C}">
              <a14:useLocalDpi xmlns:a14="http://schemas.microsoft.com/office/drawing/2010/main" val="0"/>
            </a:ext>
          </a:extLst>
        </a:blip>
        <a:srcRect l="22047" t="2562" r="24981" b="30157"/>
        <a:stretch/>
      </xdr:blipFill>
      <xdr:spPr bwMode="auto">
        <a:xfrm>
          <a:off x="11569478" y="8299449"/>
          <a:ext cx="12755947" cy="64808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63500</xdr:colOff>
      <xdr:row>0</xdr:row>
      <xdr:rowOff>0</xdr:rowOff>
    </xdr:from>
    <xdr:to>
      <xdr:col>25</xdr:col>
      <xdr:colOff>1272911</xdr:colOff>
      <xdr:row>0</xdr:row>
      <xdr:rowOff>629557</xdr:rowOff>
    </xdr:to>
    <xdr:pic>
      <xdr:nvPicPr>
        <xdr:cNvPr id="3" name="Imagen 11">
          <a:extLst>
            <a:ext uri="{FF2B5EF4-FFF2-40B4-BE49-F238E27FC236}">
              <a16:creationId xmlns:a16="http://schemas.microsoft.com/office/drawing/2014/main" id="{0E77BF44-ED6B-4E09-92A8-CBA7B97152D1}"/>
            </a:ext>
          </a:extLst>
        </xdr:cNvPr>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3056850"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4" name="Imagen 10" descr="Gus Marcos – Inversiones Inmobiliarias">
          <a:extLst>
            <a:ext uri="{FF2B5EF4-FFF2-40B4-BE49-F238E27FC236}">
              <a16:creationId xmlns:a16="http://schemas.microsoft.com/office/drawing/2014/main" id="{B6D0C960-B3F6-41CB-AA3F-D57B143B0F1B}"/>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22157748"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84</xdr:row>
      <xdr:rowOff>51954</xdr:rowOff>
    </xdr:from>
    <xdr:to>
      <xdr:col>17</xdr:col>
      <xdr:colOff>1410295</xdr:colOff>
      <xdr:row>87</xdr:row>
      <xdr:rowOff>589</xdr:rowOff>
    </xdr:to>
    <xdr:sp macro="" textlink="">
      <xdr:nvSpPr>
        <xdr:cNvPr id="5" name="CuadroTexto 4">
          <a:extLst>
            <a:ext uri="{FF2B5EF4-FFF2-40B4-BE49-F238E27FC236}">
              <a16:creationId xmlns:a16="http://schemas.microsoft.com/office/drawing/2014/main" id="{DBBDAB0C-9A61-4DDC-B5D5-CC83F3A02D76}"/>
            </a:ext>
          </a:extLst>
        </xdr:cNvPr>
        <xdr:cNvSpPr txBox="1"/>
      </xdr:nvSpPr>
      <xdr:spPr>
        <a:xfrm>
          <a:off x="11970327" y="15025254"/>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83</xdr:row>
      <xdr:rowOff>103909</xdr:rowOff>
    </xdr:from>
    <xdr:to>
      <xdr:col>16</xdr:col>
      <xdr:colOff>259814</xdr:colOff>
      <xdr:row>87</xdr:row>
      <xdr:rowOff>7780</xdr:rowOff>
    </xdr:to>
    <xdr:sp macro="" textlink="">
      <xdr:nvSpPr>
        <xdr:cNvPr id="6" name="Rectángulo redondeado 2">
          <a:extLst>
            <a:ext uri="{FF2B5EF4-FFF2-40B4-BE49-F238E27FC236}">
              <a16:creationId xmlns:a16="http://schemas.microsoft.com/office/drawing/2014/main" id="{6742C96E-B4A7-4CDE-86C1-1F90EAE3485A}"/>
            </a:ext>
          </a:extLst>
        </xdr:cNvPr>
        <xdr:cNvSpPr/>
      </xdr:nvSpPr>
      <xdr:spPr>
        <a:xfrm>
          <a:off x="10753725" y="14915284"/>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200743</xdr:colOff>
      <xdr:row>78</xdr:row>
      <xdr:rowOff>128350</xdr:rowOff>
    </xdr:from>
    <xdr:to>
      <xdr:col>16</xdr:col>
      <xdr:colOff>270057</xdr:colOff>
      <xdr:row>82</xdr:row>
      <xdr:rowOff>46599</xdr:rowOff>
    </xdr:to>
    <xdr:sp macro="" textlink="">
      <xdr:nvSpPr>
        <xdr:cNvPr id="7" name="Rectángulo redondeado 2">
          <a:extLst>
            <a:ext uri="{FF2B5EF4-FFF2-40B4-BE49-F238E27FC236}">
              <a16:creationId xmlns:a16="http://schemas.microsoft.com/office/drawing/2014/main" id="{DE7AFEF6-BCFC-482C-AA95-F1A424FFF3C1}"/>
            </a:ext>
          </a:extLst>
        </xdr:cNvPr>
        <xdr:cNvSpPr/>
      </xdr:nvSpPr>
      <xdr:spPr>
        <a:xfrm>
          <a:off x="10763968" y="14130100"/>
          <a:ext cx="1164689" cy="56594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310289</xdr:colOff>
      <xdr:row>79</xdr:row>
      <xdr:rowOff>94546</xdr:rowOff>
    </xdr:from>
    <xdr:to>
      <xdr:col>17</xdr:col>
      <xdr:colOff>1408857</xdr:colOff>
      <xdr:row>82</xdr:row>
      <xdr:rowOff>57559</xdr:rowOff>
    </xdr:to>
    <xdr:sp macro="" textlink="">
      <xdr:nvSpPr>
        <xdr:cNvPr id="8" name="CuadroTexto 7">
          <a:extLst>
            <a:ext uri="{FF2B5EF4-FFF2-40B4-BE49-F238E27FC236}">
              <a16:creationId xmlns:a16="http://schemas.microsoft.com/office/drawing/2014/main" id="{9F2CB07B-A8A6-4F3F-B6DA-C5179883F6B4}"/>
            </a:ext>
          </a:extLst>
        </xdr:cNvPr>
        <xdr:cNvSpPr txBox="1"/>
      </xdr:nvSpPr>
      <xdr:spPr>
        <a:xfrm>
          <a:off x="11968889" y="14258221"/>
          <a:ext cx="2536843" cy="448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31</xdr:row>
      <xdr:rowOff>0</xdr:rowOff>
    </xdr:from>
    <xdr:to>
      <xdr:col>9</xdr:col>
      <xdr:colOff>304800</xdr:colOff>
      <xdr:row>32</xdr:row>
      <xdr:rowOff>114301</xdr:rowOff>
    </xdr:to>
    <xdr:sp macro="" textlink="">
      <xdr:nvSpPr>
        <xdr:cNvPr id="9" name="AutoShape 1">
          <a:extLst>
            <a:ext uri="{FF2B5EF4-FFF2-40B4-BE49-F238E27FC236}">
              <a16:creationId xmlns:a16="http://schemas.microsoft.com/office/drawing/2014/main" id="{CCAC4456-FD56-4F12-8C67-3BF7B008F385}"/>
            </a:ext>
          </a:extLst>
        </xdr:cNvPr>
        <xdr:cNvSpPr>
          <a:spLocks noChangeAspect="1" noChangeArrowheads="1"/>
        </xdr:cNvSpPr>
      </xdr:nvSpPr>
      <xdr:spPr bwMode="auto">
        <a:xfrm>
          <a:off x="6438900" y="6296025"/>
          <a:ext cx="304800" cy="28575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415637</xdr:colOff>
      <xdr:row>89</xdr:row>
      <xdr:rowOff>69272</xdr:rowOff>
    </xdr:from>
    <xdr:to>
      <xdr:col>9</xdr:col>
      <xdr:colOff>266700</xdr:colOff>
      <xdr:row>95</xdr:row>
      <xdr:rowOff>398863</xdr:rowOff>
    </xdr:to>
    <xdr:pic>
      <xdr:nvPicPr>
        <xdr:cNvPr id="10" name="Imagen 9">
          <a:extLst>
            <a:ext uri="{FF2B5EF4-FFF2-40B4-BE49-F238E27FC236}">
              <a16:creationId xmlns:a16="http://schemas.microsoft.com/office/drawing/2014/main" id="{C42686B3-ABEA-411B-8421-3A84FDA37FC5}"/>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330537" y="15899822"/>
          <a:ext cx="1375063" cy="1282091"/>
        </a:xfrm>
        <a:prstGeom prst="rect">
          <a:avLst/>
        </a:prstGeom>
      </xdr:spPr>
    </xdr:pic>
    <xdr:clientData/>
  </xdr:twoCellAnchor>
  <xdr:twoCellAnchor editAs="oneCell">
    <xdr:from>
      <xdr:col>11</xdr:col>
      <xdr:colOff>124689</xdr:colOff>
      <xdr:row>88</xdr:row>
      <xdr:rowOff>138545</xdr:rowOff>
    </xdr:from>
    <xdr:to>
      <xdr:col>12</xdr:col>
      <xdr:colOff>741736</xdr:colOff>
      <xdr:row>95</xdr:row>
      <xdr:rowOff>360389</xdr:rowOff>
    </xdr:to>
    <xdr:pic>
      <xdr:nvPicPr>
        <xdr:cNvPr id="11" name="Imagen 10">
          <a:extLst>
            <a:ext uri="{FF2B5EF4-FFF2-40B4-BE49-F238E27FC236}">
              <a16:creationId xmlns:a16="http://schemas.microsoft.com/office/drawing/2014/main" id="{A3AD724B-E015-465E-BF5C-BEC209298EA2}"/>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8087589" y="15807170"/>
          <a:ext cx="1379047" cy="1336269"/>
        </a:xfrm>
        <a:prstGeom prst="rect">
          <a:avLst/>
        </a:prstGeom>
      </xdr:spPr>
    </xdr:pic>
    <xdr:clientData/>
  </xdr:twoCellAnchor>
  <xdr:twoCellAnchor>
    <xdr:from>
      <xdr:col>23</xdr:col>
      <xdr:colOff>1001402</xdr:colOff>
      <xdr:row>48</xdr:row>
      <xdr:rowOff>31749</xdr:rowOff>
    </xdr:from>
    <xdr:to>
      <xdr:col>25</xdr:col>
      <xdr:colOff>428626</xdr:colOff>
      <xdr:row>56</xdr:row>
      <xdr:rowOff>22230</xdr:rowOff>
    </xdr:to>
    <xdr:sp macro="" textlink="">
      <xdr:nvSpPr>
        <xdr:cNvPr id="12" name="Rombo 11">
          <a:extLst>
            <a:ext uri="{FF2B5EF4-FFF2-40B4-BE49-F238E27FC236}">
              <a16:creationId xmlns:a16="http://schemas.microsoft.com/office/drawing/2014/main" id="{B40C22FC-CF5B-4857-AD85-2C7D105F667B}"/>
            </a:ext>
          </a:extLst>
        </xdr:cNvPr>
        <xdr:cNvSpPr/>
      </xdr:nvSpPr>
      <xdr:spPr>
        <a:xfrm>
          <a:off x="21813527" y="9175749"/>
          <a:ext cx="1608449" cy="1285881"/>
        </a:xfrm>
        <a:prstGeom prst="diamond">
          <a:avLst/>
        </a:prstGeom>
        <a:solidFill>
          <a:srgbClr val="92D050"/>
        </a:solidFill>
        <a:ln w="34925">
          <a:solidFill>
            <a:srgbClr val="FFFFFF"/>
          </a:solidFill>
        </a:ln>
        <a:effectLst>
          <a:outerShdw blurRad="317500" dir="2700000" algn="ctr">
            <a:srgbClr val="000000">
              <a:alpha val="43000"/>
            </a:srgbClr>
          </a:outerShdw>
        </a:effectLst>
        <a:scene3d>
          <a:camera prst="perspectiveFront" fov="2700000">
            <a:rot lat="19086000" lon="19067999" rev="3108000"/>
          </a:camera>
          <a:lightRig rig="threePt" dir="t">
            <a:rot lat="0" lon="0" rev="0"/>
          </a:lightRig>
        </a:scene3d>
        <a:sp3d extrusionH="38100" prstMaterial="clear">
          <a:bevelT w="260350" h="50800" prst="softRound"/>
          <a:bevelB prst="softRound"/>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MX" sz="1100"/>
        </a:p>
      </xdr:txBody>
    </xdr:sp>
    <xdr:clientData/>
  </xdr:twoCellAnchor>
  <xdr:twoCellAnchor>
    <xdr:from>
      <xdr:col>23</xdr:col>
      <xdr:colOff>928254</xdr:colOff>
      <xdr:row>48</xdr:row>
      <xdr:rowOff>98195</xdr:rowOff>
    </xdr:from>
    <xdr:to>
      <xdr:col>25</xdr:col>
      <xdr:colOff>461240</xdr:colOff>
      <xdr:row>56</xdr:row>
      <xdr:rowOff>13855</xdr:rowOff>
    </xdr:to>
    <xdr:sp macro="" textlink="">
      <xdr:nvSpPr>
        <xdr:cNvPr id="13" name="Rectángulo redondeado 2">
          <a:extLst>
            <a:ext uri="{FF2B5EF4-FFF2-40B4-BE49-F238E27FC236}">
              <a16:creationId xmlns:a16="http://schemas.microsoft.com/office/drawing/2014/main" id="{32493765-37B4-4E8D-84C9-96AD69880E14}"/>
            </a:ext>
          </a:extLst>
        </xdr:cNvPr>
        <xdr:cNvSpPr/>
      </xdr:nvSpPr>
      <xdr:spPr>
        <a:xfrm>
          <a:off x="21740379" y="9242195"/>
          <a:ext cx="1714211" cy="1211060"/>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7</xdr:col>
      <xdr:colOff>359006</xdr:colOff>
      <xdr:row>89</xdr:row>
      <xdr:rowOff>135775</xdr:rowOff>
    </xdr:from>
    <xdr:to>
      <xdr:col>23</xdr:col>
      <xdr:colOff>921332</xdr:colOff>
      <xdr:row>96</xdr:row>
      <xdr:rowOff>25062</xdr:rowOff>
    </xdr:to>
    <xdr:pic>
      <xdr:nvPicPr>
        <xdr:cNvPr id="14" name="Imagen 13">
          <a:extLst>
            <a:ext uri="{FF2B5EF4-FFF2-40B4-BE49-F238E27FC236}">
              <a16:creationId xmlns:a16="http://schemas.microsoft.com/office/drawing/2014/main" id="{3B3ED474-05E7-48C4-AD54-1999A51D002D}"/>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5273906" y="15966325"/>
          <a:ext cx="16459551" cy="15561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4.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C6FBD429-4D05-4F85-BEA5-29CB440F0E50}"/>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2E855498-6FAF-4DDC-B0B6-9E90C8EEEB86}"/>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60118</xdr:rowOff>
    </xdr:to>
    <xdr:pic>
      <xdr:nvPicPr>
        <xdr:cNvPr id="4" name="Imagen 3">
          <a:extLst>
            <a:ext uri="{FF2B5EF4-FFF2-40B4-BE49-F238E27FC236}">
              <a16:creationId xmlns:a16="http://schemas.microsoft.com/office/drawing/2014/main" id="{11FFF9F9-EAE0-4166-81F6-7460C0168386}"/>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7239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15413</xdr:rowOff>
    </xdr:to>
    <xdr:pic>
      <xdr:nvPicPr>
        <xdr:cNvPr id="5" name="Imagen 4">
          <a:extLst>
            <a:ext uri="{FF2B5EF4-FFF2-40B4-BE49-F238E27FC236}">
              <a16:creationId xmlns:a16="http://schemas.microsoft.com/office/drawing/2014/main" id="{2E1BCD3B-CC86-4562-9042-F538CDA40ECB}"/>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7533" cy="1334193"/>
        </a:xfrm>
        <a:prstGeom prst="rect">
          <a:avLst/>
        </a:prstGeom>
      </xdr:spPr>
    </xdr:pic>
    <xdr:clientData/>
  </xdr:twoCellAnchor>
  <xdr:twoCellAnchor editAs="oneCell">
    <xdr:from>
      <xdr:col>8</xdr:col>
      <xdr:colOff>178897</xdr:colOff>
      <xdr:row>90</xdr:row>
      <xdr:rowOff>141489</xdr:rowOff>
    </xdr:from>
    <xdr:to>
      <xdr:col>24</xdr:col>
      <xdr:colOff>105645</xdr:colOff>
      <xdr:row>99</xdr:row>
      <xdr:rowOff>144210</xdr:rowOff>
    </xdr:to>
    <xdr:pic>
      <xdr:nvPicPr>
        <xdr:cNvPr id="6" name="Imagen 5">
          <a:extLst>
            <a:ext uri="{FF2B5EF4-FFF2-40B4-BE49-F238E27FC236}">
              <a16:creationId xmlns:a16="http://schemas.microsoft.com/office/drawing/2014/main" id="{70AEB4C6-7E84-4C19-BF4C-CCF4631FBB5F}"/>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2043"/>
        <a:stretch/>
      </xdr:blipFill>
      <xdr:spPr bwMode="auto">
        <a:xfrm>
          <a:off x="5855797" y="15705339"/>
          <a:ext cx="16385948" cy="1440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285750</xdr:colOff>
      <xdr:row>29</xdr:row>
      <xdr:rowOff>23812</xdr:rowOff>
    </xdr:from>
    <xdr:to>
      <xdr:col>26</xdr:col>
      <xdr:colOff>54639</xdr:colOff>
      <xdr:row>52</xdr:row>
      <xdr:rowOff>119060</xdr:rowOff>
    </xdr:to>
    <xdr:pic>
      <xdr:nvPicPr>
        <xdr:cNvPr id="11" name="Imagen 10">
          <a:extLst>
            <a:ext uri="{FF2B5EF4-FFF2-40B4-BE49-F238E27FC236}">
              <a16:creationId xmlns:a16="http://schemas.microsoft.com/office/drawing/2014/main" id="{F5BDCDA6-5117-4950-96E2-FE9DC7A72AE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5750" y="5738812"/>
          <a:ext cx="24295764" cy="3929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5.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9A62E511-777A-4CD8-B5A4-8DC246720983}"/>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301E9C33-9306-49F0-B605-47B9CA1F3D15}"/>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7BB913E3-2E40-42B2-8027-90EE070607E6}"/>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8BF3391A-E6BE-49EF-80B0-BB976E999CBF}"/>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7533" cy="1339908"/>
        </a:xfrm>
        <a:prstGeom prst="rect">
          <a:avLst/>
        </a:prstGeom>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6" name="Rectángulo redondeado 2">
          <a:extLst>
            <a:ext uri="{FF2B5EF4-FFF2-40B4-BE49-F238E27FC236}">
              <a16:creationId xmlns:a16="http://schemas.microsoft.com/office/drawing/2014/main" id="{D8C2ECE8-BB84-42BD-864B-F92D3D2BF0F7}"/>
            </a:ext>
          </a:extLst>
        </xdr:cNvPr>
        <xdr:cNvSpPr/>
      </xdr:nvSpPr>
      <xdr:spPr>
        <a:xfrm>
          <a:off x="290945" y="14589702"/>
          <a:ext cx="1160360"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7" name="Rectángulo redondeado 2">
          <a:extLst>
            <a:ext uri="{FF2B5EF4-FFF2-40B4-BE49-F238E27FC236}">
              <a16:creationId xmlns:a16="http://schemas.microsoft.com/office/drawing/2014/main" id="{3F16C458-4965-4353-BF61-58D79D15938F}"/>
            </a:ext>
          </a:extLst>
        </xdr:cNvPr>
        <xdr:cNvSpPr/>
      </xdr:nvSpPr>
      <xdr:spPr>
        <a:xfrm>
          <a:off x="313458" y="13790468"/>
          <a:ext cx="1159575" cy="59537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8" name="CuadroTexto 7">
          <a:extLst>
            <a:ext uri="{FF2B5EF4-FFF2-40B4-BE49-F238E27FC236}">
              <a16:creationId xmlns:a16="http://schemas.microsoft.com/office/drawing/2014/main" id="{BC8A9088-2482-4DA1-ADEC-69B747995F64}"/>
            </a:ext>
          </a:extLst>
        </xdr:cNvPr>
        <xdr:cNvSpPr txBox="1"/>
      </xdr:nvSpPr>
      <xdr:spPr>
        <a:xfrm>
          <a:off x="1534391" y="13910830"/>
          <a:ext cx="3685309" cy="4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9" name="CuadroTexto 8">
          <a:extLst>
            <a:ext uri="{FF2B5EF4-FFF2-40B4-BE49-F238E27FC236}">
              <a16:creationId xmlns:a16="http://schemas.microsoft.com/office/drawing/2014/main" id="{C5BF9D6F-2547-4DCE-AA8F-F75CE1BC862A}"/>
            </a:ext>
          </a:extLst>
        </xdr:cNvPr>
        <xdr:cNvSpPr txBox="1"/>
      </xdr:nvSpPr>
      <xdr:spPr>
        <a:xfrm>
          <a:off x="1575954" y="14697075"/>
          <a:ext cx="2497877" cy="48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editAs="oneCell">
    <xdr:from>
      <xdr:col>4</xdr:col>
      <xdr:colOff>110836</xdr:colOff>
      <xdr:row>12</xdr:row>
      <xdr:rowOff>152400</xdr:rowOff>
    </xdr:from>
    <xdr:to>
      <xdr:col>23</xdr:col>
      <xdr:colOff>59227</xdr:colOff>
      <xdr:row>80</xdr:row>
      <xdr:rowOff>55938</xdr:rowOff>
    </xdr:to>
    <xdr:pic>
      <xdr:nvPicPr>
        <xdr:cNvPr id="10" name="Imagen 9">
          <a:extLst>
            <a:ext uri="{FF2B5EF4-FFF2-40B4-BE49-F238E27FC236}">
              <a16:creationId xmlns:a16="http://schemas.microsoft.com/office/drawing/2014/main" id="{7CF89FDA-67FA-48EF-B274-6FF0C8AAD685}"/>
            </a:ext>
          </a:extLst>
        </xdr:cNvPr>
        <xdr:cNvPicPr>
          <a:picLocks noChangeAspect="1" noChangeArrowheads="1"/>
        </xdr:cNvPicPr>
      </xdr:nvPicPr>
      <xdr:blipFill rotWithShape="1">
        <a:blip xmlns:r="http://schemas.openxmlformats.org/officeDocument/2006/relationships" r:embed="rId5" cstate="print">
          <a:biLevel thresh="75000"/>
          <a:extLst>
            <a:ext uri="{28A0092B-C50C-407E-A947-70E740481C1C}">
              <a14:useLocalDpi xmlns:a14="http://schemas.microsoft.com/office/drawing/2010/main" val="0"/>
            </a:ext>
          </a:extLst>
        </a:blip>
        <a:srcRect l="17500" t="8068" r="35079" b="9852"/>
        <a:stretch/>
      </xdr:blipFill>
      <xdr:spPr bwMode="auto">
        <a:xfrm>
          <a:off x="2739736" y="2819400"/>
          <a:ext cx="18369741" cy="111335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640772</xdr:colOff>
      <xdr:row>20</xdr:row>
      <xdr:rowOff>108758</xdr:rowOff>
    </xdr:from>
    <xdr:to>
      <xdr:col>20</xdr:col>
      <xdr:colOff>968542</xdr:colOff>
      <xdr:row>28</xdr:row>
      <xdr:rowOff>99239</xdr:rowOff>
    </xdr:to>
    <xdr:sp macro="" textlink="">
      <xdr:nvSpPr>
        <xdr:cNvPr id="11" name="Rombo 10">
          <a:extLst>
            <a:ext uri="{FF2B5EF4-FFF2-40B4-BE49-F238E27FC236}">
              <a16:creationId xmlns:a16="http://schemas.microsoft.com/office/drawing/2014/main" id="{B2419136-9DAF-4BF9-9627-4CC3C7A8C275}"/>
            </a:ext>
          </a:extLst>
        </xdr:cNvPr>
        <xdr:cNvSpPr/>
      </xdr:nvSpPr>
      <xdr:spPr>
        <a:xfrm>
          <a:off x="16680872" y="4290233"/>
          <a:ext cx="1642220" cy="1285881"/>
        </a:xfrm>
        <a:prstGeom prst="diamond">
          <a:avLst/>
        </a:prstGeom>
        <a:solidFill>
          <a:srgbClr val="92D050"/>
        </a:solidFill>
        <a:ln w="34925">
          <a:solidFill>
            <a:srgbClr val="FFFFFF"/>
          </a:solidFill>
        </a:ln>
        <a:effectLst>
          <a:outerShdw blurRad="317500" dir="2700000" algn="ctr">
            <a:srgbClr val="000000">
              <a:alpha val="43000"/>
            </a:srgbClr>
          </a:outerShdw>
        </a:effectLst>
        <a:scene3d>
          <a:camera prst="perspectiveFront" fov="2700000">
            <a:rot lat="19086000" lon="19067999" rev="3108000"/>
          </a:camera>
          <a:lightRig rig="threePt" dir="t">
            <a:rot lat="0" lon="0" rev="0"/>
          </a:lightRig>
        </a:scene3d>
        <a:sp3d extrusionH="38100" prstMaterial="clear">
          <a:bevelT w="260350" h="50800" prst="softRound"/>
          <a:bevelB prst="softRound"/>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MX" sz="1100"/>
        </a:p>
      </xdr:txBody>
    </xdr:sp>
    <xdr:clientData/>
  </xdr:twoCellAnchor>
  <xdr:twoCellAnchor>
    <xdr:from>
      <xdr:col>20</xdr:col>
      <xdr:colOff>554182</xdr:colOff>
      <xdr:row>21</xdr:row>
      <xdr:rowOff>1</xdr:rowOff>
    </xdr:from>
    <xdr:to>
      <xdr:col>23</xdr:col>
      <xdr:colOff>138545</xdr:colOff>
      <xdr:row>23</xdr:row>
      <xdr:rowOff>110837</xdr:rowOff>
    </xdr:to>
    <xdr:cxnSp macro="">
      <xdr:nvCxnSpPr>
        <xdr:cNvPr id="12" name="Conector recto de flecha 11">
          <a:extLst>
            <a:ext uri="{FF2B5EF4-FFF2-40B4-BE49-F238E27FC236}">
              <a16:creationId xmlns:a16="http://schemas.microsoft.com/office/drawing/2014/main" id="{3B1BE037-44D3-4B6C-8C33-F2476CD246F3}"/>
            </a:ext>
          </a:extLst>
        </xdr:cNvPr>
        <xdr:cNvCxnSpPr/>
      </xdr:nvCxnSpPr>
      <xdr:spPr>
        <a:xfrm flipH="1">
          <a:off x="17908732" y="4343401"/>
          <a:ext cx="3280063" cy="43468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151707</xdr:colOff>
      <xdr:row>19</xdr:row>
      <xdr:rowOff>170411</xdr:rowOff>
    </xdr:from>
    <xdr:to>
      <xdr:col>27</xdr:col>
      <xdr:colOff>54725</xdr:colOff>
      <xdr:row>22</xdr:row>
      <xdr:rowOff>59574</xdr:rowOff>
    </xdr:to>
    <xdr:sp macro="" textlink="">
      <xdr:nvSpPr>
        <xdr:cNvPr id="13" name="CuadroTexto 12">
          <a:extLst>
            <a:ext uri="{FF2B5EF4-FFF2-40B4-BE49-F238E27FC236}">
              <a16:creationId xmlns:a16="http://schemas.microsoft.com/office/drawing/2014/main" id="{59453305-95A3-4435-8A1F-5520395D90F9}"/>
            </a:ext>
          </a:extLst>
        </xdr:cNvPr>
        <xdr:cNvSpPr txBox="1"/>
      </xdr:nvSpPr>
      <xdr:spPr>
        <a:xfrm>
          <a:off x="21201957" y="4161386"/>
          <a:ext cx="3722543" cy="403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UBICACIÓN</a:t>
          </a:r>
          <a:r>
            <a:rPr lang="es-ES" sz="1600" b="0" baseline="0">
              <a:solidFill>
                <a:schemeClr val="tx1"/>
              </a:solidFill>
            </a:rPr>
            <a:t> DE LA TORRE GRÚA </a:t>
          </a:r>
          <a:endParaRPr lang="es-ES" sz="1600" b="0">
            <a:solidFill>
              <a:schemeClr val="tx1"/>
            </a:solidFill>
          </a:endParaRPr>
        </a:p>
      </xdr:txBody>
    </xdr:sp>
    <xdr:clientData/>
  </xdr:twoCellAnchor>
  <xdr:twoCellAnchor>
    <xdr:from>
      <xdr:col>19</xdr:col>
      <xdr:colOff>595746</xdr:colOff>
      <xdr:row>20</xdr:row>
      <xdr:rowOff>68580</xdr:rowOff>
    </xdr:from>
    <xdr:to>
      <xdr:col>20</xdr:col>
      <xdr:colOff>1122219</xdr:colOff>
      <xdr:row>28</xdr:row>
      <xdr:rowOff>110836</xdr:rowOff>
    </xdr:to>
    <xdr:sp macro="" textlink="">
      <xdr:nvSpPr>
        <xdr:cNvPr id="14" name="Rectángulo redondeado 2">
          <a:extLst>
            <a:ext uri="{FF2B5EF4-FFF2-40B4-BE49-F238E27FC236}">
              <a16:creationId xmlns:a16="http://schemas.microsoft.com/office/drawing/2014/main" id="{9C564942-4163-4D5A-B561-21CBD1C252F2}"/>
            </a:ext>
          </a:extLst>
        </xdr:cNvPr>
        <xdr:cNvSpPr/>
      </xdr:nvSpPr>
      <xdr:spPr>
        <a:xfrm>
          <a:off x="16635846" y="4250055"/>
          <a:ext cx="1840923" cy="133765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281074</xdr:colOff>
      <xdr:row>90</xdr:row>
      <xdr:rowOff>85205</xdr:rowOff>
    </xdr:from>
    <xdr:to>
      <xdr:col>24</xdr:col>
      <xdr:colOff>271900</xdr:colOff>
      <xdr:row>100</xdr:row>
      <xdr:rowOff>61083</xdr:rowOff>
    </xdr:to>
    <xdr:pic>
      <xdr:nvPicPr>
        <xdr:cNvPr id="15" name="Imagen 14">
          <a:extLst>
            <a:ext uri="{FF2B5EF4-FFF2-40B4-BE49-F238E27FC236}">
              <a16:creationId xmlns:a16="http://schemas.microsoft.com/office/drawing/2014/main" id="{8E352992-2EF9-43E2-B078-0663C15B6A62}"/>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5957974" y="15649055"/>
          <a:ext cx="16450026" cy="1576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6.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8CD73C7F-FDDE-49DF-8518-67038D3217D8}"/>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28377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DC839D76-917D-4FFE-9972-E0D63FB8D574}"/>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19386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76</xdr:row>
      <xdr:rowOff>51954</xdr:rowOff>
    </xdr:from>
    <xdr:to>
      <xdr:col>17</xdr:col>
      <xdr:colOff>1410295</xdr:colOff>
      <xdr:row>79</xdr:row>
      <xdr:rowOff>589</xdr:rowOff>
    </xdr:to>
    <xdr:sp macro="" textlink="">
      <xdr:nvSpPr>
        <xdr:cNvPr id="4" name="CuadroTexto 3">
          <a:extLst>
            <a:ext uri="{FF2B5EF4-FFF2-40B4-BE49-F238E27FC236}">
              <a16:creationId xmlns:a16="http://schemas.microsoft.com/office/drawing/2014/main" id="{079ABEF1-8D03-4C31-A51A-37D2AC57D4BD}"/>
            </a:ext>
          </a:extLst>
        </xdr:cNvPr>
        <xdr:cNvSpPr txBox="1"/>
      </xdr:nvSpPr>
      <xdr:spPr>
        <a:xfrm>
          <a:off x="11970327" y="13806054"/>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242455</xdr:colOff>
      <xdr:row>75</xdr:row>
      <xdr:rowOff>138545</xdr:rowOff>
    </xdr:from>
    <xdr:to>
      <xdr:col>16</xdr:col>
      <xdr:colOff>311769</xdr:colOff>
      <xdr:row>79</xdr:row>
      <xdr:rowOff>42416</xdr:rowOff>
    </xdr:to>
    <xdr:sp macro="" textlink="">
      <xdr:nvSpPr>
        <xdr:cNvPr id="5" name="Rectángulo redondeado 2">
          <a:extLst>
            <a:ext uri="{FF2B5EF4-FFF2-40B4-BE49-F238E27FC236}">
              <a16:creationId xmlns:a16="http://schemas.microsoft.com/office/drawing/2014/main" id="{8BBD1557-D303-467D-9707-1FBA267D7F73}"/>
            </a:ext>
          </a:extLst>
        </xdr:cNvPr>
        <xdr:cNvSpPr/>
      </xdr:nvSpPr>
      <xdr:spPr>
        <a:xfrm>
          <a:off x="10806546" y="13508181"/>
          <a:ext cx="1160359" cy="579280"/>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192851</xdr:colOff>
      <xdr:row>71</xdr:row>
      <xdr:rowOff>16212</xdr:rowOff>
    </xdr:from>
    <xdr:to>
      <xdr:col>16</xdr:col>
      <xdr:colOff>256450</xdr:colOff>
      <xdr:row>74</xdr:row>
      <xdr:rowOff>91230</xdr:rowOff>
    </xdr:to>
    <xdr:sp macro="" textlink="">
      <xdr:nvSpPr>
        <xdr:cNvPr id="6" name="Rectángulo redondeado 2">
          <a:extLst>
            <a:ext uri="{FF2B5EF4-FFF2-40B4-BE49-F238E27FC236}">
              <a16:creationId xmlns:a16="http://schemas.microsoft.com/office/drawing/2014/main" id="{AC13870E-F45A-4CEB-950D-10BBB2F6F634}"/>
            </a:ext>
          </a:extLst>
        </xdr:cNvPr>
        <xdr:cNvSpPr/>
      </xdr:nvSpPr>
      <xdr:spPr>
        <a:xfrm>
          <a:off x="10756076" y="12932112"/>
          <a:ext cx="1158974" cy="56079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282580</xdr:colOff>
      <xdr:row>72</xdr:row>
      <xdr:rowOff>96983</xdr:rowOff>
    </xdr:from>
    <xdr:to>
      <xdr:col>17</xdr:col>
      <xdr:colOff>1381148</xdr:colOff>
      <xdr:row>74</xdr:row>
      <xdr:rowOff>168396</xdr:rowOff>
    </xdr:to>
    <xdr:sp macro="" textlink="">
      <xdr:nvSpPr>
        <xdr:cNvPr id="7" name="CuadroTexto 6">
          <a:extLst>
            <a:ext uri="{FF2B5EF4-FFF2-40B4-BE49-F238E27FC236}">
              <a16:creationId xmlns:a16="http://schemas.microsoft.com/office/drawing/2014/main" id="{F59CADA1-B3CE-47CB-825B-006723B12931}"/>
            </a:ext>
          </a:extLst>
        </xdr:cNvPr>
        <xdr:cNvSpPr txBox="1"/>
      </xdr:nvSpPr>
      <xdr:spPr>
        <a:xfrm>
          <a:off x="11941180" y="13174808"/>
          <a:ext cx="2536843" cy="395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114301</xdr:rowOff>
    </xdr:to>
    <xdr:sp macro="" textlink="">
      <xdr:nvSpPr>
        <xdr:cNvPr id="8" name="AutoShape 1">
          <a:extLst>
            <a:ext uri="{FF2B5EF4-FFF2-40B4-BE49-F238E27FC236}">
              <a16:creationId xmlns:a16="http://schemas.microsoft.com/office/drawing/2014/main" id="{C0E8B1E4-B518-4AFD-A68F-ADB6E004C9BB}"/>
            </a:ext>
          </a:extLst>
        </xdr:cNvPr>
        <xdr:cNvSpPr>
          <a:spLocks noChangeAspect="1" noChangeArrowheads="1"/>
        </xdr:cNvSpPr>
      </xdr:nvSpPr>
      <xdr:spPr bwMode="auto">
        <a:xfrm>
          <a:off x="6438900" y="6124575"/>
          <a:ext cx="304800" cy="28575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415637</xdr:colOff>
      <xdr:row>81</xdr:row>
      <xdr:rowOff>69272</xdr:rowOff>
    </xdr:from>
    <xdr:to>
      <xdr:col>9</xdr:col>
      <xdr:colOff>266700</xdr:colOff>
      <xdr:row>89</xdr:row>
      <xdr:rowOff>34418</xdr:rowOff>
    </xdr:to>
    <xdr:pic>
      <xdr:nvPicPr>
        <xdr:cNvPr id="9" name="Imagen 8">
          <a:extLst>
            <a:ext uri="{FF2B5EF4-FFF2-40B4-BE49-F238E27FC236}">
              <a16:creationId xmlns:a16="http://schemas.microsoft.com/office/drawing/2014/main" id="{4D3F0115-9921-4787-B0E9-5A6D7635C592}"/>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5330537" y="14680622"/>
          <a:ext cx="1375063" cy="1263907"/>
        </a:xfrm>
        <a:prstGeom prst="rect">
          <a:avLst/>
        </a:prstGeom>
      </xdr:spPr>
    </xdr:pic>
    <xdr:clientData/>
  </xdr:twoCellAnchor>
  <xdr:twoCellAnchor editAs="oneCell">
    <xdr:from>
      <xdr:col>10</xdr:col>
      <xdr:colOff>520019</xdr:colOff>
      <xdr:row>80</xdr:row>
      <xdr:rowOff>72616</xdr:rowOff>
    </xdr:from>
    <xdr:to>
      <xdr:col>12</xdr:col>
      <xdr:colOff>359743</xdr:colOff>
      <xdr:row>88</xdr:row>
      <xdr:rowOff>135671</xdr:rowOff>
    </xdr:to>
    <xdr:pic>
      <xdr:nvPicPr>
        <xdr:cNvPr id="10" name="Imagen 9">
          <a:extLst>
            <a:ext uri="{FF2B5EF4-FFF2-40B4-BE49-F238E27FC236}">
              <a16:creationId xmlns:a16="http://schemas.microsoft.com/office/drawing/2014/main" id="{84AA6E3E-E632-40BA-B974-2D92ADC9F40D}"/>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7953660" y="14484355"/>
          <a:ext cx="1405800" cy="1389978"/>
        </a:xfrm>
        <a:prstGeom prst="rect">
          <a:avLst/>
        </a:prstGeom>
      </xdr:spPr>
    </xdr:pic>
    <xdr:clientData/>
  </xdr:twoCellAnchor>
  <xdr:twoCellAnchor>
    <xdr:from>
      <xdr:col>4</xdr:col>
      <xdr:colOff>592690</xdr:colOff>
      <xdr:row>77</xdr:row>
      <xdr:rowOff>177389</xdr:rowOff>
    </xdr:from>
    <xdr:to>
      <xdr:col>9</xdr:col>
      <xdr:colOff>86591</xdr:colOff>
      <xdr:row>80</xdr:row>
      <xdr:rowOff>0</xdr:rowOff>
    </xdr:to>
    <xdr:sp macro="" textlink="">
      <xdr:nvSpPr>
        <xdr:cNvPr id="15" name="CuadroTexto 14">
          <a:extLst>
            <a:ext uri="{FF2B5EF4-FFF2-40B4-BE49-F238E27FC236}">
              <a16:creationId xmlns:a16="http://schemas.microsoft.com/office/drawing/2014/main" id="{B9383F46-B49A-43C3-A5E4-68E5FC5CB85D}"/>
            </a:ext>
          </a:extLst>
        </xdr:cNvPr>
        <xdr:cNvSpPr txBox="1"/>
      </xdr:nvSpPr>
      <xdr:spPr>
        <a:xfrm>
          <a:off x="3221590" y="14093414"/>
          <a:ext cx="3303901" cy="356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ES" sz="1600" b="1">
            <a:solidFill>
              <a:schemeClr val="tx1"/>
            </a:solidFill>
          </a:endParaRPr>
        </a:p>
      </xdr:txBody>
    </xdr:sp>
    <xdr:clientData/>
  </xdr:twoCellAnchor>
  <xdr:twoCellAnchor editAs="oneCell">
    <xdr:from>
      <xdr:col>17</xdr:col>
      <xdr:colOff>1212272</xdr:colOff>
      <xdr:row>36</xdr:row>
      <xdr:rowOff>51954</xdr:rowOff>
    </xdr:from>
    <xdr:to>
      <xdr:col>23</xdr:col>
      <xdr:colOff>912060</xdr:colOff>
      <xdr:row>81</xdr:row>
      <xdr:rowOff>55938</xdr:rowOff>
    </xdr:to>
    <xdr:pic>
      <xdr:nvPicPr>
        <xdr:cNvPr id="17" name="Imagen 16">
          <a:extLst>
            <a:ext uri="{FF2B5EF4-FFF2-40B4-BE49-F238E27FC236}">
              <a16:creationId xmlns:a16="http://schemas.microsoft.com/office/drawing/2014/main" id="{395A5AAD-5DF6-4443-ACC2-ABB8422A3648}"/>
            </a:ext>
          </a:extLst>
        </xdr:cNvPr>
        <xdr:cNvPicPr>
          <a:picLocks noChangeAspect="1"/>
        </xdr:cNvPicPr>
      </xdr:nvPicPr>
      <xdr:blipFill rotWithShape="1">
        <a:blip xmlns:r="http://schemas.openxmlformats.org/officeDocument/2006/relationships" r:embed="rId5" cstate="print">
          <a:grayscl/>
          <a:extLst>
            <a:ext uri="{28A0092B-C50C-407E-A947-70E740481C1C}">
              <a14:useLocalDpi xmlns:a14="http://schemas.microsoft.com/office/drawing/2010/main" val="0"/>
            </a:ext>
          </a:extLst>
        </a:blip>
        <a:srcRect l="42118" t="7473" r="36546" b="31794"/>
        <a:stretch/>
      </xdr:blipFill>
      <xdr:spPr>
        <a:xfrm>
          <a:off x="14304817" y="7290954"/>
          <a:ext cx="7615237" cy="7135092"/>
        </a:xfrm>
        <a:prstGeom prst="rect">
          <a:avLst/>
        </a:prstGeom>
      </xdr:spPr>
    </xdr:pic>
    <xdr:clientData/>
  </xdr:twoCellAnchor>
  <xdr:twoCellAnchor>
    <xdr:from>
      <xdr:col>18</xdr:col>
      <xdr:colOff>1185488</xdr:colOff>
      <xdr:row>56</xdr:row>
      <xdr:rowOff>42078</xdr:rowOff>
    </xdr:from>
    <xdr:to>
      <xdr:col>20</xdr:col>
      <xdr:colOff>181516</xdr:colOff>
      <xdr:row>63</xdr:row>
      <xdr:rowOff>18447</xdr:rowOff>
    </xdr:to>
    <xdr:sp macro="" textlink="">
      <xdr:nvSpPr>
        <xdr:cNvPr id="18" name="Rectángulo redondeado 2">
          <a:extLst>
            <a:ext uri="{FF2B5EF4-FFF2-40B4-BE49-F238E27FC236}">
              <a16:creationId xmlns:a16="http://schemas.microsoft.com/office/drawing/2014/main" id="{E2B9767C-6590-4A27-ABE1-A22EF42B6D5A}"/>
            </a:ext>
          </a:extLst>
        </xdr:cNvPr>
        <xdr:cNvSpPr/>
      </xdr:nvSpPr>
      <xdr:spPr>
        <a:xfrm rot="669701">
          <a:off x="15782551" y="10567203"/>
          <a:ext cx="1496340" cy="114318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571500</xdr:colOff>
      <xdr:row>23</xdr:row>
      <xdr:rowOff>-1</xdr:rowOff>
    </xdr:from>
    <xdr:to>
      <xdr:col>13</xdr:col>
      <xdr:colOff>365825</xdr:colOff>
      <xdr:row>49</xdr:row>
      <xdr:rowOff>47624</xdr:rowOff>
    </xdr:to>
    <xdr:pic>
      <xdr:nvPicPr>
        <xdr:cNvPr id="11" name="Imagen 10">
          <a:extLst>
            <a:ext uri="{FF2B5EF4-FFF2-40B4-BE49-F238E27FC236}">
              <a16:creationId xmlns:a16="http://schemas.microsoft.com/office/drawing/2014/main" id="{A30B5C16-A7EB-4006-8832-C3D5450E621D}"/>
            </a:ext>
          </a:extLst>
        </xdr:cNvPr>
        <xdr:cNvPicPr>
          <a:picLocks noChangeAspect="1"/>
        </xdr:cNvPicPr>
      </xdr:nvPicPr>
      <xdr:blipFill>
        <a:blip xmlns:r="http://schemas.openxmlformats.org/officeDocument/2006/relationships" r:embed="rId6"/>
        <a:stretch>
          <a:fillRect/>
        </a:stretch>
      </xdr:blipFill>
      <xdr:spPr>
        <a:xfrm>
          <a:off x="904875" y="4929187"/>
          <a:ext cx="8938325" cy="4476750"/>
        </a:xfrm>
        <a:prstGeom prst="rect">
          <a:avLst/>
        </a:prstGeom>
      </xdr:spPr>
    </xdr:pic>
    <xdr:clientData/>
  </xdr:twoCellAnchor>
  <xdr:twoCellAnchor editAs="oneCell">
    <xdr:from>
      <xdr:col>1</xdr:col>
      <xdr:colOff>547687</xdr:colOff>
      <xdr:row>50</xdr:row>
      <xdr:rowOff>23812</xdr:rowOff>
    </xdr:from>
    <xdr:to>
      <xdr:col>13</xdr:col>
      <xdr:colOff>357186</xdr:colOff>
      <xdr:row>77</xdr:row>
      <xdr:rowOff>142875</xdr:rowOff>
    </xdr:to>
    <xdr:pic>
      <xdr:nvPicPr>
        <xdr:cNvPr id="14" name="Imagen 13">
          <a:extLst>
            <a:ext uri="{FF2B5EF4-FFF2-40B4-BE49-F238E27FC236}">
              <a16:creationId xmlns:a16="http://schemas.microsoft.com/office/drawing/2014/main" id="{D86B9B2F-681B-4E08-996A-2AA4B7CF1FC7}"/>
            </a:ext>
          </a:extLst>
        </xdr:cNvPr>
        <xdr:cNvPicPr>
          <a:picLocks noChangeAspect="1"/>
        </xdr:cNvPicPr>
      </xdr:nvPicPr>
      <xdr:blipFill>
        <a:blip xmlns:r="http://schemas.openxmlformats.org/officeDocument/2006/relationships" r:embed="rId7"/>
        <a:stretch>
          <a:fillRect/>
        </a:stretch>
      </xdr:blipFill>
      <xdr:spPr>
        <a:xfrm>
          <a:off x="881062" y="9548812"/>
          <a:ext cx="8953499" cy="4643438"/>
        </a:xfrm>
        <a:prstGeom prst="rect">
          <a:avLst/>
        </a:prstGeom>
      </xdr:spPr>
    </xdr:pic>
    <xdr:clientData/>
  </xdr:twoCellAnchor>
  <xdr:twoCellAnchor editAs="oneCell">
    <xdr:from>
      <xdr:col>7</xdr:col>
      <xdr:colOff>335996</xdr:colOff>
      <xdr:row>81</xdr:row>
      <xdr:rowOff>100507</xdr:rowOff>
    </xdr:from>
    <xdr:to>
      <xdr:col>23</xdr:col>
      <xdr:colOff>690812</xdr:colOff>
      <xdr:row>91</xdr:row>
      <xdr:rowOff>86637</xdr:rowOff>
    </xdr:to>
    <xdr:pic>
      <xdr:nvPicPr>
        <xdr:cNvPr id="20" name="Imagen 19">
          <a:extLst>
            <a:ext uri="{FF2B5EF4-FFF2-40B4-BE49-F238E27FC236}">
              <a16:creationId xmlns:a16="http://schemas.microsoft.com/office/drawing/2014/main" id="{D65B3594-DDC2-453C-83ED-7C1AE4D9CF48}"/>
            </a:ext>
          </a:extLst>
        </xdr:cNvPr>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r="22043"/>
        <a:stretch/>
      </xdr:blipFill>
      <xdr:spPr bwMode="auto">
        <a:xfrm>
          <a:off x="5250896" y="15207157"/>
          <a:ext cx="16509216" cy="1681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7.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3A924DAD-EDA9-465F-91D4-32375D924EE5}"/>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0B6F8531-FA72-44AB-A184-B6F05A4FD0C6}"/>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3E1F1DEA-F6D2-4B0D-83FE-3507B285A74B}"/>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742228"/>
          <a:ext cx="1371253" cy="1268580"/>
        </a:xfrm>
        <a:prstGeom prst="rect">
          <a:avLst/>
        </a:prstGeom>
      </xdr:spPr>
    </xdr:pic>
    <xdr:clientData/>
  </xdr:twoCellAnchor>
  <xdr:twoCellAnchor editAs="oneCell">
    <xdr:from>
      <xdr:col>11</xdr:col>
      <xdr:colOff>121572</xdr:colOff>
      <xdr:row>89</xdr:row>
      <xdr:rowOff>152053</xdr:rowOff>
    </xdr:from>
    <xdr:to>
      <xdr:col>12</xdr:col>
      <xdr:colOff>747278</xdr:colOff>
      <xdr:row>98</xdr:row>
      <xdr:rowOff>34636</xdr:rowOff>
    </xdr:to>
    <xdr:pic>
      <xdr:nvPicPr>
        <xdr:cNvPr id="5" name="Imagen 4">
          <a:extLst>
            <a:ext uri="{FF2B5EF4-FFF2-40B4-BE49-F238E27FC236}">
              <a16:creationId xmlns:a16="http://schemas.microsoft.com/office/drawing/2014/main" id="{430977A2-59FC-4A3A-8998-5BB241FEBDEB}"/>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261117" y="16379189"/>
          <a:ext cx="1405025" cy="1423902"/>
        </a:xfrm>
        <a:prstGeom prst="rect">
          <a:avLst/>
        </a:prstGeom>
      </xdr:spPr>
    </xdr:pic>
    <xdr:clientData/>
  </xdr:twoCellAnchor>
  <xdr:twoCellAnchor editAs="oneCell">
    <xdr:from>
      <xdr:col>8</xdr:col>
      <xdr:colOff>204354</xdr:colOff>
      <xdr:row>90</xdr:row>
      <xdr:rowOff>95250</xdr:rowOff>
    </xdr:from>
    <xdr:to>
      <xdr:col>24</xdr:col>
      <xdr:colOff>163883</xdr:colOff>
      <xdr:row>100</xdr:row>
      <xdr:rowOff>28993</xdr:rowOff>
    </xdr:to>
    <xdr:pic>
      <xdr:nvPicPr>
        <xdr:cNvPr id="11" name="Imagen 10">
          <a:extLst>
            <a:ext uri="{FF2B5EF4-FFF2-40B4-BE49-F238E27FC236}">
              <a16:creationId xmlns:a16="http://schemas.microsoft.com/office/drawing/2014/main" id="{60BA6DCB-0B30-4947-B561-02963F1F70E5}"/>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2043"/>
        <a:stretch/>
      </xdr:blipFill>
      <xdr:spPr bwMode="auto">
        <a:xfrm>
          <a:off x="5881254" y="16478250"/>
          <a:ext cx="16475879" cy="1629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266700</xdr:colOff>
      <xdr:row>27</xdr:row>
      <xdr:rowOff>38100</xdr:rowOff>
    </xdr:from>
    <xdr:to>
      <xdr:col>25</xdr:col>
      <xdr:colOff>590550</xdr:colOff>
      <xdr:row>47</xdr:row>
      <xdr:rowOff>0</xdr:rowOff>
    </xdr:to>
    <xdr:pic>
      <xdr:nvPicPr>
        <xdr:cNvPr id="8" name="Imagen 7">
          <a:extLst>
            <a:ext uri="{FF2B5EF4-FFF2-40B4-BE49-F238E27FC236}">
              <a16:creationId xmlns:a16="http://schemas.microsoft.com/office/drawing/2014/main" id="{588C303B-F525-436C-B928-468A6FD064E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66700" y="5486400"/>
          <a:ext cx="23622000" cy="339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8.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68363AB9-1003-44D3-BF9A-324DD7DB6158}"/>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5485725" y="0"/>
          <a:ext cx="1213221" cy="625747"/>
        </a:xfrm>
        <a:prstGeom prst="rect">
          <a:avLst/>
        </a:prstGeom>
        <a:ln>
          <a:noFill/>
        </a:ln>
      </xdr:spPr>
    </xdr:pic>
    <xdr:clientData/>
  </xdr:twoCellAnchor>
  <xdr:twoCellAnchor editAs="oneCell">
    <xdr:from>
      <xdr:col>24</xdr:col>
      <xdr:colOff>259773</xdr:colOff>
      <xdr:row>0</xdr:row>
      <xdr:rowOff>17318</xdr:rowOff>
    </xdr:from>
    <xdr:to>
      <xdr:col>25</xdr:col>
      <xdr:colOff>669868</xdr:colOff>
      <xdr:row>0</xdr:row>
      <xdr:rowOff>665963</xdr:rowOff>
    </xdr:to>
    <xdr:pic>
      <xdr:nvPicPr>
        <xdr:cNvPr id="3" name="Imagen 10" descr="Gus Marcos – Inversiones Inmobiliarias">
          <a:extLst>
            <a:ext uri="{FF2B5EF4-FFF2-40B4-BE49-F238E27FC236}">
              <a16:creationId xmlns:a16="http://schemas.microsoft.com/office/drawing/2014/main" id="{F943F361-EA66-4A68-81B8-DB3E63BF5EBD}"/>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5424823" y="17318"/>
          <a:ext cx="671080"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4A58D4FA-E032-4AA5-8736-1AC18C306768}"/>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7456728"/>
          <a:ext cx="1367443" cy="127239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21129</xdr:rowOff>
    </xdr:to>
    <xdr:pic>
      <xdr:nvPicPr>
        <xdr:cNvPr id="5" name="Imagen 4">
          <a:extLst>
            <a:ext uri="{FF2B5EF4-FFF2-40B4-BE49-F238E27FC236}">
              <a16:creationId xmlns:a16="http://schemas.microsoft.com/office/drawing/2014/main" id="{25BF0083-1BBA-454F-9C8C-D1D94DB2AF1E}"/>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7350220"/>
          <a:ext cx="1383723" cy="1336099"/>
        </a:xfrm>
        <a:prstGeom prst="rect">
          <a:avLst/>
        </a:prstGeom>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7" name="Rectángulo redondeado 2">
          <a:extLst>
            <a:ext uri="{FF2B5EF4-FFF2-40B4-BE49-F238E27FC236}">
              <a16:creationId xmlns:a16="http://schemas.microsoft.com/office/drawing/2014/main" id="{2767EC78-BDAD-4529-9CEF-03EA76656A54}"/>
            </a:ext>
          </a:extLst>
        </xdr:cNvPr>
        <xdr:cNvSpPr/>
      </xdr:nvSpPr>
      <xdr:spPr>
        <a:xfrm>
          <a:off x="290945" y="16399452"/>
          <a:ext cx="1160360"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8" name="Rectángulo redondeado 2">
          <a:extLst>
            <a:ext uri="{FF2B5EF4-FFF2-40B4-BE49-F238E27FC236}">
              <a16:creationId xmlns:a16="http://schemas.microsoft.com/office/drawing/2014/main" id="{CD515193-B1D3-45C0-AB4F-40FA073CE034}"/>
            </a:ext>
          </a:extLst>
        </xdr:cNvPr>
        <xdr:cNvSpPr/>
      </xdr:nvSpPr>
      <xdr:spPr>
        <a:xfrm>
          <a:off x="313458" y="15600218"/>
          <a:ext cx="1159575" cy="59537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9" name="CuadroTexto 8">
          <a:extLst>
            <a:ext uri="{FF2B5EF4-FFF2-40B4-BE49-F238E27FC236}">
              <a16:creationId xmlns:a16="http://schemas.microsoft.com/office/drawing/2014/main" id="{EC2CFB40-4AE3-4C6D-AB12-9BF9B048EE4C}"/>
            </a:ext>
          </a:extLst>
        </xdr:cNvPr>
        <xdr:cNvSpPr txBox="1"/>
      </xdr:nvSpPr>
      <xdr:spPr>
        <a:xfrm>
          <a:off x="1534391" y="15720580"/>
          <a:ext cx="3685309" cy="4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10" name="CuadroTexto 9">
          <a:extLst>
            <a:ext uri="{FF2B5EF4-FFF2-40B4-BE49-F238E27FC236}">
              <a16:creationId xmlns:a16="http://schemas.microsoft.com/office/drawing/2014/main" id="{7216824A-35EF-4748-BF27-F8F204653D5C}"/>
            </a:ext>
          </a:extLst>
        </xdr:cNvPr>
        <xdr:cNvSpPr txBox="1"/>
      </xdr:nvSpPr>
      <xdr:spPr>
        <a:xfrm>
          <a:off x="1575954" y="16506825"/>
          <a:ext cx="2497877" cy="48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editAs="oneCell">
    <xdr:from>
      <xdr:col>8</xdr:col>
      <xdr:colOff>97105</xdr:colOff>
      <xdr:row>11</xdr:row>
      <xdr:rowOff>144318</xdr:rowOff>
    </xdr:from>
    <xdr:to>
      <xdr:col>20</xdr:col>
      <xdr:colOff>1046883</xdr:colOff>
      <xdr:row>91</xdr:row>
      <xdr:rowOff>152066</xdr:rowOff>
    </xdr:to>
    <xdr:pic>
      <xdr:nvPicPr>
        <xdr:cNvPr id="12" name="Imagen 11">
          <a:extLst>
            <a:ext uri="{FF2B5EF4-FFF2-40B4-BE49-F238E27FC236}">
              <a16:creationId xmlns:a16="http://schemas.microsoft.com/office/drawing/2014/main" id="{9BA5F639-4179-4032-ABB0-1EBC6FFC60C9}"/>
            </a:ext>
          </a:extLst>
        </xdr:cNvPr>
        <xdr:cNvPicPr>
          <a:picLocks noChangeAspect="1"/>
        </xdr:cNvPicPr>
      </xdr:nvPicPr>
      <xdr:blipFill rotWithShape="1">
        <a:blip xmlns:r="http://schemas.openxmlformats.org/officeDocument/2006/relationships" r:embed="rId5" cstate="print">
          <a:grayscl/>
          <a:extLst>
            <a:ext uri="{28A0092B-C50C-407E-A947-70E740481C1C}">
              <a14:useLocalDpi xmlns:a14="http://schemas.microsoft.com/office/drawing/2010/main" val="0"/>
            </a:ext>
          </a:extLst>
        </a:blip>
        <a:srcRect l="42118" t="7473" r="36546" b="31794"/>
        <a:stretch/>
      </xdr:blipFill>
      <xdr:spPr>
        <a:xfrm>
          <a:off x="5696650" y="2713182"/>
          <a:ext cx="12591349" cy="14122066"/>
        </a:xfrm>
        <a:prstGeom prst="rect">
          <a:avLst/>
        </a:prstGeom>
      </xdr:spPr>
    </xdr:pic>
    <xdr:clientData/>
  </xdr:twoCellAnchor>
  <xdr:twoCellAnchor editAs="oneCell">
    <xdr:from>
      <xdr:col>11</xdr:col>
      <xdr:colOff>380310</xdr:colOff>
      <xdr:row>45</xdr:row>
      <xdr:rowOff>140794</xdr:rowOff>
    </xdr:from>
    <xdr:to>
      <xdr:col>15</xdr:col>
      <xdr:colOff>149474</xdr:colOff>
      <xdr:row>53</xdr:row>
      <xdr:rowOff>163177</xdr:rowOff>
    </xdr:to>
    <xdr:pic>
      <xdr:nvPicPr>
        <xdr:cNvPr id="13" name="Imagen 12">
          <a:extLst>
            <a:ext uri="{FF2B5EF4-FFF2-40B4-BE49-F238E27FC236}">
              <a16:creationId xmlns:a16="http://schemas.microsoft.com/office/drawing/2014/main" id="{6AD28C32-DE1C-4196-BE6D-C2E2B100494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rot="906369">
          <a:off x="8340489" y="8400330"/>
          <a:ext cx="2368128" cy="1328668"/>
        </a:xfrm>
        <a:prstGeom prst="rect">
          <a:avLst/>
        </a:prstGeom>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14" name="Imagen 13">
          <a:extLst>
            <a:ext uri="{FF2B5EF4-FFF2-40B4-BE49-F238E27FC236}">
              <a16:creationId xmlns:a16="http://schemas.microsoft.com/office/drawing/2014/main" id="{9F21ED77-03A7-45AF-87D4-BB4FF0828E6A}"/>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353733"/>
          <a:ext cx="1409353" cy="1337160"/>
        </a:xfrm>
        <a:prstGeom prst="rect">
          <a:avLst/>
        </a:prstGeom>
      </xdr:spPr>
    </xdr:pic>
    <xdr:clientData/>
  </xdr:twoCellAnchor>
  <xdr:twoCellAnchor editAs="oneCell">
    <xdr:from>
      <xdr:col>8</xdr:col>
      <xdr:colOff>115660</xdr:colOff>
      <xdr:row>89</xdr:row>
      <xdr:rowOff>120922</xdr:rowOff>
    </xdr:from>
    <xdr:to>
      <xdr:col>22</xdr:col>
      <xdr:colOff>2208789</xdr:colOff>
      <xdr:row>100</xdr:row>
      <xdr:rowOff>19740</xdr:rowOff>
    </xdr:to>
    <xdr:pic>
      <xdr:nvPicPr>
        <xdr:cNvPr id="15" name="Imagen 14">
          <a:extLst>
            <a:ext uri="{FF2B5EF4-FFF2-40B4-BE49-F238E27FC236}">
              <a16:creationId xmlns:a16="http://schemas.microsoft.com/office/drawing/2014/main" id="{AFA41EB1-35A3-4DCE-AAA0-F2CD5E3535B5}"/>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r="22043"/>
        <a:stretch/>
      </xdr:blipFill>
      <xdr:spPr bwMode="auto">
        <a:xfrm>
          <a:off x="5798910" y="15281547"/>
          <a:ext cx="16475879" cy="1629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9.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86420B15-ABAD-4AC4-9206-2A57EEB2BE78}"/>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38FF2FA8-77A0-4B24-8387-76BEE60C9E2B}"/>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2F9FC237-8BFE-4198-8713-CCEF53534D3E}"/>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112913</xdr:colOff>
      <xdr:row>89</xdr:row>
      <xdr:rowOff>134735</xdr:rowOff>
    </xdr:from>
    <xdr:to>
      <xdr:col>12</xdr:col>
      <xdr:colOff>745114</xdr:colOff>
      <xdr:row>98</xdr:row>
      <xdr:rowOff>17318</xdr:rowOff>
    </xdr:to>
    <xdr:pic>
      <xdr:nvPicPr>
        <xdr:cNvPr id="5" name="Imagen 4">
          <a:extLst>
            <a:ext uri="{FF2B5EF4-FFF2-40B4-BE49-F238E27FC236}">
              <a16:creationId xmlns:a16="http://schemas.microsoft.com/office/drawing/2014/main" id="{D49AC18A-5023-4682-8615-4630E894F5C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328226" y="15755735"/>
          <a:ext cx="1418013" cy="1382771"/>
        </a:xfrm>
        <a:prstGeom prst="rect">
          <a:avLst/>
        </a:prstGeom>
      </xdr:spPr>
    </xdr:pic>
    <xdr:clientData/>
  </xdr:twoCellAnchor>
  <xdr:twoCellAnchor>
    <xdr:from>
      <xdr:col>13</xdr:col>
      <xdr:colOff>504132</xdr:colOff>
      <xdr:row>86</xdr:row>
      <xdr:rowOff>21128</xdr:rowOff>
    </xdr:from>
    <xdr:to>
      <xdr:col>17</xdr:col>
      <xdr:colOff>917863</xdr:colOff>
      <xdr:row>88</xdr:row>
      <xdr:rowOff>17318</xdr:rowOff>
    </xdr:to>
    <xdr:sp macro="" textlink="">
      <xdr:nvSpPr>
        <xdr:cNvPr id="7" name="CuadroTexto 6">
          <a:extLst>
            <a:ext uri="{FF2B5EF4-FFF2-40B4-BE49-F238E27FC236}">
              <a16:creationId xmlns:a16="http://schemas.microsoft.com/office/drawing/2014/main" id="{0A142A36-B484-4AA7-9025-CD7222E947A7}"/>
            </a:ext>
          </a:extLst>
        </xdr:cNvPr>
        <xdr:cNvSpPr txBox="1"/>
      </xdr:nvSpPr>
      <xdr:spPr>
        <a:xfrm>
          <a:off x="9991032" y="14889653"/>
          <a:ext cx="4023706" cy="3676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ES" sz="1600" b="1">
            <a:solidFill>
              <a:schemeClr val="tx1"/>
            </a:solidFill>
          </a:endParaRPr>
        </a:p>
      </xdr:txBody>
    </xdr:sp>
    <xdr:clientData/>
  </xdr:twoCellAnchor>
  <xdr:twoCellAnchor editAs="oneCell">
    <xdr:from>
      <xdr:col>3</xdr:col>
      <xdr:colOff>619125</xdr:colOff>
      <xdr:row>13</xdr:row>
      <xdr:rowOff>95249</xdr:rowOff>
    </xdr:from>
    <xdr:to>
      <xdr:col>22</xdr:col>
      <xdr:colOff>809624</xdr:colOff>
      <xdr:row>49</xdr:row>
      <xdr:rowOff>23812</xdr:rowOff>
    </xdr:to>
    <xdr:pic>
      <xdr:nvPicPr>
        <xdr:cNvPr id="11" name="Imagen 10">
          <a:extLst>
            <a:ext uri="{FF2B5EF4-FFF2-40B4-BE49-F238E27FC236}">
              <a16:creationId xmlns:a16="http://schemas.microsoft.com/office/drawing/2014/main" id="{F4EFDFEA-78CD-40DD-B4B7-FE436DCF53B6}"/>
            </a:ext>
          </a:extLst>
        </xdr:cNvPr>
        <xdr:cNvPicPr>
          <a:picLocks noChangeAspect="1"/>
        </xdr:cNvPicPr>
      </xdr:nvPicPr>
      <xdr:blipFill>
        <a:blip xmlns:r="http://schemas.openxmlformats.org/officeDocument/2006/relationships" r:embed="rId5"/>
        <a:stretch>
          <a:fillRect/>
        </a:stretch>
      </xdr:blipFill>
      <xdr:spPr>
        <a:xfrm>
          <a:off x="2476500" y="3000374"/>
          <a:ext cx="18383249" cy="6072188"/>
        </a:xfrm>
        <a:prstGeom prst="rect">
          <a:avLst/>
        </a:prstGeom>
      </xdr:spPr>
    </xdr:pic>
    <xdr:clientData/>
  </xdr:twoCellAnchor>
  <xdr:twoCellAnchor editAs="oneCell">
    <xdr:from>
      <xdr:col>3</xdr:col>
      <xdr:colOff>571500</xdr:colOff>
      <xdr:row>50</xdr:row>
      <xdr:rowOff>71436</xdr:rowOff>
    </xdr:from>
    <xdr:to>
      <xdr:col>22</xdr:col>
      <xdr:colOff>881062</xdr:colOff>
      <xdr:row>87</xdr:row>
      <xdr:rowOff>142875</xdr:rowOff>
    </xdr:to>
    <xdr:pic>
      <xdr:nvPicPr>
        <xdr:cNvPr id="12" name="Imagen 11">
          <a:extLst>
            <a:ext uri="{FF2B5EF4-FFF2-40B4-BE49-F238E27FC236}">
              <a16:creationId xmlns:a16="http://schemas.microsoft.com/office/drawing/2014/main" id="{BA238650-4C35-4E4B-9157-A4DBA7431D3E}"/>
            </a:ext>
          </a:extLst>
        </xdr:cNvPr>
        <xdr:cNvPicPr>
          <a:picLocks noChangeAspect="1"/>
        </xdr:cNvPicPr>
      </xdr:nvPicPr>
      <xdr:blipFill>
        <a:blip xmlns:r="http://schemas.openxmlformats.org/officeDocument/2006/relationships" r:embed="rId6"/>
        <a:stretch>
          <a:fillRect/>
        </a:stretch>
      </xdr:blipFill>
      <xdr:spPr>
        <a:xfrm>
          <a:off x="2428875" y="9286874"/>
          <a:ext cx="18502312" cy="6286501"/>
        </a:xfrm>
        <a:prstGeom prst="rect">
          <a:avLst/>
        </a:prstGeom>
      </xdr:spPr>
    </xdr:pic>
    <xdr:clientData/>
  </xdr:twoCellAnchor>
  <xdr:twoCellAnchor editAs="oneCell">
    <xdr:from>
      <xdr:col>7</xdr:col>
      <xdr:colOff>738187</xdr:colOff>
      <xdr:row>89</xdr:row>
      <xdr:rowOff>134938</xdr:rowOff>
    </xdr:from>
    <xdr:to>
      <xdr:col>24</xdr:col>
      <xdr:colOff>5566</xdr:colOff>
      <xdr:row>100</xdr:row>
      <xdr:rowOff>33756</xdr:rowOff>
    </xdr:to>
    <xdr:pic>
      <xdr:nvPicPr>
        <xdr:cNvPr id="13" name="Imagen 12">
          <a:extLst>
            <a:ext uri="{FF2B5EF4-FFF2-40B4-BE49-F238E27FC236}">
              <a16:creationId xmlns:a16="http://schemas.microsoft.com/office/drawing/2014/main" id="{418E07B5-C206-4B70-B9DD-DC1C678C057D}"/>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r="22043"/>
        <a:stretch/>
      </xdr:blipFill>
      <xdr:spPr bwMode="auto">
        <a:xfrm>
          <a:off x="5659437" y="15295563"/>
          <a:ext cx="16475879" cy="1629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0.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58515385-74B4-4BB0-A886-F1854BB6BF11}"/>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672165" y="0"/>
          <a:ext cx="1217031" cy="62574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612ABBE2-1B3B-47B7-AE59-C68F267A4F7E}"/>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746393" y="21128"/>
          <a:ext cx="676276"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70</xdr:row>
      <xdr:rowOff>51954</xdr:rowOff>
    </xdr:from>
    <xdr:to>
      <xdr:col>17</xdr:col>
      <xdr:colOff>1410295</xdr:colOff>
      <xdr:row>73</xdr:row>
      <xdr:rowOff>589</xdr:rowOff>
    </xdr:to>
    <xdr:sp macro="" textlink="">
      <xdr:nvSpPr>
        <xdr:cNvPr id="4" name="CuadroTexto 3">
          <a:extLst>
            <a:ext uri="{FF2B5EF4-FFF2-40B4-BE49-F238E27FC236}">
              <a16:creationId xmlns:a16="http://schemas.microsoft.com/office/drawing/2014/main" id="{BD882A6F-7211-4AC0-AA3E-73AF48E1F3A9}"/>
            </a:ext>
          </a:extLst>
        </xdr:cNvPr>
        <xdr:cNvSpPr txBox="1"/>
      </xdr:nvSpPr>
      <xdr:spPr>
        <a:xfrm>
          <a:off x="12267507" y="14629014"/>
          <a:ext cx="2573038" cy="487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69</xdr:row>
      <xdr:rowOff>103909</xdr:rowOff>
    </xdr:from>
    <xdr:to>
      <xdr:col>16</xdr:col>
      <xdr:colOff>259814</xdr:colOff>
      <xdr:row>73</xdr:row>
      <xdr:rowOff>7780</xdr:rowOff>
    </xdr:to>
    <xdr:sp macro="" textlink="">
      <xdr:nvSpPr>
        <xdr:cNvPr id="5" name="Rectángulo redondeado 2">
          <a:extLst>
            <a:ext uri="{FF2B5EF4-FFF2-40B4-BE49-F238E27FC236}">
              <a16:creationId xmlns:a16="http://schemas.microsoft.com/office/drawing/2014/main" id="{DF1F5B95-58E2-46B2-B529-57CB5010D70B}"/>
            </a:ext>
          </a:extLst>
        </xdr:cNvPr>
        <xdr:cNvSpPr/>
      </xdr:nvSpPr>
      <xdr:spPr>
        <a:xfrm>
          <a:off x="11020425" y="14503804"/>
          <a:ext cx="1191359" cy="62205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200743</xdr:colOff>
      <xdr:row>64</xdr:row>
      <xdr:rowOff>128350</xdr:rowOff>
    </xdr:from>
    <xdr:to>
      <xdr:col>16</xdr:col>
      <xdr:colOff>270057</xdr:colOff>
      <xdr:row>68</xdr:row>
      <xdr:rowOff>46599</xdr:rowOff>
    </xdr:to>
    <xdr:sp macro="" textlink="">
      <xdr:nvSpPr>
        <xdr:cNvPr id="6" name="Rectángulo redondeado 2">
          <a:extLst>
            <a:ext uri="{FF2B5EF4-FFF2-40B4-BE49-F238E27FC236}">
              <a16:creationId xmlns:a16="http://schemas.microsoft.com/office/drawing/2014/main" id="{D8DF9E0F-D075-45AB-B86A-B6648C7B92EA}"/>
            </a:ext>
          </a:extLst>
        </xdr:cNvPr>
        <xdr:cNvSpPr/>
      </xdr:nvSpPr>
      <xdr:spPr>
        <a:xfrm>
          <a:off x="11032573" y="13676710"/>
          <a:ext cx="1191359" cy="60214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310289</xdr:colOff>
      <xdr:row>65</xdr:row>
      <xdr:rowOff>94546</xdr:rowOff>
    </xdr:from>
    <xdr:to>
      <xdr:col>17</xdr:col>
      <xdr:colOff>1408857</xdr:colOff>
      <xdr:row>68</xdr:row>
      <xdr:rowOff>57559</xdr:rowOff>
    </xdr:to>
    <xdr:sp macro="" textlink="">
      <xdr:nvSpPr>
        <xdr:cNvPr id="7" name="CuadroTexto 6">
          <a:extLst>
            <a:ext uri="{FF2B5EF4-FFF2-40B4-BE49-F238E27FC236}">
              <a16:creationId xmlns:a16="http://schemas.microsoft.com/office/drawing/2014/main" id="{76966852-7865-4187-84A0-EB7BE0BA0731}"/>
            </a:ext>
          </a:extLst>
        </xdr:cNvPr>
        <xdr:cNvSpPr txBox="1"/>
      </xdr:nvSpPr>
      <xdr:spPr>
        <a:xfrm>
          <a:off x="12266069" y="13814356"/>
          <a:ext cx="2573038" cy="469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23</xdr:row>
      <xdr:rowOff>0</xdr:rowOff>
    </xdr:from>
    <xdr:to>
      <xdr:col>9</xdr:col>
      <xdr:colOff>304800</xdr:colOff>
      <xdr:row>24</xdr:row>
      <xdr:rowOff>114301</xdr:rowOff>
    </xdr:to>
    <xdr:sp macro="" textlink="">
      <xdr:nvSpPr>
        <xdr:cNvPr id="8" name="AutoShape 1">
          <a:extLst>
            <a:ext uri="{FF2B5EF4-FFF2-40B4-BE49-F238E27FC236}">
              <a16:creationId xmlns:a16="http://schemas.microsoft.com/office/drawing/2014/main" id="{9D4B7A92-9828-4D74-A92B-B2F3CCCC25B5}"/>
            </a:ext>
          </a:extLst>
        </xdr:cNvPr>
        <xdr:cNvSpPr>
          <a:spLocks noChangeAspect="1" noChangeArrowheads="1"/>
        </xdr:cNvSpPr>
      </xdr:nvSpPr>
      <xdr:spPr bwMode="auto">
        <a:xfrm>
          <a:off x="6600825" y="5581650"/>
          <a:ext cx="304800" cy="28575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415637</xdr:colOff>
      <xdr:row>75</xdr:row>
      <xdr:rowOff>69272</xdr:rowOff>
    </xdr:from>
    <xdr:to>
      <xdr:col>9</xdr:col>
      <xdr:colOff>266700</xdr:colOff>
      <xdr:row>81</xdr:row>
      <xdr:rowOff>402673</xdr:rowOff>
    </xdr:to>
    <xdr:pic>
      <xdr:nvPicPr>
        <xdr:cNvPr id="9" name="Imagen 8">
          <a:extLst>
            <a:ext uri="{FF2B5EF4-FFF2-40B4-BE49-F238E27FC236}">
              <a16:creationId xmlns:a16="http://schemas.microsoft.com/office/drawing/2014/main" id="{EEE18C5A-EAAB-47C2-804D-732921287251}"/>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5454362" y="15516917"/>
          <a:ext cx="1413163" cy="1331621"/>
        </a:xfrm>
        <a:prstGeom prst="rect">
          <a:avLst/>
        </a:prstGeom>
      </xdr:spPr>
    </xdr:pic>
    <xdr:clientData/>
  </xdr:twoCellAnchor>
  <xdr:twoCellAnchor editAs="oneCell">
    <xdr:from>
      <xdr:col>11</xdr:col>
      <xdr:colOff>124689</xdr:colOff>
      <xdr:row>74</xdr:row>
      <xdr:rowOff>138545</xdr:rowOff>
    </xdr:from>
    <xdr:to>
      <xdr:col>12</xdr:col>
      <xdr:colOff>741736</xdr:colOff>
      <xdr:row>81</xdr:row>
      <xdr:rowOff>377536</xdr:rowOff>
    </xdr:to>
    <xdr:pic>
      <xdr:nvPicPr>
        <xdr:cNvPr id="10" name="Imagen 9">
          <a:extLst>
            <a:ext uri="{FF2B5EF4-FFF2-40B4-BE49-F238E27FC236}">
              <a16:creationId xmlns:a16="http://schemas.microsoft.com/office/drawing/2014/main" id="{A12E40D9-1C23-4C0A-8E4C-BBCA486AFC7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289519" y="15412835"/>
          <a:ext cx="1400002" cy="1414376"/>
        </a:xfrm>
        <a:prstGeom prst="rect">
          <a:avLst/>
        </a:prstGeom>
      </xdr:spPr>
    </xdr:pic>
    <xdr:clientData/>
  </xdr:twoCellAnchor>
  <xdr:twoCellAnchor editAs="oneCell">
    <xdr:from>
      <xdr:col>18</xdr:col>
      <xdr:colOff>849636</xdr:colOff>
      <xdr:row>28</xdr:row>
      <xdr:rowOff>80359</xdr:rowOff>
    </xdr:from>
    <xdr:to>
      <xdr:col>21</xdr:col>
      <xdr:colOff>30483</xdr:colOff>
      <xdr:row>72</xdr:row>
      <xdr:rowOff>13856</xdr:rowOff>
    </xdr:to>
    <xdr:pic>
      <xdr:nvPicPr>
        <xdr:cNvPr id="18" name="Imagen 17">
          <a:extLst>
            <a:ext uri="{FF2B5EF4-FFF2-40B4-BE49-F238E27FC236}">
              <a16:creationId xmlns:a16="http://schemas.microsoft.com/office/drawing/2014/main" id="{2C5C66C2-19A1-4C30-BF58-993E8E94261C}"/>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1631" r="31687"/>
        <a:stretch/>
      </xdr:blipFill>
      <xdr:spPr bwMode="auto">
        <a:xfrm>
          <a:off x="15951091" y="5760723"/>
          <a:ext cx="3849828" cy="73456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1143000</xdr:colOff>
      <xdr:row>37</xdr:row>
      <xdr:rowOff>142874</xdr:rowOff>
    </xdr:from>
    <xdr:to>
      <xdr:col>20</xdr:col>
      <xdr:colOff>1125685</xdr:colOff>
      <xdr:row>69</xdr:row>
      <xdr:rowOff>93516</xdr:rowOff>
    </xdr:to>
    <xdr:sp macro="" textlink="">
      <xdr:nvSpPr>
        <xdr:cNvPr id="19" name="Rectángulo redondeado 2">
          <a:extLst>
            <a:ext uri="{FF2B5EF4-FFF2-40B4-BE49-F238E27FC236}">
              <a16:creationId xmlns:a16="http://schemas.microsoft.com/office/drawing/2014/main" id="{CE6114AA-66CB-47D2-A000-63F5F35D38D5}"/>
            </a:ext>
          </a:extLst>
        </xdr:cNvPr>
        <xdr:cNvSpPr/>
      </xdr:nvSpPr>
      <xdr:spPr>
        <a:xfrm rot="16200000">
          <a:off x="15065521" y="9159728"/>
          <a:ext cx="5078267" cy="1300310"/>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1060166</xdr:colOff>
      <xdr:row>32</xdr:row>
      <xdr:rowOff>65577</xdr:rowOff>
    </xdr:from>
    <xdr:to>
      <xdr:col>20</xdr:col>
      <xdr:colOff>1042845</xdr:colOff>
      <xdr:row>37</xdr:row>
      <xdr:rowOff>-1</xdr:rowOff>
    </xdr:to>
    <xdr:sp macro="" textlink="">
      <xdr:nvSpPr>
        <xdr:cNvPr id="20" name="Rectángulo redondeado 2">
          <a:extLst>
            <a:ext uri="{FF2B5EF4-FFF2-40B4-BE49-F238E27FC236}">
              <a16:creationId xmlns:a16="http://schemas.microsoft.com/office/drawing/2014/main" id="{699F33C3-F916-4894-B6EA-6B37D1EC9B13}"/>
            </a:ext>
          </a:extLst>
        </xdr:cNvPr>
        <xdr:cNvSpPr/>
      </xdr:nvSpPr>
      <xdr:spPr>
        <a:xfrm rot="16200000">
          <a:off x="17143445" y="6423198"/>
          <a:ext cx="791672" cy="1297129"/>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2116974</xdr:colOff>
      <xdr:row>45</xdr:row>
      <xdr:rowOff>138543</xdr:rowOff>
    </xdr:from>
    <xdr:to>
      <xdr:col>25</xdr:col>
      <xdr:colOff>45373</xdr:colOff>
      <xdr:row>54</xdr:row>
      <xdr:rowOff>155862</xdr:rowOff>
    </xdr:to>
    <xdr:sp macro="" textlink="">
      <xdr:nvSpPr>
        <xdr:cNvPr id="21" name="CuadroTexto 20">
          <a:extLst>
            <a:ext uri="{FF2B5EF4-FFF2-40B4-BE49-F238E27FC236}">
              <a16:creationId xmlns:a16="http://schemas.microsoft.com/office/drawing/2014/main" id="{B2422336-DD50-41D1-93BC-150C07D4511E}"/>
            </a:ext>
          </a:extLst>
        </xdr:cNvPr>
        <xdr:cNvSpPr txBox="1"/>
      </xdr:nvSpPr>
      <xdr:spPr>
        <a:xfrm>
          <a:off x="19660292" y="8780316"/>
          <a:ext cx="3989763" cy="15759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2800"/>
            <a:t>INFORMES</a:t>
          </a:r>
          <a:r>
            <a:rPr lang="es-MX" sz="2800" baseline="0"/>
            <a:t> DE ENSAYES DE CONCRETO NIVEL 10 Y NIVEL AZ</a:t>
          </a:r>
          <a:endParaRPr lang="es-MX" sz="1100"/>
        </a:p>
      </xdr:txBody>
    </xdr:sp>
    <xdr:clientData/>
  </xdr:twoCellAnchor>
  <xdr:twoCellAnchor>
    <xdr:from>
      <xdr:col>18</xdr:col>
      <xdr:colOff>992852</xdr:colOff>
      <xdr:row>62</xdr:row>
      <xdr:rowOff>11602</xdr:rowOff>
    </xdr:from>
    <xdr:to>
      <xdr:col>19</xdr:col>
      <xdr:colOff>1108367</xdr:colOff>
      <xdr:row>68</xdr:row>
      <xdr:rowOff>125036</xdr:rowOff>
    </xdr:to>
    <xdr:sp macro="" textlink="">
      <xdr:nvSpPr>
        <xdr:cNvPr id="22" name="Rectángulo redondeado 2">
          <a:extLst>
            <a:ext uri="{FF2B5EF4-FFF2-40B4-BE49-F238E27FC236}">
              <a16:creationId xmlns:a16="http://schemas.microsoft.com/office/drawing/2014/main" id="{E311BDE1-8DCC-413F-92FE-E843856B904E}"/>
            </a:ext>
          </a:extLst>
        </xdr:cNvPr>
        <xdr:cNvSpPr/>
      </xdr:nvSpPr>
      <xdr:spPr>
        <a:xfrm rot="16200000">
          <a:off x="16060710" y="11509835"/>
          <a:ext cx="1152525" cy="1327788"/>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7</xdr:col>
      <xdr:colOff>409518</xdr:colOff>
      <xdr:row>75</xdr:row>
      <xdr:rowOff>114129</xdr:rowOff>
    </xdr:from>
    <xdr:to>
      <xdr:col>23</xdr:col>
      <xdr:colOff>971844</xdr:colOff>
      <xdr:row>82</xdr:row>
      <xdr:rowOff>10054</xdr:rowOff>
    </xdr:to>
    <xdr:pic>
      <xdr:nvPicPr>
        <xdr:cNvPr id="25" name="Imagen 24">
          <a:extLst>
            <a:ext uri="{FF2B5EF4-FFF2-40B4-BE49-F238E27FC236}">
              <a16:creationId xmlns:a16="http://schemas.microsoft.com/office/drawing/2014/main" id="{935EF0B6-7F6B-4E02-94F3-EDEF3C137871}"/>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5330768" y="13369754"/>
          <a:ext cx="16453201" cy="1546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288290</xdr:colOff>
      <xdr:row>17</xdr:row>
      <xdr:rowOff>142875</xdr:rowOff>
    </xdr:from>
    <xdr:to>
      <xdr:col>7</xdr:col>
      <xdr:colOff>206375</xdr:colOff>
      <xdr:row>44</xdr:row>
      <xdr:rowOff>15875</xdr:rowOff>
    </xdr:to>
    <xdr:pic>
      <xdr:nvPicPr>
        <xdr:cNvPr id="14" name="Imagen 13">
          <a:extLst>
            <a:ext uri="{FF2B5EF4-FFF2-40B4-BE49-F238E27FC236}">
              <a16:creationId xmlns:a16="http://schemas.microsoft.com/office/drawing/2014/main" id="{403D17B8-B924-4867-BDA5-354F010AFC8D}"/>
            </a:ext>
          </a:extLst>
        </xdr:cNvPr>
        <xdr:cNvPicPr>
          <a:picLocks noChangeAspect="1"/>
        </xdr:cNvPicPr>
      </xdr:nvPicPr>
      <xdr:blipFill>
        <a:blip xmlns:r="http://schemas.openxmlformats.org/officeDocument/2006/relationships" r:embed="rId7"/>
        <a:stretch>
          <a:fillRect/>
        </a:stretch>
      </xdr:blipFill>
      <xdr:spPr>
        <a:xfrm>
          <a:off x="637540" y="3825875"/>
          <a:ext cx="4490085" cy="4476750"/>
        </a:xfrm>
        <a:prstGeom prst="rect">
          <a:avLst/>
        </a:prstGeom>
      </xdr:spPr>
    </xdr:pic>
    <xdr:clientData/>
  </xdr:twoCellAnchor>
  <xdr:twoCellAnchor editAs="oneCell">
    <xdr:from>
      <xdr:col>7</xdr:col>
      <xdr:colOff>492126</xdr:colOff>
      <xdr:row>17</xdr:row>
      <xdr:rowOff>171682</xdr:rowOff>
    </xdr:from>
    <xdr:to>
      <xdr:col>13</xdr:col>
      <xdr:colOff>396876</xdr:colOff>
      <xdr:row>43</xdr:row>
      <xdr:rowOff>174625</xdr:rowOff>
    </xdr:to>
    <xdr:pic>
      <xdr:nvPicPr>
        <xdr:cNvPr id="15" name="Imagen 14">
          <a:extLst>
            <a:ext uri="{FF2B5EF4-FFF2-40B4-BE49-F238E27FC236}">
              <a16:creationId xmlns:a16="http://schemas.microsoft.com/office/drawing/2014/main" id="{A307A0E4-5216-4EA9-AC82-2BF0AD5D7134}"/>
            </a:ext>
          </a:extLst>
        </xdr:cNvPr>
        <xdr:cNvPicPr>
          <a:picLocks noChangeAspect="1"/>
        </xdr:cNvPicPr>
      </xdr:nvPicPr>
      <xdr:blipFill>
        <a:blip xmlns:r="http://schemas.openxmlformats.org/officeDocument/2006/relationships" r:embed="rId8"/>
        <a:stretch>
          <a:fillRect/>
        </a:stretch>
      </xdr:blipFill>
      <xdr:spPr>
        <a:xfrm>
          <a:off x="5413376" y="3854682"/>
          <a:ext cx="4476750" cy="4400318"/>
        </a:xfrm>
        <a:prstGeom prst="rect">
          <a:avLst/>
        </a:prstGeom>
      </xdr:spPr>
    </xdr:pic>
    <xdr:clientData/>
  </xdr:twoCellAnchor>
  <xdr:twoCellAnchor editAs="oneCell">
    <xdr:from>
      <xdr:col>1</xdr:col>
      <xdr:colOff>319577</xdr:colOff>
      <xdr:row>44</xdr:row>
      <xdr:rowOff>127000</xdr:rowOff>
    </xdr:from>
    <xdr:to>
      <xdr:col>7</xdr:col>
      <xdr:colOff>206375</xdr:colOff>
      <xdr:row>72</xdr:row>
      <xdr:rowOff>111125</xdr:rowOff>
    </xdr:to>
    <xdr:pic>
      <xdr:nvPicPr>
        <xdr:cNvPr id="16" name="Imagen 15">
          <a:extLst>
            <a:ext uri="{FF2B5EF4-FFF2-40B4-BE49-F238E27FC236}">
              <a16:creationId xmlns:a16="http://schemas.microsoft.com/office/drawing/2014/main" id="{532FE493-13AA-4033-8A87-A4A0EEB89C69}"/>
            </a:ext>
          </a:extLst>
        </xdr:cNvPr>
        <xdr:cNvPicPr>
          <a:picLocks noChangeAspect="1"/>
        </xdr:cNvPicPr>
      </xdr:nvPicPr>
      <xdr:blipFill>
        <a:blip xmlns:r="http://schemas.openxmlformats.org/officeDocument/2006/relationships" r:embed="rId9"/>
        <a:stretch>
          <a:fillRect/>
        </a:stretch>
      </xdr:blipFill>
      <xdr:spPr>
        <a:xfrm>
          <a:off x="668827" y="8413750"/>
          <a:ext cx="4458798" cy="4476750"/>
        </a:xfrm>
        <a:prstGeom prst="rect">
          <a:avLst/>
        </a:prstGeom>
      </xdr:spPr>
    </xdr:pic>
    <xdr:clientData/>
  </xdr:twoCellAnchor>
  <xdr:twoCellAnchor editAs="oneCell">
    <xdr:from>
      <xdr:col>7</xdr:col>
      <xdr:colOff>490162</xdr:colOff>
      <xdr:row>44</xdr:row>
      <xdr:rowOff>127000</xdr:rowOff>
    </xdr:from>
    <xdr:to>
      <xdr:col>13</xdr:col>
      <xdr:colOff>349250</xdr:colOff>
      <xdr:row>72</xdr:row>
      <xdr:rowOff>79374</xdr:rowOff>
    </xdr:to>
    <xdr:pic>
      <xdr:nvPicPr>
        <xdr:cNvPr id="17" name="Imagen 16">
          <a:extLst>
            <a:ext uri="{FF2B5EF4-FFF2-40B4-BE49-F238E27FC236}">
              <a16:creationId xmlns:a16="http://schemas.microsoft.com/office/drawing/2014/main" id="{FDA1BBBD-0907-461B-987E-2A80A5D8A339}"/>
            </a:ext>
          </a:extLst>
        </xdr:cNvPr>
        <xdr:cNvPicPr>
          <a:picLocks noChangeAspect="1"/>
        </xdr:cNvPicPr>
      </xdr:nvPicPr>
      <xdr:blipFill>
        <a:blip xmlns:r="http://schemas.openxmlformats.org/officeDocument/2006/relationships" r:embed="rId10"/>
        <a:stretch>
          <a:fillRect/>
        </a:stretch>
      </xdr:blipFill>
      <xdr:spPr>
        <a:xfrm>
          <a:off x="5411412" y="8413750"/>
          <a:ext cx="4431088" cy="4444999"/>
        </a:xfrm>
        <a:prstGeom prst="rect">
          <a:avLst/>
        </a:prstGeom>
      </xdr:spPr>
    </xdr:pic>
    <xdr:clientData/>
  </xdr:twoCellAnchor>
</xdr:wsDr>
</file>

<file path=xl/drawings/drawing91.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D2B62310-7F82-4F83-99D1-312820B6E040}"/>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703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30058C89-A945-4B5C-999D-2E4A8FE38148}"/>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6276"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56308</xdr:rowOff>
    </xdr:to>
    <xdr:pic>
      <xdr:nvPicPr>
        <xdr:cNvPr id="4" name="Imagen 3">
          <a:extLst>
            <a:ext uri="{FF2B5EF4-FFF2-40B4-BE49-F238E27FC236}">
              <a16:creationId xmlns:a16="http://schemas.microsoft.com/office/drawing/2014/main" id="{5F8BF648-EF1B-428E-808E-743D831D9607}"/>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258483"/>
          <a:ext cx="1409353" cy="133335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19223</xdr:rowOff>
    </xdr:to>
    <xdr:pic>
      <xdr:nvPicPr>
        <xdr:cNvPr id="5" name="Imagen 4">
          <a:extLst>
            <a:ext uri="{FF2B5EF4-FFF2-40B4-BE49-F238E27FC236}">
              <a16:creationId xmlns:a16="http://schemas.microsoft.com/office/drawing/2014/main" id="{B52DC186-4A01-4F33-8F22-3C1BC953E236}"/>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42588" y="16136735"/>
          <a:ext cx="1408488" cy="1418013"/>
        </a:xfrm>
        <a:prstGeom prst="rect">
          <a:avLst/>
        </a:prstGeom>
      </xdr:spPr>
    </xdr:pic>
    <xdr:clientData/>
  </xdr:twoCellAnchor>
  <xdr:twoCellAnchor editAs="oneCell">
    <xdr:from>
      <xdr:col>8</xdr:col>
      <xdr:colOff>350347</xdr:colOff>
      <xdr:row>90</xdr:row>
      <xdr:rowOff>67887</xdr:rowOff>
    </xdr:from>
    <xdr:to>
      <xdr:col>24</xdr:col>
      <xdr:colOff>341173</xdr:colOff>
      <xdr:row>100</xdr:row>
      <xdr:rowOff>53290</xdr:rowOff>
    </xdr:to>
    <xdr:pic>
      <xdr:nvPicPr>
        <xdr:cNvPr id="9" name="Imagen 8">
          <a:extLst>
            <a:ext uri="{FF2B5EF4-FFF2-40B4-BE49-F238E27FC236}">
              <a16:creationId xmlns:a16="http://schemas.microsoft.com/office/drawing/2014/main" id="{E8849FCB-2285-485A-B84D-A97A3EE16A3C}"/>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2043"/>
        <a:stretch/>
      </xdr:blipFill>
      <xdr:spPr bwMode="auto">
        <a:xfrm>
          <a:off x="6030711" y="15186660"/>
          <a:ext cx="16443098" cy="15267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329046</xdr:colOff>
      <xdr:row>25</xdr:row>
      <xdr:rowOff>103907</xdr:rowOff>
    </xdr:from>
    <xdr:to>
      <xdr:col>25</xdr:col>
      <xdr:colOff>17318</xdr:colOff>
      <xdr:row>46</xdr:row>
      <xdr:rowOff>155862</xdr:rowOff>
    </xdr:to>
    <xdr:pic>
      <xdr:nvPicPr>
        <xdr:cNvPr id="10" name="Imagen 9">
          <a:extLst>
            <a:ext uri="{FF2B5EF4-FFF2-40B4-BE49-F238E27FC236}">
              <a16:creationId xmlns:a16="http://schemas.microsoft.com/office/drawing/2014/main" id="{9136F21D-7791-44BB-901D-80812F96A7A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9046" y="5039589"/>
          <a:ext cx="22911954" cy="33250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14894</xdr:colOff>
      <xdr:row>58</xdr:row>
      <xdr:rowOff>92826</xdr:rowOff>
    </xdr:from>
    <xdr:to>
      <xdr:col>24</xdr:col>
      <xdr:colOff>51552</xdr:colOff>
      <xdr:row>70</xdr:row>
      <xdr:rowOff>163686</xdr:rowOff>
    </xdr:to>
    <xdr:pic>
      <xdr:nvPicPr>
        <xdr:cNvPr id="13" name="Imagen 12">
          <a:extLst>
            <a:ext uri="{FF2B5EF4-FFF2-40B4-BE49-F238E27FC236}">
              <a16:creationId xmlns:a16="http://schemas.microsoft.com/office/drawing/2014/main" id="{CB1263D4-4F3F-48A0-9EC6-660374C2757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48269" y="10641764"/>
          <a:ext cx="21848908" cy="20711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2.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F3284449-6ED2-4162-BCCD-00A5759CAF16}"/>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7031" cy="62574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5E436C5F-F30A-4684-911B-C8FEB41C7622}"/>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6276"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84</xdr:row>
      <xdr:rowOff>83128</xdr:rowOff>
    </xdr:from>
    <xdr:to>
      <xdr:col>10</xdr:col>
      <xdr:colOff>249036</xdr:colOff>
      <xdr:row>92</xdr:row>
      <xdr:rowOff>56309</xdr:rowOff>
    </xdr:to>
    <xdr:pic>
      <xdr:nvPicPr>
        <xdr:cNvPr id="4" name="Imagen 3">
          <a:extLst>
            <a:ext uri="{FF2B5EF4-FFF2-40B4-BE49-F238E27FC236}">
              <a16:creationId xmlns:a16="http://schemas.microsoft.com/office/drawing/2014/main" id="{359C8DF3-2F54-496E-A50A-4AEDBAB4AE22}"/>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258483"/>
          <a:ext cx="1409353" cy="1337160"/>
        </a:xfrm>
        <a:prstGeom prst="rect">
          <a:avLst/>
        </a:prstGeom>
      </xdr:spPr>
    </xdr:pic>
    <xdr:clientData/>
  </xdr:twoCellAnchor>
  <xdr:twoCellAnchor editAs="oneCell">
    <xdr:from>
      <xdr:col>11</xdr:col>
      <xdr:colOff>775853</xdr:colOff>
      <xdr:row>83</xdr:row>
      <xdr:rowOff>138545</xdr:rowOff>
    </xdr:from>
    <xdr:to>
      <xdr:col>13</xdr:col>
      <xdr:colOff>629861</xdr:colOff>
      <xdr:row>92</xdr:row>
      <xdr:rowOff>21129</xdr:rowOff>
    </xdr:to>
    <xdr:pic>
      <xdr:nvPicPr>
        <xdr:cNvPr id="5" name="Imagen 4">
          <a:extLst>
            <a:ext uri="{FF2B5EF4-FFF2-40B4-BE49-F238E27FC236}">
              <a16:creationId xmlns:a16="http://schemas.microsoft.com/office/drawing/2014/main" id="{C9DA229C-483C-4044-8100-4025C5BC4B8A}"/>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42588" y="16136735"/>
          <a:ext cx="1408488" cy="1416108"/>
        </a:xfrm>
        <a:prstGeom prst="rect">
          <a:avLst/>
        </a:prstGeom>
      </xdr:spPr>
    </xdr:pic>
    <xdr:clientData/>
  </xdr:twoCellAnchor>
  <xdr:twoCellAnchor>
    <xdr:from>
      <xdr:col>0</xdr:col>
      <xdr:colOff>290945</xdr:colOff>
      <xdr:row>78</xdr:row>
      <xdr:rowOff>45027</xdr:rowOff>
    </xdr:from>
    <xdr:to>
      <xdr:col>2</xdr:col>
      <xdr:colOff>346405</xdr:colOff>
      <xdr:row>81</xdr:row>
      <xdr:rowOff>115153</xdr:rowOff>
    </xdr:to>
    <xdr:sp macro="" textlink="">
      <xdr:nvSpPr>
        <xdr:cNvPr id="7" name="Rectángulo redondeado 2">
          <a:extLst>
            <a:ext uri="{FF2B5EF4-FFF2-40B4-BE49-F238E27FC236}">
              <a16:creationId xmlns:a16="http://schemas.microsoft.com/office/drawing/2014/main" id="{FDED3822-16EF-49DF-9AF2-A233794F5F3C}"/>
            </a:ext>
          </a:extLst>
        </xdr:cNvPr>
        <xdr:cNvSpPr/>
      </xdr:nvSpPr>
      <xdr:spPr>
        <a:xfrm>
          <a:off x="287135" y="15172632"/>
          <a:ext cx="1192745" cy="620671"/>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73</xdr:row>
      <xdr:rowOff>55418</xdr:rowOff>
    </xdr:from>
    <xdr:to>
      <xdr:col>2</xdr:col>
      <xdr:colOff>368133</xdr:colOff>
      <xdr:row>76</xdr:row>
      <xdr:rowOff>165016</xdr:rowOff>
    </xdr:to>
    <xdr:sp macro="" textlink="">
      <xdr:nvSpPr>
        <xdr:cNvPr id="8" name="Rectángulo redondeado 2">
          <a:extLst>
            <a:ext uri="{FF2B5EF4-FFF2-40B4-BE49-F238E27FC236}">
              <a16:creationId xmlns:a16="http://schemas.microsoft.com/office/drawing/2014/main" id="{61E35227-0414-4BA3-8669-B99530EE8E96}"/>
            </a:ext>
          </a:extLst>
        </xdr:cNvPr>
        <xdr:cNvSpPr/>
      </xdr:nvSpPr>
      <xdr:spPr>
        <a:xfrm>
          <a:off x="315363" y="14327678"/>
          <a:ext cx="1182435" cy="623948"/>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74</xdr:row>
      <xdr:rowOff>13855</xdr:rowOff>
    </xdr:from>
    <xdr:to>
      <xdr:col>7</xdr:col>
      <xdr:colOff>304800</xdr:colOff>
      <xdr:row>76</xdr:row>
      <xdr:rowOff>96981</xdr:rowOff>
    </xdr:to>
    <xdr:sp macro="" textlink="">
      <xdr:nvSpPr>
        <xdr:cNvPr id="9" name="CuadroTexto 8">
          <a:extLst>
            <a:ext uri="{FF2B5EF4-FFF2-40B4-BE49-F238E27FC236}">
              <a16:creationId xmlns:a16="http://schemas.microsoft.com/office/drawing/2014/main" id="{6118F73D-3FA5-46A8-8960-84D5835F5E39}"/>
            </a:ext>
          </a:extLst>
        </xdr:cNvPr>
        <xdr:cNvSpPr txBox="1"/>
      </xdr:nvSpPr>
      <xdr:spPr>
        <a:xfrm>
          <a:off x="1564871" y="14457565"/>
          <a:ext cx="3778654" cy="418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a:solidFill>
              <a:schemeClr val="tx1"/>
            </a:solidFill>
          </a:endParaRPr>
        </a:p>
      </xdr:txBody>
    </xdr:sp>
    <xdr:clientData/>
  </xdr:twoCellAnchor>
  <xdr:twoCellAnchor>
    <xdr:from>
      <xdr:col>2</xdr:col>
      <xdr:colOff>471054</xdr:colOff>
      <xdr:row>78</xdr:row>
      <xdr:rowOff>152400</xdr:rowOff>
    </xdr:from>
    <xdr:to>
      <xdr:col>5</xdr:col>
      <xdr:colOff>682931</xdr:colOff>
      <xdr:row>81</xdr:row>
      <xdr:rowOff>101036</xdr:rowOff>
    </xdr:to>
    <xdr:sp macro="" textlink="">
      <xdr:nvSpPr>
        <xdr:cNvPr id="10" name="CuadroTexto 9">
          <a:extLst>
            <a:ext uri="{FF2B5EF4-FFF2-40B4-BE49-F238E27FC236}">
              <a16:creationId xmlns:a16="http://schemas.microsoft.com/office/drawing/2014/main" id="{F0508AA0-C21F-4722-AD69-19DC91ECAE2A}"/>
            </a:ext>
          </a:extLst>
        </xdr:cNvPr>
        <xdr:cNvSpPr txBox="1"/>
      </xdr:nvSpPr>
      <xdr:spPr>
        <a:xfrm>
          <a:off x="1608339" y="15278100"/>
          <a:ext cx="2551217" cy="497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editAs="oneCell">
    <xdr:from>
      <xdr:col>3</xdr:col>
      <xdr:colOff>626572</xdr:colOff>
      <xdr:row>15</xdr:row>
      <xdr:rowOff>190499</xdr:rowOff>
    </xdr:from>
    <xdr:to>
      <xdr:col>24</xdr:col>
      <xdr:colOff>412173</xdr:colOff>
      <xdr:row>71</xdr:row>
      <xdr:rowOff>7271</xdr:rowOff>
    </xdr:to>
    <xdr:pic>
      <xdr:nvPicPr>
        <xdr:cNvPr id="13" name="Imagen 12">
          <a:extLst>
            <a:ext uri="{FF2B5EF4-FFF2-40B4-BE49-F238E27FC236}">
              <a16:creationId xmlns:a16="http://schemas.microsoft.com/office/drawing/2014/main" id="{4AF28A5C-E6FB-4544-A33B-AF09C39E177D}"/>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1631" r="34160"/>
        <a:stretch/>
      </xdr:blipFill>
      <xdr:spPr bwMode="auto">
        <a:xfrm rot="16200000">
          <a:off x="8127078" y="-2201143"/>
          <a:ext cx="8787590" cy="200478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99174</xdr:colOff>
      <xdr:row>29</xdr:row>
      <xdr:rowOff>129600</xdr:rowOff>
    </xdr:from>
    <xdr:to>
      <xdr:col>9</xdr:col>
      <xdr:colOff>338748</xdr:colOff>
      <xdr:row>48</xdr:row>
      <xdr:rowOff>138547</xdr:rowOff>
    </xdr:to>
    <xdr:sp macro="" textlink="">
      <xdr:nvSpPr>
        <xdr:cNvPr id="20" name="Rectángulo redondeado 2">
          <a:extLst>
            <a:ext uri="{FF2B5EF4-FFF2-40B4-BE49-F238E27FC236}">
              <a16:creationId xmlns:a16="http://schemas.microsoft.com/office/drawing/2014/main" id="{66AD55BE-FC89-4AAA-BED6-2336FE144719}"/>
            </a:ext>
          </a:extLst>
        </xdr:cNvPr>
        <xdr:cNvSpPr/>
      </xdr:nvSpPr>
      <xdr:spPr>
        <a:xfrm rot="16200000">
          <a:off x="3981192" y="5963082"/>
          <a:ext cx="3074266" cy="2525574"/>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512618</xdr:colOff>
      <xdr:row>46</xdr:row>
      <xdr:rowOff>96982</xdr:rowOff>
    </xdr:from>
    <xdr:to>
      <xdr:col>16</xdr:col>
      <xdr:colOff>512618</xdr:colOff>
      <xdr:row>67</xdr:row>
      <xdr:rowOff>41564</xdr:rowOff>
    </xdr:to>
    <xdr:cxnSp macro="">
      <xdr:nvCxnSpPr>
        <xdr:cNvPr id="22" name="Conector recto de flecha 21">
          <a:extLst>
            <a:ext uri="{FF2B5EF4-FFF2-40B4-BE49-F238E27FC236}">
              <a16:creationId xmlns:a16="http://schemas.microsoft.com/office/drawing/2014/main" id="{404E22C4-C956-4AA2-A32A-39D1ADE28663}"/>
            </a:ext>
          </a:extLst>
        </xdr:cNvPr>
        <xdr:cNvCxnSpPr/>
      </xdr:nvCxnSpPr>
      <xdr:spPr>
        <a:xfrm flipV="1">
          <a:off x="12566073" y="9698182"/>
          <a:ext cx="0" cy="34359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460664</xdr:colOff>
      <xdr:row>52</xdr:row>
      <xdr:rowOff>8829</xdr:rowOff>
    </xdr:from>
    <xdr:to>
      <xdr:col>15</xdr:col>
      <xdr:colOff>779321</xdr:colOff>
      <xdr:row>75</xdr:row>
      <xdr:rowOff>143219</xdr:rowOff>
    </xdr:to>
    <xdr:sp macro="" textlink="">
      <xdr:nvSpPr>
        <xdr:cNvPr id="25" name="CuadroTexto 24">
          <a:extLst>
            <a:ext uri="{FF2B5EF4-FFF2-40B4-BE49-F238E27FC236}">
              <a16:creationId xmlns:a16="http://schemas.microsoft.com/office/drawing/2014/main" id="{8574BB6A-0285-42B5-97FE-C0F90FEE2409}"/>
            </a:ext>
          </a:extLst>
        </xdr:cNvPr>
        <xdr:cNvSpPr txBox="1"/>
      </xdr:nvSpPr>
      <xdr:spPr>
        <a:xfrm rot="16200000">
          <a:off x="8406593" y="10039173"/>
          <a:ext cx="3719254" cy="21543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3200">
              <a:solidFill>
                <a:schemeClr val="dk1"/>
              </a:solidFill>
              <a:effectLst/>
              <a:latin typeface="+mn-lt"/>
              <a:ea typeface="+mn-ea"/>
              <a:cs typeface="+mn-cs"/>
            </a:rPr>
            <a:t>INFORMES</a:t>
          </a:r>
          <a:r>
            <a:rPr lang="es-MX" sz="3200" baseline="0">
              <a:solidFill>
                <a:schemeClr val="dk1"/>
              </a:solidFill>
              <a:effectLst/>
              <a:latin typeface="+mn-lt"/>
              <a:ea typeface="+mn-ea"/>
              <a:cs typeface="+mn-cs"/>
            </a:rPr>
            <a:t> DE ENSAYES DE CONCRETO NIVEL 10 Y NIVEL AZ</a:t>
          </a:r>
          <a:endParaRPr lang="es-MX" sz="6600">
            <a:effectLst/>
          </a:endParaRPr>
        </a:p>
      </xdr:txBody>
    </xdr:sp>
    <xdr:clientData/>
  </xdr:twoCellAnchor>
  <xdr:twoCellAnchor>
    <xdr:from>
      <xdr:col>9</xdr:col>
      <xdr:colOff>398320</xdr:colOff>
      <xdr:row>29</xdr:row>
      <xdr:rowOff>121226</xdr:rowOff>
    </xdr:from>
    <xdr:to>
      <xdr:col>23</xdr:col>
      <xdr:colOff>191712</xdr:colOff>
      <xdr:row>48</xdr:row>
      <xdr:rowOff>121226</xdr:rowOff>
    </xdr:to>
    <xdr:sp macro="" textlink="">
      <xdr:nvSpPr>
        <xdr:cNvPr id="16" name="Rectángulo redondeado 2">
          <a:extLst>
            <a:ext uri="{FF2B5EF4-FFF2-40B4-BE49-F238E27FC236}">
              <a16:creationId xmlns:a16="http://schemas.microsoft.com/office/drawing/2014/main" id="{B17AC24E-AFB4-4F46-9E84-2B52BD298D8E}"/>
            </a:ext>
          </a:extLst>
        </xdr:cNvPr>
        <xdr:cNvSpPr/>
      </xdr:nvSpPr>
      <xdr:spPr>
        <a:xfrm rot="16200000">
          <a:off x="12504334" y="16712"/>
          <a:ext cx="3065319" cy="1439261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948690</xdr:colOff>
      <xdr:row>48</xdr:row>
      <xdr:rowOff>77063</xdr:rowOff>
    </xdr:from>
    <xdr:to>
      <xdr:col>22</xdr:col>
      <xdr:colOff>1010172</xdr:colOff>
      <xdr:row>67</xdr:row>
      <xdr:rowOff>13506</xdr:rowOff>
    </xdr:to>
    <xdr:sp macro="" textlink="">
      <xdr:nvSpPr>
        <xdr:cNvPr id="17" name="Rectángulo redondeado 2">
          <a:extLst>
            <a:ext uri="{FF2B5EF4-FFF2-40B4-BE49-F238E27FC236}">
              <a16:creationId xmlns:a16="http://schemas.microsoft.com/office/drawing/2014/main" id="{BC3DDFA2-CC84-401D-BAA3-1EF4874D01FE}"/>
            </a:ext>
          </a:extLst>
        </xdr:cNvPr>
        <xdr:cNvSpPr/>
      </xdr:nvSpPr>
      <xdr:spPr>
        <a:xfrm rot="16200000">
          <a:off x="18563187" y="9392339"/>
          <a:ext cx="3226897" cy="284970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363682</xdr:colOff>
      <xdr:row>84</xdr:row>
      <xdr:rowOff>58880</xdr:rowOff>
    </xdr:from>
    <xdr:to>
      <xdr:col>24</xdr:col>
      <xdr:colOff>354508</xdr:colOff>
      <xdr:row>94</xdr:row>
      <xdr:rowOff>44283</xdr:rowOff>
    </xdr:to>
    <xdr:pic>
      <xdr:nvPicPr>
        <xdr:cNvPr id="18" name="Imagen 17">
          <a:extLst>
            <a:ext uri="{FF2B5EF4-FFF2-40B4-BE49-F238E27FC236}">
              <a16:creationId xmlns:a16="http://schemas.microsoft.com/office/drawing/2014/main" id="{1C171CD0-B58B-4905-8449-933B975E573E}"/>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6044046" y="14346380"/>
          <a:ext cx="16443098" cy="15267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3.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09A4236F-45B4-472C-831C-40BBF030AAA3}"/>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322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0FABAD10-8B40-47BD-AA7D-0220F287CD29}"/>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2466" cy="6448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ABD28ADB-9846-4913-BA76-A6D2FFF5162C}"/>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258483"/>
          <a:ext cx="1413163" cy="133335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6BB5006D-8D0F-41C1-8A96-487655E6EBA9}"/>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42588" y="16136735"/>
          <a:ext cx="1412298" cy="1419918"/>
        </a:xfrm>
        <a:prstGeom prst="rect">
          <a:avLst/>
        </a:prstGeom>
      </xdr:spPr>
    </xdr:pic>
    <xdr:clientData/>
  </xdr:twoCellAnchor>
  <xdr:twoCellAnchor>
    <xdr:from>
      <xdr:col>12</xdr:col>
      <xdr:colOff>301683</xdr:colOff>
      <xdr:row>84</xdr:row>
      <xdr:rowOff>76547</xdr:rowOff>
    </xdr:from>
    <xdr:to>
      <xdr:col>18</xdr:col>
      <xdr:colOff>917864</xdr:colOff>
      <xdr:row>87</xdr:row>
      <xdr:rowOff>86591</xdr:rowOff>
    </xdr:to>
    <xdr:sp macro="" textlink="">
      <xdr:nvSpPr>
        <xdr:cNvPr id="7" name="CuadroTexto 6">
          <a:extLst>
            <a:ext uri="{FF2B5EF4-FFF2-40B4-BE49-F238E27FC236}">
              <a16:creationId xmlns:a16="http://schemas.microsoft.com/office/drawing/2014/main" id="{0A45C39C-1365-4BDC-91C7-4F697F9D02EA}"/>
            </a:ext>
          </a:extLst>
        </xdr:cNvPr>
        <xdr:cNvSpPr txBox="1"/>
      </xdr:nvSpPr>
      <xdr:spPr>
        <a:xfrm>
          <a:off x="9220547" y="15351183"/>
          <a:ext cx="6677544" cy="564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800" b="1">
              <a:solidFill>
                <a:schemeClr val="tx1"/>
              </a:solidFill>
            </a:rPr>
            <a:t>LABORATORIO</a:t>
          </a:r>
          <a:r>
            <a:rPr lang="es-ES" sz="2800" b="1" baseline="0">
              <a:solidFill>
                <a:schemeClr val="tx1"/>
              </a:solidFill>
            </a:rPr>
            <a:t> DE CALIDAD DE CONCRETO </a:t>
          </a:r>
          <a:endParaRPr lang="es-ES" sz="2800" b="1">
            <a:solidFill>
              <a:schemeClr val="tx1"/>
            </a:solidFill>
          </a:endParaRPr>
        </a:p>
      </xdr:txBody>
    </xdr:sp>
    <xdr:clientData/>
  </xdr:twoCellAnchor>
  <xdr:twoCellAnchor editAs="oneCell">
    <xdr:from>
      <xdr:col>8</xdr:col>
      <xdr:colOff>315710</xdr:colOff>
      <xdr:row>90</xdr:row>
      <xdr:rowOff>15932</xdr:rowOff>
    </xdr:from>
    <xdr:to>
      <xdr:col>24</xdr:col>
      <xdr:colOff>306536</xdr:colOff>
      <xdr:row>100</xdr:row>
      <xdr:rowOff>1335</xdr:rowOff>
    </xdr:to>
    <xdr:pic>
      <xdr:nvPicPr>
        <xdr:cNvPr id="14" name="Imagen 13">
          <a:extLst>
            <a:ext uri="{FF2B5EF4-FFF2-40B4-BE49-F238E27FC236}">
              <a16:creationId xmlns:a16="http://schemas.microsoft.com/office/drawing/2014/main" id="{18376E09-B533-41AA-8AC0-89BF5EB23992}"/>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2043"/>
        <a:stretch/>
      </xdr:blipFill>
      <xdr:spPr bwMode="auto">
        <a:xfrm>
          <a:off x="5996074" y="15134705"/>
          <a:ext cx="16443098" cy="15267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452439</xdr:colOff>
      <xdr:row>15</xdr:row>
      <xdr:rowOff>47625</xdr:rowOff>
    </xdr:from>
    <xdr:to>
      <xdr:col>10</xdr:col>
      <xdr:colOff>571500</xdr:colOff>
      <xdr:row>84</xdr:row>
      <xdr:rowOff>-1</xdr:rowOff>
    </xdr:to>
    <xdr:pic>
      <xdr:nvPicPr>
        <xdr:cNvPr id="6" name="Imagen 5">
          <a:extLst>
            <a:ext uri="{FF2B5EF4-FFF2-40B4-BE49-F238E27FC236}">
              <a16:creationId xmlns:a16="http://schemas.microsoft.com/office/drawing/2014/main" id="{C0FB02C7-EA15-4DDB-8CD1-BAF80DE53878}"/>
            </a:ext>
          </a:extLst>
        </xdr:cNvPr>
        <xdr:cNvPicPr>
          <a:picLocks noChangeAspect="1"/>
        </xdr:cNvPicPr>
      </xdr:nvPicPr>
      <xdr:blipFill>
        <a:blip xmlns:r="http://schemas.openxmlformats.org/officeDocument/2006/relationships" r:embed="rId6"/>
        <a:stretch>
          <a:fillRect/>
        </a:stretch>
      </xdr:blipFill>
      <xdr:spPr>
        <a:xfrm>
          <a:off x="785814" y="3333750"/>
          <a:ext cx="6977061" cy="11549062"/>
        </a:xfrm>
        <a:prstGeom prst="rect">
          <a:avLst/>
        </a:prstGeom>
      </xdr:spPr>
    </xdr:pic>
    <xdr:clientData/>
  </xdr:twoCellAnchor>
  <xdr:twoCellAnchor editAs="oneCell">
    <xdr:from>
      <xdr:col>11</xdr:col>
      <xdr:colOff>190501</xdr:colOff>
      <xdr:row>15</xdr:row>
      <xdr:rowOff>47624</xdr:rowOff>
    </xdr:from>
    <xdr:to>
      <xdr:col>18</xdr:col>
      <xdr:colOff>595312</xdr:colOff>
      <xdr:row>83</xdr:row>
      <xdr:rowOff>95249</xdr:rowOff>
    </xdr:to>
    <xdr:pic>
      <xdr:nvPicPr>
        <xdr:cNvPr id="8" name="Imagen 7">
          <a:extLst>
            <a:ext uri="{FF2B5EF4-FFF2-40B4-BE49-F238E27FC236}">
              <a16:creationId xmlns:a16="http://schemas.microsoft.com/office/drawing/2014/main" id="{76638EFC-03BD-4DDF-8103-B7BEA851593E}"/>
            </a:ext>
          </a:extLst>
        </xdr:cNvPr>
        <xdr:cNvPicPr>
          <a:picLocks noChangeAspect="1"/>
        </xdr:cNvPicPr>
      </xdr:nvPicPr>
      <xdr:blipFill rotWithShape="1">
        <a:blip xmlns:r="http://schemas.openxmlformats.org/officeDocument/2006/relationships" r:embed="rId7"/>
        <a:srcRect r="5136"/>
        <a:stretch/>
      </xdr:blipFill>
      <xdr:spPr>
        <a:xfrm>
          <a:off x="8143876" y="3333749"/>
          <a:ext cx="7048499" cy="11477625"/>
        </a:xfrm>
        <a:prstGeom prst="rect">
          <a:avLst/>
        </a:prstGeom>
      </xdr:spPr>
    </xdr:pic>
    <xdr:clientData/>
  </xdr:twoCellAnchor>
  <xdr:twoCellAnchor editAs="oneCell">
    <xdr:from>
      <xdr:col>19</xdr:col>
      <xdr:colOff>380999</xdr:colOff>
      <xdr:row>15</xdr:row>
      <xdr:rowOff>95250</xdr:rowOff>
    </xdr:from>
    <xdr:to>
      <xdr:col>25</xdr:col>
      <xdr:colOff>404812</xdr:colOff>
      <xdr:row>83</xdr:row>
      <xdr:rowOff>0</xdr:rowOff>
    </xdr:to>
    <xdr:pic>
      <xdr:nvPicPr>
        <xdr:cNvPr id="9" name="Imagen 8">
          <a:extLst>
            <a:ext uri="{FF2B5EF4-FFF2-40B4-BE49-F238E27FC236}">
              <a16:creationId xmlns:a16="http://schemas.microsoft.com/office/drawing/2014/main" id="{15368274-8D15-4ECD-B0FE-267865A9D8B4}"/>
            </a:ext>
          </a:extLst>
        </xdr:cNvPr>
        <xdr:cNvPicPr>
          <a:picLocks noChangeAspect="1"/>
        </xdr:cNvPicPr>
      </xdr:nvPicPr>
      <xdr:blipFill>
        <a:blip xmlns:r="http://schemas.openxmlformats.org/officeDocument/2006/relationships" r:embed="rId8"/>
        <a:stretch>
          <a:fillRect/>
        </a:stretch>
      </xdr:blipFill>
      <xdr:spPr>
        <a:xfrm>
          <a:off x="16406812" y="3381375"/>
          <a:ext cx="7239000" cy="11334750"/>
        </a:xfrm>
        <a:prstGeom prst="rect">
          <a:avLst/>
        </a:prstGeom>
      </xdr:spPr>
    </xdr:pic>
    <xdr:clientData/>
  </xdr:twoCellAnchor>
  <xdr:twoCellAnchor editAs="oneCell">
    <xdr:from>
      <xdr:col>11</xdr:col>
      <xdr:colOff>47625</xdr:colOff>
      <xdr:row>15</xdr:row>
      <xdr:rowOff>47625</xdr:rowOff>
    </xdr:from>
    <xdr:to>
      <xdr:col>19</xdr:col>
      <xdr:colOff>95249</xdr:colOff>
      <xdr:row>83</xdr:row>
      <xdr:rowOff>71437</xdr:rowOff>
    </xdr:to>
    <xdr:pic>
      <xdr:nvPicPr>
        <xdr:cNvPr id="10" name="Imagen 9">
          <a:extLst>
            <a:ext uri="{FF2B5EF4-FFF2-40B4-BE49-F238E27FC236}">
              <a16:creationId xmlns:a16="http://schemas.microsoft.com/office/drawing/2014/main" id="{CEF94E24-114E-4008-80A8-45C78536F3DD}"/>
            </a:ext>
          </a:extLst>
        </xdr:cNvPr>
        <xdr:cNvPicPr>
          <a:picLocks noChangeAspect="1"/>
        </xdr:cNvPicPr>
      </xdr:nvPicPr>
      <xdr:blipFill>
        <a:blip xmlns:r="http://schemas.openxmlformats.org/officeDocument/2006/relationships" r:embed="rId9"/>
        <a:stretch>
          <a:fillRect/>
        </a:stretch>
      </xdr:blipFill>
      <xdr:spPr>
        <a:xfrm>
          <a:off x="8001000" y="3333750"/>
          <a:ext cx="8120062" cy="11453812"/>
        </a:xfrm>
        <a:prstGeom prst="rect">
          <a:avLst/>
        </a:prstGeom>
      </xdr:spPr>
    </xdr:pic>
    <xdr:clientData/>
  </xdr:twoCellAnchor>
</xdr:wsDr>
</file>

<file path=xl/drawings/drawing94.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867B429D-233B-43DC-B3E8-5C188EA8F6CF}"/>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28377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B159B408-BB94-4375-95F5-8B3E1B0D643D}"/>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19386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76</xdr:row>
      <xdr:rowOff>51954</xdr:rowOff>
    </xdr:from>
    <xdr:to>
      <xdr:col>17</xdr:col>
      <xdr:colOff>1410295</xdr:colOff>
      <xdr:row>79</xdr:row>
      <xdr:rowOff>589</xdr:rowOff>
    </xdr:to>
    <xdr:sp macro="" textlink="">
      <xdr:nvSpPr>
        <xdr:cNvPr id="4" name="CuadroTexto 3">
          <a:extLst>
            <a:ext uri="{FF2B5EF4-FFF2-40B4-BE49-F238E27FC236}">
              <a16:creationId xmlns:a16="http://schemas.microsoft.com/office/drawing/2014/main" id="{96B3E148-F66F-4910-8455-67F7B0E154DF}"/>
            </a:ext>
          </a:extLst>
        </xdr:cNvPr>
        <xdr:cNvSpPr txBox="1"/>
      </xdr:nvSpPr>
      <xdr:spPr>
        <a:xfrm>
          <a:off x="11970327" y="13806054"/>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242455</xdr:colOff>
      <xdr:row>75</xdr:row>
      <xdr:rowOff>138545</xdr:rowOff>
    </xdr:from>
    <xdr:to>
      <xdr:col>16</xdr:col>
      <xdr:colOff>311769</xdr:colOff>
      <xdr:row>79</xdr:row>
      <xdr:rowOff>42416</xdr:rowOff>
    </xdr:to>
    <xdr:sp macro="" textlink="">
      <xdr:nvSpPr>
        <xdr:cNvPr id="5" name="Rectángulo redondeado 2">
          <a:extLst>
            <a:ext uri="{FF2B5EF4-FFF2-40B4-BE49-F238E27FC236}">
              <a16:creationId xmlns:a16="http://schemas.microsoft.com/office/drawing/2014/main" id="{C90652A7-2081-45DB-B083-2D3135269D1F}"/>
            </a:ext>
          </a:extLst>
        </xdr:cNvPr>
        <xdr:cNvSpPr/>
      </xdr:nvSpPr>
      <xdr:spPr>
        <a:xfrm>
          <a:off x="10805680" y="13730720"/>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192851</xdr:colOff>
      <xdr:row>71</xdr:row>
      <xdr:rowOff>16212</xdr:rowOff>
    </xdr:from>
    <xdr:to>
      <xdr:col>16</xdr:col>
      <xdr:colOff>256450</xdr:colOff>
      <xdr:row>74</xdr:row>
      <xdr:rowOff>91230</xdr:rowOff>
    </xdr:to>
    <xdr:sp macro="" textlink="">
      <xdr:nvSpPr>
        <xdr:cNvPr id="6" name="Rectángulo redondeado 2">
          <a:extLst>
            <a:ext uri="{FF2B5EF4-FFF2-40B4-BE49-F238E27FC236}">
              <a16:creationId xmlns:a16="http://schemas.microsoft.com/office/drawing/2014/main" id="{96E13A1F-51A9-4DC3-A542-9760DD15D882}"/>
            </a:ext>
          </a:extLst>
        </xdr:cNvPr>
        <xdr:cNvSpPr/>
      </xdr:nvSpPr>
      <xdr:spPr>
        <a:xfrm>
          <a:off x="10756076" y="12932112"/>
          <a:ext cx="1158974" cy="56079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282580</xdr:colOff>
      <xdr:row>72</xdr:row>
      <xdr:rowOff>96983</xdr:rowOff>
    </xdr:from>
    <xdr:to>
      <xdr:col>17</xdr:col>
      <xdr:colOff>1381148</xdr:colOff>
      <xdr:row>74</xdr:row>
      <xdr:rowOff>168396</xdr:rowOff>
    </xdr:to>
    <xdr:sp macro="" textlink="">
      <xdr:nvSpPr>
        <xdr:cNvPr id="7" name="CuadroTexto 6">
          <a:extLst>
            <a:ext uri="{FF2B5EF4-FFF2-40B4-BE49-F238E27FC236}">
              <a16:creationId xmlns:a16="http://schemas.microsoft.com/office/drawing/2014/main" id="{02C625D3-1BA6-48F0-B2F1-C6451A3778B0}"/>
            </a:ext>
          </a:extLst>
        </xdr:cNvPr>
        <xdr:cNvSpPr txBox="1"/>
      </xdr:nvSpPr>
      <xdr:spPr>
        <a:xfrm>
          <a:off x="11941180" y="13174808"/>
          <a:ext cx="2536843" cy="395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114301</xdr:rowOff>
    </xdr:to>
    <xdr:sp macro="" textlink="">
      <xdr:nvSpPr>
        <xdr:cNvPr id="8" name="AutoShape 1">
          <a:extLst>
            <a:ext uri="{FF2B5EF4-FFF2-40B4-BE49-F238E27FC236}">
              <a16:creationId xmlns:a16="http://schemas.microsoft.com/office/drawing/2014/main" id="{477CEE51-B6C1-4AA0-89B1-B86AEAD1A9F2}"/>
            </a:ext>
          </a:extLst>
        </xdr:cNvPr>
        <xdr:cNvSpPr>
          <a:spLocks noChangeAspect="1" noChangeArrowheads="1"/>
        </xdr:cNvSpPr>
      </xdr:nvSpPr>
      <xdr:spPr bwMode="auto">
        <a:xfrm>
          <a:off x="6438900" y="6124575"/>
          <a:ext cx="304800" cy="28575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161638</xdr:colOff>
      <xdr:row>80</xdr:row>
      <xdr:rowOff>21647</xdr:rowOff>
    </xdr:from>
    <xdr:to>
      <xdr:col>9</xdr:col>
      <xdr:colOff>650876</xdr:colOff>
      <xdr:row>87</xdr:row>
      <xdr:rowOff>56140</xdr:rowOff>
    </xdr:to>
    <xdr:pic>
      <xdr:nvPicPr>
        <xdr:cNvPr id="9" name="Imagen 8">
          <a:extLst>
            <a:ext uri="{FF2B5EF4-FFF2-40B4-BE49-F238E27FC236}">
              <a16:creationId xmlns:a16="http://schemas.microsoft.com/office/drawing/2014/main" id="{6B218415-6449-4151-8A17-0F8CA3CD5A22}"/>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5844888" y="14372647"/>
          <a:ext cx="1251238" cy="1129868"/>
        </a:xfrm>
        <a:prstGeom prst="rect">
          <a:avLst/>
        </a:prstGeom>
      </xdr:spPr>
    </xdr:pic>
    <xdr:clientData/>
  </xdr:twoCellAnchor>
  <xdr:twoCellAnchor editAs="oneCell">
    <xdr:from>
      <xdr:col>11</xdr:col>
      <xdr:colOff>35486</xdr:colOff>
      <xdr:row>78</xdr:row>
      <xdr:rowOff>126453</xdr:rowOff>
    </xdr:from>
    <xdr:to>
      <xdr:col>12</xdr:col>
      <xdr:colOff>629590</xdr:colOff>
      <xdr:row>87</xdr:row>
      <xdr:rowOff>53170</xdr:rowOff>
    </xdr:to>
    <xdr:pic>
      <xdr:nvPicPr>
        <xdr:cNvPr id="10" name="Imagen 9">
          <a:extLst>
            <a:ext uri="{FF2B5EF4-FFF2-40B4-BE49-F238E27FC236}">
              <a16:creationId xmlns:a16="http://schemas.microsoft.com/office/drawing/2014/main" id="{680755BE-2DD9-4AC4-AD89-F9EFEF7B24A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004736" y="14159953"/>
          <a:ext cx="1356104" cy="1339592"/>
        </a:xfrm>
        <a:prstGeom prst="rect">
          <a:avLst/>
        </a:prstGeom>
      </xdr:spPr>
    </xdr:pic>
    <xdr:clientData/>
  </xdr:twoCellAnchor>
  <xdr:twoCellAnchor>
    <xdr:from>
      <xdr:col>4</xdr:col>
      <xdr:colOff>592690</xdr:colOff>
      <xdr:row>77</xdr:row>
      <xdr:rowOff>177389</xdr:rowOff>
    </xdr:from>
    <xdr:to>
      <xdr:col>9</xdr:col>
      <xdr:colOff>86591</xdr:colOff>
      <xdr:row>80</xdr:row>
      <xdr:rowOff>0</xdr:rowOff>
    </xdr:to>
    <xdr:sp macro="" textlink="">
      <xdr:nvSpPr>
        <xdr:cNvPr id="11" name="CuadroTexto 10">
          <a:extLst>
            <a:ext uri="{FF2B5EF4-FFF2-40B4-BE49-F238E27FC236}">
              <a16:creationId xmlns:a16="http://schemas.microsoft.com/office/drawing/2014/main" id="{58C0301F-24E6-4352-BAC0-0F00F09BDEAD}"/>
            </a:ext>
          </a:extLst>
        </xdr:cNvPr>
        <xdr:cNvSpPr txBox="1"/>
      </xdr:nvSpPr>
      <xdr:spPr>
        <a:xfrm>
          <a:off x="3221590" y="14093414"/>
          <a:ext cx="3303901" cy="356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ES" sz="1600" b="1">
            <a:solidFill>
              <a:schemeClr val="tx1"/>
            </a:solidFill>
          </a:endParaRPr>
        </a:p>
      </xdr:txBody>
    </xdr:sp>
    <xdr:clientData/>
  </xdr:twoCellAnchor>
  <xdr:twoCellAnchor editAs="oneCell">
    <xdr:from>
      <xdr:col>16</xdr:col>
      <xdr:colOff>20707</xdr:colOff>
      <xdr:row>33</xdr:row>
      <xdr:rowOff>109340</xdr:rowOff>
    </xdr:from>
    <xdr:to>
      <xdr:col>25</xdr:col>
      <xdr:colOff>289891</xdr:colOff>
      <xdr:row>80</xdr:row>
      <xdr:rowOff>103973</xdr:rowOff>
    </xdr:to>
    <xdr:pic>
      <xdr:nvPicPr>
        <xdr:cNvPr id="12" name="Imagen 11">
          <a:extLst>
            <a:ext uri="{FF2B5EF4-FFF2-40B4-BE49-F238E27FC236}">
              <a16:creationId xmlns:a16="http://schemas.microsoft.com/office/drawing/2014/main" id="{4F14521D-0A68-484F-A799-788B51AB7EBA}"/>
            </a:ext>
          </a:extLst>
        </xdr:cNvPr>
        <xdr:cNvPicPr>
          <a:picLocks noChangeAspect="1" noChangeArrowheads="1"/>
        </xdr:cNvPicPr>
      </xdr:nvPicPr>
      <xdr:blipFill rotWithShape="1">
        <a:blip xmlns:r="http://schemas.openxmlformats.org/officeDocument/2006/relationships" r:embed="rId5" cstate="print">
          <a:biLevel thresh="75000"/>
          <a:extLst>
            <a:ext uri="{28A0092B-C50C-407E-A947-70E740481C1C}">
              <a14:useLocalDpi xmlns:a14="http://schemas.microsoft.com/office/drawing/2010/main" val="0"/>
            </a:ext>
          </a:extLst>
        </a:blip>
        <a:srcRect l="20825" t="21023" r="42124" b="20170"/>
        <a:stretch/>
      </xdr:blipFill>
      <xdr:spPr bwMode="auto">
        <a:xfrm>
          <a:off x="11679307" y="6748265"/>
          <a:ext cx="11384859" cy="7805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1635816</xdr:colOff>
      <xdr:row>71</xdr:row>
      <xdr:rowOff>2296</xdr:rowOff>
    </xdr:from>
    <xdr:to>
      <xdr:col>22</xdr:col>
      <xdr:colOff>853038</xdr:colOff>
      <xdr:row>74</xdr:row>
      <xdr:rowOff>113233</xdr:rowOff>
    </xdr:to>
    <xdr:sp macro="" textlink="">
      <xdr:nvSpPr>
        <xdr:cNvPr id="13" name="Rectángulo redondeado 2">
          <a:extLst>
            <a:ext uri="{FF2B5EF4-FFF2-40B4-BE49-F238E27FC236}">
              <a16:creationId xmlns:a16="http://schemas.microsoft.com/office/drawing/2014/main" id="{EB28314D-2C3E-41A5-B477-323B83C790A3}"/>
            </a:ext>
          </a:extLst>
        </xdr:cNvPr>
        <xdr:cNvSpPr/>
      </xdr:nvSpPr>
      <xdr:spPr>
        <a:xfrm>
          <a:off x="18752241" y="12918196"/>
          <a:ext cx="1703247" cy="59671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33130</xdr:colOff>
      <xdr:row>21</xdr:row>
      <xdr:rowOff>77303</xdr:rowOff>
    </xdr:from>
    <xdr:to>
      <xdr:col>7</xdr:col>
      <xdr:colOff>447261</xdr:colOff>
      <xdr:row>54</xdr:row>
      <xdr:rowOff>33130</xdr:rowOff>
    </xdr:to>
    <xdr:pic>
      <xdr:nvPicPr>
        <xdr:cNvPr id="14" name="Imagen 13">
          <a:extLst>
            <a:ext uri="{FF2B5EF4-FFF2-40B4-BE49-F238E27FC236}">
              <a16:creationId xmlns:a16="http://schemas.microsoft.com/office/drawing/2014/main" id="{CF0CC4ED-FC6E-49BD-91B2-80542D5CF949}"/>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376030" y="4658828"/>
          <a:ext cx="4986131" cy="5537477"/>
        </a:xfrm>
        <a:prstGeom prst="rect">
          <a:avLst/>
        </a:prstGeom>
      </xdr:spPr>
    </xdr:pic>
    <xdr:clientData/>
  </xdr:twoCellAnchor>
  <xdr:twoCellAnchor editAs="oneCell">
    <xdr:from>
      <xdr:col>7</xdr:col>
      <xdr:colOff>579782</xdr:colOff>
      <xdr:row>41</xdr:row>
      <xdr:rowOff>93867</xdr:rowOff>
    </xdr:from>
    <xdr:to>
      <xdr:col>13</xdr:col>
      <xdr:colOff>612913</xdr:colOff>
      <xdr:row>79</xdr:row>
      <xdr:rowOff>5520</xdr:rowOff>
    </xdr:to>
    <xdr:pic>
      <xdr:nvPicPr>
        <xdr:cNvPr id="15" name="Imagen 14">
          <a:extLst>
            <a:ext uri="{FF2B5EF4-FFF2-40B4-BE49-F238E27FC236}">
              <a16:creationId xmlns:a16="http://schemas.microsoft.com/office/drawing/2014/main" id="{C32EC46F-1318-42D9-ABEA-D527EA0C3BA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5494682" y="8152017"/>
          <a:ext cx="4605131" cy="6141003"/>
        </a:xfrm>
        <a:prstGeom prst="rect">
          <a:avLst/>
        </a:prstGeom>
      </xdr:spPr>
    </xdr:pic>
    <xdr:clientData/>
  </xdr:twoCellAnchor>
  <xdr:twoCellAnchor editAs="oneCell">
    <xdr:from>
      <xdr:col>7</xdr:col>
      <xdr:colOff>556177</xdr:colOff>
      <xdr:row>81</xdr:row>
      <xdr:rowOff>31750</xdr:rowOff>
    </xdr:from>
    <xdr:to>
      <xdr:col>24</xdr:col>
      <xdr:colOff>283931</xdr:colOff>
      <xdr:row>88</xdr:row>
      <xdr:rowOff>10772</xdr:rowOff>
    </xdr:to>
    <xdr:pic>
      <xdr:nvPicPr>
        <xdr:cNvPr id="18" name="Imagen 17">
          <a:extLst>
            <a:ext uri="{FF2B5EF4-FFF2-40B4-BE49-F238E27FC236}">
              <a16:creationId xmlns:a16="http://schemas.microsoft.com/office/drawing/2014/main" id="{7993027F-216B-4ABA-B47B-DC4F64F9DCA7}"/>
            </a:ext>
          </a:extLst>
        </xdr:cNvPr>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r="22043"/>
        <a:stretch/>
      </xdr:blipFill>
      <xdr:spPr bwMode="auto">
        <a:xfrm>
          <a:off x="5477427" y="14541500"/>
          <a:ext cx="16475879" cy="10743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5.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826C3AA0-3950-4B0D-B814-977250FA4699}"/>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66599BAB-6938-49C4-9FF9-A310DAE449BB}"/>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6ACEF7BB-BF07-4FA2-9DE3-3D442835358A}"/>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742228"/>
          <a:ext cx="1371253" cy="1268580"/>
        </a:xfrm>
        <a:prstGeom prst="rect">
          <a:avLst/>
        </a:prstGeom>
      </xdr:spPr>
    </xdr:pic>
    <xdr:clientData/>
  </xdr:twoCellAnchor>
  <xdr:twoCellAnchor editAs="oneCell">
    <xdr:from>
      <xdr:col>11</xdr:col>
      <xdr:colOff>392709</xdr:colOff>
      <xdr:row>89</xdr:row>
      <xdr:rowOff>164500</xdr:rowOff>
    </xdr:from>
    <xdr:to>
      <xdr:col>13</xdr:col>
      <xdr:colOff>239097</xdr:colOff>
      <xdr:row>98</xdr:row>
      <xdr:rowOff>47083</xdr:rowOff>
    </xdr:to>
    <xdr:pic>
      <xdr:nvPicPr>
        <xdr:cNvPr id="5" name="Imagen 4">
          <a:extLst>
            <a:ext uri="{FF2B5EF4-FFF2-40B4-BE49-F238E27FC236}">
              <a16:creationId xmlns:a16="http://schemas.microsoft.com/office/drawing/2014/main" id="{E6CCAF41-4C13-48B3-A43C-A6D64A514D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355609" y="15661675"/>
          <a:ext cx="1370388" cy="1339908"/>
        </a:xfrm>
        <a:prstGeom prst="rect">
          <a:avLst/>
        </a:prstGeom>
      </xdr:spPr>
    </xdr:pic>
    <xdr:clientData/>
  </xdr:twoCellAnchor>
  <xdr:twoCellAnchor editAs="oneCell">
    <xdr:from>
      <xdr:col>0</xdr:col>
      <xdr:colOff>127000</xdr:colOff>
      <xdr:row>24</xdr:row>
      <xdr:rowOff>31750</xdr:rowOff>
    </xdr:from>
    <xdr:to>
      <xdr:col>25</xdr:col>
      <xdr:colOff>857250</xdr:colOff>
      <xdr:row>46</xdr:row>
      <xdr:rowOff>31750</xdr:rowOff>
    </xdr:to>
    <xdr:pic>
      <xdr:nvPicPr>
        <xdr:cNvPr id="8" name="Imagen 7">
          <a:extLst>
            <a:ext uri="{FF2B5EF4-FFF2-40B4-BE49-F238E27FC236}">
              <a16:creationId xmlns:a16="http://schemas.microsoft.com/office/drawing/2014/main" id="{21121139-BAAA-4C1C-920B-BCA1BE32BCE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0" y="4857750"/>
          <a:ext cx="23971250" cy="349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702072</xdr:colOff>
      <xdr:row>90</xdr:row>
      <xdr:rowOff>1587</xdr:rowOff>
    </xdr:from>
    <xdr:to>
      <xdr:col>23</xdr:col>
      <xdr:colOff>1048951</xdr:colOff>
      <xdr:row>100</xdr:row>
      <xdr:rowOff>59155</xdr:rowOff>
    </xdr:to>
    <xdr:pic>
      <xdr:nvPicPr>
        <xdr:cNvPr id="10" name="Imagen 9">
          <a:extLst>
            <a:ext uri="{FF2B5EF4-FFF2-40B4-BE49-F238E27FC236}">
              <a16:creationId xmlns:a16="http://schemas.microsoft.com/office/drawing/2014/main" id="{ABFB4F32-3CD7-46C6-99A6-FCE7FCDD7A6D}"/>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5623322" y="15416212"/>
          <a:ext cx="16475879" cy="1629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6.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3" name="Imagen 11">
          <a:extLst>
            <a:ext uri="{FF2B5EF4-FFF2-40B4-BE49-F238E27FC236}">
              <a16:creationId xmlns:a16="http://schemas.microsoft.com/office/drawing/2014/main" id="{67FCC180-0DCE-413F-800E-9400C916BC9E}"/>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5485725" y="0"/>
          <a:ext cx="1213221" cy="625747"/>
        </a:xfrm>
        <a:prstGeom prst="rect">
          <a:avLst/>
        </a:prstGeom>
        <a:ln>
          <a:noFill/>
        </a:ln>
      </xdr:spPr>
    </xdr:pic>
    <xdr:clientData/>
  </xdr:twoCellAnchor>
  <xdr:twoCellAnchor editAs="oneCell">
    <xdr:from>
      <xdr:col>24</xdr:col>
      <xdr:colOff>259773</xdr:colOff>
      <xdr:row>0</xdr:row>
      <xdr:rowOff>17318</xdr:rowOff>
    </xdr:from>
    <xdr:to>
      <xdr:col>25</xdr:col>
      <xdr:colOff>666058</xdr:colOff>
      <xdr:row>1</xdr:row>
      <xdr:rowOff>3023</xdr:rowOff>
    </xdr:to>
    <xdr:pic>
      <xdr:nvPicPr>
        <xdr:cNvPr id="4" name="Imagen 10" descr="Gus Marcos – Inversiones Inmobiliarias">
          <a:extLst>
            <a:ext uri="{FF2B5EF4-FFF2-40B4-BE49-F238E27FC236}">
              <a16:creationId xmlns:a16="http://schemas.microsoft.com/office/drawing/2014/main" id="{D44CFA29-1CAB-4061-90C7-8B78122A5627}"/>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5424823" y="17318"/>
          <a:ext cx="663460"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5" name="Imagen 4">
          <a:extLst>
            <a:ext uri="{FF2B5EF4-FFF2-40B4-BE49-F238E27FC236}">
              <a16:creationId xmlns:a16="http://schemas.microsoft.com/office/drawing/2014/main" id="{A1C42F51-5795-4480-8AF7-EE93184200ED}"/>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17319</xdr:rowOff>
    </xdr:to>
    <xdr:pic>
      <xdr:nvPicPr>
        <xdr:cNvPr id="6" name="Imagen 5">
          <a:extLst>
            <a:ext uri="{FF2B5EF4-FFF2-40B4-BE49-F238E27FC236}">
              <a16:creationId xmlns:a16="http://schemas.microsoft.com/office/drawing/2014/main" id="{10A19E87-9441-40DD-99DF-C03DDF2DBBE6}"/>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3723" cy="1336099"/>
        </a:xfrm>
        <a:prstGeom prst="rect">
          <a:avLst/>
        </a:prstGeom>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7" name="Rectángulo redondeado 2">
          <a:extLst>
            <a:ext uri="{FF2B5EF4-FFF2-40B4-BE49-F238E27FC236}">
              <a16:creationId xmlns:a16="http://schemas.microsoft.com/office/drawing/2014/main" id="{0DE407EF-03DC-4FB6-A16E-A24F662EBFCD}"/>
            </a:ext>
          </a:extLst>
        </xdr:cNvPr>
        <xdr:cNvSpPr/>
      </xdr:nvSpPr>
      <xdr:spPr>
        <a:xfrm>
          <a:off x="290945" y="14589702"/>
          <a:ext cx="1160360"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8" name="Rectángulo redondeado 2">
          <a:extLst>
            <a:ext uri="{FF2B5EF4-FFF2-40B4-BE49-F238E27FC236}">
              <a16:creationId xmlns:a16="http://schemas.microsoft.com/office/drawing/2014/main" id="{39C6A6FE-D596-4F89-A5F7-A363BF244401}"/>
            </a:ext>
          </a:extLst>
        </xdr:cNvPr>
        <xdr:cNvSpPr/>
      </xdr:nvSpPr>
      <xdr:spPr>
        <a:xfrm>
          <a:off x="313458" y="13790468"/>
          <a:ext cx="1159575" cy="59537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9" name="CuadroTexto 8">
          <a:extLst>
            <a:ext uri="{FF2B5EF4-FFF2-40B4-BE49-F238E27FC236}">
              <a16:creationId xmlns:a16="http://schemas.microsoft.com/office/drawing/2014/main" id="{D38B8268-D556-4DD9-8C3B-CADC4634F560}"/>
            </a:ext>
          </a:extLst>
        </xdr:cNvPr>
        <xdr:cNvSpPr txBox="1"/>
      </xdr:nvSpPr>
      <xdr:spPr>
        <a:xfrm>
          <a:off x="1534391" y="13910830"/>
          <a:ext cx="3685309" cy="4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10" name="CuadroTexto 9">
          <a:extLst>
            <a:ext uri="{FF2B5EF4-FFF2-40B4-BE49-F238E27FC236}">
              <a16:creationId xmlns:a16="http://schemas.microsoft.com/office/drawing/2014/main" id="{DC6E4923-23A2-4A33-91F1-7393E3F8075D}"/>
            </a:ext>
          </a:extLst>
        </xdr:cNvPr>
        <xdr:cNvSpPr txBox="1"/>
      </xdr:nvSpPr>
      <xdr:spPr>
        <a:xfrm>
          <a:off x="1575954" y="14697075"/>
          <a:ext cx="2497877" cy="48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editAs="oneCell">
    <xdr:from>
      <xdr:col>1</xdr:col>
      <xdr:colOff>531972</xdr:colOff>
      <xdr:row>9</xdr:row>
      <xdr:rowOff>0</xdr:rowOff>
    </xdr:from>
    <xdr:to>
      <xdr:col>22</xdr:col>
      <xdr:colOff>364826</xdr:colOff>
      <xdr:row>91</xdr:row>
      <xdr:rowOff>112199</xdr:rowOff>
    </xdr:to>
    <xdr:pic>
      <xdr:nvPicPr>
        <xdr:cNvPr id="11" name="Imagen 10">
          <a:extLst>
            <a:ext uri="{FF2B5EF4-FFF2-40B4-BE49-F238E27FC236}">
              <a16:creationId xmlns:a16="http://schemas.microsoft.com/office/drawing/2014/main" id="{770BAD69-EFBB-46E5-BEA1-6D578ED73092}"/>
            </a:ext>
          </a:extLst>
        </xdr:cNvPr>
        <xdr:cNvPicPr>
          <a:picLocks noChangeAspect="1" noChangeArrowheads="1"/>
        </xdr:cNvPicPr>
      </xdr:nvPicPr>
      <xdr:blipFill rotWithShape="1">
        <a:blip xmlns:r="http://schemas.openxmlformats.org/officeDocument/2006/relationships" r:embed="rId5" cstate="print">
          <a:biLevel thresh="75000"/>
          <a:extLst>
            <a:ext uri="{28A0092B-C50C-407E-A947-70E740481C1C}">
              <a14:useLocalDpi xmlns:a14="http://schemas.microsoft.com/office/drawing/2010/main" val="0"/>
            </a:ext>
          </a:extLst>
        </a:blip>
        <a:srcRect l="20825" t="21023" r="42124" b="20170"/>
        <a:stretch/>
      </xdr:blipFill>
      <xdr:spPr bwMode="auto">
        <a:xfrm>
          <a:off x="874872" y="2124075"/>
          <a:ext cx="19549604" cy="137138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89711</xdr:colOff>
      <xdr:row>74</xdr:row>
      <xdr:rowOff>59381</xdr:rowOff>
    </xdr:from>
    <xdr:to>
      <xdr:col>18</xdr:col>
      <xdr:colOff>1180562</xdr:colOff>
      <xdr:row>80</xdr:row>
      <xdr:rowOff>120738</xdr:rowOff>
    </xdr:to>
    <xdr:sp macro="" textlink="">
      <xdr:nvSpPr>
        <xdr:cNvPr id="12" name="Rectángulo redondeado 2">
          <a:extLst>
            <a:ext uri="{FF2B5EF4-FFF2-40B4-BE49-F238E27FC236}">
              <a16:creationId xmlns:a16="http://schemas.microsoft.com/office/drawing/2014/main" id="{560BE0EE-9ED0-46F3-8616-264A5C9D577A}"/>
            </a:ext>
          </a:extLst>
        </xdr:cNvPr>
        <xdr:cNvSpPr/>
      </xdr:nvSpPr>
      <xdr:spPr>
        <a:xfrm>
          <a:off x="13186586" y="12984806"/>
          <a:ext cx="2614851" cy="1032907"/>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401783</xdr:colOff>
      <xdr:row>90</xdr:row>
      <xdr:rowOff>83128</xdr:rowOff>
    </xdr:from>
    <xdr:to>
      <xdr:col>10</xdr:col>
      <xdr:colOff>245226</xdr:colOff>
      <xdr:row>98</xdr:row>
      <xdr:rowOff>60118</xdr:rowOff>
    </xdr:to>
    <xdr:pic>
      <xdr:nvPicPr>
        <xdr:cNvPr id="13" name="Imagen 12">
          <a:extLst>
            <a:ext uri="{FF2B5EF4-FFF2-40B4-BE49-F238E27FC236}">
              <a16:creationId xmlns:a16="http://schemas.microsoft.com/office/drawing/2014/main" id="{7E642B7C-90AE-4224-8BF9-0973F0702A25}"/>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8</xdr:col>
      <xdr:colOff>271180</xdr:colOff>
      <xdr:row>90</xdr:row>
      <xdr:rowOff>76381</xdr:rowOff>
    </xdr:from>
    <xdr:to>
      <xdr:col>22</xdr:col>
      <xdr:colOff>2307159</xdr:colOff>
      <xdr:row>100</xdr:row>
      <xdr:rowOff>10124</xdr:rowOff>
    </xdr:to>
    <xdr:pic>
      <xdr:nvPicPr>
        <xdr:cNvPr id="15" name="Imagen 14">
          <a:extLst>
            <a:ext uri="{FF2B5EF4-FFF2-40B4-BE49-F238E27FC236}">
              <a16:creationId xmlns:a16="http://schemas.microsoft.com/office/drawing/2014/main" id="{32600E02-B551-4DAE-ACD1-8E15E307E912}"/>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5948080" y="16364131"/>
          <a:ext cx="16475879" cy="1629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7.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1004C4ED-ABE9-42F0-9D4F-B0CBD1A6400D}"/>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4F3F3844-01D4-499E-9EC9-202D5713327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CD3C971D-CDF2-4C5B-A41D-0EABC72D6305}"/>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434AD242-1761-47DA-A58B-EDA484B6FE95}"/>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7533" cy="1339908"/>
        </a:xfrm>
        <a:prstGeom prst="rect">
          <a:avLst/>
        </a:prstGeom>
      </xdr:spPr>
    </xdr:pic>
    <xdr:clientData/>
  </xdr:twoCellAnchor>
  <xdr:twoCellAnchor editAs="oneCell">
    <xdr:from>
      <xdr:col>1</xdr:col>
      <xdr:colOff>190500</xdr:colOff>
      <xdr:row>15</xdr:row>
      <xdr:rowOff>133349</xdr:rowOff>
    </xdr:from>
    <xdr:to>
      <xdr:col>12</xdr:col>
      <xdr:colOff>10500</xdr:colOff>
      <xdr:row>71</xdr:row>
      <xdr:rowOff>166686</xdr:rowOff>
    </xdr:to>
    <xdr:pic>
      <xdr:nvPicPr>
        <xdr:cNvPr id="6" name="Imagen 5">
          <a:extLst>
            <a:ext uri="{FF2B5EF4-FFF2-40B4-BE49-F238E27FC236}">
              <a16:creationId xmlns:a16="http://schemas.microsoft.com/office/drawing/2014/main" id="{D1B4457F-A2CC-4A8B-A1C3-90160094CE07}"/>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523875" y="3419474"/>
          <a:ext cx="8202000" cy="9463087"/>
        </a:xfrm>
        <a:prstGeom prst="rect">
          <a:avLst/>
        </a:prstGeom>
      </xdr:spPr>
    </xdr:pic>
    <xdr:clientData/>
  </xdr:twoCellAnchor>
  <xdr:twoCellAnchor editAs="oneCell">
    <xdr:from>
      <xdr:col>19</xdr:col>
      <xdr:colOff>684143</xdr:colOff>
      <xdr:row>15</xdr:row>
      <xdr:rowOff>152400</xdr:rowOff>
    </xdr:from>
    <xdr:to>
      <xdr:col>25</xdr:col>
      <xdr:colOff>588273</xdr:colOff>
      <xdr:row>71</xdr:row>
      <xdr:rowOff>133350</xdr:rowOff>
    </xdr:to>
    <xdr:pic>
      <xdr:nvPicPr>
        <xdr:cNvPr id="7" name="Imagen 6">
          <a:extLst>
            <a:ext uri="{FF2B5EF4-FFF2-40B4-BE49-F238E27FC236}">
              <a16:creationId xmlns:a16="http://schemas.microsoft.com/office/drawing/2014/main" id="{C9BC8DBB-CC51-434A-BDCA-797D0A94EC85}"/>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16724243" y="3409950"/>
          <a:ext cx="7095505" cy="9163050"/>
        </a:xfrm>
        <a:prstGeom prst="rect">
          <a:avLst/>
        </a:prstGeom>
      </xdr:spPr>
    </xdr:pic>
    <xdr:clientData/>
  </xdr:twoCellAnchor>
  <xdr:twoCellAnchor editAs="oneCell">
    <xdr:from>
      <xdr:col>12</xdr:col>
      <xdr:colOff>247650</xdr:colOff>
      <xdr:row>15</xdr:row>
      <xdr:rowOff>114300</xdr:rowOff>
    </xdr:from>
    <xdr:to>
      <xdr:col>19</xdr:col>
      <xdr:colOff>342900</xdr:colOff>
      <xdr:row>71</xdr:row>
      <xdr:rowOff>142875</xdr:rowOff>
    </xdr:to>
    <xdr:pic>
      <xdr:nvPicPr>
        <xdr:cNvPr id="8" name="Imagen 7">
          <a:extLst>
            <a:ext uri="{FF2B5EF4-FFF2-40B4-BE49-F238E27FC236}">
              <a16:creationId xmlns:a16="http://schemas.microsoft.com/office/drawing/2014/main" id="{7AA1D49F-CA38-42EB-A846-96F6120189A1}"/>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8963025" y="3400425"/>
          <a:ext cx="7405688" cy="9458325"/>
        </a:xfrm>
        <a:prstGeom prst="rect">
          <a:avLst/>
        </a:prstGeom>
      </xdr:spPr>
    </xdr:pic>
    <xdr:clientData/>
  </xdr:twoCellAnchor>
  <xdr:twoCellAnchor editAs="oneCell">
    <xdr:from>
      <xdr:col>8</xdr:col>
      <xdr:colOff>145188</xdr:colOff>
      <xdr:row>90</xdr:row>
      <xdr:rowOff>21635</xdr:rowOff>
    </xdr:from>
    <xdr:to>
      <xdr:col>24</xdr:col>
      <xdr:colOff>142817</xdr:colOff>
      <xdr:row>100</xdr:row>
      <xdr:rowOff>7766</xdr:rowOff>
    </xdr:to>
    <xdr:pic>
      <xdr:nvPicPr>
        <xdr:cNvPr id="11" name="Imagen 10">
          <a:extLst>
            <a:ext uri="{FF2B5EF4-FFF2-40B4-BE49-F238E27FC236}">
              <a16:creationId xmlns:a16="http://schemas.microsoft.com/office/drawing/2014/main" id="{84130F77-DFF1-47D3-A948-300D4F0BE71E}"/>
            </a:ext>
          </a:extLst>
        </xdr:cNvPr>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r="22043"/>
        <a:stretch/>
      </xdr:blipFill>
      <xdr:spPr bwMode="auto">
        <a:xfrm>
          <a:off x="5812563" y="15952198"/>
          <a:ext cx="16475879" cy="1629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8.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AAE0CE49-D5D3-4606-A678-B74188A22E03}"/>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28377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9E5C866F-D67D-4A7A-B57C-4CDE1AB2467F}"/>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19386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76</xdr:row>
      <xdr:rowOff>51954</xdr:rowOff>
    </xdr:from>
    <xdr:to>
      <xdr:col>17</xdr:col>
      <xdr:colOff>1410295</xdr:colOff>
      <xdr:row>79</xdr:row>
      <xdr:rowOff>589</xdr:rowOff>
    </xdr:to>
    <xdr:sp macro="" textlink="">
      <xdr:nvSpPr>
        <xdr:cNvPr id="4" name="CuadroTexto 3">
          <a:extLst>
            <a:ext uri="{FF2B5EF4-FFF2-40B4-BE49-F238E27FC236}">
              <a16:creationId xmlns:a16="http://schemas.microsoft.com/office/drawing/2014/main" id="{34D042CA-0D1D-4E1E-A95E-FCA0226258E9}"/>
            </a:ext>
          </a:extLst>
        </xdr:cNvPr>
        <xdr:cNvSpPr txBox="1"/>
      </xdr:nvSpPr>
      <xdr:spPr>
        <a:xfrm>
          <a:off x="11970327" y="13806054"/>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242455</xdr:colOff>
      <xdr:row>75</xdr:row>
      <xdr:rowOff>138545</xdr:rowOff>
    </xdr:from>
    <xdr:to>
      <xdr:col>16</xdr:col>
      <xdr:colOff>311769</xdr:colOff>
      <xdr:row>79</xdr:row>
      <xdr:rowOff>42416</xdr:rowOff>
    </xdr:to>
    <xdr:sp macro="" textlink="">
      <xdr:nvSpPr>
        <xdr:cNvPr id="5" name="Rectángulo redondeado 2">
          <a:extLst>
            <a:ext uri="{FF2B5EF4-FFF2-40B4-BE49-F238E27FC236}">
              <a16:creationId xmlns:a16="http://schemas.microsoft.com/office/drawing/2014/main" id="{28D9CF26-DA62-4D32-A9C1-0CA7B509A7D1}"/>
            </a:ext>
          </a:extLst>
        </xdr:cNvPr>
        <xdr:cNvSpPr/>
      </xdr:nvSpPr>
      <xdr:spPr>
        <a:xfrm>
          <a:off x="10805680" y="13730720"/>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192851</xdr:colOff>
      <xdr:row>71</xdr:row>
      <xdr:rowOff>16212</xdr:rowOff>
    </xdr:from>
    <xdr:to>
      <xdr:col>16</xdr:col>
      <xdr:colOff>256450</xdr:colOff>
      <xdr:row>74</xdr:row>
      <xdr:rowOff>91230</xdr:rowOff>
    </xdr:to>
    <xdr:sp macro="" textlink="">
      <xdr:nvSpPr>
        <xdr:cNvPr id="6" name="Rectángulo redondeado 2">
          <a:extLst>
            <a:ext uri="{FF2B5EF4-FFF2-40B4-BE49-F238E27FC236}">
              <a16:creationId xmlns:a16="http://schemas.microsoft.com/office/drawing/2014/main" id="{26085B82-F572-4E3F-92AD-A6C88F2DB549}"/>
            </a:ext>
          </a:extLst>
        </xdr:cNvPr>
        <xdr:cNvSpPr/>
      </xdr:nvSpPr>
      <xdr:spPr>
        <a:xfrm>
          <a:off x="10756076" y="12932112"/>
          <a:ext cx="1158974" cy="56079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282580</xdr:colOff>
      <xdr:row>72</xdr:row>
      <xdr:rowOff>96983</xdr:rowOff>
    </xdr:from>
    <xdr:to>
      <xdr:col>17</xdr:col>
      <xdr:colOff>1381148</xdr:colOff>
      <xdr:row>74</xdr:row>
      <xdr:rowOff>168396</xdr:rowOff>
    </xdr:to>
    <xdr:sp macro="" textlink="">
      <xdr:nvSpPr>
        <xdr:cNvPr id="7" name="CuadroTexto 6">
          <a:extLst>
            <a:ext uri="{FF2B5EF4-FFF2-40B4-BE49-F238E27FC236}">
              <a16:creationId xmlns:a16="http://schemas.microsoft.com/office/drawing/2014/main" id="{33050B27-D5AF-419A-8B43-0B04277F3B23}"/>
            </a:ext>
          </a:extLst>
        </xdr:cNvPr>
        <xdr:cNvSpPr txBox="1"/>
      </xdr:nvSpPr>
      <xdr:spPr>
        <a:xfrm>
          <a:off x="11941180" y="13174808"/>
          <a:ext cx="2536843" cy="395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114301</xdr:rowOff>
    </xdr:to>
    <xdr:sp macro="" textlink="">
      <xdr:nvSpPr>
        <xdr:cNvPr id="8" name="AutoShape 1">
          <a:extLst>
            <a:ext uri="{FF2B5EF4-FFF2-40B4-BE49-F238E27FC236}">
              <a16:creationId xmlns:a16="http://schemas.microsoft.com/office/drawing/2014/main" id="{02654DEB-545A-46A3-BB44-F5A7716AE42D}"/>
            </a:ext>
          </a:extLst>
        </xdr:cNvPr>
        <xdr:cNvSpPr>
          <a:spLocks noChangeAspect="1" noChangeArrowheads="1"/>
        </xdr:cNvSpPr>
      </xdr:nvSpPr>
      <xdr:spPr bwMode="auto">
        <a:xfrm>
          <a:off x="6438900" y="6124575"/>
          <a:ext cx="304800" cy="28575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208573</xdr:colOff>
      <xdr:row>80</xdr:row>
      <xdr:rowOff>48566</xdr:rowOff>
    </xdr:from>
    <xdr:to>
      <xdr:col>9</xdr:col>
      <xdr:colOff>641902</xdr:colOff>
      <xdr:row>87</xdr:row>
      <xdr:rowOff>30034</xdr:rowOff>
    </xdr:to>
    <xdr:pic>
      <xdr:nvPicPr>
        <xdr:cNvPr id="9" name="Imagen 8">
          <a:extLst>
            <a:ext uri="{FF2B5EF4-FFF2-40B4-BE49-F238E27FC236}">
              <a16:creationId xmlns:a16="http://schemas.microsoft.com/office/drawing/2014/main" id="{B6DF1916-5DC8-4BFA-8423-98846BDF3568}"/>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5885473" y="14497991"/>
          <a:ext cx="1195329" cy="1095893"/>
        </a:xfrm>
        <a:prstGeom prst="rect">
          <a:avLst/>
        </a:prstGeom>
      </xdr:spPr>
    </xdr:pic>
    <xdr:clientData/>
  </xdr:twoCellAnchor>
  <xdr:twoCellAnchor editAs="oneCell">
    <xdr:from>
      <xdr:col>11</xdr:col>
      <xdr:colOff>85181</xdr:colOff>
      <xdr:row>80</xdr:row>
      <xdr:rowOff>93323</xdr:rowOff>
    </xdr:from>
    <xdr:to>
      <xdr:col>12</xdr:col>
      <xdr:colOff>426627</xdr:colOff>
      <xdr:row>87</xdr:row>
      <xdr:rowOff>82827</xdr:rowOff>
    </xdr:to>
    <xdr:pic>
      <xdr:nvPicPr>
        <xdr:cNvPr id="10" name="Imagen 9">
          <a:extLst>
            <a:ext uri="{FF2B5EF4-FFF2-40B4-BE49-F238E27FC236}">
              <a16:creationId xmlns:a16="http://schemas.microsoft.com/office/drawing/2014/main" id="{ED2151C1-B251-43AE-AE45-5CCAFACD46BF}"/>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048081" y="14542748"/>
          <a:ext cx="1103446" cy="1103929"/>
        </a:xfrm>
        <a:prstGeom prst="rect">
          <a:avLst/>
        </a:prstGeom>
      </xdr:spPr>
    </xdr:pic>
    <xdr:clientData/>
  </xdr:twoCellAnchor>
  <xdr:twoCellAnchor>
    <xdr:from>
      <xdr:col>4</xdr:col>
      <xdr:colOff>592690</xdr:colOff>
      <xdr:row>77</xdr:row>
      <xdr:rowOff>177389</xdr:rowOff>
    </xdr:from>
    <xdr:to>
      <xdr:col>9</xdr:col>
      <xdr:colOff>86591</xdr:colOff>
      <xdr:row>80</xdr:row>
      <xdr:rowOff>0</xdr:rowOff>
    </xdr:to>
    <xdr:sp macro="" textlink="">
      <xdr:nvSpPr>
        <xdr:cNvPr id="11" name="CuadroTexto 10">
          <a:extLst>
            <a:ext uri="{FF2B5EF4-FFF2-40B4-BE49-F238E27FC236}">
              <a16:creationId xmlns:a16="http://schemas.microsoft.com/office/drawing/2014/main" id="{0BDF6C5A-9BCC-43AF-B229-A527BAA4EC6D}"/>
            </a:ext>
          </a:extLst>
        </xdr:cNvPr>
        <xdr:cNvSpPr txBox="1"/>
      </xdr:nvSpPr>
      <xdr:spPr>
        <a:xfrm>
          <a:off x="3221590" y="14093414"/>
          <a:ext cx="3303901" cy="356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ES" sz="1600" b="1">
            <a:solidFill>
              <a:schemeClr val="tx1"/>
            </a:solidFill>
          </a:endParaRPr>
        </a:p>
      </xdr:txBody>
    </xdr:sp>
    <xdr:clientData/>
  </xdr:twoCellAnchor>
  <xdr:twoCellAnchor editAs="oneCell">
    <xdr:from>
      <xdr:col>16</xdr:col>
      <xdr:colOff>20707</xdr:colOff>
      <xdr:row>33</xdr:row>
      <xdr:rowOff>109340</xdr:rowOff>
    </xdr:from>
    <xdr:to>
      <xdr:col>25</xdr:col>
      <xdr:colOff>289891</xdr:colOff>
      <xdr:row>80</xdr:row>
      <xdr:rowOff>103973</xdr:rowOff>
    </xdr:to>
    <xdr:pic>
      <xdr:nvPicPr>
        <xdr:cNvPr id="12" name="Imagen 11">
          <a:extLst>
            <a:ext uri="{FF2B5EF4-FFF2-40B4-BE49-F238E27FC236}">
              <a16:creationId xmlns:a16="http://schemas.microsoft.com/office/drawing/2014/main" id="{9C950AC2-1C2B-44A2-B983-90A6669798CE}"/>
            </a:ext>
          </a:extLst>
        </xdr:cNvPr>
        <xdr:cNvPicPr>
          <a:picLocks noChangeAspect="1" noChangeArrowheads="1"/>
        </xdr:cNvPicPr>
      </xdr:nvPicPr>
      <xdr:blipFill rotWithShape="1">
        <a:blip xmlns:r="http://schemas.openxmlformats.org/officeDocument/2006/relationships" r:embed="rId5" cstate="print">
          <a:biLevel thresh="75000"/>
          <a:extLst>
            <a:ext uri="{28A0092B-C50C-407E-A947-70E740481C1C}">
              <a14:useLocalDpi xmlns:a14="http://schemas.microsoft.com/office/drawing/2010/main" val="0"/>
            </a:ext>
          </a:extLst>
        </a:blip>
        <a:srcRect l="20825" t="21023" r="42124" b="20170"/>
        <a:stretch/>
      </xdr:blipFill>
      <xdr:spPr bwMode="auto">
        <a:xfrm>
          <a:off x="11679307" y="6748265"/>
          <a:ext cx="11384859" cy="7805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1635816</xdr:colOff>
      <xdr:row>71</xdr:row>
      <xdr:rowOff>2296</xdr:rowOff>
    </xdr:from>
    <xdr:to>
      <xdr:col>22</xdr:col>
      <xdr:colOff>853038</xdr:colOff>
      <xdr:row>74</xdr:row>
      <xdr:rowOff>113233</xdr:rowOff>
    </xdr:to>
    <xdr:sp macro="" textlink="">
      <xdr:nvSpPr>
        <xdr:cNvPr id="13" name="Rectángulo redondeado 2">
          <a:extLst>
            <a:ext uri="{FF2B5EF4-FFF2-40B4-BE49-F238E27FC236}">
              <a16:creationId xmlns:a16="http://schemas.microsoft.com/office/drawing/2014/main" id="{35AD4B1E-CF8E-4228-974C-39A10686C997}"/>
            </a:ext>
          </a:extLst>
        </xdr:cNvPr>
        <xdr:cNvSpPr/>
      </xdr:nvSpPr>
      <xdr:spPr>
        <a:xfrm>
          <a:off x="18752241" y="12918196"/>
          <a:ext cx="1703247" cy="59671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33130</xdr:colOff>
      <xdr:row>21</xdr:row>
      <xdr:rowOff>77303</xdr:rowOff>
    </xdr:from>
    <xdr:to>
      <xdr:col>7</xdr:col>
      <xdr:colOff>447261</xdr:colOff>
      <xdr:row>54</xdr:row>
      <xdr:rowOff>33130</xdr:rowOff>
    </xdr:to>
    <xdr:pic>
      <xdr:nvPicPr>
        <xdr:cNvPr id="14" name="Imagen 13">
          <a:extLst>
            <a:ext uri="{FF2B5EF4-FFF2-40B4-BE49-F238E27FC236}">
              <a16:creationId xmlns:a16="http://schemas.microsoft.com/office/drawing/2014/main" id="{0A061439-1E0A-43BB-83D7-665CAB04B80C}"/>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376030" y="4658828"/>
          <a:ext cx="4986131" cy="5537477"/>
        </a:xfrm>
        <a:prstGeom prst="rect">
          <a:avLst/>
        </a:prstGeom>
      </xdr:spPr>
    </xdr:pic>
    <xdr:clientData/>
  </xdr:twoCellAnchor>
  <xdr:twoCellAnchor editAs="oneCell">
    <xdr:from>
      <xdr:col>7</xdr:col>
      <xdr:colOff>579782</xdr:colOff>
      <xdr:row>41</xdr:row>
      <xdr:rowOff>93867</xdr:rowOff>
    </xdr:from>
    <xdr:to>
      <xdr:col>13</xdr:col>
      <xdr:colOff>612913</xdr:colOff>
      <xdr:row>79</xdr:row>
      <xdr:rowOff>5520</xdr:rowOff>
    </xdr:to>
    <xdr:pic>
      <xdr:nvPicPr>
        <xdr:cNvPr id="15" name="Imagen 14">
          <a:extLst>
            <a:ext uri="{FF2B5EF4-FFF2-40B4-BE49-F238E27FC236}">
              <a16:creationId xmlns:a16="http://schemas.microsoft.com/office/drawing/2014/main" id="{AFF106CE-C55E-4695-9EEB-CD5E1564992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5494682" y="8152017"/>
          <a:ext cx="4605131" cy="6141003"/>
        </a:xfrm>
        <a:prstGeom prst="rect">
          <a:avLst/>
        </a:prstGeom>
      </xdr:spPr>
    </xdr:pic>
    <xdr:clientData/>
  </xdr:twoCellAnchor>
  <xdr:twoCellAnchor editAs="oneCell">
    <xdr:from>
      <xdr:col>7</xdr:col>
      <xdr:colOff>547363</xdr:colOff>
      <xdr:row>80</xdr:row>
      <xdr:rowOff>122464</xdr:rowOff>
    </xdr:from>
    <xdr:to>
      <xdr:col>24</xdr:col>
      <xdr:colOff>244157</xdr:colOff>
      <xdr:row>88</xdr:row>
      <xdr:rowOff>41989</xdr:rowOff>
    </xdr:to>
    <xdr:pic>
      <xdr:nvPicPr>
        <xdr:cNvPr id="17" name="Imagen 16">
          <a:extLst>
            <a:ext uri="{FF2B5EF4-FFF2-40B4-BE49-F238E27FC236}">
              <a16:creationId xmlns:a16="http://schemas.microsoft.com/office/drawing/2014/main" id="{70824676-FC0D-4267-ABF0-7939404B466B}"/>
            </a:ext>
          </a:extLst>
        </xdr:cNvPr>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r="22043"/>
        <a:stretch/>
      </xdr:blipFill>
      <xdr:spPr bwMode="auto">
        <a:xfrm>
          <a:off x="5459542" y="14709321"/>
          <a:ext cx="16488008" cy="12122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9.xml><?xml version="1.0" encoding="utf-8"?>
<xdr:wsDr xmlns:xdr="http://schemas.openxmlformats.org/drawingml/2006/spreadsheetDrawing" xmlns:a="http://schemas.openxmlformats.org/drawingml/2006/main">
  <xdr:twoCellAnchor>
    <xdr:from>
      <xdr:col>7</xdr:col>
      <xdr:colOff>624840</xdr:colOff>
      <xdr:row>6</xdr:row>
      <xdr:rowOff>1691640</xdr:rowOff>
    </xdr:from>
    <xdr:to>
      <xdr:col>7</xdr:col>
      <xdr:colOff>853440</xdr:colOff>
      <xdr:row>10</xdr:row>
      <xdr:rowOff>175260</xdr:rowOff>
    </xdr:to>
    <xdr:sp macro="" textlink="">
      <xdr:nvSpPr>
        <xdr:cNvPr id="4" name="Flecha: a la derecha 3">
          <a:extLst>
            <a:ext uri="{FF2B5EF4-FFF2-40B4-BE49-F238E27FC236}">
              <a16:creationId xmlns:a16="http://schemas.microsoft.com/office/drawing/2014/main" id="{536E4ACE-FE25-48EB-80A7-724B0938F183}"/>
            </a:ext>
          </a:extLst>
        </xdr:cNvPr>
        <xdr:cNvSpPr/>
      </xdr:nvSpPr>
      <xdr:spPr>
        <a:xfrm rot="5400000">
          <a:off x="9475470" y="3112770"/>
          <a:ext cx="86106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548640</xdr:colOff>
      <xdr:row>6</xdr:row>
      <xdr:rowOff>1714500</xdr:rowOff>
    </xdr:from>
    <xdr:to>
      <xdr:col>8</xdr:col>
      <xdr:colOff>777240</xdr:colOff>
      <xdr:row>11</xdr:row>
      <xdr:rowOff>7620</xdr:rowOff>
    </xdr:to>
    <xdr:sp macro="" textlink="">
      <xdr:nvSpPr>
        <xdr:cNvPr id="5" name="Flecha: a la derecha 4">
          <a:extLst>
            <a:ext uri="{FF2B5EF4-FFF2-40B4-BE49-F238E27FC236}">
              <a16:creationId xmlns:a16="http://schemas.microsoft.com/office/drawing/2014/main" id="{CA758CAD-6A4C-42CB-9F3C-F7E9C59C7786}"/>
            </a:ext>
          </a:extLst>
        </xdr:cNvPr>
        <xdr:cNvSpPr/>
      </xdr:nvSpPr>
      <xdr:spPr>
        <a:xfrm rot="5400000">
          <a:off x="10930890" y="3135630"/>
          <a:ext cx="86106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548640</xdr:colOff>
      <xdr:row>16</xdr:row>
      <xdr:rowOff>1714500</xdr:rowOff>
    </xdr:from>
    <xdr:to>
      <xdr:col>8</xdr:col>
      <xdr:colOff>777240</xdr:colOff>
      <xdr:row>21</xdr:row>
      <xdr:rowOff>7620</xdr:rowOff>
    </xdr:to>
    <xdr:sp macro="" textlink="">
      <xdr:nvSpPr>
        <xdr:cNvPr id="8" name="Flecha: a la derecha 7">
          <a:extLst>
            <a:ext uri="{FF2B5EF4-FFF2-40B4-BE49-F238E27FC236}">
              <a16:creationId xmlns:a16="http://schemas.microsoft.com/office/drawing/2014/main" id="{8C0A6469-63C8-474D-8F66-6DE8BB35A2C2}"/>
            </a:ext>
          </a:extLst>
        </xdr:cNvPr>
        <xdr:cNvSpPr/>
      </xdr:nvSpPr>
      <xdr:spPr>
        <a:xfrm rot="5400000">
          <a:off x="11430000" y="7040880"/>
          <a:ext cx="86868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6</xdr:col>
      <xdr:colOff>662940</xdr:colOff>
      <xdr:row>27</xdr:row>
      <xdr:rowOff>586740</xdr:rowOff>
    </xdr:from>
    <xdr:to>
      <xdr:col>6</xdr:col>
      <xdr:colOff>899160</xdr:colOff>
      <xdr:row>31</xdr:row>
      <xdr:rowOff>144780</xdr:rowOff>
    </xdr:to>
    <xdr:sp macro="" textlink="">
      <xdr:nvSpPr>
        <xdr:cNvPr id="14" name="Flecha: a la derecha 13">
          <a:extLst>
            <a:ext uri="{FF2B5EF4-FFF2-40B4-BE49-F238E27FC236}">
              <a16:creationId xmlns:a16="http://schemas.microsoft.com/office/drawing/2014/main" id="{B79B4C2B-0297-4BEA-BC02-AFAFB96D33F2}"/>
            </a:ext>
          </a:extLst>
        </xdr:cNvPr>
        <xdr:cNvSpPr/>
      </xdr:nvSpPr>
      <xdr:spPr>
        <a:xfrm rot="5400000">
          <a:off x="8408670" y="9765030"/>
          <a:ext cx="838200" cy="23622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777240</xdr:colOff>
      <xdr:row>17</xdr:row>
      <xdr:rowOff>7620</xdr:rowOff>
    </xdr:from>
    <xdr:to>
      <xdr:col>7</xdr:col>
      <xdr:colOff>998220</xdr:colOff>
      <xdr:row>20</xdr:row>
      <xdr:rowOff>175260</xdr:rowOff>
    </xdr:to>
    <xdr:sp macro="" textlink="">
      <xdr:nvSpPr>
        <xdr:cNvPr id="16" name="Flecha: a la derecha 15">
          <a:extLst>
            <a:ext uri="{FF2B5EF4-FFF2-40B4-BE49-F238E27FC236}">
              <a16:creationId xmlns:a16="http://schemas.microsoft.com/office/drawing/2014/main" id="{0072E008-9B37-4C06-B988-2D582DB9143D}"/>
            </a:ext>
          </a:extLst>
        </xdr:cNvPr>
        <xdr:cNvSpPr/>
      </xdr:nvSpPr>
      <xdr:spPr>
        <a:xfrm rot="5400000">
          <a:off x="9963150" y="6549390"/>
          <a:ext cx="716280" cy="22098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640080</xdr:colOff>
      <xdr:row>37</xdr:row>
      <xdr:rowOff>1501140</xdr:rowOff>
    </xdr:from>
    <xdr:to>
      <xdr:col>7</xdr:col>
      <xdr:colOff>868680</xdr:colOff>
      <xdr:row>41</xdr:row>
      <xdr:rowOff>175260</xdr:rowOff>
    </xdr:to>
    <xdr:sp macro="" textlink="">
      <xdr:nvSpPr>
        <xdr:cNvPr id="17" name="Flecha: a la derecha 16">
          <a:extLst>
            <a:ext uri="{FF2B5EF4-FFF2-40B4-BE49-F238E27FC236}">
              <a16:creationId xmlns:a16="http://schemas.microsoft.com/office/drawing/2014/main" id="{77F79693-6EDE-45CA-B106-F35CD8A762B6}"/>
            </a:ext>
          </a:extLst>
        </xdr:cNvPr>
        <xdr:cNvSpPr/>
      </xdr:nvSpPr>
      <xdr:spPr>
        <a:xfrm rot="5400000">
          <a:off x="9989820" y="13281660"/>
          <a:ext cx="86868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525780</xdr:colOff>
      <xdr:row>37</xdr:row>
      <xdr:rowOff>1508760</xdr:rowOff>
    </xdr:from>
    <xdr:to>
      <xdr:col>8</xdr:col>
      <xdr:colOff>754380</xdr:colOff>
      <xdr:row>41</xdr:row>
      <xdr:rowOff>182880</xdr:rowOff>
    </xdr:to>
    <xdr:sp macro="" textlink="">
      <xdr:nvSpPr>
        <xdr:cNvPr id="18" name="Flecha: a la derecha 17">
          <a:extLst>
            <a:ext uri="{FF2B5EF4-FFF2-40B4-BE49-F238E27FC236}">
              <a16:creationId xmlns:a16="http://schemas.microsoft.com/office/drawing/2014/main" id="{164A6C15-2AB0-4B87-B3E1-1CCE50F79A21}"/>
            </a:ext>
          </a:extLst>
        </xdr:cNvPr>
        <xdr:cNvSpPr/>
      </xdr:nvSpPr>
      <xdr:spPr>
        <a:xfrm rot="5400000">
          <a:off x="11407140" y="13289280"/>
          <a:ext cx="86868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640080</xdr:colOff>
      <xdr:row>60</xdr:row>
      <xdr:rowOff>1501140</xdr:rowOff>
    </xdr:from>
    <xdr:to>
      <xdr:col>7</xdr:col>
      <xdr:colOff>868680</xdr:colOff>
      <xdr:row>64</xdr:row>
      <xdr:rowOff>175260</xdr:rowOff>
    </xdr:to>
    <xdr:sp macro="" textlink="">
      <xdr:nvSpPr>
        <xdr:cNvPr id="12" name="Flecha: a la derecha 11">
          <a:extLst>
            <a:ext uri="{FF2B5EF4-FFF2-40B4-BE49-F238E27FC236}">
              <a16:creationId xmlns:a16="http://schemas.microsoft.com/office/drawing/2014/main" id="{72E5A612-9FAA-4286-A148-6E826E40184C}"/>
            </a:ext>
          </a:extLst>
        </xdr:cNvPr>
        <xdr:cNvSpPr/>
      </xdr:nvSpPr>
      <xdr:spPr>
        <a:xfrm rot="5400000">
          <a:off x="9825990" y="13354050"/>
          <a:ext cx="72390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525780</xdr:colOff>
      <xdr:row>60</xdr:row>
      <xdr:rowOff>1508760</xdr:rowOff>
    </xdr:from>
    <xdr:to>
      <xdr:col>8</xdr:col>
      <xdr:colOff>754380</xdr:colOff>
      <xdr:row>64</xdr:row>
      <xdr:rowOff>182880</xdr:rowOff>
    </xdr:to>
    <xdr:sp macro="" textlink="">
      <xdr:nvSpPr>
        <xdr:cNvPr id="15" name="Flecha: a la derecha 14">
          <a:extLst>
            <a:ext uri="{FF2B5EF4-FFF2-40B4-BE49-F238E27FC236}">
              <a16:creationId xmlns:a16="http://schemas.microsoft.com/office/drawing/2014/main" id="{E07E6B5A-3175-44D7-9CF3-416B711FCA55}"/>
            </a:ext>
          </a:extLst>
        </xdr:cNvPr>
        <xdr:cNvSpPr/>
      </xdr:nvSpPr>
      <xdr:spPr>
        <a:xfrm rot="5400000">
          <a:off x="11254740" y="13357860"/>
          <a:ext cx="73152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640080</xdr:colOff>
      <xdr:row>68</xdr:row>
      <xdr:rowOff>1501140</xdr:rowOff>
    </xdr:from>
    <xdr:to>
      <xdr:col>7</xdr:col>
      <xdr:colOff>868680</xdr:colOff>
      <xdr:row>72</xdr:row>
      <xdr:rowOff>175260</xdr:rowOff>
    </xdr:to>
    <xdr:sp macro="" textlink="">
      <xdr:nvSpPr>
        <xdr:cNvPr id="11" name="Flecha: a la derecha 10">
          <a:extLst>
            <a:ext uri="{FF2B5EF4-FFF2-40B4-BE49-F238E27FC236}">
              <a16:creationId xmlns:a16="http://schemas.microsoft.com/office/drawing/2014/main" id="{5CA46B1E-2224-4749-95D7-61F30576FA03}"/>
            </a:ext>
          </a:extLst>
        </xdr:cNvPr>
        <xdr:cNvSpPr/>
      </xdr:nvSpPr>
      <xdr:spPr>
        <a:xfrm rot="5400000">
          <a:off x="9825990" y="12805410"/>
          <a:ext cx="72390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525780</xdr:colOff>
      <xdr:row>68</xdr:row>
      <xdr:rowOff>1508760</xdr:rowOff>
    </xdr:from>
    <xdr:to>
      <xdr:col>8</xdr:col>
      <xdr:colOff>754380</xdr:colOff>
      <xdr:row>72</xdr:row>
      <xdr:rowOff>182880</xdr:rowOff>
    </xdr:to>
    <xdr:sp macro="" textlink="">
      <xdr:nvSpPr>
        <xdr:cNvPr id="13" name="Flecha: a la derecha 12">
          <a:extLst>
            <a:ext uri="{FF2B5EF4-FFF2-40B4-BE49-F238E27FC236}">
              <a16:creationId xmlns:a16="http://schemas.microsoft.com/office/drawing/2014/main" id="{7DEA806C-243E-4BDB-BCE2-4E633B908D05}"/>
            </a:ext>
          </a:extLst>
        </xdr:cNvPr>
        <xdr:cNvSpPr/>
      </xdr:nvSpPr>
      <xdr:spPr>
        <a:xfrm rot="5400000">
          <a:off x="11254740" y="12809220"/>
          <a:ext cx="73152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6</xdr:col>
      <xdr:colOff>662940</xdr:colOff>
      <xdr:row>118</xdr:row>
      <xdr:rowOff>586740</xdr:rowOff>
    </xdr:from>
    <xdr:to>
      <xdr:col>6</xdr:col>
      <xdr:colOff>899160</xdr:colOff>
      <xdr:row>122</xdr:row>
      <xdr:rowOff>144780</xdr:rowOff>
    </xdr:to>
    <xdr:sp macro="" textlink="">
      <xdr:nvSpPr>
        <xdr:cNvPr id="19" name="Flecha: a la derecha 18">
          <a:extLst>
            <a:ext uri="{FF2B5EF4-FFF2-40B4-BE49-F238E27FC236}">
              <a16:creationId xmlns:a16="http://schemas.microsoft.com/office/drawing/2014/main" id="{3DEB1D0B-3933-4DDF-B640-5B467B891274}"/>
            </a:ext>
          </a:extLst>
        </xdr:cNvPr>
        <xdr:cNvSpPr/>
      </xdr:nvSpPr>
      <xdr:spPr>
        <a:xfrm rot="5400000">
          <a:off x="7596187" y="9177338"/>
          <a:ext cx="828675"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6</xdr:col>
      <xdr:colOff>662939</xdr:colOff>
      <xdr:row>151</xdr:row>
      <xdr:rowOff>746124</xdr:rowOff>
    </xdr:from>
    <xdr:to>
      <xdr:col>6</xdr:col>
      <xdr:colOff>936624</xdr:colOff>
      <xdr:row>155</xdr:row>
      <xdr:rowOff>144779</xdr:rowOff>
    </xdr:to>
    <xdr:sp macro="" textlink="">
      <xdr:nvSpPr>
        <xdr:cNvPr id="20" name="Flecha: a la derecha 19">
          <a:extLst>
            <a:ext uri="{FF2B5EF4-FFF2-40B4-BE49-F238E27FC236}">
              <a16:creationId xmlns:a16="http://schemas.microsoft.com/office/drawing/2014/main" id="{4AA8037F-FA71-4E19-949E-499900EA8601}"/>
            </a:ext>
          </a:extLst>
        </xdr:cNvPr>
        <xdr:cNvSpPr/>
      </xdr:nvSpPr>
      <xdr:spPr>
        <a:xfrm rot="5400000">
          <a:off x="10561954" y="44202984"/>
          <a:ext cx="732155" cy="273685"/>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21</xdr:col>
      <xdr:colOff>39502</xdr:colOff>
      <xdr:row>163</xdr:row>
      <xdr:rowOff>77742</xdr:rowOff>
    </xdr:from>
    <xdr:to>
      <xdr:col>22</xdr:col>
      <xdr:colOff>2802</xdr:colOff>
      <xdr:row>163</xdr:row>
      <xdr:rowOff>77743</xdr:rowOff>
    </xdr:to>
    <xdr:cxnSp macro="">
      <xdr:nvCxnSpPr>
        <xdr:cNvPr id="6" name="Conector recto de flecha 5">
          <a:extLst>
            <a:ext uri="{FF2B5EF4-FFF2-40B4-BE49-F238E27FC236}">
              <a16:creationId xmlns:a16="http://schemas.microsoft.com/office/drawing/2014/main" id="{46DFD197-6D2D-4AE7-8429-44C100F04C85}"/>
            </a:ext>
          </a:extLst>
        </xdr:cNvPr>
        <xdr:cNvCxnSpPr/>
      </xdr:nvCxnSpPr>
      <xdr:spPr>
        <a:xfrm flipV="1">
          <a:off x="27102408" y="47381273"/>
          <a:ext cx="856269" cy="1"/>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20</xdr:col>
      <xdr:colOff>44824</xdr:colOff>
      <xdr:row>170</xdr:row>
      <xdr:rowOff>71718</xdr:rowOff>
    </xdr:from>
    <xdr:to>
      <xdr:col>20</xdr:col>
      <xdr:colOff>896471</xdr:colOff>
      <xdr:row>170</xdr:row>
      <xdr:rowOff>71718</xdr:rowOff>
    </xdr:to>
    <xdr:cxnSp macro="">
      <xdr:nvCxnSpPr>
        <xdr:cNvPr id="21" name="Conector recto de flecha 20">
          <a:extLst>
            <a:ext uri="{FF2B5EF4-FFF2-40B4-BE49-F238E27FC236}">
              <a16:creationId xmlns:a16="http://schemas.microsoft.com/office/drawing/2014/main" id="{920924AD-57CD-412B-BDA3-92A5AEC16E1A}"/>
            </a:ext>
          </a:extLst>
        </xdr:cNvPr>
        <xdr:cNvCxnSpPr/>
      </xdr:nvCxnSpPr>
      <xdr:spPr>
        <a:xfrm>
          <a:off x="26311412" y="45962047"/>
          <a:ext cx="851647" cy="0"/>
        </a:xfrm>
        <a:prstGeom prst="straightConnector1">
          <a:avLst/>
        </a:prstGeom>
        <a:ln>
          <a:tailEnd type="triangle"/>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7</xdr:col>
      <xdr:colOff>640080</xdr:colOff>
      <xdr:row>100</xdr:row>
      <xdr:rowOff>1501140</xdr:rowOff>
    </xdr:from>
    <xdr:to>
      <xdr:col>7</xdr:col>
      <xdr:colOff>868680</xdr:colOff>
      <xdr:row>104</xdr:row>
      <xdr:rowOff>175260</xdr:rowOff>
    </xdr:to>
    <xdr:sp macro="" textlink="">
      <xdr:nvSpPr>
        <xdr:cNvPr id="22" name="Flecha: a la derecha 21">
          <a:extLst>
            <a:ext uri="{FF2B5EF4-FFF2-40B4-BE49-F238E27FC236}">
              <a16:creationId xmlns:a16="http://schemas.microsoft.com/office/drawing/2014/main" id="{C483FA01-F1FA-4017-A059-CF25DA961F80}"/>
            </a:ext>
          </a:extLst>
        </xdr:cNvPr>
        <xdr:cNvSpPr/>
      </xdr:nvSpPr>
      <xdr:spPr>
        <a:xfrm rot="5400000">
          <a:off x="10879007" y="22287940"/>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525780</xdr:colOff>
      <xdr:row>100</xdr:row>
      <xdr:rowOff>1508760</xdr:rowOff>
    </xdr:from>
    <xdr:to>
      <xdr:col>8</xdr:col>
      <xdr:colOff>754380</xdr:colOff>
      <xdr:row>104</xdr:row>
      <xdr:rowOff>182880</xdr:rowOff>
    </xdr:to>
    <xdr:sp macro="" textlink="">
      <xdr:nvSpPr>
        <xdr:cNvPr id="23" name="Flecha: a la derecha 22">
          <a:extLst>
            <a:ext uri="{FF2B5EF4-FFF2-40B4-BE49-F238E27FC236}">
              <a16:creationId xmlns:a16="http://schemas.microsoft.com/office/drawing/2014/main" id="{617024B7-3715-463B-9D44-316B30504791}"/>
            </a:ext>
          </a:extLst>
        </xdr:cNvPr>
        <xdr:cNvSpPr/>
      </xdr:nvSpPr>
      <xdr:spPr>
        <a:xfrm rot="5400000">
          <a:off x="12580060" y="22295560"/>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548640</xdr:colOff>
      <xdr:row>173</xdr:row>
      <xdr:rowOff>1714500</xdr:rowOff>
    </xdr:from>
    <xdr:to>
      <xdr:col>8</xdr:col>
      <xdr:colOff>777240</xdr:colOff>
      <xdr:row>178</xdr:row>
      <xdr:rowOff>7620</xdr:rowOff>
    </xdr:to>
    <xdr:sp macro="" textlink="">
      <xdr:nvSpPr>
        <xdr:cNvPr id="24" name="Flecha: a la derecha 23">
          <a:extLst>
            <a:ext uri="{FF2B5EF4-FFF2-40B4-BE49-F238E27FC236}">
              <a16:creationId xmlns:a16="http://schemas.microsoft.com/office/drawing/2014/main" id="{83D6D53F-3ECC-455F-B6DE-FCCB5A48739F}"/>
            </a:ext>
          </a:extLst>
        </xdr:cNvPr>
        <xdr:cNvSpPr/>
      </xdr:nvSpPr>
      <xdr:spPr>
        <a:xfrm rot="5400000">
          <a:off x="12531762" y="6293672"/>
          <a:ext cx="892885"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777240</xdr:colOff>
      <xdr:row>174</xdr:row>
      <xdr:rowOff>7620</xdr:rowOff>
    </xdr:from>
    <xdr:to>
      <xdr:col>7</xdr:col>
      <xdr:colOff>998220</xdr:colOff>
      <xdr:row>177</xdr:row>
      <xdr:rowOff>175260</xdr:rowOff>
    </xdr:to>
    <xdr:sp macro="" textlink="">
      <xdr:nvSpPr>
        <xdr:cNvPr id="25" name="Flecha: a la derecha 24">
          <a:extLst>
            <a:ext uri="{FF2B5EF4-FFF2-40B4-BE49-F238E27FC236}">
              <a16:creationId xmlns:a16="http://schemas.microsoft.com/office/drawing/2014/main" id="{E36B9880-B2CA-4E9B-B643-392AEE544673}"/>
            </a:ext>
          </a:extLst>
        </xdr:cNvPr>
        <xdr:cNvSpPr/>
      </xdr:nvSpPr>
      <xdr:spPr>
        <a:xfrm rot="5400000">
          <a:off x="11018072" y="6340288"/>
          <a:ext cx="739140" cy="22098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548640</xdr:colOff>
      <xdr:row>186</xdr:row>
      <xdr:rowOff>1714500</xdr:rowOff>
    </xdr:from>
    <xdr:to>
      <xdr:col>8</xdr:col>
      <xdr:colOff>777240</xdr:colOff>
      <xdr:row>191</xdr:row>
      <xdr:rowOff>7620</xdr:rowOff>
    </xdr:to>
    <xdr:sp macro="" textlink="">
      <xdr:nvSpPr>
        <xdr:cNvPr id="26" name="Flecha: a la derecha 25">
          <a:extLst>
            <a:ext uri="{FF2B5EF4-FFF2-40B4-BE49-F238E27FC236}">
              <a16:creationId xmlns:a16="http://schemas.microsoft.com/office/drawing/2014/main" id="{9D5E2CD4-4B4A-4BB6-B8D7-511EA0637A66}"/>
            </a:ext>
          </a:extLst>
        </xdr:cNvPr>
        <xdr:cNvSpPr/>
      </xdr:nvSpPr>
      <xdr:spPr>
        <a:xfrm rot="5400000">
          <a:off x="12587792" y="50713789"/>
          <a:ext cx="780826"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777240</xdr:colOff>
      <xdr:row>187</xdr:row>
      <xdr:rowOff>7620</xdr:rowOff>
    </xdr:from>
    <xdr:to>
      <xdr:col>7</xdr:col>
      <xdr:colOff>998220</xdr:colOff>
      <xdr:row>190</xdr:row>
      <xdr:rowOff>175260</xdr:rowOff>
    </xdr:to>
    <xdr:sp macro="" textlink="">
      <xdr:nvSpPr>
        <xdr:cNvPr id="27" name="Flecha: a la derecha 26">
          <a:extLst>
            <a:ext uri="{FF2B5EF4-FFF2-40B4-BE49-F238E27FC236}">
              <a16:creationId xmlns:a16="http://schemas.microsoft.com/office/drawing/2014/main" id="{E4446EFD-B20C-4B1C-A1C9-70AD42F3290F}"/>
            </a:ext>
          </a:extLst>
        </xdr:cNvPr>
        <xdr:cNvSpPr/>
      </xdr:nvSpPr>
      <xdr:spPr>
        <a:xfrm rot="5400000">
          <a:off x="11018072" y="50704376"/>
          <a:ext cx="739140" cy="22098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548640</xdr:colOff>
      <xdr:row>195</xdr:row>
      <xdr:rowOff>1714500</xdr:rowOff>
    </xdr:from>
    <xdr:to>
      <xdr:col>8</xdr:col>
      <xdr:colOff>777240</xdr:colOff>
      <xdr:row>200</xdr:row>
      <xdr:rowOff>7620</xdr:rowOff>
    </xdr:to>
    <xdr:sp macro="" textlink="">
      <xdr:nvSpPr>
        <xdr:cNvPr id="28" name="Flecha: a la derecha 27">
          <a:extLst>
            <a:ext uri="{FF2B5EF4-FFF2-40B4-BE49-F238E27FC236}">
              <a16:creationId xmlns:a16="http://schemas.microsoft.com/office/drawing/2014/main" id="{E0730726-3E47-491A-BDE9-63372E08D5B9}"/>
            </a:ext>
          </a:extLst>
        </xdr:cNvPr>
        <xdr:cNvSpPr/>
      </xdr:nvSpPr>
      <xdr:spPr>
        <a:xfrm rot="5400000">
          <a:off x="12587792" y="54557407"/>
          <a:ext cx="780826"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777240</xdr:colOff>
      <xdr:row>196</xdr:row>
      <xdr:rowOff>7620</xdr:rowOff>
    </xdr:from>
    <xdr:to>
      <xdr:col>7</xdr:col>
      <xdr:colOff>998220</xdr:colOff>
      <xdr:row>199</xdr:row>
      <xdr:rowOff>175260</xdr:rowOff>
    </xdr:to>
    <xdr:sp macro="" textlink="">
      <xdr:nvSpPr>
        <xdr:cNvPr id="29" name="Flecha: a la derecha 28">
          <a:extLst>
            <a:ext uri="{FF2B5EF4-FFF2-40B4-BE49-F238E27FC236}">
              <a16:creationId xmlns:a16="http://schemas.microsoft.com/office/drawing/2014/main" id="{60EB9C09-9C36-4A39-B18F-DD92099187FF}"/>
            </a:ext>
          </a:extLst>
        </xdr:cNvPr>
        <xdr:cNvSpPr/>
      </xdr:nvSpPr>
      <xdr:spPr>
        <a:xfrm rot="5400000">
          <a:off x="11018072" y="54547994"/>
          <a:ext cx="739140" cy="22098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548640</xdr:colOff>
      <xdr:row>210</xdr:row>
      <xdr:rowOff>1714500</xdr:rowOff>
    </xdr:from>
    <xdr:to>
      <xdr:col>8</xdr:col>
      <xdr:colOff>777240</xdr:colOff>
      <xdr:row>215</xdr:row>
      <xdr:rowOff>7620</xdr:rowOff>
    </xdr:to>
    <xdr:sp macro="" textlink="">
      <xdr:nvSpPr>
        <xdr:cNvPr id="30" name="Flecha: a la derecha 29">
          <a:extLst>
            <a:ext uri="{FF2B5EF4-FFF2-40B4-BE49-F238E27FC236}">
              <a16:creationId xmlns:a16="http://schemas.microsoft.com/office/drawing/2014/main" id="{6CEECA6A-B676-45BA-B94D-E423E676CF30}"/>
            </a:ext>
          </a:extLst>
        </xdr:cNvPr>
        <xdr:cNvSpPr/>
      </xdr:nvSpPr>
      <xdr:spPr>
        <a:xfrm rot="5400000">
          <a:off x="12587792" y="57639025"/>
          <a:ext cx="780826"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777240</xdr:colOff>
      <xdr:row>211</xdr:row>
      <xdr:rowOff>7620</xdr:rowOff>
    </xdr:from>
    <xdr:to>
      <xdr:col>7</xdr:col>
      <xdr:colOff>998220</xdr:colOff>
      <xdr:row>214</xdr:row>
      <xdr:rowOff>175260</xdr:rowOff>
    </xdr:to>
    <xdr:sp macro="" textlink="">
      <xdr:nvSpPr>
        <xdr:cNvPr id="31" name="Flecha: a la derecha 30">
          <a:extLst>
            <a:ext uri="{FF2B5EF4-FFF2-40B4-BE49-F238E27FC236}">
              <a16:creationId xmlns:a16="http://schemas.microsoft.com/office/drawing/2014/main" id="{9D21DAA5-1F80-47F7-ACC0-B5EC696F5EE1}"/>
            </a:ext>
          </a:extLst>
        </xdr:cNvPr>
        <xdr:cNvSpPr/>
      </xdr:nvSpPr>
      <xdr:spPr>
        <a:xfrm rot="5400000">
          <a:off x="11018072" y="57629612"/>
          <a:ext cx="739140" cy="22098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548640</xdr:colOff>
      <xdr:row>229</xdr:row>
      <xdr:rowOff>1714500</xdr:rowOff>
    </xdr:from>
    <xdr:to>
      <xdr:col>8</xdr:col>
      <xdr:colOff>777240</xdr:colOff>
      <xdr:row>234</xdr:row>
      <xdr:rowOff>7620</xdr:rowOff>
    </xdr:to>
    <xdr:sp macro="" textlink="">
      <xdr:nvSpPr>
        <xdr:cNvPr id="32" name="Flecha: a la derecha 31">
          <a:extLst>
            <a:ext uri="{FF2B5EF4-FFF2-40B4-BE49-F238E27FC236}">
              <a16:creationId xmlns:a16="http://schemas.microsoft.com/office/drawing/2014/main" id="{4A0A929B-6E3E-437E-B5CD-3096D8244138}"/>
            </a:ext>
          </a:extLst>
        </xdr:cNvPr>
        <xdr:cNvSpPr/>
      </xdr:nvSpPr>
      <xdr:spPr>
        <a:xfrm rot="5400000">
          <a:off x="12531762" y="6293672"/>
          <a:ext cx="892885"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777240</xdr:colOff>
      <xdr:row>230</xdr:row>
      <xdr:rowOff>7620</xdr:rowOff>
    </xdr:from>
    <xdr:to>
      <xdr:col>7</xdr:col>
      <xdr:colOff>998220</xdr:colOff>
      <xdr:row>233</xdr:row>
      <xdr:rowOff>175260</xdr:rowOff>
    </xdr:to>
    <xdr:sp macro="" textlink="">
      <xdr:nvSpPr>
        <xdr:cNvPr id="33" name="Flecha: a la derecha 32">
          <a:extLst>
            <a:ext uri="{FF2B5EF4-FFF2-40B4-BE49-F238E27FC236}">
              <a16:creationId xmlns:a16="http://schemas.microsoft.com/office/drawing/2014/main" id="{CD6AAACE-7D89-484A-B5D3-0838B6550411}"/>
            </a:ext>
          </a:extLst>
        </xdr:cNvPr>
        <xdr:cNvSpPr/>
      </xdr:nvSpPr>
      <xdr:spPr>
        <a:xfrm rot="5400000">
          <a:off x="11018072" y="6340288"/>
          <a:ext cx="739140" cy="22098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548640</xdr:colOff>
      <xdr:row>238</xdr:row>
      <xdr:rowOff>1714500</xdr:rowOff>
    </xdr:from>
    <xdr:to>
      <xdr:col>8</xdr:col>
      <xdr:colOff>777240</xdr:colOff>
      <xdr:row>243</xdr:row>
      <xdr:rowOff>7620</xdr:rowOff>
    </xdr:to>
    <xdr:sp macro="" textlink="">
      <xdr:nvSpPr>
        <xdr:cNvPr id="34" name="Flecha: a la derecha 33">
          <a:extLst>
            <a:ext uri="{FF2B5EF4-FFF2-40B4-BE49-F238E27FC236}">
              <a16:creationId xmlns:a16="http://schemas.microsoft.com/office/drawing/2014/main" id="{30CF2BE3-8FA8-495B-ADB0-A0943A04EF06}"/>
            </a:ext>
          </a:extLst>
        </xdr:cNvPr>
        <xdr:cNvSpPr/>
      </xdr:nvSpPr>
      <xdr:spPr>
        <a:xfrm rot="5400000">
          <a:off x="12587792" y="66850260"/>
          <a:ext cx="780826"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777240</xdr:colOff>
      <xdr:row>239</xdr:row>
      <xdr:rowOff>7620</xdr:rowOff>
    </xdr:from>
    <xdr:to>
      <xdr:col>7</xdr:col>
      <xdr:colOff>998220</xdr:colOff>
      <xdr:row>242</xdr:row>
      <xdr:rowOff>175260</xdr:rowOff>
    </xdr:to>
    <xdr:sp macro="" textlink="">
      <xdr:nvSpPr>
        <xdr:cNvPr id="35" name="Flecha: a la derecha 34">
          <a:extLst>
            <a:ext uri="{FF2B5EF4-FFF2-40B4-BE49-F238E27FC236}">
              <a16:creationId xmlns:a16="http://schemas.microsoft.com/office/drawing/2014/main" id="{D5FCA2A4-E64E-4AFD-87ED-3F061C69B053}"/>
            </a:ext>
          </a:extLst>
        </xdr:cNvPr>
        <xdr:cNvSpPr/>
      </xdr:nvSpPr>
      <xdr:spPr>
        <a:xfrm rot="5400000">
          <a:off x="11018072" y="66840847"/>
          <a:ext cx="739140" cy="22098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548640</xdr:colOff>
      <xdr:row>248</xdr:row>
      <xdr:rowOff>1714500</xdr:rowOff>
    </xdr:from>
    <xdr:to>
      <xdr:col>8</xdr:col>
      <xdr:colOff>777240</xdr:colOff>
      <xdr:row>253</xdr:row>
      <xdr:rowOff>7620</xdr:rowOff>
    </xdr:to>
    <xdr:sp macro="" textlink="">
      <xdr:nvSpPr>
        <xdr:cNvPr id="36" name="Flecha: a la derecha 35">
          <a:extLst>
            <a:ext uri="{FF2B5EF4-FFF2-40B4-BE49-F238E27FC236}">
              <a16:creationId xmlns:a16="http://schemas.microsoft.com/office/drawing/2014/main" id="{3FFC4983-7120-4C40-9DFD-90324751222F}"/>
            </a:ext>
          </a:extLst>
        </xdr:cNvPr>
        <xdr:cNvSpPr/>
      </xdr:nvSpPr>
      <xdr:spPr>
        <a:xfrm rot="5400000">
          <a:off x="12586391" y="68933154"/>
          <a:ext cx="783627"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777240</xdr:colOff>
      <xdr:row>249</xdr:row>
      <xdr:rowOff>7620</xdr:rowOff>
    </xdr:from>
    <xdr:to>
      <xdr:col>7</xdr:col>
      <xdr:colOff>998220</xdr:colOff>
      <xdr:row>252</xdr:row>
      <xdr:rowOff>175260</xdr:rowOff>
    </xdr:to>
    <xdr:sp macro="" textlink="">
      <xdr:nvSpPr>
        <xdr:cNvPr id="37" name="Flecha: a la derecha 36">
          <a:extLst>
            <a:ext uri="{FF2B5EF4-FFF2-40B4-BE49-F238E27FC236}">
              <a16:creationId xmlns:a16="http://schemas.microsoft.com/office/drawing/2014/main" id="{8AB4391A-807A-4FAC-967E-1F9267CD781E}"/>
            </a:ext>
          </a:extLst>
        </xdr:cNvPr>
        <xdr:cNvSpPr/>
      </xdr:nvSpPr>
      <xdr:spPr>
        <a:xfrm rot="5400000">
          <a:off x="11018072" y="68925141"/>
          <a:ext cx="739140" cy="22098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640080</xdr:colOff>
      <xdr:row>258</xdr:row>
      <xdr:rowOff>1501140</xdr:rowOff>
    </xdr:from>
    <xdr:to>
      <xdr:col>7</xdr:col>
      <xdr:colOff>868680</xdr:colOff>
      <xdr:row>262</xdr:row>
      <xdr:rowOff>175260</xdr:rowOff>
    </xdr:to>
    <xdr:sp macro="" textlink="">
      <xdr:nvSpPr>
        <xdr:cNvPr id="38" name="Flecha: a la derecha 37">
          <a:extLst>
            <a:ext uri="{FF2B5EF4-FFF2-40B4-BE49-F238E27FC236}">
              <a16:creationId xmlns:a16="http://schemas.microsoft.com/office/drawing/2014/main" id="{C82DB5AD-FF85-4247-A430-16EBCA1BE8BF}"/>
            </a:ext>
          </a:extLst>
        </xdr:cNvPr>
        <xdr:cNvSpPr/>
      </xdr:nvSpPr>
      <xdr:spPr>
        <a:xfrm rot="5400000">
          <a:off x="10879007" y="12303499"/>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525780</xdr:colOff>
      <xdr:row>258</xdr:row>
      <xdr:rowOff>1508760</xdr:rowOff>
    </xdr:from>
    <xdr:to>
      <xdr:col>8</xdr:col>
      <xdr:colOff>754380</xdr:colOff>
      <xdr:row>262</xdr:row>
      <xdr:rowOff>182880</xdr:rowOff>
    </xdr:to>
    <xdr:sp macro="" textlink="">
      <xdr:nvSpPr>
        <xdr:cNvPr id="39" name="Flecha: a la derecha 38">
          <a:extLst>
            <a:ext uri="{FF2B5EF4-FFF2-40B4-BE49-F238E27FC236}">
              <a16:creationId xmlns:a16="http://schemas.microsoft.com/office/drawing/2014/main" id="{95387FEA-8F69-42CF-8AD7-0F584B78E10D}"/>
            </a:ext>
          </a:extLst>
        </xdr:cNvPr>
        <xdr:cNvSpPr/>
      </xdr:nvSpPr>
      <xdr:spPr>
        <a:xfrm rot="5400000">
          <a:off x="12580060" y="12311119"/>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640080</xdr:colOff>
      <xdr:row>272</xdr:row>
      <xdr:rowOff>1501140</xdr:rowOff>
    </xdr:from>
    <xdr:to>
      <xdr:col>7</xdr:col>
      <xdr:colOff>868680</xdr:colOff>
      <xdr:row>276</xdr:row>
      <xdr:rowOff>175260</xdr:rowOff>
    </xdr:to>
    <xdr:sp macro="" textlink="">
      <xdr:nvSpPr>
        <xdr:cNvPr id="40" name="Flecha: a la derecha 39">
          <a:extLst>
            <a:ext uri="{FF2B5EF4-FFF2-40B4-BE49-F238E27FC236}">
              <a16:creationId xmlns:a16="http://schemas.microsoft.com/office/drawing/2014/main" id="{949C3BA1-B4A0-4593-BABD-C6BCE601D1CB}"/>
            </a:ext>
          </a:extLst>
        </xdr:cNvPr>
        <xdr:cNvSpPr/>
      </xdr:nvSpPr>
      <xdr:spPr>
        <a:xfrm rot="5400000">
          <a:off x="10894695" y="19838334"/>
          <a:ext cx="719194"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525780</xdr:colOff>
      <xdr:row>272</xdr:row>
      <xdr:rowOff>1508760</xdr:rowOff>
    </xdr:from>
    <xdr:to>
      <xdr:col>8</xdr:col>
      <xdr:colOff>754380</xdr:colOff>
      <xdr:row>276</xdr:row>
      <xdr:rowOff>182880</xdr:rowOff>
    </xdr:to>
    <xdr:sp macro="" textlink="">
      <xdr:nvSpPr>
        <xdr:cNvPr id="41" name="Flecha: a la derecha 40">
          <a:extLst>
            <a:ext uri="{FF2B5EF4-FFF2-40B4-BE49-F238E27FC236}">
              <a16:creationId xmlns:a16="http://schemas.microsoft.com/office/drawing/2014/main" id="{ED309483-583B-4AFA-9078-63109BA8752B}"/>
            </a:ext>
          </a:extLst>
        </xdr:cNvPr>
        <xdr:cNvSpPr/>
      </xdr:nvSpPr>
      <xdr:spPr>
        <a:xfrm rot="5400000">
          <a:off x="12595748" y="19845954"/>
          <a:ext cx="719194"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640080</xdr:colOff>
      <xdr:row>291</xdr:row>
      <xdr:rowOff>1501140</xdr:rowOff>
    </xdr:from>
    <xdr:to>
      <xdr:col>7</xdr:col>
      <xdr:colOff>868680</xdr:colOff>
      <xdr:row>295</xdr:row>
      <xdr:rowOff>175260</xdr:rowOff>
    </xdr:to>
    <xdr:sp macro="" textlink="">
      <xdr:nvSpPr>
        <xdr:cNvPr id="42" name="Flecha: a la derecha 41">
          <a:extLst>
            <a:ext uri="{FF2B5EF4-FFF2-40B4-BE49-F238E27FC236}">
              <a16:creationId xmlns:a16="http://schemas.microsoft.com/office/drawing/2014/main" id="{67599371-E511-4E40-842A-76329B28516D}"/>
            </a:ext>
          </a:extLst>
        </xdr:cNvPr>
        <xdr:cNvSpPr/>
      </xdr:nvSpPr>
      <xdr:spPr>
        <a:xfrm rot="5400000">
          <a:off x="10694110" y="30462631"/>
          <a:ext cx="1120364"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525780</xdr:colOff>
      <xdr:row>291</xdr:row>
      <xdr:rowOff>1508760</xdr:rowOff>
    </xdr:from>
    <xdr:to>
      <xdr:col>8</xdr:col>
      <xdr:colOff>754380</xdr:colOff>
      <xdr:row>295</xdr:row>
      <xdr:rowOff>182880</xdr:rowOff>
    </xdr:to>
    <xdr:sp macro="" textlink="">
      <xdr:nvSpPr>
        <xdr:cNvPr id="43" name="Flecha: a la derecha 42">
          <a:extLst>
            <a:ext uri="{FF2B5EF4-FFF2-40B4-BE49-F238E27FC236}">
              <a16:creationId xmlns:a16="http://schemas.microsoft.com/office/drawing/2014/main" id="{A1B9DE4B-5767-45AB-8622-B3FB2FC9C32A}"/>
            </a:ext>
          </a:extLst>
        </xdr:cNvPr>
        <xdr:cNvSpPr/>
      </xdr:nvSpPr>
      <xdr:spPr>
        <a:xfrm rot="5400000">
          <a:off x="12395163" y="30470251"/>
          <a:ext cx="1120364"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640080</xdr:colOff>
      <xdr:row>302</xdr:row>
      <xdr:rowOff>1501140</xdr:rowOff>
    </xdr:from>
    <xdr:to>
      <xdr:col>7</xdr:col>
      <xdr:colOff>868680</xdr:colOff>
      <xdr:row>306</xdr:row>
      <xdr:rowOff>175260</xdr:rowOff>
    </xdr:to>
    <xdr:sp macro="" textlink="">
      <xdr:nvSpPr>
        <xdr:cNvPr id="44" name="Flecha: a la derecha 43">
          <a:extLst>
            <a:ext uri="{FF2B5EF4-FFF2-40B4-BE49-F238E27FC236}">
              <a16:creationId xmlns:a16="http://schemas.microsoft.com/office/drawing/2014/main" id="{FBB9570E-AF9C-4EB6-A2CB-91710FF925AF}"/>
            </a:ext>
          </a:extLst>
        </xdr:cNvPr>
        <xdr:cNvSpPr/>
      </xdr:nvSpPr>
      <xdr:spPr>
        <a:xfrm rot="5400000">
          <a:off x="10879007" y="82530763"/>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525780</xdr:colOff>
      <xdr:row>302</xdr:row>
      <xdr:rowOff>1508760</xdr:rowOff>
    </xdr:from>
    <xdr:to>
      <xdr:col>8</xdr:col>
      <xdr:colOff>754380</xdr:colOff>
      <xdr:row>306</xdr:row>
      <xdr:rowOff>182880</xdr:rowOff>
    </xdr:to>
    <xdr:sp macro="" textlink="">
      <xdr:nvSpPr>
        <xdr:cNvPr id="45" name="Flecha: a la derecha 44">
          <a:extLst>
            <a:ext uri="{FF2B5EF4-FFF2-40B4-BE49-F238E27FC236}">
              <a16:creationId xmlns:a16="http://schemas.microsoft.com/office/drawing/2014/main" id="{ED28CA11-E917-45D1-93C3-C24E1F453B87}"/>
            </a:ext>
          </a:extLst>
        </xdr:cNvPr>
        <xdr:cNvSpPr/>
      </xdr:nvSpPr>
      <xdr:spPr>
        <a:xfrm rot="5400000">
          <a:off x="12580060" y="82538383"/>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624840</xdr:colOff>
      <xdr:row>321</xdr:row>
      <xdr:rowOff>1691640</xdr:rowOff>
    </xdr:from>
    <xdr:to>
      <xdr:col>7</xdr:col>
      <xdr:colOff>853440</xdr:colOff>
      <xdr:row>325</xdr:row>
      <xdr:rowOff>175260</xdr:rowOff>
    </xdr:to>
    <xdr:sp macro="" textlink="">
      <xdr:nvSpPr>
        <xdr:cNvPr id="46" name="Flecha: a la derecha 45">
          <a:extLst>
            <a:ext uri="{FF2B5EF4-FFF2-40B4-BE49-F238E27FC236}">
              <a16:creationId xmlns:a16="http://schemas.microsoft.com/office/drawing/2014/main" id="{6B873539-EDF7-4254-9755-99F2D1635135}"/>
            </a:ext>
          </a:extLst>
        </xdr:cNvPr>
        <xdr:cNvSpPr/>
      </xdr:nvSpPr>
      <xdr:spPr>
        <a:xfrm rot="5400000">
          <a:off x="10863767" y="2363881"/>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548640</xdr:colOff>
      <xdr:row>321</xdr:row>
      <xdr:rowOff>1714500</xdr:rowOff>
    </xdr:from>
    <xdr:to>
      <xdr:col>8</xdr:col>
      <xdr:colOff>777240</xdr:colOff>
      <xdr:row>326</xdr:row>
      <xdr:rowOff>7620</xdr:rowOff>
    </xdr:to>
    <xdr:sp macro="" textlink="">
      <xdr:nvSpPr>
        <xdr:cNvPr id="47" name="Flecha: a la derecha 46">
          <a:extLst>
            <a:ext uri="{FF2B5EF4-FFF2-40B4-BE49-F238E27FC236}">
              <a16:creationId xmlns:a16="http://schemas.microsoft.com/office/drawing/2014/main" id="{6D6746BA-917C-47C7-98B8-388CF8B9D8FE}"/>
            </a:ext>
          </a:extLst>
        </xdr:cNvPr>
        <xdr:cNvSpPr/>
      </xdr:nvSpPr>
      <xdr:spPr>
        <a:xfrm rot="5400000">
          <a:off x="12587792" y="2382819"/>
          <a:ext cx="780826"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6</xdr:col>
      <xdr:colOff>662940</xdr:colOff>
      <xdr:row>334</xdr:row>
      <xdr:rowOff>586740</xdr:rowOff>
    </xdr:from>
    <xdr:to>
      <xdr:col>6</xdr:col>
      <xdr:colOff>899160</xdr:colOff>
      <xdr:row>338</xdr:row>
      <xdr:rowOff>144780</xdr:rowOff>
    </xdr:to>
    <xdr:sp macro="" textlink="">
      <xdr:nvSpPr>
        <xdr:cNvPr id="48" name="Flecha: a la derecha 47">
          <a:extLst>
            <a:ext uri="{FF2B5EF4-FFF2-40B4-BE49-F238E27FC236}">
              <a16:creationId xmlns:a16="http://schemas.microsoft.com/office/drawing/2014/main" id="{027F39D1-D588-4ED4-807E-9447D6249EB0}"/>
            </a:ext>
          </a:extLst>
        </xdr:cNvPr>
        <xdr:cNvSpPr/>
      </xdr:nvSpPr>
      <xdr:spPr>
        <a:xfrm rot="5400000">
          <a:off x="9542593" y="9012331"/>
          <a:ext cx="720090" cy="23622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6</xdr:col>
      <xdr:colOff>662940</xdr:colOff>
      <xdr:row>343</xdr:row>
      <xdr:rowOff>586740</xdr:rowOff>
    </xdr:from>
    <xdr:to>
      <xdr:col>6</xdr:col>
      <xdr:colOff>899160</xdr:colOff>
      <xdr:row>347</xdr:row>
      <xdr:rowOff>144780</xdr:rowOff>
    </xdr:to>
    <xdr:sp macro="" textlink="">
      <xdr:nvSpPr>
        <xdr:cNvPr id="49" name="Flecha: a la derecha 48">
          <a:extLst>
            <a:ext uri="{FF2B5EF4-FFF2-40B4-BE49-F238E27FC236}">
              <a16:creationId xmlns:a16="http://schemas.microsoft.com/office/drawing/2014/main" id="{CEE0DB04-5DF0-49DA-8235-202F35B54882}"/>
            </a:ext>
          </a:extLst>
        </xdr:cNvPr>
        <xdr:cNvSpPr/>
      </xdr:nvSpPr>
      <xdr:spPr>
        <a:xfrm rot="5400000">
          <a:off x="9558841" y="36068374"/>
          <a:ext cx="687593" cy="23622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640080</xdr:colOff>
      <xdr:row>352</xdr:row>
      <xdr:rowOff>1501140</xdr:rowOff>
    </xdr:from>
    <xdr:to>
      <xdr:col>7</xdr:col>
      <xdr:colOff>868680</xdr:colOff>
      <xdr:row>356</xdr:row>
      <xdr:rowOff>175260</xdr:rowOff>
    </xdr:to>
    <xdr:sp macro="" textlink="">
      <xdr:nvSpPr>
        <xdr:cNvPr id="50" name="Flecha: a la derecha 49">
          <a:extLst>
            <a:ext uri="{FF2B5EF4-FFF2-40B4-BE49-F238E27FC236}">
              <a16:creationId xmlns:a16="http://schemas.microsoft.com/office/drawing/2014/main" id="{AE04D5D9-E3F1-491E-BB78-E86B835916EC}"/>
            </a:ext>
          </a:extLst>
        </xdr:cNvPr>
        <xdr:cNvSpPr/>
      </xdr:nvSpPr>
      <xdr:spPr>
        <a:xfrm rot="5400000">
          <a:off x="10879007" y="12303499"/>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525780</xdr:colOff>
      <xdr:row>352</xdr:row>
      <xdr:rowOff>1508760</xdr:rowOff>
    </xdr:from>
    <xdr:to>
      <xdr:col>8</xdr:col>
      <xdr:colOff>754380</xdr:colOff>
      <xdr:row>356</xdr:row>
      <xdr:rowOff>182880</xdr:rowOff>
    </xdr:to>
    <xdr:sp macro="" textlink="">
      <xdr:nvSpPr>
        <xdr:cNvPr id="51" name="Flecha: a la derecha 50">
          <a:extLst>
            <a:ext uri="{FF2B5EF4-FFF2-40B4-BE49-F238E27FC236}">
              <a16:creationId xmlns:a16="http://schemas.microsoft.com/office/drawing/2014/main" id="{1CB5CDE5-F229-44AC-86DC-F2D28A7F032A}"/>
            </a:ext>
          </a:extLst>
        </xdr:cNvPr>
        <xdr:cNvSpPr/>
      </xdr:nvSpPr>
      <xdr:spPr>
        <a:xfrm rot="5400000">
          <a:off x="12580060" y="12311119"/>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640080</xdr:colOff>
      <xdr:row>363</xdr:row>
      <xdr:rowOff>1501140</xdr:rowOff>
    </xdr:from>
    <xdr:to>
      <xdr:col>7</xdr:col>
      <xdr:colOff>868680</xdr:colOff>
      <xdr:row>367</xdr:row>
      <xdr:rowOff>175260</xdr:rowOff>
    </xdr:to>
    <xdr:sp macro="" textlink="">
      <xdr:nvSpPr>
        <xdr:cNvPr id="56" name="Flecha: a la derecha 55">
          <a:extLst>
            <a:ext uri="{FF2B5EF4-FFF2-40B4-BE49-F238E27FC236}">
              <a16:creationId xmlns:a16="http://schemas.microsoft.com/office/drawing/2014/main" id="{FBB02230-84DD-4CF8-97BF-2B9ECEC2D4DE}"/>
            </a:ext>
          </a:extLst>
        </xdr:cNvPr>
        <xdr:cNvSpPr/>
      </xdr:nvSpPr>
      <xdr:spPr>
        <a:xfrm rot="5400000">
          <a:off x="10879007" y="100191234"/>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525780</xdr:colOff>
      <xdr:row>363</xdr:row>
      <xdr:rowOff>1508760</xdr:rowOff>
    </xdr:from>
    <xdr:to>
      <xdr:col>8</xdr:col>
      <xdr:colOff>754380</xdr:colOff>
      <xdr:row>367</xdr:row>
      <xdr:rowOff>182880</xdr:rowOff>
    </xdr:to>
    <xdr:sp macro="" textlink="">
      <xdr:nvSpPr>
        <xdr:cNvPr id="57" name="Flecha: a la derecha 56">
          <a:extLst>
            <a:ext uri="{FF2B5EF4-FFF2-40B4-BE49-F238E27FC236}">
              <a16:creationId xmlns:a16="http://schemas.microsoft.com/office/drawing/2014/main" id="{E03D0A4D-18F7-4A90-8A5D-D19694F837FF}"/>
            </a:ext>
          </a:extLst>
        </xdr:cNvPr>
        <xdr:cNvSpPr/>
      </xdr:nvSpPr>
      <xdr:spPr>
        <a:xfrm rot="5400000">
          <a:off x="12580060" y="100198854"/>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624840</xdr:colOff>
      <xdr:row>375</xdr:row>
      <xdr:rowOff>1691640</xdr:rowOff>
    </xdr:from>
    <xdr:to>
      <xdr:col>7</xdr:col>
      <xdr:colOff>853440</xdr:colOff>
      <xdr:row>379</xdr:row>
      <xdr:rowOff>175260</xdr:rowOff>
    </xdr:to>
    <xdr:sp macro="" textlink="">
      <xdr:nvSpPr>
        <xdr:cNvPr id="58" name="Flecha: a la derecha 57">
          <a:extLst>
            <a:ext uri="{FF2B5EF4-FFF2-40B4-BE49-F238E27FC236}">
              <a16:creationId xmlns:a16="http://schemas.microsoft.com/office/drawing/2014/main" id="{AF97949F-270F-4755-9559-A6DAA4F74700}"/>
            </a:ext>
          </a:extLst>
        </xdr:cNvPr>
        <xdr:cNvSpPr/>
      </xdr:nvSpPr>
      <xdr:spPr>
        <a:xfrm rot="5400000">
          <a:off x="10852561" y="91753204"/>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548640</xdr:colOff>
      <xdr:row>375</xdr:row>
      <xdr:rowOff>1714500</xdr:rowOff>
    </xdr:from>
    <xdr:to>
      <xdr:col>8</xdr:col>
      <xdr:colOff>777240</xdr:colOff>
      <xdr:row>380</xdr:row>
      <xdr:rowOff>7620</xdr:rowOff>
    </xdr:to>
    <xdr:sp macro="" textlink="">
      <xdr:nvSpPr>
        <xdr:cNvPr id="59" name="Flecha: a la derecha 58">
          <a:extLst>
            <a:ext uri="{FF2B5EF4-FFF2-40B4-BE49-F238E27FC236}">
              <a16:creationId xmlns:a16="http://schemas.microsoft.com/office/drawing/2014/main" id="{63CB6B0E-552D-4B99-BA07-5BE62B1CF073}"/>
            </a:ext>
          </a:extLst>
        </xdr:cNvPr>
        <xdr:cNvSpPr/>
      </xdr:nvSpPr>
      <xdr:spPr>
        <a:xfrm rot="5400000">
          <a:off x="12576586" y="91772142"/>
          <a:ext cx="780826"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548640</xdr:colOff>
      <xdr:row>388</xdr:row>
      <xdr:rowOff>1714500</xdr:rowOff>
    </xdr:from>
    <xdr:to>
      <xdr:col>8</xdr:col>
      <xdr:colOff>777240</xdr:colOff>
      <xdr:row>393</xdr:row>
      <xdr:rowOff>7620</xdr:rowOff>
    </xdr:to>
    <xdr:sp macro="" textlink="">
      <xdr:nvSpPr>
        <xdr:cNvPr id="53" name="Flecha: a la derecha 52">
          <a:extLst>
            <a:ext uri="{FF2B5EF4-FFF2-40B4-BE49-F238E27FC236}">
              <a16:creationId xmlns:a16="http://schemas.microsoft.com/office/drawing/2014/main" id="{AD1FAB37-E92B-4126-BC83-880CABB1FBAF}"/>
            </a:ext>
          </a:extLst>
        </xdr:cNvPr>
        <xdr:cNvSpPr/>
      </xdr:nvSpPr>
      <xdr:spPr>
        <a:xfrm rot="5400000">
          <a:off x="12576586" y="91772142"/>
          <a:ext cx="780826"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editAs="oneCell">
    <xdr:from>
      <xdr:col>0</xdr:col>
      <xdr:colOff>437029</xdr:colOff>
      <xdr:row>397</xdr:row>
      <xdr:rowOff>33618</xdr:rowOff>
    </xdr:from>
    <xdr:to>
      <xdr:col>16</xdr:col>
      <xdr:colOff>707136</xdr:colOff>
      <xdr:row>414</xdr:row>
      <xdr:rowOff>112993</xdr:rowOff>
    </xdr:to>
    <xdr:pic>
      <xdr:nvPicPr>
        <xdr:cNvPr id="55" name="Imagen 54">
          <a:extLst>
            <a:ext uri="{FF2B5EF4-FFF2-40B4-BE49-F238E27FC236}">
              <a16:creationId xmlns:a16="http://schemas.microsoft.com/office/drawing/2014/main" id="{CAFB086F-947B-49BB-BCB6-F7F6DBD32D65}"/>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a:fillRect/>
        </a:stretch>
      </xdr:blipFill>
      <xdr:spPr bwMode="auto">
        <a:xfrm>
          <a:off x="437029" y="111901942"/>
          <a:ext cx="23336249" cy="3317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222251</xdr:colOff>
      <xdr:row>411</xdr:row>
      <xdr:rowOff>134938</xdr:rowOff>
    </xdr:from>
    <xdr:to>
      <xdr:col>16</xdr:col>
      <xdr:colOff>224630</xdr:colOff>
      <xdr:row>426</xdr:row>
      <xdr:rowOff>87312</xdr:rowOff>
    </xdr:to>
    <xdr:pic>
      <xdr:nvPicPr>
        <xdr:cNvPr id="62" name="Imagen 61">
          <a:extLst>
            <a:ext uri="{FF2B5EF4-FFF2-40B4-BE49-F238E27FC236}">
              <a16:creationId xmlns:a16="http://schemas.microsoft.com/office/drawing/2014/main" id="{11EAC3F8-99E4-4ECA-80CC-CDD5FE68E3B8}"/>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2251" y="113291938"/>
          <a:ext cx="23090185" cy="28098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624840</xdr:colOff>
      <xdr:row>481</xdr:row>
      <xdr:rowOff>1691640</xdr:rowOff>
    </xdr:from>
    <xdr:to>
      <xdr:col>7</xdr:col>
      <xdr:colOff>853440</xdr:colOff>
      <xdr:row>485</xdr:row>
      <xdr:rowOff>175260</xdr:rowOff>
    </xdr:to>
    <xdr:sp macro="" textlink="">
      <xdr:nvSpPr>
        <xdr:cNvPr id="54" name="Flecha: a la derecha 53">
          <a:extLst>
            <a:ext uri="{FF2B5EF4-FFF2-40B4-BE49-F238E27FC236}">
              <a16:creationId xmlns:a16="http://schemas.microsoft.com/office/drawing/2014/main" id="{A6B16887-75C7-4C76-887E-488629DB3F2E}"/>
            </a:ext>
          </a:extLst>
        </xdr:cNvPr>
        <xdr:cNvSpPr/>
      </xdr:nvSpPr>
      <xdr:spPr>
        <a:xfrm rot="5400000">
          <a:off x="11210449" y="91923394"/>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548640</xdr:colOff>
      <xdr:row>481</xdr:row>
      <xdr:rowOff>1714500</xdr:rowOff>
    </xdr:from>
    <xdr:to>
      <xdr:col>8</xdr:col>
      <xdr:colOff>777240</xdr:colOff>
      <xdr:row>486</xdr:row>
      <xdr:rowOff>7620</xdr:rowOff>
    </xdr:to>
    <xdr:sp macro="" textlink="">
      <xdr:nvSpPr>
        <xdr:cNvPr id="60" name="Flecha: a la derecha 59">
          <a:extLst>
            <a:ext uri="{FF2B5EF4-FFF2-40B4-BE49-F238E27FC236}">
              <a16:creationId xmlns:a16="http://schemas.microsoft.com/office/drawing/2014/main" id="{64AB3B63-67C4-479F-94D7-79DC07087708}"/>
            </a:ext>
          </a:extLst>
        </xdr:cNvPr>
        <xdr:cNvSpPr/>
      </xdr:nvSpPr>
      <xdr:spPr>
        <a:xfrm rot="5400000">
          <a:off x="12928521" y="91942682"/>
          <a:ext cx="781526"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548640</xdr:colOff>
      <xdr:row>490</xdr:row>
      <xdr:rowOff>1714500</xdr:rowOff>
    </xdr:from>
    <xdr:to>
      <xdr:col>8</xdr:col>
      <xdr:colOff>777240</xdr:colOff>
      <xdr:row>495</xdr:row>
      <xdr:rowOff>7620</xdr:rowOff>
    </xdr:to>
    <xdr:sp macro="" textlink="">
      <xdr:nvSpPr>
        <xdr:cNvPr id="61" name="Flecha: a la derecha 60">
          <a:extLst>
            <a:ext uri="{FF2B5EF4-FFF2-40B4-BE49-F238E27FC236}">
              <a16:creationId xmlns:a16="http://schemas.microsoft.com/office/drawing/2014/main" id="{2C81F3F7-CC92-463D-A46E-3CAC28326351}"/>
            </a:ext>
          </a:extLst>
        </xdr:cNvPr>
        <xdr:cNvSpPr/>
      </xdr:nvSpPr>
      <xdr:spPr>
        <a:xfrm rot="5400000">
          <a:off x="12928520" y="67010995"/>
          <a:ext cx="781527"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777240</xdr:colOff>
      <xdr:row>491</xdr:row>
      <xdr:rowOff>7620</xdr:rowOff>
    </xdr:from>
    <xdr:to>
      <xdr:col>7</xdr:col>
      <xdr:colOff>998220</xdr:colOff>
      <xdr:row>494</xdr:row>
      <xdr:rowOff>175260</xdr:rowOff>
    </xdr:to>
    <xdr:sp macro="" textlink="">
      <xdr:nvSpPr>
        <xdr:cNvPr id="63" name="Flecha: a la derecha 62">
          <a:extLst>
            <a:ext uri="{FF2B5EF4-FFF2-40B4-BE49-F238E27FC236}">
              <a16:creationId xmlns:a16="http://schemas.microsoft.com/office/drawing/2014/main" id="{27960BD8-8B9C-428D-96ED-66663063EA92}"/>
            </a:ext>
          </a:extLst>
        </xdr:cNvPr>
        <xdr:cNvSpPr/>
      </xdr:nvSpPr>
      <xdr:spPr>
        <a:xfrm rot="5400000">
          <a:off x="11364754" y="67001231"/>
          <a:ext cx="739140" cy="22098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762952</xdr:colOff>
      <xdr:row>511</xdr:row>
      <xdr:rowOff>0</xdr:rowOff>
    </xdr:from>
    <xdr:to>
      <xdr:col>8</xdr:col>
      <xdr:colOff>991552</xdr:colOff>
      <xdr:row>515</xdr:row>
      <xdr:rowOff>7620</xdr:rowOff>
    </xdr:to>
    <xdr:sp macro="" textlink="">
      <xdr:nvSpPr>
        <xdr:cNvPr id="64" name="Flecha: a la derecha 63">
          <a:extLst>
            <a:ext uri="{FF2B5EF4-FFF2-40B4-BE49-F238E27FC236}">
              <a16:creationId xmlns:a16="http://schemas.microsoft.com/office/drawing/2014/main" id="{AAB95907-EE7B-442E-984F-BA13524482C9}"/>
            </a:ext>
          </a:extLst>
        </xdr:cNvPr>
        <xdr:cNvSpPr/>
      </xdr:nvSpPr>
      <xdr:spPr>
        <a:xfrm rot="5400000">
          <a:off x="12761833" y="140698776"/>
          <a:ext cx="781526"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9</xdr:col>
      <xdr:colOff>515301</xdr:colOff>
      <xdr:row>511</xdr:row>
      <xdr:rowOff>1007</xdr:rowOff>
    </xdr:from>
    <xdr:to>
      <xdr:col>9</xdr:col>
      <xdr:colOff>736281</xdr:colOff>
      <xdr:row>514</xdr:row>
      <xdr:rowOff>169970</xdr:rowOff>
    </xdr:to>
    <xdr:sp macro="" textlink="">
      <xdr:nvSpPr>
        <xdr:cNvPr id="65" name="Flecha: a la derecha 64">
          <a:extLst>
            <a:ext uri="{FF2B5EF4-FFF2-40B4-BE49-F238E27FC236}">
              <a16:creationId xmlns:a16="http://schemas.microsoft.com/office/drawing/2014/main" id="{03A056D5-1CE1-47D6-81E3-E27EF7E9D5E1}"/>
            </a:ext>
          </a:extLst>
        </xdr:cNvPr>
        <xdr:cNvSpPr/>
      </xdr:nvSpPr>
      <xdr:spPr>
        <a:xfrm rot="5400000">
          <a:off x="14197778" y="140683062"/>
          <a:ext cx="740463" cy="22098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640080</xdr:colOff>
      <xdr:row>526</xdr:row>
      <xdr:rowOff>1501140</xdr:rowOff>
    </xdr:from>
    <xdr:to>
      <xdr:col>7</xdr:col>
      <xdr:colOff>868680</xdr:colOff>
      <xdr:row>530</xdr:row>
      <xdr:rowOff>175260</xdr:rowOff>
    </xdr:to>
    <xdr:sp macro="" textlink="">
      <xdr:nvSpPr>
        <xdr:cNvPr id="66" name="Flecha: a la derecha 65">
          <a:extLst>
            <a:ext uri="{FF2B5EF4-FFF2-40B4-BE49-F238E27FC236}">
              <a16:creationId xmlns:a16="http://schemas.microsoft.com/office/drawing/2014/main" id="{A16771F6-75D9-4551-A6C3-E05F914E0F9F}"/>
            </a:ext>
          </a:extLst>
        </xdr:cNvPr>
        <xdr:cNvSpPr/>
      </xdr:nvSpPr>
      <xdr:spPr>
        <a:xfrm rot="5400000">
          <a:off x="11225689" y="74433113"/>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525780</xdr:colOff>
      <xdr:row>527</xdr:row>
      <xdr:rowOff>1508760</xdr:rowOff>
    </xdr:from>
    <xdr:to>
      <xdr:col>8</xdr:col>
      <xdr:colOff>754380</xdr:colOff>
      <xdr:row>531</xdr:row>
      <xdr:rowOff>182880</xdr:rowOff>
    </xdr:to>
    <xdr:sp macro="" textlink="">
      <xdr:nvSpPr>
        <xdr:cNvPr id="67" name="Flecha: a la derecha 66">
          <a:extLst>
            <a:ext uri="{FF2B5EF4-FFF2-40B4-BE49-F238E27FC236}">
              <a16:creationId xmlns:a16="http://schemas.microsoft.com/office/drawing/2014/main" id="{BF46FFE8-F410-4573-83DB-6AE080CE3B8F}"/>
            </a:ext>
          </a:extLst>
        </xdr:cNvPr>
        <xdr:cNvSpPr/>
      </xdr:nvSpPr>
      <xdr:spPr>
        <a:xfrm rot="5400000">
          <a:off x="12921139" y="74440733"/>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640080</xdr:colOff>
      <xdr:row>538</xdr:row>
      <xdr:rowOff>1501140</xdr:rowOff>
    </xdr:from>
    <xdr:to>
      <xdr:col>7</xdr:col>
      <xdr:colOff>868680</xdr:colOff>
      <xdr:row>542</xdr:row>
      <xdr:rowOff>175260</xdr:rowOff>
    </xdr:to>
    <xdr:sp macro="" textlink="">
      <xdr:nvSpPr>
        <xdr:cNvPr id="68" name="Flecha: a la derecha 67">
          <a:extLst>
            <a:ext uri="{FF2B5EF4-FFF2-40B4-BE49-F238E27FC236}">
              <a16:creationId xmlns:a16="http://schemas.microsoft.com/office/drawing/2014/main" id="{21829987-B236-404E-9981-52DADA63CD72}"/>
            </a:ext>
          </a:extLst>
        </xdr:cNvPr>
        <xdr:cNvSpPr/>
      </xdr:nvSpPr>
      <xdr:spPr>
        <a:xfrm rot="5400000">
          <a:off x="11225689" y="100364925"/>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525780</xdr:colOff>
      <xdr:row>539</xdr:row>
      <xdr:rowOff>1508760</xdr:rowOff>
    </xdr:from>
    <xdr:to>
      <xdr:col>8</xdr:col>
      <xdr:colOff>754380</xdr:colOff>
      <xdr:row>543</xdr:row>
      <xdr:rowOff>182880</xdr:rowOff>
    </xdr:to>
    <xdr:sp macro="" textlink="">
      <xdr:nvSpPr>
        <xdr:cNvPr id="69" name="Flecha: a la derecha 68">
          <a:extLst>
            <a:ext uri="{FF2B5EF4-FFF2-40B4-BE49-F238E27FC236}">
              <a16:creationId xmlns:a16="http://schemas.microsoft.com/office/drawing/2014/main" id="{1C85E176-3FCB-4EAE-8603-2DB3DC8656DF}"/>
            </a:ext>
          </a:extLst>
        </xdr:cNvPr>
        <xdr:cNvSpPr/>
      </xdr:nvSpPr>
      <xdr:spPr>
        <a:xfrm rot="5400000">
          <a:off x="12921139" y="100372545"/>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640080</xdr:colOff>
      <xdr:row>548</xdr:row>
      <xdr:rowOff>1501140</xdr:rowOff>
    </xdr:from>
    <xdr:to>
      <xdr:col>7</xdr:col>
      <xdr:colOff>868680</xdr:colOff>
      <xdr:row>552</xdr:row>
      <xdr:rowOff>175260</xdr:rowOff>
    </xdr:to>
    <xdr:sp macro="" textlink="">
      <xdr:nvSpPr>
        <xdr:cNvPr id="70" name="Flecha: a la derecha 69">
          <a:extLst>
            <a:ext uri="{FF2B5EF4-FFF2-40B4-BE49-F238E27FC236}">
              <a16:creationId xmlns:a16="http://schemas.microsoft.com/office/drawing/2014/main" id="{CDD1748F-C946-47DD-A400-4A2E7535DB86}"/>
            </a:ext>
          </a:extLst>
        </xdr:cNvPr>
        <xdr:cNvSpPr/>
      </xdr:nvSpPr>
      <xdr:spPr>
        <a:xfrm rot="5400000">
          <a:off x="11225689" y="147418425"/>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525780</xdr:colOff>
      <xdr:row>549</xdr:row>
      <xdr:rowOff>1508760</xdr:rowOff>
    </xdr:from>
    <xdr:to>
      <xdr:col>8</xdr:col>
      <xdr:colOff>754380</xdr:colOff>
      <xdr:row>553</xdr:row>
      <xdr:rowOff>182880</xdr:rowOff>
    </xdr:to>
    <xdr:sp macro="" textlink="">
      <xdr:nvSpPr>
        <xdr:cNvPr id="71" name="Flecha: a la derecha 70">
          <a:extLst>
            <a:ext uri="{FF2B5EF4-FFF2-40B4-BE49-F238E27FC236}">
              <a16:creationId xmlns:a16="http://schemas.microsoft.com/office/drawing/2014/main" id="{4FFCC804-B7F6-45D8-8D31-BDCF2B39946C}"/>
            </a:ext>
          </a:extLst>
        </xdr:cNvPr>
        <xdr:cNvSpPr/>
      </xdr:nvSpPr>
      <xdr:spPr>
        <a:xfrm rot="5400000">
          <a:off x="12921139" y="147426045"/>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640080</xdr:colOff>
      <xdr:row>558</xdr:row>
      <xdr:rowOff>1501140</xdr:rowOff>
    </xdr:from>
    <xdr:to>
      <xdr:col>7</xdr:col>
      <xdr:colOff>868680</xdr:colOff>
      <xdr:row>562</xdr:row>
      <xdr:rowOff>175260</xdr:rowOff>
    </xdr:to>
    <xdr:sp macro="" textlink="">
      <xdr:nvSpPr>
        <xdr:cNvPr id="72" name="Flecha: a la derecha 71">
          <a:extLst>
            <a:ext uri="{FF2B5EF4-FFF2-40B4-BE49-F238E27FC236}">
              <a16:creationId xmlns:a16="http://schemas.microsoft.com/office/drawing/2014/main" id="{3A1C46F4-0D1C-4413-86F0-02B2CE9B3F3C}"/>
            </a:ext>
          </a:extLst>
        </xdr:cNvPr>
        <xdr:cNvSpPr/>
      </xdr:nvSpPr>
      <xdr:spPr>
        <a:xfrm rot="5400000">
          <a:off x="11225689" y="147418425"/>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525780</xdr:colOff>
      <xdr:row>559</xdr:row>
      <xdr:rowOff>1508760</xdr:rowOff>
    </xdr:from>
    <xdr:to>
      <xdr:col>8</xdr:col>
      <xdr:colOff>754380</xdr:colOff>
      <xdr:row>563</xdr:row>
      <xdr:rowOff>182880</xdr:rowOff>
    </xdr:to>
    <xdr:sp macro="" textlink="">
      <xdr:nvSpPr>
        <xdr:cNvPr id="73" name="Flecha: a la derecha 72">
          <a:extLst>
            <a:ext uri="{FF2B5EF4-FFF2-40B4-BE49-F238E27FC236}">
              <a16:creationId xmlns:a16="http://schemas.microsoft.com/office/drawing/2014/main" id="{AF58D5F1-CE79-4D39-B546-49E223FD167B}"/>
            </a:ext>
          </a:extLst>
        </xdr:cNvPr>
        <xdr:cNvSpPr/>
      </xdr:nvSpPr>
      <xdr:spPr>
        <a:xfrm rot="5400000">
          <a:off x="12921139" y="147426045"/>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editAs="oneCell">
    <xdr:from>
      <xdr:col>9</xdr:col>
      <xdr:colOff>590550</xdr:colOff>
      <xdr:row>496</xdr:row>
      <xdr:rowOff>95250</xdr:rowOff>
    </xdr:from>
    <xdr:to>
      <xdr:col>12</xdr:col>
      <xdr:colOff>330199</xdr:colOff>
      <xdr:row>501</xdr:row>
      <xdr:rowOff>104775</xdr:rowOff>
    </xdr:to>
    <xdr:pic>
      <xdr:nvPicPr>
        <xdr:cNvPr id="76" name="Imagen 75">
          <a:extLst>
            <a:ext uri="{FF2B5EF4-FFF2-40B4-BE49-F238E27FC236}">
              <a16:creationId xmlns:a16="http://schemas.microsoft.com/office/drawing/2014/main" id="{D466328E-04B2-459C-B2B6-3B3EB3C8CB41}"/>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14878050" y="136893300"/>
          <a:ext cx="3495675" cy="96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114300</xdr:colOff>
      <xdr:row>505</xdr:row>
      <xdr:rowOff>76200</xdr:rowOff>
    </xdr:from>
    <xdr:to>
      <xdr:col>15</xdr:col>
      <xdr:colOff>73819</xdr:colOff>
      <xdr:row>510</xdr:row>
      <xdr:rowOff>66675</xdr:rowOff>
    </xdr:to>
    <xdr:pic>
      <xdr:nvPicPr>
        <xdr:cNvPr id="77" name="Imagen 76">
          <a:extLst>
            <a:ext uri="{FF2B5EF4-FFF2-40B4-BE49-F238E27FC236}">
              <a16:creationId xmlns:a16="http://schemas.microsoft.com/office/drawing/2014/main" id="{F30C949B-4009-4028-A1D8-13DC03B8B09E}"/>
            </a:ext>
          </a:extLst>
        </xdr:cNvPr>
        <xdr:cNvPicPr>
          <a:picLocks noChangeAspect="1" noChangeArrowheads="1"/>
        </xdr:cNvPicPr>
      </xdr:nvPicPr>
      <xdr:blipFill>
        <a:blip xmlns:r="http://schemas.openxmlformats.org/officeDocument/2006/relationships" r:embed="rId4" cstate="email">
          <a:extLst>
            <a:ext uri="{28A0092B-C50C-407E-A947-70E740481C1C}">
              <a14:useLocalDpi xmlns:a14="http://schemas.microsoft.com/office/drawing/2010/main" val="0"/>
            </a:ext>
          </a:extLst>
        </a:blip>
        <a:srcRect/>
        <a:stretch>
          <a:fillRect/>
        </a:stretch>
      </xdr:blipFill>
      <xdr:spPr bwMode="auto">
        <a:xfrm>
          <a:off x="17316450" y="138588750"/>
          <a:ext cx="3495675" cy="96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624840</xdr:colOff>
      <xdr:row>596</xdr:row>
      <xdr:rowOff>1691640</xdr:rowOff>
    </xdr:from>
    <xdr:to>
      <xdr:col>7</xdr:col>
      <xdr:colOff>853440</xdr:colOff>
      <xdr:row>600</xdr:row>
      <xdr:rowOff>175260</xdr:rowOff>
    </xdr:to>
    <xdr:sp macro="" textlink="">
      <xdr:nvSpPr>
        <xdr:cNvPr id="74" name="Flecha: a la derecha 73">
          <a:extLst>
            <a:ext uri="{FF2B5EF4-FFF2-40B4-BE49-F238E27FC236}">
              <a16:creationId xmlns:a16="http://schemas.microsoft.com/office/drawing/2014/main" id="{651068F1-B137-413B-9FE0-F6020DD0A192}"/>
            </a:ext>
          </a:extLst>
        </xdr:cNvPr>
        <xdr:cNvSpPr/>
      </xdr:nvSpPr>
      <xdr:spPr>
        <a:xfrm rot="5400000">
          <a:off x="11567636" y="131892675"/>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548640</xdr:colOff>
      <xdr:row>596</xdr:row>
      <xdr:rowOff>1714500</xdr:rowOff>
    </xdr:from>
    <xdr:to>
      <xdr:col>8</xdr:col>
      <xdr:colOff>777240</xdr:colOff>
      <xdr:row>601</xdr:row>
      <xdr:rowOff>7620</xdr:rowOff>
    </xdr:to>
    <xdr:sp macro="" textlink="">
      <xdr:nvSpPr>
        <xdr:cNvPr id="75" name="Flecha: a la derecha 74">
          <a:extLst>
            <a:ext uri="{FF2B5EF4-FFF2-40B4-BE49-F238E27FC236}">
              <a16:creationId xmlns:a16="http://schemas.microsoft.com/office/drawing/2014/main" id="{4B4753DE-0178-4106-A240-65122C64AC7B}"/>
            </a:ext>
          </a:extLst>
        </xdr:cNvPr>
        <xdr:cNvSpPr/>
      </xdr:nvSpPr>
      <xdr:spPr>
        <a:xfrm rot="5400000">
          <a:off x="12880896" y="131911963"/>
          <a:ext cx="781526"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548640</xdr:colOff>
      <xdr:row>606</xdr:row>
      <xdr:rowOff>1714500</xdr:rowOff>
    </xdr:from>
    <xdr:to>
      <xdr:col>8</xdr:col>
      <xdr:colOff>777240</xdr:colOff>
      <xdr:row>611</xdr:row>
      <xdr:rowOff>7620</xdr:rowOff>
    </xdr:to>
    <xdr:sp macro="" textlink="">
      <xdr:nvSpPr>
        <xdr:cNvPr id="78" name="Flecha: a la derecha 77">
          <a:extLst>
            <a:ext uri="{FF2B5EF4-FFF2-40B4-BE49-F238E27FC236}">
              <a16:creationId xmlns:a16="http://schemas.microsoft.com/office/drawing/2014/main" id="{1E720BB2-D2B3-482F-BA5C-43F916124F0D}"/>
            </a:ext>
          </a:extLst>
        </xdr:cNvPr>
        <xdr:cNvSpPr/>
      </xdr:nvSpPr>
      <xdr:spPr>
        <a:xfrm rot="5400000">
          <a:off x="12880896" y="134995682"/>
          <a:ext cx="781526"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777240</xdr:colOff>
      <xdr:row>607</xdr:row>
      <xdr:rowOff>7620</xdr:rowOff>
    </xdr:from>
    <xdr:to>
      <xdr:col>7</xdr:col>
      <xdr:colOff>998220</xdr:colOff>
      <xdr:row>610</xdr:row>
      <xdr:rowOff>175260</xdr:rowOff>
    </xdr:to>
    <xdr:sp macro="" textlink="">
      <xdr:nvSpPr>
        <xdr:cNvPr id="79" name="Flecha: a la derecha 78">
          <a:extLst>
            <a:ext uri="{FF2B5EF4-FFF2-40B4-BE49-F238E27FC236}">
              <a16:creationId xmlns:a16="http://schemas.microsoft.com/office/drawing/2014/main" id="{D00D4CCE-35D3-4E69-9418-43A1E20C4150}"/>
            </a:ext>
          </a:extLst>
        </xdr:cNvPr>
        <xdr:cNvSpPr/>
      </xdr:nvSpPr>
      <xdr:spPr>
        <a:xfrm rot="5400000">
          <a:off x="11721941" y="134985919"/>
          <a:ext cx="739140" cy="22098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640080</xdr:colOff>
      <xdr:row>616</xdr:row>
      <xdr:rowOff>1501140</xdr:rowOff>
    </xdr:from>
    <xdr:to>
      <xdr:col>7</xdr:col>
      <xdr:colOff>868680</xdr:colOff>
      <xdr:row>620</xdr:row>
      <xdr:rowOff>175260</xdr:rowOff>
    </xdr:to>
    <xdr:sp macro="" textlink="">
      <xdr:nvSpPr>
        <xdr:cNvPr id="80" name="Flecha: a la derecha 79">
          <a:extLst>
            <a:ext uri="{FF2B5EF4-FFF2-40B4-BE49-F238E27FC236}">
              <a16:creationId xmlns:a16="http://schemas.microsoft.com/office/drawing/2014/main" id="{28556D5A-C89C-4024-A7F4-9DF0C5DD3B63}"/>
            </a:ext>
          </a:extLst>
        </xdr:cNvPr>
        <xdr:cNvSpPr/>
      </xdr:nvSpPr>
      <xdr:spPr>
        <a:xfrm rot="5400000">
          <a:off x="11582876" y="74456925"/>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525780</xdr:colOff>
      <xdr:row>616</xdr:row>
      <xdr:rowOff>1508760</xdr:rowOff>
    </xdr:from>
    <xdr:to>
      <xdr:col>8</xdr:col>
      <xdr:colOff>754380</xdr:colOff>
      <xdr:row>620</xdr:row>
      <xdr:rowOff>182880</xdr:rowOff>
    </xdr:to>
    <xdr:sp macro="" textlink="">
      <xdr:nvSpPr>
        <xdr:cNvPr id="81" name="Flecha: a la derecha 80">
          <a:extLst>
            <a:ext uri="{FF2B5EF4-FFF2-40B4-BE49-F238E27FC236}">
              <a16:creationId xmlns:a16="http://schemas.microsoft.com/office/drawing/2014/main" id="{5FF98EAA-CE64-40C1-A39C-703315AB304F}"/>
            </a:ext>
          </a:extLst>
        </xdr:cNvPr>
        <xdr:cNvSpPr/>
      </xdr:nvSpPr>
      <xdr:spPr>
        <a:xfrm rot="5400000">
          <a:off x="12873514" y="74464545"/>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640080</xdr:colOff>
      <xdr:row>627</xdr:row>
      <xdr:rowOff>1501140</xdr:rowOff>
    </xdr:from>
    <xdr:to>
      <xdr:col>7</xdr:col>
      <xdr:colOff>868680</xdr:colOff>
      <xdr:row>631</xdr:row>
      <xdr:rowOff>175260</xdr:rowOff>
    </xdr:to>
    <xdr:sp macro="" textlink="">
      <xdr:nvSpPr>
        <xdr:cNvPr id="82" name="Flecha: a la derecha 81">
          <a:extLst>
            <a:ext uri="{FF2B5EF4-FFF2-40B4-BE49-F238E27FC236}">
              <a16:creationId xmlns:a16="http://schemas.microsoft.com/office/drawing/2014/main" id="{79397BAC-1E33-46E9-9C4D-A5697A1A34AE}"/>
            </a:ext>
          </a:extLst>
        </xdr:cNvPr>
        <xdr:cNvSpPr/>
      </xdr:nvSpPr>
      <xdr:spPr>
        <a:xfrm rot="5400000">
          <a:off x="11582876" y="100388738"/>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525780</xdr:colOff>
      <xdr:row>627</xdr:row>
      <xdr:rowOff>1508760</xdr:rowOff>
    </xdr:from>
    <xdr:to>
      <xdr:col>8</xdr:col>
      <xdr:colOff>754380</xdr:colOff>
      <xdr:row>631</xdr:row>
      <xdr:rowOff>182880</xdr:rowOff>
    </xdr:to>
    <xdr:sp macro="" textlink="">
      <xdr:nvSpPr>
        <xdr:cNvPr id="83" name="Flecha: a la derecha 82">
          <a:extLst>
            <a:ext uri="{FF2B5EF4-FFF2-40B4-BE49-F238E27FC236}">
              <a16:creationId xmlns:a16="http://schemas.microsoft.com/office/drawing/2014/main" id="{F68A2D3C-3F35-4B30-A030-60080AA7B9B1}"/>
            </a:ext>
          </a:extLst>
        </xdr:cNvPr>
        <xdr:cNvSpPr/>
      </xdr:nvSpPr>
      <xdr:spPr>
        <a:xfrm rot="5400000">
          <a:off x="12873514" y="100396358"/>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624840</xdr:colOff>
      <xdr:row>637</xdr:row>
      <xdr:rowOff>1691640</xdr:rowOff>
    </xdr:from>
    <xdr:to>
      <xdr:col>7</xdr:col>
      <xdr:colOff>853440</xdr:colOff>
      <xdr:row>641</xdr:row>
      <xdr:rowOff>175260</xdr:rowOff>
    </xdr:to>
    <xdr:sp macro="" textlink="">
      <xdr:nvSpPr>
        <xdr:cNvPr id="84" name="Flecha: a la derecha 83">
          <a:extLst>
            <a:ext uri="{FF2B5EF4-FFF2-40B4-BE49-F238E27FC236}">
              <a16:creationId xmlns:a16="http://schemas.microsoft.com/office/drawing/2014/main" id="{9AAB51BA-A71C-423D-81EC-0551ADB71E6B}"/>
            </a:ext>
          </a:extLst>
        </xdr:cNvPr>
        <xdr:cNvSpPr/>
      </xdr:nvSpPr>
      <xdr:spPr>
        <a:xfrm rot="5400000">
          <a:off x="11567636" y="91947206"/>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548640</xdr:colOff>
      <xdr:row>637</xdr:row>
      <xdr:rowOff>1714500</xdr:rowOff>
    </xdr:from>
    <xdr:to>
      <xdr:col>8</xdr:col>
      <xdr:colOff>777240</xdr:colOff>
      <xdr:row>642</xdr:row>
      <xdr:rowOff>7620</xdr:rowOff>
    </xdr:to>
    <xdr:sp macro="" textlink="">
      <xdr:nvSpPr>
        <xdr:cNvPr id="85" name="Flecha: a la derecha 84">
          <a:extLst>
            <a:ext uri="{FF2B5EF4-FFF2-40B4-BE49-F238E27FC236}">
              <a16:creationId xmlns:a16="http://schemas.microsoft.com/office/drawing/2014/main" id="{B7F1D2E5-005D-4C70-A64F-29B1D7F54077}"/>
            </a:ext>
          </a:extLst>
        </xdr:cNvPr>
        <xdr:cNvSpPr/>
      </xdr:nvSpPr>
      <xdr:spPr>
        <a:xfrm rot="5400000">
          <a:off x="12880895" y="91966495"/>
          <a:ext cx="781527"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624840</xdr:colOff>
      <xdr:row>645</xdr:row>
      <xdr:rowOff>1691640</xdr:rowOff>
    </xdr:from>
    <xdr:to>
      <xdr:col>7</xdr:col>
      <xdr:colOff>853440</xdr:colOff>
      <xdr:row>649</xdr:row>
      <xdr:rowOff>175260</xdr:rowOff>
    </xdr:to>
    <xdr:sp macro="" textlink="">
      <xdr:nvSpPr>
        <xdr:cNvPr id="86" name="Flecha: a la derecha 85">
          <a:extLst>
            <a:ext uri="{FF2B5EF4-FFF2-40B4-BE49-F238E27FC236}">
              <a16:creationId xmlns:a16="http://schemas.microsoft.com/office/drawing/2014/main" id="{1513DD62-8173-4642-82D7-E10097A46E58}"/>
            </a:ext>
          </a:extLst>
        </xdr:cNvPr>
        <xdr:cNvSpPr/>
      </xdr:nvSpPr>
      <xdr:spPr>
        <a:xfrm rot="5400000">
          <a:off x="11567636" y="174433706"/>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548640</xdr:colOff>
      <xdr:row>645</xdr:row>
      <xdr:rowOff>1714500</xdr:rowOff>
    </xdr:from>
    <xdr:to>
      <xdr:col>8</xdr:col>
      <xdr:colOff>777240</xdr:colOff>
      <xdr:row>650</xdr:row>
      <xdr:rowOff>7620</xdr:rowOff>
    </xdr:to>
    <xdr:sp macro="" textlink="">
      <xdr:nvSpPr>
        <xdr:cNvPr id="87" name="Flecha: a la derecha 86">
          <a:extLst>
            <a:ext uri="{FF2B5EF4-FFF2-40B4-BE49-F238E27FC236}">
              <a16:creationId xmlns:a16="http://schemas.microsoft.com/office/drawing/2014/main" id="{03C4E498-EBF6-40C7-A4F9-D1753A43E78C}"/>
            </a:ext>
          </a:extLst>
        </xdr:cNvPr>
        <xdr:cNvSpPr/>
      </xdr:nvSpPr>
      <xdr:spPr>
        <a:xfrm rot="5400000">
          <a:off x="13142832" y="174452995"/>
          <a:ext cx="781527"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640080</xdr:colOff>
      <xdr:row>657</xdr:row>
      <xdr:rowOff>1501140</xdr:rowOff>
    </xdr:from>
    <xdr:to>
      <xdr:col>7</xdr:col>
      <xdr:colOff>868680</xdr:colOff>
      <xdr:row>661</xdr:row>
      <xdr:rowOff>175260</xdr:rowOff>
    </xdr:to>
    <xdr:sp macro="" textlink="">
      <xdr:nvSpPr>
        <xdr:cNvPr id="88" name="Flecha: a la derecha 87">
          <a:extLst>
            <a:ext uri="{FF2B5EF4-FFF2-40B4-BE49-F238E27FC236}">
              <a16:creationId xmlns:a16="http://schemas.microsoft.com/office/drawing/2014/main" id="{5C3A232D-DF8D-49C3-8D93-3FC714CD714B}"/>
            </a:ext>
          </a:extLst>
        </xdr:cNvPr>
        <xdr:cNvSpPr/>
      </xdr:nvSpPr>
      <xdr:spPr>
        <a:xfrm rot="5400000">
          <a:off x="11582876" y="168266269"/>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525780</xdr:colOff>
      <xdr:row>657</xdr:row>
      <xdr:rowOff>1508760</xdr:rowOff>
    </xdr:from>
    <xdr:to>
      <xdr:col>8</xdr:col>
      <xdr:colOff>754380</xdr:colOff>
      <xdr:row>661</xdr:row>
      <xdr:rowOff>182880</xdr:rowOff>
    </xdr:to>
    <xdr:sp macro="" textlink="">
      <xdr:nvSpPr>
        <xdr:cNvPr id="89" name="Flecha: a la derecha 88">
          <a:extLst>
            <a:ext uri="{FF2B5EF4-FFF2-40B4-BE49-F238E27FC236}">
              <a16:creationId xmlns:a16="http://schemas.microsoft.com/office/drawing/2014/main" id="{E12ADCCB-27E4-42E8-83FA-A4BAB0C6E029}"/>
            </a:ext>
          </a:extLst>
        </xdr:cNvPr>
        <xdr:cNvSpPr/>
      </xdr:nvSpPr>
      <xdr:spPr>
        <a:xfrm rot="5400000">
          <a:off x="13135451" y="168273889"/>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548640</xdr:colOff>
      <xdr:row>667</xdr:row>
      <xdr:rowOff>1714500</xdr:rowOff>
    </xdr:from>
    <xdr:to>
      <xdr:col>8</xdr:col>
      <xdr:colOff>777240</xdr:colOff>
      <xdr:row>672</xdr:row>
      <xdr:rowOff>7620</xdr:rowOff>
    </xdr:to>
    <xdr:sp macro="" textlink="">
      <xdr:nvSpPr>
        <xdr:cNvPr id="90" name="Flecha: a la derecha 89">
          <a:extLst>
            <a:ext uri="{FF2B5EF4-FFF2-40B4-BE49-F238E27FC236}">
              <a16:creationId xmlns:a16="http://schemas.microsoft.com/office/drawing/2014/main" id="{048DD293-7AAD-4D6F-A338-615D5E7EE6D9}"/>
            </a:ext>
          </a:extLst>
        </xdr:cNvPr>
        <xdr:cNvSpPr/>
      </xdr:nvSpPr>
      <xdr:spPr>
        <a:xfrm rot="5400000">
          <a:off x="13142833" y="165201838"/>
          <a:ext cx="781526"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777240</xdr:colOff>
      <xdr:row>668</xdr:row>
      <xdr:rowOff>7620</xdr:rowOff>
    </xdr:from>
    <xdr:to>
      <xdr:col>7</xdr:col>
      <xdr:colOff>998220</xdr:colOff>
      <xdr:row>671</xdr:row>
      <xdr:rowOff>175260</xdr:rowOff>
    </xdr:to>
    <xdr:sp macro="" textlink="">
      <xdr:nvSpPr>
        <xdr:cNvPr id="91" name="Flecha: a la derecha 90">
          <a:extLst>
            <a:ext uri="{FF2B5EF4-FFF2-40B4-BE49-F238E27FC236}">
              <a16:creationId xmlns:a16="http://schemas.microsoft.com/office/drawing/2014/main" id="{0531F0C7-1A0B-47E4-A2C3-382354C2D45A}"/>
            </a:ext>
          </a:extLst>
        </xdr:cNvPr>
        <xdr:cNvSpPr/>
      </xdr:nvSpPr>
      <xdr:spPr>
        <a:xfrm rot="5400000">
          <a:off x="11721941" y="165192075"/>
          <a:ext cx="739140" cy="22098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640080</xdr:colOff>
      <xdr:row>678</xdr:row>
      <xdr:rowOff>1501140</xdr:rowOff>
    </xdr:from>
    <xdr:to>
      <xdr:col>7</xdr:col>
      <xdr:colOff>868680</xdr:colOff>
      <xdr:row>682</xdr:row>
      <xdr:rowOff>175260</xdr:rowOff>
    </xdr:to>
    <xdr:sp macro="" textlink="">
      <xdr:nvSpPr>
        <xdr:cNvPr id="92" name="Flecha: a la derecha 91">
          <a:extLst>
            <a:ext uri="{FF2B5EF4-FFF2-40B4-BE49-F238E27FC236}">
              <a16:creationId xmlns:a16="http://schemas.microsoft.com/office/drawing/2014/main" id="{9AC06405-57B6-42B9-99AB-C486B0E0D1A2}"/>
            </a:ext>
          </a:extLst>
        </xdr:cNvPr>
        <xdr:cNvSpPr/>
      </xdr:nvSpPr>
      <xdr:spPr>
        <a:xfrm rot="5400000">
          <a:off x="11582876" y="78112144"/>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525780</xdr:colOff>
      <xdr:row>678</xdr:row>
      <xdr:rowOff>1508760</xdr:rowOff>
    </xdr:from>
    <xdr:to>
      <xdr:col>8</xdr:col>
      <xdr:colOff>754380</xdr:colOff>
      <xdr:row>682</xdr:row>
      <xdr:rowOff>182880</xdr:rowOff>
    </xdr:to>
    <xdr:sp macro="" textlink="">
      <xdr:nvSpPr>
        <xdr:cNvPr id="93" name="Flecha: a la derecha 92">
          <a:extLst>
            <a:ext uri="{FF2B5EF4-FFF2-40B4-BE49-F238E27FC236}">
              <a16:creationId xmlns:a16="http://schemas.microsoft.com/office/drawing/2014/main" id="{E8612318-FB2C-4ED1-8C6A-57EAF4FE1646}"/>
            </a:ext>
          </a:extLst>
        </xdr:cNvPr>
        <xdr:cNvSpPr/>
      </xdr:nvSpPr>
      <xdr:spPr>
        <a:xfrm rot="5400000">
          <a:off x="13135451" y="78119764"/>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548640</xdr:colOff>
      <xdr:row>689</xdr:row>
      <xdr:rowOff>1714500</xdr:rowOff>
    </xdr:from>
    <xdr:to>
      <xdr:col>8</xdr:col>
      <xdr:colOff>777240</xdr:colOff>
      <xdr:row>694</xdr:row>
      <xdr:rowOff>7620</xdr:rowOff>
    </xdr:to>
    <xdr:sp macro="" textlink="">
      <xdr:nvSpPr>
        <xdr:cNvPr id="94" name="Flecha: a la derecha 93">
          <a:extLst>
            <a:ext uri="{FF2B5EF4-FFF2-40B4-BE49-F238E27FC236}">
              <a16:creationId xmlns:a16="http://schemas.microsoft.com/office/drawing/2014/main" id="{3F4940FD-5B64-4B4B-B778-81BA7778FBD9}"/>
            </a:ext>
          </a:extLst>
        </xdr:cNvPr>
        <xdr:cNvSpPr/>
      </xdr:nvSpPr>
      <xdr:spPr>
        <a:xfrm rot="5400000">
          <a:off x="13142832" y="71392495"/>
          <a:ext cx="781527"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777240</xdr:colOff>
      <xdr:row>690</xdr:row>
      <xdr:rowOff>7620</xdr:rowOff>
    </xdr:from>
    <xdr:to>
      <xdr:col>7</xdr:col>
      <xdr:colOff>998220</xdr:colOff>
      <xdr:row>693</xdr:row>
      <xdr:rowOff>175260</xdr:rowOff>
    </xdr:to>
    <xdr:sp macro="" textlink="">
      <xdr:nvSpPr>
        <xdr:cNvPr id="95" name="Flecha: a la derecha 94">
          <a:extLst>
            <a:ext uri="{FF2B5EF4-FFF2-40B4-BE49-F238E27FC236}">
              <a16:creationId xmlns:a16="http://schemas.microsoft.com/office/drawing/2014/main" id="{6CFC0BA8-631F-4479-8CED-58E6EC78F60D}"/>
            </a:ext>
          </a:extLst>
        </xdr:cNvPr>
        <xdr:cNvSpPr/>
      </xdr:nvSpPr>
      <xdr:spPr>
        <a:xfrm rot="5400000">
          <a:off x="11721941" y="71382731"/>
          <a:ext cx="739140" cy="22098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548640</xdr:colOff>
      <xdr:row>700</xdr:row>
      <xdr:rowOff>1714500</xdr:rowOff>
    </xdr:from>
    <xdr:to>
      <xdr:col>8</xdr:col>
      <xdr:colOff>777240</xdr:colOff>
      <xdr:row>705</xdr:row>
      <xdr:rowOff>7620</xdr:rowOff>
    </xdr:to>
    <xdr:sp macro="" textlink="">
      <xdr:nvSpPr>
        <xdr:cNvPr id="96" name="Flecha: a la derecha 95">
          <a:extLst>
            <a:ext uri="{FF2B5EF4-FFF2-40B4-BE49-F238E27FC236}">
              <a16:creationId xmlns:a16="http://schemas.microsoft.com/office/drawing/2014/main" id="{711BDE0D-725C-473A-9548-FCBF940F2A37}"/>
            </a:ext>
          </a:extLst>
        </xdr:cNvPr>
        <xdr:cNvSpPr/>
      </xdr:nvSpPr>
      <xdr:spPr>
        <a:xfrm rot="5400000">
          <a:off x="13142833" y="183704151"/>
          <a:ext cx="781526"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777240</xdr:colOff>
      <xdr:row>701</xdr:row>
      <xdr:rowOff>7620</xdr:rowOff>
    </xdr:from>
    <xdr:to>
      <xdr:col>7</xdr:col>
      <xdr:colOff>998220</xdr:colOff>
      <xdr:row>704</xdr:row>
      <xdr:rowOff>175260</xdr:rowOff>
    </xdr:to>
    <xdr:sp macro="" textlink="">
      <xdr:nvSpPr>
        <xdr:cNvPr id="97" name="Flecha: a la derecha 96">
          <a:extLst>
            <a:ext uri="{FF2B5EF4-FFF2-40B4-BE49-F238E27FC236}">
              <a16:creationId xmlns:a16="http://schemas.microsoft.com/office/drawing/2014/main" id="{C2D3CCF8-C9C5-43BA-A59B-7EE0CA6529CF}"/>
            </a:ext>
          </a:extLst>
        </xdr:cNvPr>
        <xdr:cNvSpPr/>
      </xdr:nvSpPr>
      <xdr:spPr>
        <a:xfrm rot="5400000">
          <a:off x="11721941" y="183694388"/>
          <a:ext cx="739140" cy="22098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6</xdr:col>
      <xdr:colOff>662940</xdr:colOff>
      <xdr:row>715</xdr:row>
      <xdr:rowOff>586740</xdr:rowOff>
    </xdr:from>
    <xdr:to>
      <xdr:col>6</xdr:col>
      <xdr:colOff>899160</xdr:colOff>
      <xdr:row>719</xdr:row>
      <xdr:rowOff>144780</xdr:rowOff>
    </xdr:to>
    <xdr:sp macro="" textlink="">
      <xdr:nvSpPr>
        <xdr:cNvPr id="98" name="Flecha: a la derecha 97">
          <a:extLst>
            <a:ext uri="{FF2B5EF4-FFF2-40B4-BE49-F238E27FC236}">
              <a16:creationId xmlns:a16="http://schemas.microsoft.com/office/drawing/2014/main" id="{33F6D259-B98B-46EF-ACC8-DF65F7461BA5}"/>
            </a:ext>
          </a:extLst>
        </xdr:cNvPr>
        <xdr:cNvSpPr/>
      </xdr:nvSpPr>
      <xdr:spPr>
        <a:xfrm rot="5400000">
          <a:off x="10076974" y="95011875"/>
          <a:ext cx="720090" cy="23622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6</xdr:col>
      <xdr:colOff>662940</xdr:colOff>
      <xdr:row>725</xdr:row>
      <xdr:rowOff>586740</xdr:rowOff>
    </xdr:from>
    <xdr:to>
      <xdr:col>6</xdr:col>
      <xdr:colOff>899160</xdr:colOff>
      <xdr:row>729</xdr:row>
      <xdr:rowOff>144780</xdr:rowOff>
    </xdr:to>
    <xdr:sp macro="" textlink="">
      <xdr:nvSpPr>
        <xdr:cNvPr id="99" name="Flecha: a la derecha 98">
          <a:extLst>
            <a:ext uri="{FF2B5EF4-FFF2-40B4-BE49-F238E27FC236}">
              <a16:creationId xmlns:a16="http://schemas.microsoft.com/office/drawing/2014/main" id="{607B6C42-937B-463A-9288-8336F856436A}"/>
            </a:ext>
          </a:extLst>
        </xdr:cNvPr>
        <xdr:cNvSpPr/>
      </xdr:nvSpPr>
      <xdr:spPr>
        <a:xfrm rot="5400000">
          <a:off x="10076974" y="97285969"/>
          <a:ext cx="720090" cy="23622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762952</xdr:colOff>
      <xdr:row>736</xdr:row>
      <xdr:rowOff>0</xdr:rowOff>
    </xdr:from>
    <xdr:to>
      <xdr:col>8</xdr:col>
      <xdr:colOff>991552</xdr:colOff>
      <xdr:row>740</xdr:row>
      <xdr:rowOff>7620</xdr:rowOff>
    </xdr:to>
    <xdr:sp macro="" textlink="">
      <xdr:nvSpPr>
        <xdr:cNvPr id="100" name="Flecha: a la derecha 99">
          <a:extLst>
            <a:ext uri="{FF2B5EF4-FFF2-40B4-BE49-F238E27FC236}">
              <a16:creationId xmlns:a16="http://schemas.microsoft.com/office/drawing/2014/main" id="{2DC7B7A0-4A71-4A78-A525-9C07405AFF62}"/>
            </a:ext>
          </a:extLst>
        </xdr:cNvPr>
        <xdr:cNvSpPr/>
      </xdr:nvSpPr>
      <xdr:spPr>
        <a:xfrm rot="5400000">
          <a:off x="13357145" y="139174776"/>
          <a:ext cx="781526"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646270</xdr:colOff>
      <xdr:row>736</xdr:row>
      <xdr:rowOff>24820</xdr:rowOff>
    </xdr:from>
    <xdr:to>
      <xdr:col>7</xdr:col>
      <xdr:colOff>867250</xdr:colOff>
      <xdr:row>739</xdr:row>
      <xdr:rowOff>193783</xdr:rowOff>
    </xdr:to>
    <xdr:sp macro="" textlink="">
      <xdr:nvSpPr>
        <xdr:cNvPr id="101" name="Flecha: a la derecha 100">
          <a:extLst>
            <a:ext uri="{FF2B5EF4-FFF2-40B4-BE49-F238E27FC236}">
              <a16:creationId xmlns:a16="http://schemas.microsoft.com/office/drawing/2014/main" id="{27996639-8410-4681-AEA9-5B566A004257}"/>
            </a:ext>
          </a:extLst>
        </xdr:cNvPr>
        <xdr:cNvSpPr/>
      </xdr:nvSpPr>
      <xdr:spPr>
        <a:xfrm rot="5400000">
          <a:off x="11590309" y="200928687"/>
          <a:ext cx="740463" cy="22098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640080</xdr:colOff>
      <xdr:row>749</xdr:row>
      <xdr:rowOff>1501140</xdr:rowOff>
    </xdr:from>
    <xdr:to>
      <xdr:col>7</xdr:col>
      <xdr:colOff>868680</xdr:colOff>
      <xdr:row>753</xdr:row>
      <xdr:rowOff>175260</xdr:rowOff>
    </xdr:to>
    <xdr:sp macro="" textlink="">
      <xdr:nvSpPr>
        <xdr:cNvPr id="102" name="Flecha: a la derecha 101">
          <a:extLst>
            <a:ext uri="{FF2B5EF4-FFF2-40B4-BE49-F238E27FC236}">
              <a16:creationId xmlns:a16="http://schemas.microsoft.com/office/drawing/2014/main" id="{84B0DC78-464F-475E-9360-91FD5F7227B4}"/>
            </a:ext>
          </a:extLst>
        </xdr:cNvPr>
        <xdr:cNvSpPr/>
      </xdr:nvSpPr>
      <xdr:spPr>
        <a:xfrm rot="5400000">
          <a:off x="11582876" y="168266269"/>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525780</xdr:colOff>
      <xdr:row>749</xdr:row>
      <xdr:rowOff>1508760</xdr:rowOff>
    </xdr:from>
    <xdr:to>
      <xdr:col>8</xdr:col>
      <xdr:colOff>754380</xdr:colOff>
      <xdr:row>753</xdr:row>
      <xdr:rowOff>182880</xdr:rowOff>
    </xdr:to>
    <xdr:sp macro="" textlink="">
      <xdr:nvSpPr>
        <xdr:cNvPr id="103" name="Flecha: a la derecha 102">
          <a:extLst>
            <a:ext uri="{FF2B5EF4-FFF2-40B4-BE49-F238E27FC236}">
              <a16:creationId xmlns:a16="http://schemas.microsoft.com/office/drawing/2014/main" id="{83224DE0-F117-4B3E-9924-6929F0DE1191}"/>
            </a:ext>
          </a:extLst>
        </xdr:cNvPr>
        <xdr:cNvSpPr/>
      </xdr:nvSpPr>
      <xdr:spPr>
        <a:xfrm rot="5400000">
          <a:off x="13135451" y="168273889"/>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640080</xdr:colOff>
      <xdr:row>765</xdr:row>
      <xdr:rowOff>1501140</xdr:rowOff>
    </xdr:from>
    <xdr:to>
      <xdr:col>7</xdr:col>
      <xdr:colOff>868680</xdr:colOff>
      <xdr:row>769</xdr:row>
      <xdr:rowOff>175260</xdr:rowOff>
    </xdr:to>
    <xdr:sp macro="" textlink="">
      <xdr:nvSpPr>
        <xdr:cNvPr id="104" name="Flecha: a la derecha 103">
          <a:extLst>
            <a:ext uri="{FF2B5EF4-FFF2-40B4-BE49-F238E27FC236}">
              <a16:creationId xmlns:a16="http://schemas.microsoft.com/office/drawing/2014/main" id="{BF5AD89F-709D-4D12-907C-601D7576B4B0}"/>
            </a:ext>
          </a:extLst>
        </xdr:cNvPr>
        <xdr:cNvSpPr/>
      </xdr:nvSpPr>
      <xdr:spPr>
        <a:xfrm rot="5400000">
          <a:off x="11582876" y="171540488"/>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525780</xdr:colOff>
      <xdr:row>765</xdr:row>
      <xdr:rowOff>1508760</xdr:rowOff>
    </xdr:from>
    <xdr:to>
      <xdr:col>8</xdr:col>
      <xdr:colOff>754380</xdr:colOff>
      <xdr:row>769</xdr:row>
      <xdr:rowOff>182880</xdr:rowOff>
    </xdr:to>
    <xdr:sp macro="" textlink="">
      <xdr:nvSpPr>
        <xdr:cNvPr id="105" name="Flecha: a la derecha 104">
          <a:extLst>
            <a:ext uri="{FF2B5EF4-FFF2-40B4-BE49-F238E27FC236}">
              <a16:creationId xmlns:a16="http://schemas.microsoft.com/office/drawing/2014/main" id="{F306BB98-F672-43D7-B584-3C88A6972568}"/>
            </a:ext>
          </a:extLst>
        </xdr:cNvPr>
        <xdr:cNvSpPr/>
      </xdr:nvSpPr>
      <xdr:spPr>
        <a:xfrm rot="5400000">
          <a:off x="13135451" y="171548108"/>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548640</xdr:colOff>
      <xdr:row>785</xdr:row>
      <xdr:rowOff>1714500</xdr:rowOff>
    </xdr:from>
    <xdr:to>
      <xdr:col>8</xdr:col>
      <xdr:colOff>777240</xdr:colOff>
      <xdr:row>790</xdr:row>
      <xdr:rowOff>7620</xdr:rowOff>
    </xdr:to>
    <xdr:sp macro="" textlink="">
      <xdr:nvSpPr>
        <xdr:cNvPr id="106" name="Flecha: a la derecha 105">
          <a:extLst>
            <a:ext uri="{FF2B5EF4-FFF2-40B4-BE49-F238E27FC236}">
              <a16:creationId xmlns:a16="http://schemas.microsoft.com/office/drawing/2014/main" id="{9E528E5E-C511-41D9-ADF7-234B4B677BAF}"/>
            </a:ext>
          </a:extLst>
        </xdr:cNvPr>
        <xdr:cNvSpPr/>
      </xdr:nvSpPr>
      <xdr:spPr>
        <a:xfrm rot="5400000">
          <a:off x="13142833" y="50127932"/>
          <a:ext cx="781526"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777240</xdr:colOff>
      <xdr:row>786</xdr:row>
      <xdr:rowOff>7620</xdr:rowOff>
    </xdr:from>
    <xdr:to>
      <xdr:col>7</xdr:col>
      <xdr:colOff>998220</xdr:colOff>
      <xdr:row>789</xdr:row>
      <xdr:rowOff>175260</xdr:rowOff>
    </xdr:to>
    <xdr:sp macro="" textlink="">
      <xdr:nvSpPr>
        <xdr:cNvPr id="107" name="Flecha: a la derecha 106">
          <a:extLst>
            <a:ext uri="{FF2B5EF4-FFF2-40B4-BE49-F238E27FC236}">
              <a16:creationId xmlns:a16="http://schemas.microsoft.com/office/drawing/2014/main" id="{94DDC47A-E865-417D-A8D1-404D56D0EAF1}"/>
            </a:ext>
          </a:extLst>
        </xdr:cNvPr>
        <xdr:cNvSpPr/>
      </xdr:nvSpPr>
      <xdr:spPr>
        <a:xfrm rot="5400000">
          <a:off x="11721941" y="50118169"/>
          <a:ext cx="739140" cy="22098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640080</xdr:colOff>
      <xdr:row>795</xdr:row>
      <xdr:rowOff>1501140</xdr:rowOff>
    </xdr:from>
    <xdr:to>
      <xdr:col>7</xdr:col>
      <xdr:colOff>868680</xdr:colOff>
      <xdr:row>799</xdr:row>
      <xdr:rowOff>175260</xdr:rowOff>
    </xdr:to>
    <xdr:sp macro="" textlink="">
      <xdr:nvSpPr>
        <xdr:cNvPr id="108" name="Flecha: a la derecha 107">
          <a:extLst>
            <a:ext uri="{FF2B5EF4-FFF2-40B4-BE49-F238E27FC236}">
              <a16:creationId xmlns:a16="http://schemas.microsoft.com/office/drawing/2014/main" id="{C795C139-EB16-4717-9D3A-B9871D9E3BA4}"/>
            </a:ext>
          </a:extLst>
        </xdr:cNvPr>
        <xdr:cNvSpPr/>
      </xdr:nvSpPr>
      <xdr:spPr>
        <a:xfrm rot="5400000">
          <a:off x="11582876" y="179648644"/>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525780</xdr:colOff>
      <xdr:row>795</xdr:row>
      <xdr:rowOff>1508760</xdr:rowOff>
    </xdr:from>
    <xdr:to>
      <xdr:col>8</xdr:col>
      <xdr:colOff>754380</xdr:colOff>
      <xdr:row>799</xdr:row>
      <xdr:rowOff>182880</xdr:rowOff>
    </xdr:to>
    <xdr:sp macro="" textlink="">
      <xdr:nvSpPr>
        <xdr:cNvPr id="109" name="Flecha: a la derecha 108">
          <a:extLst>
            <a:ext uri="{FF2B5EF4-FFF2-40B4-BE49-F238E27FC236}">
              <a16:creationId xmlns:a16="http://schemas.microsoft.com/office/drawing/2014/main" id="{DE01FD55-3C14-49C8-BB2B-6F9A41EDF775}"/>
            </a:ext>
          </a:extLst>
        </xdr:cNvPr>
        <xdr:cNvSpPr/>
      </xdr:nvSpPr>
      <xdr:spPr>
        <a:xfrm rot="5400000">
          <a:off x="13135451" y="179656264"/>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640080</xdr:colOff>
      <xdr:row>809</xdr:row>
      <xdr:rowOff>1501140</xdr:rowOff>
    </xdr:from>
    <xdr:to>
      <xdr:col>7</xdr:col>
      <xdr:colOff>868680</xdr:colOff>
      <xdr:row>813</xdr:row>
      <xdr:rowOff>175260</xdr:rowOff>
    </xdr:to>
    <xdr:sp macro="" textlink="">
      <xdr:nvSpPr>
        <xdr:cNvPr id="110" name="Flecha: a la derecha 109">
          <a:extLst>
            <a:ext uri="{FF2B5EF4-FFF2-40B4-BE49-F238E27FC236}">
              <a16:creationId xmlns:a16="http://schemas.microsoft.com/office/drawing/2014/main" id="{7D8E75AB-59EF-4A80-8B76-326FAAEE8985}"/>
            </a:ext>
          </a:extLst>
        </xdr:cNvPr>
        <xdr:cNvSpPr/>
      </xdr:nvSpPr>
      <xdr:spPr>
        <a:xfrm rot="5400000">
          <a:off x="11582876" y="22295644"/>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525780</xdr:colOff>
      <xdr:row>809</xdr:row>
      <xdr:rowOff>1508760</xdr:rowOff>
    </xdr:from>
    <xdr:to>
      <xdr:col>8</xdr:col>
      <xdr:colOff>754380</xdr:colOff>
      <xdr:row>813</xdr:row>
      <xdr:rowOff>182880</xdr:rowOff>
    </xdr:to>
    <xdr:sp macro="" textlink="">
      <xdr:nvSpPr>
        <xdr:cNvPr id="111" name="Flecha: a la derecha 110">
          <a:extLst>
            <a:ext uri="{FF2B5EF4-FFF2-40B4-BE49-F238E27FC236}">
              <a16:creationId xmlns:a16="http://schemas.microsoft.com/office/drawing/2014/main" id="{29E1EBC9-BCCA-4549-97BF-B8ED94264698}"/>
            </a:ext>
          </a:extLst>
        </xdr:cNvPr>
        <xdr:cNvSpPr/>
      </xdr:nvSpPr>
      <xdr:spPr>
        <a:xfrm rot="5400000">
          <a:off x="13135451" y="22303264"/>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7</xdr:col>
      <xdr:colOff>624840</xdr:colOff>
      <xdr:row>817</xdr:row>
      <xdr:rowOff>1691640</xdr:rowOff>
    </xdr:from>
    <xdr:to>
      <xdr:col>7</xdr:col>
      <xdr:colOff>853440</xdr:colOff>
      <xdr:row>821</xdr:row>
      <xdr:rowOff>175260</xdr:rowOff>
    </xdr:to>
    <xdr:sp macro="" textlink="">
      <xdr:nvSpPr>
        <xdr:cNvPr id="112" name="Flecha: a la derecha 111">
          <a:extLst>
            <a:ext uri="{FF2B5EF4-FFF2-40B4-BE49-F238E27FC236}">
              <a16:creationId xmlns:a16="http://schemas.microsoft.com/office/drawing/2014/main" id="{E8171AEB-1D5B-4E9E-92EF-59E24D6CCDE1}"/>
            </a:ext>
          </a:extLst>
        </xdr:cNvPr>
        <xdr:cNvSpPr/>
      </xdr:nvSpPr>
      <xdr:spPr>
        <a:xfrm rot="5400000">
          <a:off x="11571605" y="91189175"/>
          <a:ext cx="750570"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8</xdr:col>
      <xdr:colOff>548640</xdr:colOff>
      <xdr:row>817</xdr:row>
      <xdr:rowOff>1714500</xdr:rowOff>
    </xdr:from>
    <xdr:to>
      <xdr:col>8</xdr:col>
      <xdr:colOff>777240</xdr:colOff>
      <xdr:row>822</xdr:row>
      <xdr:rowOff>7620</xdr:rowOff>
    </xdr:to>
    <xdr:sp macro="" textlink="">
      <xdr:nvSpPr>
        <xdr:cNvPr id="113" name="Flecha: a la derecha 112">
          <a:extLst>
            <a:ext uri="{FF2B5EF4-FFF2-40B4-BE49-F238E27FC236}">
              <a16:creationId xmlns:a16="http://schemas.microsoft.com/office/drawing/2014/main" id="{25B1994B-53F2-4CE6-8105-05574690F6AA}"/>
            </a:ext>
          </a:extLst>
        </xdr:cNvPr>
        <xdr:cNvSpPr/>
      </xdr:nvSpPr>
      <xdr:spPr>
        <a:xfrm rot="5400000">
          <a:off x="13144817" y="91210448"/>
          <a:ext cx="785495" cy="22860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xdr:from>
      <xdr:col>6</xdr:col>
      <xdr:colOff>932814</xdr:colOff>
      <xdr:row>831</xdr:row>
      <xdr:rowOff>34924</xdr:rowOff>
    </xdr:from>
    <xdr:to>
      <xdr:col>6</xdr:col>
      <xdr:colOff>1206499</xdr:colOff>
      <xdr:row>834</xdr:row>
      <xdr:rowOff>176529</xdr:rowOff>
    </xdr:to>
    <xdr:sp macro="" textlink="">
      <xdr:nvSpPr>
        <xdr:cNvPr id="114" name="Flecha: a la derecha 113">
          <a:extLst>
            <a:ext uri="{FF2B5EF4-FFF2-40B4-BE49-F238E27FC236}">
              <a16:creationId xmlns:a16="http://schemas.microsoft.com/office/drawing/2014/main" id="{62029494-1EA1-4905-8E82-E33F3A6569B3}"/>
            </a:ext>
          </a:extLst>
        </xdr:cNvPr>
        <xdr:cNvSpPr/>
      </xdr:nvSpPr>
      <xdr:spPr>
        <a:xfrm rot="5400000">
          <a:off x="10841354" y="227616384"/>
          <a:ext cx="713105" cy="273685"/>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wsDr>
</file>

<file path=xl/drawings/drawing100.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D20AE0F9-0FE9-4228-8AFC-9402F5C1AC1B}"/>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42832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8BC5BCE7-FF2A-4EA4-BB5D-4609771CAB34}"/>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52922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F8F48F83-8905-4102-B22C-7DA85F50AC41}"/>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742228"/>
          <a:ext cx="1371253" cy="1268580"/>
        </a:xfrm>
        <a:prstGeom prst="rect">
          <a:avLst/>
        </a:prstGeom>
      </xdr:spPr>
    </xdr:pic>
    <xdr:clientData/>
  </xdr:twoCellAnchor>
  <xdr:twoCellAnchor editAs="oneCell">
    <xdr:from>
      <xdr:col>11</xdr:col>
      <xdr:colOff>392709</xdr:colOff>
      <xdr:row>89</xdr:row>
      <xdr:rowOff>164500</xdr:rowOff>
    </xdr:from>
    <xdr:to>
      <xdr:col>13</xdr:col>
      <xdr:colOff>239097</xdr:colOff>
      <xdr:row>98</xdr:row>
      <xdr:rowOff>47083</xdr:rowOff>
    </xdr:to>
    <xdr:pic>
      <xdr:nvPicPr>
        <xdr:cNvPr id="5" name="Imagen 4">
          <a:extLst>
            <a:ext uri="{FF2B5EF4-FFF2-40B4-BE49-F238E27FC236}">
              <a16:creationId xmlns:a16="http://schemas.microsoft.com/office/drawing/2014/main" id="{BBCA5F30-6D20-47FD-A056-767B0B8480A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355609" y="15661675"/>
          <a:ext cx="1370388" cy="1339908"/>
        </a:xfrm>
        <a:prstGeom prst="rect">
          <a:avLst/>
        </a:prstGeom>
      </xdr:spPr>
    </xdr:pic>
    <xdr:clientData/>
  </xdr:twoCellAnchor>
  <xdr:twoCellAnchor editAs="oneCell">
    <xdr:from>
      <xdr:col>8</xdr:col>
      <xdr:colOff>273447</xdr:colOff>
      <xdr:row>91</xdr:row>
      <xdr:rowOff>109537</xdr:rowOff>
    </xdr:from>
    <xdr:to>
      <xdr:col>24</xdr:col>
      <xdr:colOff>187955</xdr:colOff>
      <xdr:row>99</xdr:row>
      <xdr:rowOff>67616</xdr:rowOff>
    </xdr:to>
    <xdr:pic>
      <xdr:nvPicPr>
        <xdr:cNvPr id="11" name="Imagen 10">
          <a:extLst>
            <a:ext uri="{FF2B5EF4-FFF2-40B4-BE49-F238E27FC236}">
              <a16:creationId xmlns:a16="http://schemas.microsoft.com/office/drawing/2014/main" id="{0BAC1909-E9BC-4B99-9F75-14C2F16E0A58}"/>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2043"/>
        <a:stretch/>
      </xdr:blipFill>
      <xdr:spPr bwMode="auto">
        <a:xfrm>
          <a:off x="5956697" y="15682912"/>
          <a:ext cx="16488008" cy="12122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285750</xdr:colOff>
      <xdr:row>13</xdr:row>
      <xdr:rowOff>0</xdr:rowOff>
    </xdr:from>
    <xdr:to>
      <xdr:col>25</xdr:col>
      <xdr:colOff>603250</xdr:colOff>
      <xdr:row>39</xdr:row>
      <xdr:rowOff>31750</xdr:rowOff>
    </xdr:to>
    <xdr:pic>
      <xdr:nvPicPr>
        <xdr:cNvPr id="21" name="Imagen 20">
          <a:extLst>
            <a:ext uri="{FF2B5EF4-FFF2-40B4-BE49-F238E27FC236}">
              <a16:creationId xmlns:a16="http://schemas.microsoft.com/office/drawing/2014/main" id="{DAEB60F6-4676-47A1-9B1D-022A760AB07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35000" y="2889250"/>
          <a:ext cx="23368000" cy="4349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31750</xdr:colOff>
      <xdr:row>67</xdr:row>
      <xdr:rowOff>31750</xdr:rowOff>
    </xdr:from>
    <xdr:to>
      <xdr:col>15</xdr:col>
      <xdr:colOff>955270</xdr:colOff>
      <xdr:row>87</xdr:row>
      <xdr:rowOff>95250</xdr:rowOff>
    </xdr:to>
    <xdr:pic>
      <xdr:nvPicPr>
        <xdr:cNvPr id="22" name="Imagen 21">
          <a:extLst>
            <a:ext uri="{FF2B5EF4-FFF2-40B4-BE49-F238E27FC236}">
              <a16:creationId xmlns:a16="http://schemas.microsoft.com/office/drawing/2014/main" id="{6C23F1FF-F73E-4666-811D-CDD4C82DA2A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81000" y="11779250"/>
          <a:ext cx="11147020" cy="330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254000</xdr:colOff>
      <xdr:row>42</xdr:row>
      <xdr:rowOff>31750</xdr:rowOff>
    </xdr:from>
    <xdr:to>
      <xdr:col>25</xdr:col>
      <xdr:colOff>444500</xdr:colOff>
      <xdr:row>81</xdr:row>
      <xdr:rowOff>63500</xdr:rowOff>
    </xdr:to>
    <xdr:pic>
      <xdr:nvPicPr>
        <xdr:cNvPr id="23" name="Imagen 22">
          <a:extLst>
            <a:ext uri="{FF2B5EF4-FFF2-40B4-BE49-F238E27FC236}">
              <a16:creationId xmlns:a16="http://schemas.microsoft.com/office/drawing/2014/main" id="{57E012D6-2155-491E-8668-1B55FFE0F8F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3250" y="7715250"/>
          <a:ext cx="23241000" cy="6318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1.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1BE5A7DE-B285-46AF-A06F-8900A7A9CB06}"/>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5485725" y="0"/>
          <a:ext cx="1213221" cy="625747"/>
        </a:xfrm>
        <a:prstGeom prst="rect">
          <a:avLst/>
        </a:prstGeom>
        <a:ln>
          <a:noFill/>
        </a:ln>
      </xdr:spPr>
    </xdr:pic>
    <xdr:clientData/>
  </xdr:twoCellAnchor>
  <xdr:twoCellAnchor editAs="oneCell">
    <xdr:from>
      <xdr:col>24</xdr:col>
      <xdr:colOff>259773</xdr:colOff>
      <xdr:row>0</xdr:row>
      <xdr:rowOff>17318</xdr:rowOff>
    </xdr:from>
    <xdr:to>
      <xdr:col>25</xdr:col>
      <xdr:colOff>666058</xdr:colOff>
      <xdr:row>1</xdr:row>
      <xdr:rowOff>3023</xdr:rowOff>
    </xdr:to>
    <xdr:pic>
      <xdr:nvPicPr>
        <xdr:cNvPr id="3" name="Imagen 10" descr="Gus Marcos – Inversiones Inmobiliarias">
          <a:extLst>
            <a:ext uri="{FF2B5EF4-FFF2-40B4-BE49-F238E27FC236}">
              <a16:creationId xmlns:a16="http://schemas.microsoft.com/office/drawing/2014/main" id="{1C19577A-8986-413B-BA4B-BD0B682A797E}"/>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5424823" y="17318"/>
          <a:ext cx="663460" cy="6715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5043DE25-A124-43D2-A86E-8E7B53B8A64F}"/>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17319</xdr:rowOff>
    </xdr:to>
    <xdr:pic>
      <xdr:nvPicPr>
        <xdr:cNvPr id="5" name="Imagen 4">
          <a:extLst>
            <a:ext uri="{FF2B5EF4-FFF2-40B4-BE49-F238E27FC236}">
              <a16:creationId xmlns:a16="http://schemas.microsoft.com/office/drawing/2014/main" id="{3E592625-463D-457D-982A-EEB33A49738F}"/>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3723" cy="1336099"/>
        </a:xfrm>
        <a:prstGeom prst="rect">
          <a:avLst/>
        </a:prstGeom>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6" name="Rectángulo redondeado 2">
          <a:extLst>
            <a:ext uri="{FF2B5EF4-FFF2-40B4-BE49-F238E27FC236}">
              <a16:creationId xmlns:a16="http://schemas.microsoft.com/office/drawing/2014/main" id="{B75DD7AC-8462-4DCD-902D-9EE08F9D91FC}"/>
            </a:ext>
          </a:extLst>
        </xdr:cNvPr>
        <xdr:cNvSpPr/>
      </xdr:nvSpPr>
      <xdr:spPr>
        <a:xfrm>
          <a:off x="290945" y="14589702"/>
          <a:ext cx="1160360"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7" name="Rectángulo redondeado 2">
          <a:extLst>
            <a:ext uri="{FF2B5EF4-FFF2-40B4-BE49-F238E27FC236}">
              <a16:creationId xmlns:a16="http://schemas.microsoft.com/office/drawing/2014/main" id="{4E810E9D-0069-4CEC-9DDC-9F3C8097E70F}"/>
            </a:ext>
          </a:extLst>
        </xdr:cNvPr>
        <xdr:cNvSpPr/>
      </xdr:nvSpPr>
      <xdr:spPr>
        <a:xfrm>
          <a:off x="313458" y="13790468"/>
          <a:ext cx="1159575" cy="59537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8" name="CuadroTexto 7">
          <a:extLst>
            <a:ext uri="{FF2B5EF4-FFF2-40B4-BE49-F238E27FC236}">
              <a16:creationId xmlns:a16="http://schemas.microsoft.com/office/drawing/2014/main" id="{05F75C03-DA62-410E-97BB-C6DE9AC62A75}"/>
            </a:ext>
          </a:extLst>
        </xdr:cNvPr>
        <xdr:cNvSpPr txBox="1"/>
      </xdr:nvSpPr>
      <xdr:spPr>
        <a:xfrm>
          <a:off x="1534391" y="13910830"/>
          <a:ext cx="3685309" cy="4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9" name="CuadroTexto 8">
          <a:extLst>
            <a:ext uri="{FF2B5EF4-FFF2-40B4-BE49-F238E27FC236}">
              <a16:creationId xmlns:a16="http://schemas.microsoft.com/office/drawing/2014/main" id="{650284C5-08F2-4B88-B8B4-3C27D145D76E}"/>
            </a:ext>
          </a:extLst>
        </xdr:cNvPr>
        <xdr:cNvSpPr txBox="1"/>
      </xdr:nvSpPr>
      <xdr:spPr>
        <a:xfrm>
          <a:off x="1575954" y="14697075"/>
          <a:ext cx="2497877" cy="48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editAs="oneCell">
    <xdr:from>
      <xdr:col>1</xdr:col>
      <xdr:colOff>531972</xdr:colOff>
      <xdr:row>9</xdr:row>
      <xdr:rowOff>0</xdr:rowOff>
    </xdr:from>
    <xdr:to>
      <xdr:col>22</xdr:col>
      <xdr:colOff>364826</xdr:colOff>
      <xdr:row>91</xdr:row>
      <xdr:rowOff>112199</xdr:rowOff>
    </xdr:to>
    <xdr:pic>
      <xdr:nvPicPr>
        <xdr:cNvPr id="10" name="Imagen 9">
          <a:extLst>
            <a:ext uri="{FF2B5EF4-FFF2-40B4-BE49-F238E27FC236}">
              <a16:creationId xmlns:a16="http://schemas.microsoft.com/office/drawing/2014/main" id="{3BAAAC6E-9D9C-4F98-BD01-09B41F4362AA}"/>
            </a:ext>
          </a:extLst>
        </xdr:cNvPr>
        <xdr:cNvPicPr>
          <a:picLocks noChangeAspect="1" noChangeArrowheads="1"/>
        </xdr:cNvPicPr>
      </xdr:nvPicPr>
      <xdr:blipFill rotWithShape="1">
        <a:blip xmlns:r="http://schemas.openxmlformats.org/officeDocument/2006/relationships" r:embed="rId5" cstate="print">
          <a:biLevel thresh="75000"/>
          <a:extLst>
            <a:ext uri="{28A0092B-C50C-407E-A947-70E740481C1C}">
              <a14:useLocalDpi xmlns:a14="http://schemas.microsoft.com/office/drawing/2010/main" val="0"/>
            </a:ext>
          </a:extLst>
        </a:blip>
        <a:srcRect l="20825" t="21023" r="42124" b="20170"/>
        <a:stretch/>
      </xdr:blipFill>
      <xdr:spPr bwMode="auto">
        <a:xfrm>
          <a:off x="874872" y="2124075"/>
          <a:ext cx="19549604" cy="137138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89711</xdr:colOff>
      <xdr:row>74</xdr:row>
      <xdr:rowOff>59381</xdr:rowOff>
    </xdr:from>
    <xdr:to>
      <xdr:col>18</xdr:col>
      <xdr:colOff>1180562</xdr:colOff>
      <xdr:row>80</xdr:row>
      <xdr:rowOff>120738</xdr:rowOff>
    </xdr:to>
    <xdr:sp macro="" textlink="">
      <xdr:nvSpPr>
        <xdr:cNvPr id="11" name="Rectángulo redondeado 2">
          <a:extLst>
            <a:ext uri="{FF2B5EF4-FFF2-40B4-BE49-F238E27FC236}">
              <a16:creationId xmlns:a16="http://schemas.microsoft.com/office/drawing/2014/main" id="{50148482-39E8-48E4-B495-10A2A8349694}"/>
            </a:ext>
          </a:extLst>
        </xdr:cNvPr>
        <xdr:cNvSpPr/>
      </xdr:nvSpPr>
      <xdr:spPr>
        <a:xfrm>
          <a:off x="13186586" y="12984806"/>
          <a:ext cx="2614851" cy="1032907"/>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401783</xdr:colOff>
      <xdr:row>90</xdr:row>
      <xdr:rowOff>83128</xdr:rowOff>
    </xdr:from>
    <xdr:to>
      <xdr:col>10</xdr:col>
      <xdr:colOff>245226</xdr:colOff>
      <xdr:row>98</xdr:row>
      <xdr:rowOff>60118</xdr:rowOff>
    </xdr:to>
    <xdr:pic>
      <xdr:nvPicPr>
        <xdr:cNvPr id="12" name="Imagen 11">
          <a:extLst>
            <a:ext uri="{FF2B5EF4-FFF2-40B4-BE49-F238E27FC236}">
              <a16:creationId xmlns:a16="http://schemas.microsoft.com/office/drawing/2014/main" id="{BEE9682B-272F-4478-B150-01B85B11AE27}"/>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8</xdr:col>
      <xdr:colOff>219472</xdr:colOff>
      <xdr:row>90</xdr:row>
      <xdr:rowOff>47625</xdr:rowOff>
    </xdr:from>
    <xdr:to>
      <xdr:col>22</xdr:col>
      <xdr:colOff>2324730</xdr:colOff>
      <xdr:row>100</xdr:row>
      <xdr:rowOff>22214</xdr:rowOff>
    </xdr:to>
    <xdr:pic>
      <xdr:nvPicPr>
        <xdr:cNvPr id="14" name="Imagen 13">
          <a:extLst>
            <a:ext uri="{FF2B5EF4-FFF2-40B4-BE49-F238E27FC236}">
              <a16:creationId xmlns:a16="http://schemas.microsoft.com/office/drawing/2014/main" id="{732C7B29-0AA4-47EE-BEAA-9380AE17C34F}"/>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5902722" y="15367000"/>
          <a:ext cx="16488008" cy="1546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2.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59D497B5-EAFA-413C-9991-142137389229}"/>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AFC0FD6C-536E-4B9B-BD01-A3FDD5CCA173}"/>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E88F6C2B-0D7C-4B74-B700-D7D90F018F38}"/>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DB03D2BB-6F0E-458E-A02D-AAD90C0227EF}"/>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7533" cy="1339908"/>
        </a:xfrm>
        <a:prstGeom prst="rect">
          <a:avLst/>
        </a:prstGeom>
      </xdr:spPr>
    </xdr:pic>
    <xdr:clientData/>
  </xdr:twoCellAnchor>
  <xdr:twoCellAnchor editAs="oneCell">
    <xdr:from>
      <xdr:col>1</xdr:col>
      <xdr:colOff>190500</xdr:colOff>
      <xdr:row>15</xdr:row>
      <xdr:rowOff>133350</xdr:rowOff>
    </xdr:from>
    <xdr:to>
      <xdr:col>12</xdr:col>
      <xdr:colOff>10500</xdr:colOff>
      <xdr:row>71</xdr:row>
      <xdr:rowOff>0</xdr:rowOff>
    </xdr:to>
    <xdr:pic>
      <xdr:nvPicPr>
        <xdr:cNvPr id="6" name="Imagen 5">
          <a:extLst>
            <a:ext uri="{FF2B5EF4-FFF2-40B4-BE49-F238E27FC236}">
              <a16:creationId xmlns:a16="http://schemas.microsoft.com/office/drawing/2014/main" id="{20D2482D-6E12-41B0-BC1C-5BEEDAC6212C}"/>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533400" y="3390900"/>
          <a:ext cx="8202000" cy="9048750"/>
        </a:xfrm>
        <a:prstGeom prst="rect">
          <a:avLst/>
        </a:prstGeom>
      </xdr:spPr>
    </xdr:pic>
    <xdr:clientData/>
  </xdr:twoCellAnchor>
  <xdr:twoCellAnchor editAs="oneCell">
    <xdr:from>
      <xdr:col>19</xdr:col>
      <xdr:colOff>684143</xdr:colOff>
      <xdr:row>15</xdr:row>
      <xdr:rowOff>152400</xdr:rowOff>
    </xdr:from>
    <xdr:to>
      <xdr:col>25</xdr:col>
      <xdr:colOff>588273</xdr:colOff>
      <xdr:row>71</xdr:row>
      <xdr:rowOff>133350</xdr:rowOff>
    </xdr:to>
    <xdr:pic>
      <xdr:nvPicPr>
        <xdr:cNvPr id="7" name="Imagen 6">
          <a:extLst>
            <a:ext uri="{FF2B5EF4-FFF2-40B4-BE49-F238E27FC236}">
              <a16:creationId xmlns:a16="http://schemas.microsoft.com/office/drawing/2014/main" id="{84E73B43-8A76-47E4-A8C4-29E66BAF5A91}"/>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16724243" y="3409950"/>
          <a:ext cx="7095505" cy="9163050"/>
        </a:xfrm>
        <a:prstGeom prst="rect">
          <a:avLst/>
        </a:prstGeom>
      </xdr:spPr>
    </xdr:pic>
    <xdr:clientData/>
  </xdr:twoCellAnchor>
  <xdr:twoCellAnchor editAs="oneCell">
    <xdr:from>
      <xdr:col>12</xdr:col>
      <xdr:colOff>247650</xdr:colOff>
      <xdr:row>15</xdr:row>
      <xdr:rowOff>114300</xdr:rowOff>
    </xdr:from>
    <xdr:to>
      <xdr:col>19</xdr:col>
      <xdr:colOff>342900</xdr:colOff>
      <xdr:row>70</xdr:row>
      <xdr:rowOff>152400</xdr:rowOff>
    </xdr:to>
    <xdr:pic>
      <xdr:nvPicPr>
        <xdr:cNvPr id="8" name="Imagen 7">
          <a:extLst>
            <a:ext uri="{FF2B5EF4-FFF2-40B4-BE49-F238E27FC236}">
              <a16:creationId xmlns:a16="http://schemas.microsoft.com/office/drawing/2014/main" id="{155CC0C3-A296-4D52-8C2B-F89D69C99174}"/>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8972550" y="3371850"/>
          <a:ext cx="7410450" cy="9058275"/>
        </a:xfrm>
        <a:prstGeom prst="rect">
          <a:avLst/>
        </a:prstGeom>
      </xdr:spPr>
    </xdr:pic>
    <xdr:clientData/>
  </xdr:twoCellAnchor>
  <xdr:twoCellAnchor editAs="oneCell">
    <xdr:from>
      <xdr:col>8</xdr:col>
      <xdr:colOff>341811</xdr:colOff>
      <xdr:row>90</xdr:row>
      <xdr:rowOff>93752</xdr:rowOff>
    </xdr:from>
    <xdr:to>
      <xdr:col>24</xdr:col>
      <xdr:colOff>351569</xdr:colOff>
      <xdr:row>99</xdr:row>
      <xdr:rowOff>163591</xdr:rowOff>
    </xdr:to>
    <xdr:pic>
      <xdr:nvPicPr>
        <xdr:cNvPr id="10" name="Imagen 9">
          <a:extLst>
            <a:ext uri="{FF2B5EF4-FFF2-40B4-BE49-F238E27FC236}">
              <a16:creationId xmlns:a16="http://schemas.microsoft.com/office/drawing/2014/main" id="{22FD5E0F-4233-46B0-8F68-2E5AC3229C80}"/>
            </a:ext>
          </a:extLst>
        </xdr:cNvPr>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r="22043"/>
        <a:stretch/>
      </xdr:blipFill>
      <xdr:spPr bwMode="auto">
        <a:xfrm>
          <a:off x="6009186" y="16024315"/>
          <a:ext cx="16488008" cy="1546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3.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3B5F3DB4-44F3-479A-911A-D69B2EB14087}"/>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28377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39FB8FB4-B670-4543-A352-7A9AAD421A2A}"/>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19386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76</xdr:row>
      <xdr:rowOff>51954</xdr:rowOff>
    </xdr:from>
    <xdr:to>
      <xdr:col>17</xdr:col>
      <xdr:colOff>1410295</xdr:colOff>
      <xdr:row>79</xdr:row>
      <xdr:rowOff>589</xdr:rowOff>
    </xdr:to>
    <xdr:sp macro="" textlink="">
      <xdr:nvSpPr>
        <xdr:cNvPr id="4" name="CuadroTexto 3">
          <a:extLst>
            <a:ext uri="{FF2B5EF4-FFF2-40B4-BE49-F238E27FC236}">
              <a16:creationId xmlns:a16="http://schemas.microsoft.com/office/drawing/2014/main" id="{56B03A45-BD0B-483D-8604-BE6D64658EA0}"/>
            </a:ext>
          </a:extLst>
        </xdr:cNvPr>
        <xdr:cNvSpPr txBox="1"/>
      </xdr:nvSpPr>
      <xdr:spPr>
        <a:xfrm>
          <a:off x="11970327" y="13806054"/>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75</xdr:row>
      <xdr:rowOff>103909</xdr:rowOff>
    </xdr:from>
    <xdr:to>
      <xdr:col>16</xdr:col>
      <xdr:colOff>259814</xdr:colOff>
      <xdr:row>79</xdr:row>
      <xdr:rowOff>7780</xdr:rowOff>
    </xdr:to>
    <xdr:sp macro="" textlink="">
      <xdr:nvSpPr>
        <xdr:cNvPr id="5" name="Rectángulo redondeado 2">
          <a:extLst>
            <a:ext uri="{FF2B5EF4-FFF2-40B4-BE49-F238E27FC236}">
              <a16:creationId xmlns:a16="http://schemas.microsoft.com/office/drawing/2014/main" id="{C42CFA87-6BA2-424D-B530-DDC486356A44}"/>
            </a:ext>
          </a:extLst>
        </xdr:cNvPr>
        <xdr:cNvSpPr/>
      </xdr:nvSpPr>
      <xdr:spPr>
        <a:xfrm>
          <a:off x="10753725" y="13696084"/>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192851</xdr:colOff>
      <xdr:row>71</xdr:row>
      <xdr:rowOff>16212</xdr:rowOff>
    </xdr:from>
    <xdr:to>
      <xdr:col>16</xdr:col>
      <xdr:colOff>256450</xdr:colOff>
      <xdr:row>74</xdr:row>
      <xdr:rowOff>91230</xdr:rowOff>
    </xdr:to>
    <xdr:sp macro="" textlink="">
      <xdr:nvSpPr>
        <xdr:cNvPr id="6" name="Rectángulo redondeado 2">
          <a:extLst>
            <a:ext uri="{FF2B5EF4-FFF2-40B4-BE49-F238E27FC236}">
              <a16:creationId xmlns:a16="http://schemas.microsoft.com/office/drawing/2014/main" id="{E1DFFC3F-59C8-45D0-B47A-A1093169C69A}"/>
            </a:ext>
          </a:extLst>
        </xdr:cNvPr>
        <xdr:cNvSpPr/>
      </xdr:nvSpPr>
      <xdr:spPr>
        <a:xfrm>
          <a:off x="10756076" y="12932112"/>
          <a:ext cx="1158974" cy="56079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282580</xdr:colOff>
      <xdr:row>72</xdr:row>
      <xdr:rowOff>96983</xdr:rowOff>
    </xdr:from>
    <xdr:to>
      <xdr:col>17</xdr:col>
      <xdr:colOff>1381148</xdr:colOff>
      <xdr:row>74</xdr:row>
      <xdr:rowOff>168396</xdr:rowOff>
    </xdr:to>
    <xdr:sp macro="" textlink="">
      <xdr:nvSpPr>
        <xdr:cNvPr id="7" name="CuadroTexto 6">
          <a:extLst>
            <a:ext uri="{FF2B5EF4-FFF2-40B4-BE49-F238E27FC236}">
              <a16:creationId xmlns:a16="http://schemas.microsoft.com/office/drawing/2014/main" id="{83737146-1307-4446-B7DA-D91009C49680}"/>
            </a:ext>
          </a:extLst>
        </xdr:cNvPr>
        <xdr:cNvSpPr txBox="1"/>
      </xdr:nvSpPr>
      <xdr:spPr>
        <a:xfrm>
          <a:off x="11941180" y="13174808"/>
          <a:ext cx="2536843" cy="395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114301</xdr:rowOff>
    </xdr:to>
    <xdr:sp macro="" textlink="">
      <xdr:nvSpPr>
        <xdr:cNvPr id="8" name="AutoShape 1">
          <a:extLst>
            <a:ext uri="{FF2B5EF4-FFF2-40B4-BE49-F238E27FC236}">
              <a16:creationId xmlns:a16="http://schemas.microsoft.com/office/drawing/2014/main" id="{BB408300-D506-4555-B0B8-FD8BD134BF95}"/>
            </a:ext>
          </a:extLst>
        </xdr:cNvPr>
        <xdr:cNvSpPr>
          <a:spLocks noChangeAspect="1" noChangeArrowheads="1"/>
        </xdr:cNvSpPr>
      </xdr:nvSpPr>
      <xdr:spPr bwMode="auto">
        <a:xfrm>
          <a:off x="6438900" y="6124575"/>
          <a:ext cx="304800" cy="28575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453737</xdr:colOff>
      <xdr:row>79</xdr:row>
      <xdr:rowOff>164523</xdr:rowOff>
    </xdr:from>
    <xdr:to>
      <xdr:col>10</xdr:col>
      <xdr:colOff>95250</xdr:colOff>
      <xdr:row>86</xdr:row>
      <xdr:rowOff>100257</xdr:rowOff>
    </xdr:to>
    <xdr:pic>
      <xdr:nvPicPr>
        <xdr:cNvPr id="9" name="Imagen 8">
          <a:extLst>
            <a:ext uri="{FF2B5EF4-FFF2-40B4-BE49-F238E27FC236}">
              <a16:creationId xmlns:a16="http://schemas.microsoft.com/office/drawing/2014/main" id="{F67AAD30-1FEE-48CF-807E-4002A76F2797}"/>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130637" y="14452023"/>
          <a:ext cx="1165513" cy="1069209"/>
        </a:xfrm>
        <a:prstGeom prst="rect">
          <a:avLst/>
        </a:prstGeom>
      </xdr:spPr>
    </xdr:pic>
    <xdr:clientData/>
  </xdr:twoCellAnchor>
  <xdr:twoCellAnchor editAs="oneCell">
    <xdr:from>
      <xdr:col>11</xdr:col>
      <xdr:colOff>219939</xdr:colOff>
      <xdr:row>80</xdr:row>
      <xdr:rowOff>24245</xdr:rowOff>
    </xdr:from>
    <xdr:to>
      <xdr:col>12</xdr:col>
      <xdr:colOff>647700</xdr:colOff>
      <xdr:row>87</xdr:row>
      <xdr:rowOff>88784</xdr:rowOff>
    </xdr:to>
    <xdr:pic>
      <xdr:nvPicPr>
        <xdr:cNvPr id="10" name="Imagen 9">
          <a:extLst>
            <a:ext uri="{FF2B5EF4-FFF2-40B4-BE49-F238E27FC236}">
              <a16:creationId xmlns:a16="http://schemas.microsoft.com/office/drawing/2014/main" id="{DCDE3335-BFD0-4802-9E03-102C4C4A47A3}"/>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182839" y="14473670"/>
          <a:ext cx="1189761" cy="1178964"/>
        </a:xfrm>
        <a:prstGeom prst="rect">
          <a:avLst/>
        </a:prstGeom>
      </xdr:spPr>
    </xdr:pic>
    <xdr:clientData/>
  </xdr:twoCellAnchor>
  <xdr:twoCellAnchor editAs="oneCell">
    <xdr:from>
      <xdr:col>22</xdr:col>
      <xdr:colOff>940851</xdr:colOff>
      <xdr:row>66</xdr:row>
      <xdr:rowOff>124691</xdr:rowOff>
    </xdr:from>
    <xdr:to>
      <xdr:col>25</xdr:col>
      <xdr:colOff>651163</xdr:colOff>
      <xdr:row>80</xdr:row>
      <xdr:rowOff>129906</xdr:rowOff>
    </xdr:to>
    <xdr:pic>
      <xdr:nvPicPr>
        <xdr:cNvPr id="11" name="Imagen 10">
          <a:extLst>
            <a:ext uri="{FF2B5EF4-FFF2-40B4-BE49-F238E27FC236}">
              <a16:creationId xmlns:a16="http://schemas.microsoft.com/office/drawing/2014/main" id="{0F035514-FD51-4860-AEE9-73EBD166B1AE}"/>
            </a:ext>
          </a:extLst>
        </xdr:cNvPr>
        <xdr:cNvPicPr>
          <a:picLocks noChangeAspect="1" noChangeArrowheads="1"/>
        </xdr:cNvPicPr>
      </xdr:nvPicPr>
      <xdr:blipFill rotWithShape="1">
        <a:blip xmlns:r="http://schemas.openxmlformats.org/officeDocument/2006/relationships" r:embed="rId5" cstate="print">
          <a:biLevel thresh="75000"/>
          <a:extLst>
            <a:ext uri="{28A0092B-C50C-407E-A947-70E740481C1C}">
              <a14:useLocalDpi xmlns:a14="http://schemas.microsoft.com/office/drawing/2010/main" val="0"/>
            </a:ext>
          </a:extLst>
        </a:blip>
        <a:srcRect l="49914" t="51752" r="41367" b="27825"/>
        <a:stretch/>
      </xdr:blipFill>
      <xdr:spPr bwMode="auto">
        <a:xfrm>
          <a:off x="20543301" y="12230966"/>
          <a:ext cx="2882137" cy="23483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748146</xdr:colOff>
      <xdr:row>56</xdr:row>
      <xdr:rowOff>60980</xdr:rowOff>
    </xdr:from>
    <xdr:to>
      <xdr:col>25</xdr:col>
      <xdr:colOff>1122738</xdr:colOff>
      <xdr:row>72</xdr:row>
      <xdr:rowOff>59230</xdr:rowOff>
    </xdr:to>
    <xdr:pic>
      <xdr:nvPicPr>
        <xdr:cNvPr id="12" name="Imagen 11">
          <a:extLst>
            <a:ext uri="{FF2B5EF4-FFF2-40B4-BE49-F238E27FC236}">
              <a16:creationId xmlns:a16="http://schemas.microsoft.com/office/drawing/2014/main" id="{74CB25B7-5B8F-4E62-8AE6-A35C7BBAB8B2}"/>
            </a:ext>
          </a:extLst>
        </xdr:cNvPr>
        <xdr:cNvPicPr>
          <a:picLocks noChangeAspect="1" noChangeArrowheads="1"/>
        </xdr:cNvPicPr>
      </xdr:nvPicPr>
      <xdr:blipFill rotWithShape="1">
        <a:blip xmlns:r="http://schemas.openxmlformats.org/officeDocument/2006/relationships" r:embed="rId6" cstate="print">
          <a:biLevel thresh="75000"/>
          <a:extLst>
            <a:ext uri="{28A0092B-C50C-407E-A947-70E740481C1C}">
              <a14:useLocalDpi xmlns:a14="http://schemas.microsoft.com/office/drawing/2010/main" val="0"/>
            </a:ext>
          </a:extLst>
        </a:blip>
        <a:srcRect l="32566" t="28297" r="43509" b="21373"/>
        <a:stretch/>
      </xdr:blipFill>
      <xdr:spPr bwMode="auto">
        <a:xfrm>
          <a:off x="20350596" y="10548005"/>
          <a:ext cx="3546417" cy="2589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267544</xdr:colOff>
      <xdr:row>42</xdr:row>
      <xdr:rowOff>110836</xdr:rowOff>
    </xdr:from>
    <xdr:to>
      <xdr:col>25</xdr:col>
      <xdr:colOff>1293630</xdr:colOff>
      <xdr:row>54</xdr:row>
      <xdr:rowOff>15512</xdr:rowOff>
    </xdr:to>
    <xdr:pic>
      <xdr:nvPicPr>
        <xdr:cNvPr id="13" name="Imagen 12">
          <a:extLst>
            <a:ext uri="{FF2B5EF4-FFF2-40B4-BE49-F238E27FC236}">
              <a16:creationId xmlns:a16="http://schemas.microsoft.com/office/drawing/2014/main" id="{8330861E-D719-4403-B49F-00E66F8F2B3D}"/>
            </a:ext>
          </a:extLst>
        </xdr:cNvPr>
        <xdr:cNvPicPr>
          <a:picLocks noChangeAspect="1" noChangeArrowheads="1"/>
        </xdr:cNvPicPr>
      </xdr:nvPicPr>
      <xdr:blipFill rotWithShape="1">
        <a:blip xmlns:r="http://schemas.openxmlformats.org/officeDocument/2006/relationships" r:embed="rId7" cstate="print">
          <a:biLevel thresh="75000"/>
          <a:extLst>
            <a:ext uri="{28A0092B-C50C-407E-A947-70E740481C1C}">
              <a14:useLocalDpi xmlns:a14="http://schemas.microsoft.com/office/drawing/2010/main" val="0"/>
            </a:ext>
          </a:extLst>
        </a:blip>
        <a:srcRect l="9199" t="24115" r="37368" b="7942"/>
        <a:stretch/>
      </xdr:blipFill>
      <xdr:spPr bwMode="auto">
        <a:xfrm>
          <a:off x="19869994" y="8330911"/>
          <a:ext cx="4197911" cy="18477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592690</xdr:colOff>
      <xdr:row>77</xdr:row>
      <xdr:rowOff>177389</xdr:rowOff>
    </xdr:from>
    <xdr:to>
      <xdr:col>9</xdr:col>
      <xdr:colOff>86591</xdr:colOff>
      <xdr:row>80</xdr:row>
      <xdr:rowOff>0</xdr:rowOff>
    </xdr:to>
    <xdr:sp macro="" textlink="">
      <xdr:nvSpPr>
        <xdr:cNvPr id="14" name="CuadroTexto 13">
          <a:extLst>
            <a:ext uri="{FF2B5EF4-FFF2-40B4-BE49-F238E27FC236}">
              <a16:creationId xmlns:a16="http://schemas.microsoft.com/office/drawing/2014/main" id="{8088160D-428F-4501-82A4-7E95DD664165}"/>
            </a:ext>
          </a:extLst>
        </xdr:cNvPr>
        <xdr:cNvSpPr txBox="1"/>
      </xdr:nvSpPr>
      <xdr:spPr>
        <a:xfrm>
          <a:off x="3221590" y="14093414"/>
          <a:ext cx="3303901" cy="356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NOTA:</a:t>
          </a:r>
          <a:r>
            <a:rPr lang="es-ES" sz="1600" b="1" baseline="0">
              <a:solidFill>
                <a:schemeClr val="tx1"/>
              </a:solidFill>
            </a:rPr>
            <a:t> SE ESTIMO AL 95 % LA LOSA </a:t>
          </a:r>
          <a:endParaRPr lang="es-ES" sz="1600" b="1">
            <a:solidFill>
              <a:schemeClr val="tx1"/>
            </a:solidFill>
          </a:endParaRPr>
        </a:p>
      </xdr:txBody>
    </xdr:sp>
    <xdr:clientData/>
  </xdr:twoCellAnchor>
  <xdr:twoCellAnchor editAs="oneCell">
    <xdr:from>
      <xdr:col>14</xdr:col>
      <xdr:colOff>242454</xdr:colOff>
      <xdr:row>35</xdr:row>
      <xdr:rowOff>0</xdr:rowOff>
    </xdr:from>
    <xdr:to>
      <xdr:col>22</xdr:col>
      <xdr:colOff>259773</xdr:colOff>
      <xdr:row>77</xdr:row>
      <xdr:rowOff>72080</xdr:rowOff>
    </xdr:to>
    <xdr:pic>
      <xdr:nvPicPr>
        <xdr:cNvPr id="15" name="Imagen 14">
          <a:extLst>
            <a:ext uri="{FF2B5EF4-FFF2-40B4-BE49-F238E27FC236}">
              <a16:creationId xmlns:a16="http://schemas.microsoft.com/office/drawing/2014/main" id="{6ECDE947-3566-4240-AA65-11F81F30C509}"/>
            </a:ext>
          </a:extLst>
        </xdr:cNvPr>
        <xdr:cNvPicPr>
          <a:picLocks noChangeAspect="1" noChangeArrowheads="1"/>
        </xdr:cNvPicPr>
      </xdr:nvPicPr>
      <xdr:blipFill rotWithShape="1">
        <a:blip xmlns:r="http://schemas.openxmlformats.org/officeDocument/2006/relationships" r:embed="rId8" cstate="print">
          <a:biLevel thresh="75000"/>
          <a:extLst>
            <a:ext uri="{28A0092B-C50C-407E-A947-70E740481C1C}">
              <a14:useLocalDpi xmlns:a14="http://schemas.microsoft.com/office/drawing/2010/main" val="0"/>
            </a:ext>
          </a:extLst>
        </a:blip>
        <a:srcRect l="20825" t="21023" r="42124" b="20170"/>
        <a:stretch/>
      </xdr:blipFill>
      <xdr:spPr bwMode="auto">
        <a:xfrm>
          <a:off x="10491354" y="7067550"/>
          <a:ext cx="9370869" cy="6920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136468</xdr:colOff>
      <xdr:row>44</xdr:row>
      <xdr:rowOff>34637</xdr:rowOff>
    </xdr:from>
    <xdr:to>
      <xdr:col>21</xdr:col>
      <xdr:colOff>69273</xdr:colOff>
      <xdr:row>71</xdr:row>
      <xdr:rowOff>86591</xdr:rowOff>
    </xdr:to>
    <xdr:sp macro="" textlink="">
      <xdr:nvSpPr>
        <xdr:cNvPr id="16" name="Rectángulo redondeado 2">
          <a:extLst>
            <a:ext uri="{FF2B5EF4-FFF2-40B4-BE49-F238E27FC236}">
              <a16:creationId xmlns:a16="http://schemas.microsoft.com/office/drawing/2014/main" id="{605F2DF2-6C90-40DE-A16E-0AFFA148289C}"/>
            </a:ext>
          </a:extLst>
        </xdr:cNvPr>
        <xdr:cNvSpPr/>
      </xdr:nvSpPr>
      <xdr:spPr>
        <a:xfrm>
          <a:off x="11795068" y="8578562"/>
          <a:ext cx="7238480" cy="4423929"/>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476250</xdr:colOff>
      <xdr:row>22</xdr:row>
      <xdr:rowOff>57150</xdr:rowOff>
    </xdr:from>
    <xdr:to>
      <xdr:col>13</xdr:col>
      <xdr:colOff>400050</xdr:colOff>
      <xdr:row>46</xdr:row>
      <xdr:rowOff>114300</xdr:rowOff>
    </xdr:to>
    <xdr:pic>
      <xdr:nvPicPr>
        <xdr:cNvPr id="17" name="Imagen 16">
          <a:extLst>
            <a:ext uri="{FF2B5EF4-FFF2-40B4-BE49-F238E27FC236}">
              <a16:creationId xmlns:a16="http://schemas.microsoft.com/office/drawing/2014/main" id="{3480C4EC-9211-42E6-A934-4BACF3248AD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19150" y="4810125"/>
          <a:ext cx="9067800" cy="4171950"/>
        </a:xfrm>
        <a:prstGeom prst="rect">
          <a:avLst/>
        </a:prstGeom>
      </xdr:spPr>
    </xdr:pic>
    <xdr:clientData/>
  </xdr:twoCellAnchor>
  <xdr:twoCellAnchor editAs="oneCell">
    <xdr:from>
      <xdr:col>1</xdr:col>
      <xdr:colOff>495300</xdr:colOff>
      <xdr:row>22</xdr:row>
      <xdr:rowOff>66674</xdr:rowOff>
    </xdr:from>
    <xdr:to>
      <xdr:col>13</xdr:col>
      <xdr:colOff>381000</xdr:colOff>
      <xdr:row>46</xdr:row>
      <xdr:rowOff>95250</xdr:rowOff>
    </xdr:to>
    <xdr:pic>
      <xdr:nvPicPr>
        <xdr:cNvPr id="20" name="Imagen 19">
          <a:extLst>
            <a:ext uri="{FF2B5EF4-FFF2-40B4-BE49-F238E27FC236}">
              <a16:creationId xmlns:a16="http://schemas.microsoft.com/office/drawing/2014/main" id="{55321398-B99C-4687-8D3A-A36346DA628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38200" y="4905374"/>
          <a:ext cx="9029700" cy="4238626"/>
        </a:xfrm>
        <a:prstGeom prst="rect">
          <a:avLst/>
        </a:prstGeom>
      </xdr:spPr>
    </xdr:pic>
    <xdr:clientData/>
  </xdr:twoCellAnchor>
  <xdr:twoCellAnchor editAs="oneCell">
    <xdr:from>
      <xdr:col>1</xdr:col>
      <xdr:colOff>457200</xdr:colOff>
      <xdr:row>47</xdr:row>
      <xdr:rowOff>152400</xdr:rowOff>
    </xdr:from>
    <xdr:to>
      <xdr:col>13</xdr:col>
      <xdr:colOff>342900</xdr:colOff>
      <xdr:row>77</xdr:row>
      <xdr:rowOff>0</xdr:rowOff>
    </xdr:to>
    <xdr:pic>
      <xdr:nvPicPr>
        <xdr:cNvPr id="21" name="Imagen 20">
          <a:extLst>
            <a:ext uri="{FF2B5EF4-FFF2-40B4-BE49-F238E27FC236}">
              <a16:creationId xmlns:a16="http://schemas.microsoft.com/office/drawing/2014/main" id="{A48D3EC6-9F21-4B83-84DC-C822B4EAEFE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00100" y="9372600"/>
          <a:ext cx="9029700" cy="5010150"/>
        </a:xfrm>
        <a:prstGeom prst="rect">
          <a:avLst/>
        </a:prstGeom>
      </xdr:spPr>
    </xdr:pic>
    <xdr:clientData/>
  </xdr:twoCellAnchor>
  <xdr:twoCellAnchor editAs="oneCell">
    <xdr:from>
      <xdr:col>7</xdr:col>
      <xdr:colOff>746413</xdr:colOff>
      <xdr:row>81</xdr:row>
      <xdr:rowOff>95250</xdr:rowOff>
    </xdr:from>
    <xdr:to>
      <xdr:col>24</xdr:col>
      <xdr:colOff>387411</xdr:colOff>
      <xdr:row>88</xdr:row>
      <xdr:rowOff>31296</xdr:rowOff>
    </xdr:to>
    <xdr:pic>
      <xdr:nvPicPr>
        <xdr:cNvPr id="22" name="Imagen 21">
          <a:extLst>
            <a:ext uri="{FF2B5EF4-FFF2-40B4-BE49-F238E27FC236}">
              <a16:creationId xmlns:a16="http://schemas.microsoft.com/office/drawing/2014/main" id="{949D4B53-DDA7-43AF-A5A5-532ECEC8332E}"/>
            </a:ext>
          </a:extLst>
        </xdr:cNvPr>
        <xdr:cNvPicPr>
          <a:picLocks noChangeAspect="1" noChangeArrowheads="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r="22043"/>
        <a:stretch/>
      </xdr:blipFill>
      <xdr:spPr bwMode="auto">
        <a:xfrm>
          <a:off x="5661313" y="15201900"/>
          <a:ext cx="16443098" cy="11171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4.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5E1E688E-B154-490E-AD51-E2A618FEFC3D}"/>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5E767F52-A839-486B-A86A-06953931D292}"/>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6DC9A8FB-8C95-4A69-A2E4-6D515005841F}"/>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74222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99DF8B82-86A1-44BA-86D5-6430FBC97972}"/>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635720"/>
          <a:ext cx="1387533" cy="1339908"/>
        </a:xfrm>
        <a:prstGeom prst="rect">
          <a:avLst/>
        </a:prstGeom>
      </xdr:spPr>
    </xdr:pic>
    <xdr:clientData/>
  </xdr:twoCellAnchor>
  <xdr:twoCellAnchor editAs="oneCell">
    <xdr:from>
      <xdr:col>1</xdr:col>
      <xdr:colOff>0</xdr:colOff>
      <xdr:row>27</xdr:row>
      <xdr:rowOff>66675</xdr:rowOff>
    </xdr:from>
    <xdr:to>
      <xdr:col>25</xdr:col>
      <xdr:colOff>809625</xdr:colOff>
      <xdr:row>56</xdr:row>
      <xdr:rowOff>167998</xdr:rowOff>
    </xdr:to>
    <xdr:pic>
      <xdr:nvPicPr>
        <xdr:cNvPr id="8" name="Imagen 7">
          <a:extLst>
            <a:ext uri="{FF2B5EF4-FFF2-40B4-BE49-F238E27FC236}">
              <a16:creationId xmlns:a16="http://schemas.microsoft.com/office/drawing/2014/main" id="{C4848645-99D9-424B-BEBD-1BAA3622AA6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3375" y="5210175"/>
          <a:ext cx="23717250" cy="42446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328757</xdr:colOff>
      <xdr:row>90</xdr:row>
      <xdr:rowOff>110690</xdr:rowOff>
    </xdr:from>
    <xdr:to>
      <xdr:col>24</xdr:col>
      <xdr:colOff>293605</xdr:colOff>
      <xdr:row>99</xdr:row>
      <xdr:rowOff>151511</xdr:rowOff>
    </xdr:to>
    <xdr:pic>
      <xdr:nvPicPr>
        <xdr:cNvPr id="9" name="Imagen 8">
          <a:extLst>
            <a:ext uri="{FF2B5EF4-FFF2-40B4-BE49-F238E27FC236}">
              <a16:creationId xmlns:a16="http://schemas.microsoft.com/office/drawing/2014/main" id="{B6F26B36-ABD6-443F-8351-F08CEBEBB7FA}"/>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5996132" y="16136503"/>
          <a:ext cx="16443098" cy="1517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5.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999DC7A0-FF26-463B-B82A-1F9863726476}"/>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5485725" y="0"/>
          <a:ext cx="1209411" cy="629557"/>
        </a:xfrm>
        <a:prstGeom prst="rect">
          <a:avLst/>
        </a:prstGeom>
        <a:ln>
          <a:noFill/>
        </a:ln>
      </xdr:spPr>
    </xdr:pic>
    <xdr:clientData/>
  </xdr:twoCellAnchor>
  <xdr:twoCellAnchor editAs="oneCell">
    <xdr:from>
      <xdr:col>24</xdr:col>
      <xdr:colOff>259773</xdr:colOff>
      <xdr:row>0</xdr:row>
      <xdr:rowOff>17318</xdr:rowOff>
    </xdr:from>
    <xdr:to>
      <xdr:col>25</xdr:col>
      <xdr:colOff>669868</xdr:colOff>
      <xdr:row>0</xdr:row>
      <xdr:rowOff>665963</xdr:rowOff>
    </xdr:to>
    <xdr:pic>
      <xdr:nvPicPr>
        <xdr:cNvPr id="3" name="Imagen 10" descr="Gus Marcos – Inversiones Inmobiliarias">
          <a:extLst>
            <a:ext uri="{FF2B5EF4-FFF2-40B4-BE49-F238E27FC236}">
              <a16:creationId xmlns:a16="http://schemas.microsoft.com/office/drawing/2014/main" id="{172E98E9-887B-40B4-94FB-7A2F6BA18134}"/>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5424823" y="17318"/>
          <a:ext cx="667270"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12C674CA-FC00-4232-9A3B-151ED6181166}"/>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745672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21129</xdr:rowOff>
    </xdr:to>
    <xdr:pic>
      <xdr:nvPicPr>
        <xdr:cNvPr id="5" name="Imagen 4">
          <a:extLst>
            <a:ext uri="{FF2B5EF4-FFF2-40B4-BE49-F238E27FC236}">
              <a16:creationId xmlns:a16="http://schemas.microsoft.com/office/drawing/2014/main" id="{7B6684AA-882D-4D9A-A332-3A4886AB6794}"/>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7350220"/>
          <a:ext cx="1387533" cy="1339909"/>
        </a:xfrm>
        <a:prstGeom prst="rect">
          <a:avLst/>
        </a:prstGeom>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6" name="Rectángulo redondeado 2">
          <a:extLst>
            <a:ext uri="{FF2B5EF4-FFF2-40B4-BE49-F238E27FC236}">
              <a16:creationId xmlns:a16="http://schemas.microsoft.com/office/drawing/2014/main" id="{13DDBBDA-B5B3-45C0-B690-A05489C4D081}"/>
            </a:ext>
          </a:extLst>
        </xdr:cNvPr>
        <xdr:cNvSpPr/>
      </xdr:nvSpPr>
      <xdr:spPr>
        <a:xfrm>
          <a:off x="290945" y="16399452"/>
          <a:ext cx="1160360"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7" name="Rectángulo redondeado 2">
          <a:extLst>
            <a:ext uri="{FF2B5EF4-FFF2-40B4-BE49-F238E27FC236}">
              <a16:creationId xmlns:a16="http://schemas.microsoft.com/office/drawing/2014/main" id="{37FDA4EB-F3B7-4178-9E8C-E5751A4D0D4E}"/>
            </a:ext>
          </a:extLst>
        </xdr:cNvPr>
        <xdr:cNvSpPr/>
      </xdr:nvSpPr>
      <xdr:spPr>
        <a:xfrm>
          <a:off x="313458" y="15600218"/>
          <a:ext cx="1159575" cy="59537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8" name="CuadroTexto 7">
          <a:extLst>
            <a:ext uri="{FF2B5EF4-FFF2-40B4-BE49-F238E27FC236}">
              <a16:creationId xmlns:a16="http://schemas.microsoft.com/office/drawing/2014/main" id="{EA484E41-AECF-4AA5-8F0B-485104BD3963}"/>
            </a:ext>
          </a:extLst>
        </xdr:cNvPr>
        <xdr:cNvSpPr txBox="1"/>
      </xdr:nvSpPr>
      <xdr:spPr>
        <a:xfrm>
          <a:off x="1534391" y="15720580"/>
          <a:ext cx="3685309" cy="4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9" name="CuadroTexto 8">
          <a:extLst>
            <a:ext uri="{FF2B5EF4-FFF2-40B4-BE49-F238E27FC236}">
              <a16:creationId xmlns:a16="http://schemas.microsoft.com/office/drawing/2014/main" id="{135A8232-DA66-40B7-8D22-D0689EEBB137}"/>
            </a:ext>
          </a:extLst>
        </xdr:cNvPr>
        <xdr:cNvSpPr txBox="1"/>
      </xdr:nvSpPr>
      <xdr:spPr>
        <a:xfrm>
          <a:off x="1575954" y="16506825"/>
          <a:ext cx="2497877" cy="48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editAs="oneCell">
    <xdr:from>
      <xdr:col>0</xdr:col>
      <xdr:colOff>0</xdr:colOff>
      <xdr:row>13</xdr:row>
      <xdr:rowOff>0</xdr:rowOff>
    </xdr:from>
    <xdr:to>
      <xdr:col>21</xdr:col>
      <xdr:colOff>58239</xdr:colOff>
      <xdr:row>86</xdr:row>
      <xdr:rowOff>2066</xdr:rowOff>
    </xdr:to>
    <xdr:pic>
      <xdr:nvPicPr>
        <xdr:cNvPr id="10" name="Imagen 9">
          <a:extLst>
            <a:ext uri="{FF2B5EF4-FFF2-40B4-BE49-F238E27FC236}">
              <a16:creationId xmlns:a16="http://schemas.microsoft.com/office/drawing/2014/main" id="{3E6A53D1-6E38-4CF2-98A2-F64809E39D7A}"/>
            </a:ext>
          </a:extLst>
        </xdr:cNvPr>
        <xdr:cNvPicPr>
          <a:picLocks noChangeAspect="1" noChangeArrowheads="1"/>
        </xdr:cNvPicPr>
      </xdr:nvPicPr>
      <xdr:blipFill rotWithShape="1">
        <a:blip xmlns:r="http://schemas.openxmlformats.org/officeDocument/2006/relationships" r:embed="rId5" cstate="print">
          <a:biLevel thresh="75000"/>
          <a:extLst>
            <a:ext uri="{28A0092B-C50C-407E-A947-70E740481C1C}">
              <a14:useLocalDpi xmlns:a14="http://schemas.microsoft.com/office/drawing/2010/main" val="0"/>
            </a:ext>
          </a:extLst>
        </a:blip>
        <a:srcRect l="20825" t="21023" r="42124" b="20170"/>
        <a:stretch/>
      </xdr:blipFill>
      <xdr:spPr bwMode="auto">
        <a:xfrm>
          <a:off x="0" y="2886075"/>
          <a:ext cx="19479714" cy="137942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27213</xdr:colOff>
      <xdr:row>24</xdr:row>
      <xdr:rowOff>244927</xdr:rowOff>
    </xdr:from>
    <xdr:to>
      <xdr:col>20</xdr:col>
      <xdr:colOff>408214</xdr:colOff>
      <xdr:row>75</xdr:row>
      <xdr:rowOff>54428</xdr:rowOff>
    </xdr:to>
    <xdr:sp macro="" textlink="">
      <xdr:nvSpPr>
        <xdr:cNvPr id="11" name="Rectángulo redondeado 2">
          <a:extLst>
            <a:ext uri="{FF2B5EF4-FFF2-40B4-BE49-F238E27FC236}">
              <a16:creationId xmlns:a16="http://schemas.microsoft.com/office/drawing/2014/main" id="{792CF6A8-1A57-45AA-8E37-9B7BD37C4070}"/>
            </a:ext>
          </a:extLst>
        </xdr:cNvPr>
        <xdr:cNvSpPr/>
      </xdr:nvSpPr>
      <xdr:spPr>
        <a:xfrm>
          <a:off x="2656113" y="5426527"/>
          <a:ext cx="15106651" cy="9525001"/>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148589</xdr:colOff>
      <xdr:row>90</xdr:row>
      <xdr:rowOff>103909</xdr:rowOff>
    </xdr:from>
    <xdr:to>
      <xdr:col>22</xdr:col>
      <xdr:colOff>2217596</xdr:colOff>
      <xdr:row>100</xdr:row>
      <xdr:rowOff>79787</xdr:rowOff>
    </xdr:to>
    <xdr:pic>
      <xdr:nvPicPr>
        <xdr:cNvPr id="13" name="Imagen 12">
          <a:extLst>
            <a:ext uri="{FF2B5EF4-FFF2-40B4-BE49-F238E27FC236}">
              <a16:creationId xmlns:a16="http://schemas.microsoft.com/office/drawing/2014/main" id="{58A28200-3DB3-4741-9B5A-F222126E191F}"/>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5828953" y="17162318"/>
          <a:ext cx="16443098" cy="1517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6.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C6AAEA09-BFBF-4BC6-AAF1-2B84BC8E2628}"/>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6642B1F5-D34C-4E34-8A3D-53812DE8AC3D}"/>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89F28B92-5367-4BEE-8E14-1C558E04EDAA}"/>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494C79DC-87A3-458D-BC07-03A7CC8BB45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729228" y="15540470"/>
          <a:ext cx="1387533" cy="1339908"/>
        </a:xfrm>
        <a:prstGeom prst="rect">
          <a:avLst/>
        </a:prstGeom>
      </xdr:spPr>
    </xdr:pic>
    <xdr:clientData/>
  </xdr:twoCellAnchor>
  <xdr:twoCellAnchor>
    <xdr:from>
      <xdr:col>13</xdr:col>
      <xdr:colOff>480320</xdr:colOff>
      <xdr:row>87</xdr:row>
      <xdr:rowOff>68753</xdr:rowOff>
    </xdr:from>
    <xdr:to>
      <xdr:col>17</xdr:col>
      <xdr:colOff>894051</xdr:colOff>
      <xdr:row>89</xdr:row>
      <xdr:rowOff>112568</xdr:rowOff>
    </xdr:to>
    <xdr:sp macro="" textlink="">
      <xdr:nvSpPr>
        <xdr:cNvPr id="6" name="CuadroTexto 5">
          <a:extLst>
            <a:ext uri="{FF2B5EF4-FFF2-40B4-BE49-F238E27FC236}">
              <a16:creationId xmlns:a16="http://schemas.microsoft.com/office/drawing/2014/main" id="{E20B4D50-284B-4AE1-8FD2-7C5202E721DF}"/>
            </a:ext>
          </a:extLst>
        </xdr:cNvPr>
        <xdr:cNvSpPr txBox="1"/>
      </xdr:nvSpPr>
      <xdr:spPr>
        <a:xfrm>
          <a:off x="9967220" y="15146828"/>
          <a:ext cx="4023706" cy="3676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NOTA:</a:t>
          </a:r>
          <a:r>
            <a:rPr lang="es-ES" sz="1600" b="1" baseline="0">
              <a:solidFill>
                <a:schemeClr val="tx1"/>
              </a:solidFill>
            </a:rPr>
            <a:t> SE ESTIMO AL 95% LA LOSA N9</a:t>
          </a:r>
          <a:endParaRPr lang="es-ES" sz="1600" b="1">
            <a:solidFill>
              <a:schemeClr val="tx1"/>
            </a:solidFill>
          </a:endParaRPr>
        </a:p>
      </xdr:txBody>
    </xdr:sp>
    <xdr:clientData/>
  </xdr:twoCellAnchor>
  <xdr:twoCellAnchor editAs="oneCell">
    <xdr:from>
      <xdr:col>16</xdr:col>
      <xdr:colOff>619125</xdr:colOff>
      <xdr:row>13</xdr:row>
      <xdr:rowOff>71437</xdr:rowOff>
    </xdr:from>
    <xdr:to>
      <xdr:col>25</xdr:col>
      <xdr:colOff>404812</xdr:colOff>
      <xdr:row>43</xdr:row>
      <xdr:rowOff>0</xdr:rowOff>
    </xdr:to>
    <xdr:pic>
      <xdr:nvPicPr>
        <xdr:cNvPr id="9" name="Imagen 8">
          <a:extLst>
            <a:ext uri="{FF2B5EF4-FFF2-40B4-BE49-F238E27FC236}">
              <a16:creationId xmlns:a16="http://schemas.microsoft.com/office/drawing/2014/main" id="{150B0263-0CBE-4D8F-B995-35EBD5732E1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277725" y="2957512"/>
          <a:ext cx="11358562" cy="4948238"/>
        </a:xfrm>
        <a:prstGeom prst="rect">
          <a:avLst/>
        </a:prstGeom>
      </xdr:spPr>
    </xdr:pic>
    <xdr:clientData/>
  </xdr:twoCellAnchor>
  <xdr:twoCellAnchor editAs="oneCell">
    <xdr:from>
      <xdr:col>1</xdr:col>
      <xdr:colOff>247649</xdr:colOff>
      <xdr:row>13</xdr:row>
      <xdr:rowOff>52385</xdr:rowOff>
    </xdr:from>
    <xdr:to>
      <xdr:col>16</xdr:col>
      <xdr:colOff>357186</xdr:colOff>
      <xdr:row>43</xdr:row>
      <xdr:rowOff>95249</xdr:rowOff>
    </xdr:to>
    <xdr:pic>
      <xdr:nvPicPr>
        <xdr:cNvPr id="12" name="Imagen 11">
          <a:extLst>
            <a:ext uri="{FF2B5EF4-FFF2-40B4-BE49-F238E27FC236}">
              <a16:creationId xmlns:a16="http://schemas.microsoft.com/office/drawing/2014/main" id="{11F186CD-0C3B-4705-A039-AF917D6FA503}"/>
            </a:ext>
          </a:extLst>
        </xdr:cNvPr>
        <xdr:cNvPicPr>
          <a:picLocks noChangeAspect="1"/>
        </xdr:cNvPicPr>
      </xdr:nvPicPr>
      <xdr:blipFill>
        <a:blip xmlns:r="http://schemas.openxmlformats.org/officeDocument/2006/relationships" r:embed="rId6"/>
        <a:stretch>
          <a:fillRect/>
        </a:stretch>
      </xdr:blipFill>
      <xdr:spPr>
        <a:xfrm>
          <a:off x="581024" y="2957510"/>
          <a:ext cx="11420475" cy="5186364"/>
        </a:xfrm>
        <a:prstGeom prst="rect">
          <a:avLst/>
        </a:prstGeom>
      </xdr:spPr>
    </xdr:pic>
    <xdr:clientData/>
  </xdr:twoCellAnchor>
  <xdr:twoCellAnchor editAs="oneCell">
    <xdr:from>
      <xdr:col>16</xdr:col>
      <xdr:colOff>633411</xdr:colOff>
      <xdr:row>13</xdr:row>
      <xdr:rowOff>52387</xdr:rowOff>
    </xdr:from>
    <xdr:to>
      <xdr:col>25</xdr:col>
      <xdr:colOff>404811</xdr:colOff>
      <xdr:row>43</xdr:row>
      <xdr:rowOff>0</xdr:rowOff>
    </xdr:to>
    <xdr:pic>
      <xdr:nvPicPr>
        <xdr:cNvPr id="13" name="Imagen 12">
          <a:extLst>
            <a:ext uri="{FF2B5EF4-FFF2-40B4-BE49-F238E27FC236}">
              <a16:creationId xmlns:a16="http://schemas.microsoft.com/office/drawing/2014/main" id="{0E51D086-3789-4BEF-B404-DAFBEE1FCA83}"/>
            </a:ext>
          </a:extLst>
        </xdr:cNvPr>
        <xdr:cNvPicPr>
          <a:picLocks noChangeAspect="1"/>
        </xdr:cNvPicPr>
      </xdr:nvPicPr>
      <xdr:blipFill>
        <a:blip xmlns:r="http://schemas.openxmlformats.org/officeDocument/2006/relationships" r:embed="rId7"/>
        <a:stretch>
          <a:fillRect/>
        </a:stretch>
      </xdr:blipFill>
      <xdr:spPr>
        <a:xfrm>
          <a:off x="12277724" y="2957512"/>
          <a:ext cx="11368087" cy="5091113"/>
        </a:xfrm>
        <a:prstGeom prst="rect">
          <a:avLst/>
        </a:prstGeom>
      </xdr:spPr>
    </xdr:pic>
    <xdr:clientData/>
  </xdr:twoCellAnchor>
  <xdr:twoCellAnchor editAs="oneCell">
    <xdr:from>
      <xdr:col>1</xdr:col>
      <xdr:colOff>223838</xdr:colOff>
      <xdr:row>45</xdr:row>
      <xdr:rowOff>109537</xdr:rowOff>
    </xdr:from>
    <xdr:to>
      <xdr:col>16</xdr:col>
      <xdr:colOff>331966</xdr:colOff>
      <xdr:row>82</xdr:row>
      <xdr:rowOff>119063</xdr:rowOff>
    </xdr:to>
    <xdr:pic>
      <xdr:nvPicPr>
        <xdr:cNvPr id="15" name="Imagen 14">
          <a:extLst>
            <a:ext uri="{FF2B5EF4-FFF2-40B4-BE49-F238E27FC236}">
              <a16:creationId xmlns:a16="http://schemas.microsoft.com/office/drawing/2014/main" id="{DC494215-A9D9-47D2-942E-C21BCC0240AC}"/>
            </a:ext>
          </a:extLst>
        </xdr:cNvPr>
        <xdr:cNvPicPr>
          <a:picLocks noChangeAspect="1"/>
        </xdr:cNvPicPr>
      </xdr:nvPicPr>
      <xdr:blipFill>
        <a:blip xmlns:r="http://schemas.openxmlformats.org/officeDocument/2006/relationships" r:embed="rId8"/>
        <a:stretch>
          <a:fillRect/>
        </a:stretch>
      </xdr:blipFill>
      <xdr:spPr>
        <a:xfrm>
          <a:off x="557213" y="8491537"/>
          <a:ext cx="11419066" cy="6176964"/>
        </a:xfrm>
        <a:prstGeom prst="rect">
          <a:avLst/>
        </a:prstGeom>
      </xdr:spPr>
    </xdr:pic>
    <xdr:clientData/>
  </xdr:twoCellAnchor>
  <xdr:twoCellAnchor editAs="oneCell">
    <xdr:from>
      <xdr:col>16</xdr:col>
      <xdr:colOff>752474</xdr:colOff>
      <xdr:row>46</xdr:row>
      <xdr:rowOff>-1</xdr:rowOff>
    </xdr:from>
    <xdr:to>
      <xdr:col>25</xdr:col>
      <xdr:colOff>404812</xdr:colOff>
      <xdr:row>82</xdr:row>
      <xdr:rowOff>23812</xdr:rowOff>
    </xdr:to>
    <xdr:pic>
      <xdr:nvPicPr>
        <xdr:cNvPr id="16" name="Imagen 15">
          <a:extLst>
            <a:ext uri="{FF2B5EF4-FFF2-40B4-BE49-F238E27FC236}">
              <a16:creationId xmlns:a16="http://schemas.microsoft.com/office/drawing/2014/main" id="{C2C02C92-E123-4D3F-A699-510169AD048B}"/>
            </a:ext>
          </a:extLst>
        </xdr:cNvPr>
        <xdr:cNvPicPr>
          <a:picLocks noChangeAspect="1"/>
        </xdr:cNvPicPr>
      </xdr:nvPicPr>
      <xdr:blipFill>
        <a:blip xmlns:r="http://schemas.openxmlformats.org/officeDocument/2006/relationships" r:embed="rId9"/>
        <a:stretch>
          <a:fillRect/>
        </a:stretch>
      </xdr:blipFill>
      <xdr:spPr>
        <a:xfrm>
          <a:off x="12396787" y="8548687"/>
          <a:ext cx="11249025" cy="6024563"/>
        </a:xfrm>
        <a:prstGeom prst="rect">
          <a:avLst/>
        </a:prstGeom>
      </xdr:spPr>
    </xdr:pic>
    <xdr:clientData/>
  </xdr:twoCellAnchor>
  <xdr:twoCellAnchor editAs="oneCell">
    <xdr:from>
      <xdr:col>8</xdr:col>
      <xdr:colOff>254145</xdr:colOff>
      <xdr:row>90</xdr:row>
      <xdr:rowOff>128151</xdr:rowOff>
    </xdr:from>
    <xdr:to>
      <xdr:col>24</xdr:col>
      <xdr:colOff>218993</xdr:colOff>
      <xdr:row>100</xdr:row>
      <xdr:rowOff>2285</xdr:rowOff>
    </xdr:to>
    <xdr:pic>
      <xdr:nvPicPr>
        <xdr:cNvPr id="14" name="Imagen 13">
          <a:extLst>
            <a:ext uri="{FF2B5EF4-FFF2-40B4-BE49-F238E27FC236}">
              <a16:creationId xmlns:a16="http://schemas.microsoft.com/office/drawing/2014/main" id="{681AFA96-D746-4AEE-8BDB-08C93360FAC8}"/>
            </a:ext>
          </a:extLst>
        </xdr:cNvPr>
        <xdr:cNvPicPr>
          <a:picLocks noChangeAspect="1" noChangeArrowheads="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r="22043"/>
        <a:stretch/>
      </xdr:blipFill>
      <xdr:spPr bwMode="auto">
        <a:xfrm>
          <a:off x="5921520" y="16058714"/>
          <a:ext cx="16443098" cy="1517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7.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4DDBF35A-80FC-4784-B351-8EE302077A75}"/>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28377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65B94294-B95B-4381-B37D-EC0420EEED1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19386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76</xdr:row>
      <xdr:rowOff>51954</xdr:rowOff>
    </xdr:from>
    <xdr:to>
      <xdr:col>17</xdr:col>
      <xdr:colOff>1410295</xdr:colOff>
      <xdr:row>79</xdr:row>
      <xdr:rowOff>589</xdr:rowOff>
    </xdr:to>
    <xdr:sp macro="" textlink="">
      <xdr:nvSpPr>
        <xdr:cNvPr id="4" name="CuadroTexto 3">
          <a:extLst>
            <a:ext uri="{FF2B5EF4-FFF2-40B4-BE49-F238E27FC236}">
              <a16:creationId xmlns:a16="http://schemas.microsoft.com/office/drawing/2014/main" id="{4198355F-5450-4B49-A4A3-63ACD0D6EEE2}"/>
            </a:ext>
          </a:extLst>
        </xdr:cNvPr>
        <xdr:cNvSpPr txBox="1"/>
      </xdr:nvSpPr>
      <xdr:spPr>
        <a:xfrm>
          <a:off x="11970327" y="13806054"/>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242455</xdr:colOff>
      <xdr:row>75</xdr:row>
      <xdr:rowOff>138545</xdr:rowOff>
    </xdr:from>
    <xdr:to>
      <xdr:col>16</xdr:col>
      <xdr:colOff>311769</xdr:colOff>
      <xdr:row>79</xdr:row>
      <xdr:rowOff>42416</xdr:rowOff>
    </xdr:to>
    <xdr:sp macro="" textlink="">
      <xdr:nvSpPr>
        <xdr:cNvPr id="5" name="Rectángulo redondeado 2">
          <a:extLst>
            <a:ext uri="{FF2B5EF4-FFF2-40B4-BE49-F238E27FC236}">
              <a16:creationId xmlns:a16="http://schemas.microsoft.com/office/drawing/2014/main" id="{CAA7A46B-1CED-4A7E-91EA-F8628507E60D}"/>
            </a:ext>
          </a:extLst>
        </xdr:cNvPr>
        <xdr:cNvSpPr/>
      </xdr:nvSpPr>
      <xdr:spPr>
        <a:xfrm>
          <a:off x="10805680" y="13730720"/>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192851</xdr:colOff>
      <xdr:row>71</xdr:row>
      <xdr:rowOff>16212</xdr:rowOff>
    </xdr:from>
    <xdr:to>
      <xdr:col>16</xdr:col>
      <xdr:colOff>256450</xdr:colOff>
      <xdr:row>74</xdr:row>
      <xdr:rowOff>91230</xdr:rowOff>
    </xdr:to>
    <xdr:sp macro="" textlink="">
      <xdr:nvSpPr>
        <xdr:cNvPr id="6" name="Rectángulo redondeado 2">
          <a:extLst>
            <a:ext uri="{FF2B5EF4-FFF2-40B4-BE49-F238E27FC236}">
              <a16:creationId xmlns:a16="http://schemas.microsoft.com/office/drawing/2014/main" id="{43637AC6-9F27-4B04-AF8E-C616341080FE}"/>
            </a:ext>
          </a:extLst>
        </xdr:cNvPr>
        <xdr:cNvSpPr/>
      </xdr:nvSpPr>
      <xdr:spPr>
        <a:xfrm>
          <a:off x="10756076" y="12932112"/>
          <a:ext cx="1158974" cy="56079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282580</xdr:colOff>
      <xdr:row>72</xdr:row>
      <xdr:rowOff>96983</xdr:rowOff>
    </xdr:from>
    <xdr:to>
      <xdr:col>17</xdr:col>
      <xdr:colOff>1381148</xdr:colOff>
      <xdr:row>74</xdr:row>
      <xdr:rowOff>168396</xdr:rowOff>
    </xdr:to>
    <xdr:sp macro="" textlink="">
      <xdr:nvSpPr>
        <xdr:cNvPr id="7" name="CuadroTexto 6">
          <a:extLst>
            <a:ext uri="{FF2B5EF4-FFF2-40B4-BE49-F238E27FC236}">
              <a16:creationId xmlns:a16="http://schemas.microsoft.com/office/drawing/2014/main" id="{BF980126-FF0C-4749-B5DA-551C819D7918}"/>
            </a:ext>
          </a:extLst>
        </xdr:cNvPr>
        <xdr:cNvSpPr txBox="1"/>
      </xdr:nvSpPr>
      <xdr:spPr>
        <a:xfrm>
          <a:off x="11941180" y="13174808"/>
          <a:ext cx="2536843" cy="395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114301</xdr:rowOff>
    </xdr:to>
    <xdr:sp macro="" textlink="">
      <xdr:nvSpPr>
        <xdr:cNvPr id="8" name="AutoShape 1">
          <a:extLst>
            <a:ext uri="{FF2B5EF4-FFF2-40B4-BE49-F238E27FC236}">
              <a16:creationId xmlns:a16="http://schemas.microsoft.com/office/drawing/2014/main" id="{A77DCB4A-7BE5-4024-8CBF-EC28BA982BD8}"/>
            </a:ext>
          </a:extLst>
        </xdr:cNvPr>
        <xdr:cNvSpPr>
          <a:spLocks noChangeAspect="1" noChangeArrowheads="1"/>
        </xdr:cNvSpPr>
      </xdr:nvSpPr>
      <xdr:spPr bwMode="auto">
        <a:xfrm>
          <a:off x="6438900" y="6124575"/>
          <a:ext cx="304800" cy="28575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208573</xdr:colOff>
      <xdr:row>80</xdr:row>
      <xdr:rowOff>48566</xdr:rowOff>
    </xdr:from>
    <xdr:to>
      <xdr:col>9</xdr:col>
      <xdr:colOff>641902</xdr:colOff>
      <xdr:row>87</xdr:row>
      <xdr:rowOff>30034</xdr:rowOff>
    </xdr:to>
    <xdr:pic>
      <xdr:nvPicPr>
        <xdr:cNvPr id="9" name="Imagen 8">
          <a:extLst>
            <a:ext uri="{FF2B5EF4-FFF2-40B4-BE49-F238E27FC236}">
              <a16:creationId xmlns:a16="http://schemas.microsoft.com/office/drawing/2014/main" id="{8DDA26CE-C0AA-4DE3-A49D-8F4775B9B09A}"/>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5923573" y="14563838"/>
          <a:ext cx="1199470" cy="1120326"/>
        </a:xfrm>
        <a:prstGeom prst="rect">
          <a:avLst/>
        </a:prstGeom>
      </xdr:spPr>
    </xdr:pic>
    <xdr:clientData/>
  </xdr:twoCellAnchor>
  <xdr:twoCellAnchor editAs="oneCell">
    <xdr:from>
      <xdr:col>11</xdr:col>
      <xdr:colOff>85181</xdr:colOff>
      <xdr:row>80</xdr:row>
      <xdr:rowOff>93323</xdr:rowOff>
    </xdr:from>
    <xdr:to>
      <xdr:col>12</xdr:col>
      <xdr:colOff>426627</xdr:colOff>
      <xdr:row>87</xdr:row>
      <xdr:rowOff>82827</xdr:rowOff>
    </xdr:to>
    <xdr:pic>
      <xdr:nvPicPr>
        <xdr:cNvPr id="10" name="Imagen 9">
          <a:extLst>
            <a:ext uri="{FF2B5EF4-FFF2-40B4-BE49-F238E27FC236}">
              <a16:creationId xmlns:a16="http://schemas.microsoft.com/office/drawing/2014/main" id="{2EB8D5A5-BDBC-4910-8196-6264BE8CFAC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098605" y="14608595"/>
          <a:ext cx="1107587" cy="1128362"/>
        </a:xfrm>
        <a:prstGeom prst="rect">
          <a:avLst/>
        </a:prstGeom>
      </xdr:spPr>
    </xdr:pic>
    <xdr:clientData/>
  </xdr:twoCellAnchor>
  <xdr:twoCellAnchor>
    <xdr:from>
      <xdr:col>4</xdr:col>
      <xdr:colOff>592690</xdr:colOff>
      <xdr:row>77</xdr:row>
      <xdr:rowOff>177389</xdr:rowOff>
    </xdr:from>
    <xdr:to>
      <xdr:col>9</xdr:col>
      <xdr:colOff>86591</xdr:colOff>
      <xdr:row>80</xdr:row>
      <xdr:rowOff>0</xdr:rowOff>
    </xdr:to>
    <xdr:sp macro="" textlink="">
      <xdr:nvSpPr>
        <xdr:cNvPr id="11" name="CuadroTexto 10">
          <a:extLst>
            <a:ext uri="{FF2B5EF4-FFF2-40B4-BE49-F238E27FC236}">
              <a16:creationId xmlns:a16="http://schemas.microsoft.com/office/drawing/2014/main" id="{358E73FA-1A28-4933-830D-2FBD70F03D9F}"/>
            </a:ext>
          </a:extLst>
        </xdr:cNvPr>
        <xdr:cNvSpPr txBox="1"/>
      </xdr:nvSpPr>
      <xdr:spPr>
        <a:xfrm>
          <a:off x="3221590" y="14093414"/>
          <a:ext cx="3303901" cy="356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ES" sz="1600" b="1">
            <a:solidFill>
              <a:schemeClr val="tx1"/>
            </a:solidFill>
          </a:endParaRPr>
        </a:p>
      </xdr:txBody>
    </xdr:sp>
    <xdr:clientData/>
  </xdr:twoCellAnchor>
  <xdr:twoCellAnchor editAs="oneCell">
    <xdr:from>
      <xdr:col>16</xdr:col>
      <xdr:colOff>20707</xdr:colOff>
      <xdr:row>33</xdr:row>
      <xdr:rowOff>109340</xdr:rowOff>
    </xdr:from>
    <xdr:to>
      <xdr:col>25</xdr:col>
      <xdr:colOff>289891</xdr:colOff>
      <xdr:row>80</xdr:row>
      <xdr:rowOff>103973</xdr:rowOff>
    </xdr:to>
    <xdr:pic>
      <xdr:nvPicPr>
        <xdr:cNvPr id="12" name="Imagen 11">
          <a:extLst>
            <a:ext uri="{FF2B5EF4-FFF2-40B4-BE49-F238E27FC236}">
              <a16:creationId xmlns:a16="http://schemas.microsoft.com/office/drawing/2014/main" id="{418662BC-1D33-41A6-97B1-23680478137A}"/>
            </a:ext>
          </a:extLst>
        </xdr:cNvPr>
        <xdr:cNvPicPr>
          <a:picLocks noChangeAspect="1" noChangeArrowheads="1"/>
        </xdr:cNvPicPr>
      </xdr:nvPicPr>
      <xdr:blipFill rotWithShape="1">
        <a:blip xmlns:r="http://schemas.openxmlformats.org/officeDocument/2006/relationships" r:embed="rId5" cstate="print">
          <a:biLevel thresh="75000"/>
          <a:extLst>
            <a:ext uri="{28A0092B-C50C-407E-A947-70E740481C1C}">
              <a14:useLocalDpi xmlns:a14="http://schemas.microsoft.com/office/drawing/2010/main" val="0"/>
            </a:ext>
          </a:extLst>
        </a:blip>
        <a:srcRect l="20825" t="21023" r="42124" b="20170"/>
        <a:stretch/>
      </xdr:blipFill>
      <xdr:spPr bwMode="auto">
        <a:xfrm>
          <a:off x="11679307" y="6748265"/>
          <a:ext cx="11384859" cy="7805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1635816</xdr:colOff>
      <xdr:row>71</xdr:row>
      <xdr:rowOff>2296</xdr:rowOff>
    </xdr:from>
    <xdr:to>
      <xdr:col>22</xdr:col>
      <xdr:colOff>853038</xdr:colOff>
      <xdr:row>74</xdr:row>
      <xdr:rowOff>113233</xdr:rowOff>
    </xdr:to>
    <xdr:sp macro="" textlink="">
      <xdr:nvSpPr>
        <xdr:cNvPr id="13" name="Rectángulo redondeado 2">
          <a:extLst>
            <a:ext uri="{FF2B5EF4-FFF2-40B4-BE49-F238E27FC236}">
              <a16:creationId xmlns:a16="http://schemas.microsoft.com/office/drawing/2014/main" id="{D8F5B203-A92D-4C9C-A5DB-9866F3B76A72}"/>
            </a:ext>
          </a:extLst>
        </xdr:cNvPr>
        <xdr:cNvSpPr/>
      </xdr:nvSpPr>
      <xdr:spPr>
        <a:xfrm>
          <a:off x="18752241" y="12918196"/>
          <a:ext cx="1703247" cy="59671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33130</xdr:colOff>
      <xdr:row>21</xdr:row>
      <xdr:rowOff>77303</xdr:rowOff>
    </xdr:from>
    <xdr:to>
      <xdr:col>7</xdr:col>
      <xdr:colOff>447261</xdr:colOff>
      <xdr:row>54</xdr:row>
      <xdr:rowOff>33130</xdr:rowOff>
    </xdr:to>
    <xdr:pic>
      <xdr:nvPicPr>
        <xdr:cNvPr id="14" name="Imagen 13">
          <a:extLst>
            <a:ext uri="{FF2B5EF4-FFF2-40B4-BE49-F238E27FC236}">
              <a16:creationId xmlns:a16="http://schemas.microsoft.com/office/drawing/2014/main" id="{A02D9D2C-381F-455A-8F77-1311C58ECB14}"/>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376030" y="4658828"/>
          <a:ext cx="4986131" cy="5537477"/>
        </a:xfrm>
        <a:prstGeom prst="rect">
          <a:avLst/>
        </a:prstGeom>
      </xdr:spPr>
    </xdr:pic>
    <xdr:clientData/>
  </xdr:twoCellAnchor>
  <xdr:twoCellAnchor editAs="oneCell">
    <xdr:from>
      <xdr:col>7</xdr:col>
      <xdr:colOff>579782</xdr:colOff>
      <xdr:row>41</xdr:row>
      <xdr:rowOff>93867</xdr:rowOff>
    </xdr:from>
    <xdr:to>
      <xdr:col>13</xdr:col>
      <xdr:colOff>612913</xdr:colOff>
      <xdr:row>79</xdr:row>
      <xdr:rowOff>5520</xdr:rowOff>
    </xdr:to>
    <xdr:pic>
      <xdr:nvPicPr>
        <xdr:cNvPr id="15" name="Imagen 14">
          <a:extLst>
            <a:ext uri="{FF2B5EF4-FFF2-40B4-BE49-F238E27FC236}">
              <a16:creationId xmlns:a16="http://schemas.microsoft.com/office/drawing/2014/main" id="{67A77B83-05FB-4357-BA09-F1571409BC1C}"/>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5494682" y="8152017"/>
          <a:ext cx="4605131" cy="6141003"/>
        </a:xfrm>
        <a:prstGeom prst="rect">
          <a:avLst/>
        </a:prstGeom>
      </xdr:spPr>
    </xdr:pic>
    <xdr:clientData/>
  </xdr:twoCellAnchor>
  <xdr:twoCellAnchor editAs="oneCell">
    <xdr:from>
      <xdr:col>7</xdr:col>
      <xdr:colOff>649357</xdr:colOff>
      <xdr:row>81</xdr:row>
      <xdr:rowOff>62119</xdr:rowOff>
    </xdr:from>
    <xdr:to>
      <xdr:col>24</xdr:col>
      <xdr:colOff>360013</xdr:colOff>
      <xdr:row>89</xdr:row>
      <xdr:rowOff>37046</xdr:rowOff>
    </xdr:to>
    <xdr:pic>
      <xdr:nvPicPr>
        <xdr:cNvPr id="18" name="Imagen 17">
          <a:extLst>
            <a:ext uri="{FF2B5EF4-FFF2-40B4-BE49-F238E27FC236}">
              <a16:creationId xmlns:a16="http://schemas.microsoft.com/office/drawing/2014/main" id="{689543DD-3BD4-4229-829E-177C4BB65B54}"/>
            </a:ext>
          </a:extLst>
        </xdr:cNvPr>
        <xdr:cNvPicPr>
          <a:picLocks noChangeAspect="1" noChangeArrowheads="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r="21629"/>
        <a:stretch/>
      </xdr:blipFill>
      <xdr:spPr bwMode="auto">
        <a:xfrm>
          <a:off x="5598216" y="14743043"/>
          <a:ext cx="16482938" cy="1279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8.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4BC31979-393B-430F-8B8B-F8CD1EB1A5E9}"/>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FC01526E-7C0A-4CB7-A2B1-69EE282F8542}"/>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513722CE-C556-43F3-9ECD-32A0C7BB08FF}"/>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742228"/>
          <a:ext cx="1371253" cy="1268580"/>
        </a:xfrm>
        <a:prstGeom prst="rect">
          <a:avLst/>
        </a:prstGeom>
      </xdr:spPr>
    </xdr:pic>
    <xdr:clientData/>
  </xdr:twoCellAnchor>
  <xdr:twoCellAnchor editAs="oneCell">
    <xdr:from>
      <xdr:col>11</xdr:col>
      <xdr:colOff>392709</xdr:colOff>
      <xdr:row>89</xdr:row>
      <xdr:rowOff>164500</xdr:rowOff>
    </xdr:from>
    <xdr:to>
      <xdr:col>13</xdr:col>
      <xdr:colOff>239097</xdr:colOff>
      <xdr:row>98</xdr:row>
      <xdr:rowOff>47083</xdr:rowOff>
    </xdr:to>
    <xdr:pic>
      <xdr:nvPicPr>
        <xdr:cNvPr id="5" name="Imagen 4">
          <a:extLst>
            <a:ext uri="{FF2B5EF4-FFF2-40B4-BE49-F238E27FC236}">
              <a16:creationId xmlns:a16="http://schemas.microsoft.com/office/drawing/2014/main" id="{F473ADD3-A001-41F6-950D-50FE6A57D40E}"/>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355609" y="15661675"/>
          <a:ext cx="1370388" cy="1339908"/>
        </a:xfrm>
        <a:prstGeom prst="rect">
          <a:avLst/>
        </a:prstGeom>
      </xdr:spPr>
    </xdr:pic>
    <xdr:clientData/>
  </xdr:twoCellAnchor>
  <xdr:twoCellAnchor editAs="oneCell">
    <xdr:from>
      <xdr:col>8</xdr:col>
      <xdr:colOff>279797</xdr:colOff>
      <xdr:row>90</xdr:row>
      <xdr:rowOff>71437</xdr:rowOff>
    </xdr:from>
    <xdr:to>
      <xdr:col>24</xdr:col>
      <xdr:colOff>113035</xdr:colOff>
      <xdr:row>101</xdr:row>
      <xdr:rowOff>9092</xdr:rowOff>
    </xdr:to>
    <xdr:pic>
      <xdr:nvPicPr>
        <xdr:cNvPr id="10" name="Imagen 9">
          <a:extLst>
            <a:ext uri="{FF2B5EF4-FFF2-40B4-BE49-F238E27FC236}">
              <a16:creationId xmlns:a16="http://schemas.microsoft.com/office/drawing/2014/main" id="{29ED4A85-21AE-4AAB-95DE-CD9A57616A78}"/>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r="21629"/>
        <a:stretch/>
      </xdr:blipFill>
      <xdr:spPr bwMode="auto">
        <a:xfrm>
          <a:off x="5956697" y="16454437"/>
          <a:ext cx="16482938" cy="1804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253999</xdr:colOff>
      <xdr:row>25</xdr:row>
      <xdr:rowOff>31750</xdr:rowOff>
    </xdr:from>
    <xdr:to>
      <xdr:col>24</xdr:col>
      <xdr:colOff>563056</xdr:colOff>
      <xdr:row>48</xdr:row>
      <xdr:rowOff>95250</xdr:rowOff>
    </xdr:to>
    <xdr:pic>
      <xdr:nvPicPr>
        <xdr:cNvPr id="11" name="Imagen 10">
          <a:extLst>
            <a:ext uri="{FF2B5EF4-FFF2-40B4-BE49-F238E27FC236}">
              <a16:creationId xmlns:a16="http://schemas.microsoft.com/office/drawing/2014/main" id="{B28BF912-4242-4FEF-96E1-03675D94A66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3249" y="5016500"/>
          <a:ext cx="22248307"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9.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3" name="Imagen 11">
          <a:extLst>
            <a:ext uri="{FF2B5EF4-FFF2-40B4-BE49-F238E27FC236}">
              <a16:creationId xmlns:a16="http://schemas.microsoft.com/office/drawing/2014/main" id="{587744F9-FBCE-4959-8BEA-7521380A26FF}"/>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5485725" y="0"/>
          <a:ext cx="1213221" cy="625747"/>
        </a:xfrm>
        <a:prstGeom prst="rect">
          <a:avLst/>
        </a:prstGeom>
        <a:ln>
          <a:noFill/>
        </a:ln>
      </xdr:spPr>
    </xdr:pic>
    <xdr:clientData/>
  </xdr:twoCellAnchor>
  <xdr:twoCellAnchor editAs="oneCell">
    <xdr:from>
      <xdr:col>24</xdr:col>
      <xdr:colOff>259773</xdr:colOff>
      <xdr:row>0</xdr:row>
      <xdr:rowOff>17318</xdr:rowOff>
    </xdr:from>
    <xdr:to>
      <xdr:col>25</xdr:col>
      <xdr:colOff>666058</xdr:colOff>
      <xdr:row>1</xdr:row>
      <xdr:rowOff>3023</xdr:rowOff>
    </xdr:to>
    <xdr:pic>
      <xdr:nvPicPr>
        <xdr:cNvPr id="4" name="Imagen 10" descr="Gus Marcos – Inversiones Inmobiliarias">
          <a:extLst>
            <a:ext uri="{FF2B5EF4-FFF2-40B4-BE49-F238E27FC236}">
              <a16:creationId xmlns:a16="http://schemas.microsoft.com/office/drawing/2014/main" id="{7416DFB1-00C0-427C-8079-C662AEE015CA}"/>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5424823" y="17318"/>
          <a:ext cx="663460"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5" name="Imagen 4">
          <a:extLst>
            <a:ext uri="{FF2B5EF4-FFF2-40B4-BE49-F238E27FC236}">
              <a16:creationId xmlns:a16="http://schemas.microsoft.com/office/drawing/2014/main" id="{C72728D1-0514-4291-A124-0AF53A5F623A}"/>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17319</xdr:rowOff>
    </xdr:to>
    <xdr:pic>
      <xdr:nvPicPr>
        <xdr:cNvPr id="6" name="Imagen 5">
          <a:extLst>
            <a:ext uri="{FF2B5EF4-FFF2-40B4-BE49-F238E27FC236}">
              <a16:creationId xmlns:a16="http://schemas.microsoft.com/office/drawing/2014/main" id="{102CF92C-C1D0-46C6-9036-673527F9B612}"/>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3723" cy="1336099"/>
        </a:xfrm>
        <a:prstGeom prst="rect">
          <a:avLst/>
        </a:prstGeom>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7" name="Rectángulo redondeado 2">
          <a:extLst>
            <a:ext uri="{FF2B5EF4-FFF2-40B4-BE49-F238E27FC236}">
              <a16:creationId xmlns:a16="http://schemas.microsoft.com/office/drawing/2014/main" id="{4695D8FB-6E35-4992-AEEE-4F60A8097455}"/>
            </a:ext>
          </a:extLst>
        </xdr:cNvPr>
        <xdr:cNvSpPr/>
      </xdr:nvSpPr>
      <xdr:spPr>
        <a:xfrm>
          <a:off x="290945" y="14589702"/>
          <a:ext cx="1160360"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8" name="Rectángulo redondeado 2">
          <a:extLst>
            <a:ext uri="{FF2B5EF4-FFF2-40B4-BE49-F238E27FC236}">
              <a16:creationId xmlns:a16="http://schemas.microsoft.com/office/drawing/2014/main" id="{1F8CFD68-8DD5-4DAC-A848-D51BD369958A}"/>
            </a:ext>
          </a:extLst>
        </xdr:cNvPr>
        <xdr:cNvSpPr/>
      </xdr:nvSpPr>
      <xdr:spPr>
        <a:xfrm>
          <a:off x="313458" y="13790468"/>
          <a:ext cx="1159575" cy="59537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9" name="CuadroTexto 8">
          <a:extLst>
            <a:ext uri="{FF2B5EF4-FFF2-40B4-BE49-F238E27FC236}">
              <a16:creationId xmlns:a16="http://schemas.microsoft.com/office/drawing/2014/main" id="{D9EAC903-CDDA-4267-860E-3CFB3CF7796A}"/>
            </a:ext>
          </a:extLst>
        </xdr:cNvPr>
        <xdr:cNvSpPr txBox="1"/>
      </xdr:nvSpPr>
      <xdr:spPr>
        <a:xfrm>
          <a:off x="1534391" y="13910830"/>
          <a:ext cx="3685309" cy="4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10" name="CuadroTexto 9">
          <a:extLst>
            <a:ext uri="{FF2B5EF4-FFF2-40B4-BE49-F238E27FC236}">
              <a16:creationId xmlns:a16="http://schemas.microsoft.com/office/drawing/2014/main" id="{E568D86D-0E53-4B04-B1EA-09474E5CDE29}"/>
            </a:ext>
          </a:extLst>
        </xdr:cNvPr>
        <xdr:cNvSpPr txBox="1"/>
      </xdr:nvSpPr>
      <xdr:spPr>
        <a:xfrm>
          <a:off x="1575954" y="14697075"/>
          <a:ext cx="2497877" cy="48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editAs="oneCell">
    <xdr:from>
      <xdr:col>1</xdr:col>
      <xdr:colOff>531972</xdr:colOff>
      <xdr:row>9</xdr:row>
      <xdr:rowOff>0</xdr:rowOff>
    </xdr:from>
    <xdr:to>
      <xdr:col>22</xdr:col>
      <xdr:colOff>364826</xdr:colOff>
      <xdr:row>91</xdr:row>
      <xdr:rowOff>112199</xdr:rowOff>
    </xdr:to>
    <xdr:pic>
      <xdr:nvPicPr>
        <xdr:cNvPr id="11" name="Imagen 10">
          <a:extLst>
            <a:ext uri="{FF2B5EF4-FFF2-40B4-BE49-F238E27FC236}">
              <a16:creationId xmlns:a16="http://schemas.microsoft.com/office/drawing/2014/main" id="{4B71424B-7ECF-4043-9A41-715116AEE902}"/>
            </a:ext>
          </a:extLst>
        </xdr:cNvPr>
        <xdr:cNvPicPr>
          <a:picLocks noChangeAspect="1" noChangeArrowheads="1"/>
        </xdr:cNvPicPr>
      </xdr:nvPicPr>
      <xdr:blipFill rotWithShape="1">
        <a:blip xmlns:r="http://schemas.openxmlformats.org/officeDocument/2006/relationships" r:embed="rId5" cstate="print">
          <a:biLevel thresh="75000"/>
          <a:extLst>
            <a:ext uri="{28A0092B-C50C-407E-A947-70E740481C1C}">
              <a14:useLocalDpi xmlns:a14="http://schemas.microsoft.com/office/drawing/2010/main" val="0"/>
            </a:ext>
          </a:extLst>
        </a:blip>
        <a:srcRect l="20825" t="21023" r="42124" b="20170"/>
        <a:stretch/>
      </xdr:blipFill>
      <xdr:spPr bwMode="auto">
        <a:xfrm>
          <a:off x="874872" y="2124075"/>
          <a:ext cx="19549604" cy="137138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89711</xdr:colOff>
      <xdr:row>74</xdr:row>
      <xdr:rowOff>59381</xdr:rowOff>
    </xdr:from>
    <xdr:to>
      <xdr:col>18</xdr:col>
      <xdr:colOff>1180562</xdr:colOff>
      <xdr:row>80</xdr:row>
      <xdr:rowOff>120738</xdr:rowOff>
    </xdr:to>
    <xdr:sp macro="" textlink="">
      <xdr:nvSpPr>
        <xdr:cNvPr id="12" name="Rectángulo redondeado 2">
          <a:extLst>
            <a:ext uri="{FF2B5EF4-FFF2-40B4-BE49-F238E27FC236}">
              <a16:creationId xmlns:a16="http://schemas.microsoft.com/office/drawing/2014/main" id="{32BAAE17-54C6-48C0-9DB1-0F47ECEAAD62}"/>
            </a:ext>
          </a:extLst>
        </xdr:cNvPr>
        <xdr:cNvSpPr/>
      </xdr:nvSpPr>
      <xdr:spPr>
        <a:xfrm>
          <a:off x="13186586" y="12984806"/>
          <a:ext cx="2614851" cy="1032907"/>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401783</xdr:colOff>
      <xdr:row>90</xdr:row>
      <xdr:rowOff>83128</xdr:rowOff>
    </xdr:from>
    <xdr:to>
      <xdr:col>10</xdr:col>
      <xdr:colOff>245226</xdr:colOff>
      <xdr:row>98</xdr:row>
      <xdr:rowOff>60118</xdr:rowOff>
    </xdr:to>
    <xdr:pic>
      <xdr:nvPicPr>
        <xdr:cNvPr id="13" name="Imagen 12">
          <a:extLst>
            <a:ext uri="{FF2B5EF4-FFF2-40B4-BE49-F238E27FC236}">
              <a16:creationId xmlns:a16="http://schemas.microsoft.com/office/drawing/2014/main" id="{8C8ADC13-3A00-4735-A194-E4F6E74D51F7}"/>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8</xdr:col>
      <xdr:colOff>289322</xdr:colOff>
      <xdr:row>89</xdr:row>
      <xdr:rowOff>108585</xdr:rowOff>
    </xdr:from>
    <xdr:to>
      <xdr:col>22</xdr:col>
      <xdr:colOff>2389510</xdr:colOff>
      <xdr:row>101</xdr:row>
      <xdr:rowOff>24015</xdr:rowOff>
    </xdr:to>
    <xdr:pic>
      <xdr:nvPicPr>
        <xdr:cNvPr id="15" name="Imagen 14">
          <a:extLst>
            <a:ext uri="{FF2B5EF4-FFF2-40B4-BE49-F238E27FC236}">
              <a16:creationId xmlns:a16="http://schemas.microsoft.com/office/drawing/2014/main" id="{36C8662D-40CA-454A-80D3-999C8837E02C}"/>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r="21629"/>
        <a:stretch/>
      </xdr:blipFill>
      <xdr:spPr bwMode="auto">
        <a:xfrm>
          <a:off x="5972572" y="15269210"/>
          <a:ext cx="16482938" cy="1804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0.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5ECF9BEB-F31D-43E0-AAE9-9EB2AAF36A0A}"/>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21D99FB7-2537-4599-87E9-858EE7AAB1E8}"/>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8F9111DE-4B6C-405B-B214-0DCE669677D3}"/>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BE9E0020-B969-4AEB-9720-BDF724C169EE}"/>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7533" cy="1339908"/>
        </a:xfrm>
        <a:prstGeom prst="rect">
          <a:avLst/>
        </a:prstGeom>
      </xdr:spPr>
    </xdr:pic>
    <xdr:clientData/>
  </xdr:twoCellAnchor>
  <xdr:twoCellAnchor editAs="oneCell">
    <xdr:from>
      <xdr:col>1</xdr:col>
      <xdr:colOff>190500</xdr:colOff>
      <xdr:row>15</xdr:row>
      <xdr:rowOff>133350</xdr:rowOff>
    </xdr:from>
    <xdr:to>
      <xdr:col>12</xdr:col>
      <xdr:colOff>10500</xdr:colOff>
      <xdr:row>71</xdr:row>
      <xdr:rowOff>0</xdr:rowOff>
    </xdr:to>
    <xdr:pic>
      <xdr:nvPicPr>
        <xdr:cNvPr id="6" name="Imagen 5">
          <a:extLst>
            <a:ext uri="{FF2B5EF4-FFF2-40B4-BE49-F238E27FC236}">
              <a16:creationId xmlns:a16="http://schemas.microsoft.com/office/drawing/2014/main" id="{9C89B492-B88E-4FC3-B9C9-683311FF891D}"/>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533400" y="3390900"/>
          <a:ext cx="8202000" cy="9048750"/>
        </a:xfrm>
        <a:prstGeom prst="rect">
          <a:avLst/>
        </a:prstGeom>
      </xdr:spPr>
    </xdr:pic>
    <xdr:clientData/>
  </xdr:twoCellAnchor>
  <xdr:twoCellAnchor editAs="oneCell">
    <xdr:from>
      <xdr:col>19</xdr:col>
      <xdr:colOff>684143</xdr:colOff>
      <xdr:row>15</xdr:row>
      <xdr:rowOff>152400</xdr:rowOff>
    </xdr:from>
    <xdr:to>
      <xdr:col>25</xdr:col>
      <xdr:colOff>588273</xdr:colOff>
      <xdr:row>71</xdr:row>
      <xdr:rowOff>133350</xdr:rowOff>
    </xdr:to>
    <xdr:pic>
      <xdr:nvPicPr>
        <xdr:cNvPr id="7" name="Imagen 6">
          <a:extLst>
            <a:ext uri="{FF2B5EF4-FFF2-40B4-BE49-F238E27FC236}">
              <a16:creationId xmlns:a16="http://schemas.microsoft.com/office/drawing/2014/main" id="{3433E994-2BBC-43DC-AF95-B766182F2115}"/>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16724243" y="3409950"/>
          <a:ext cx="7095505" cy="9163050"/>
        </a:xfrm>
        <a:prstGeom prst="rect">
          <a:avLst/>
        </a:prstGeom>
      </xdr:spPr>
    </xdr:pic>
    <xdr:clientData/>
  </xdr:twoCellAnchor>
  <xdr:twoCellAnchor editAs="oneCell">
    <xdr:from>
      <xdr:col>12</xdr:col>
      <xdr:colOff>247650</xdr:colOff>
      <xdr:row>15</xdr:row>
      <xdr:rowOff>114300</xdr:rowOff>
    </xdr:from>
    <xdr:to>
      <xdr:col>19</xdr:col>
      <xdr:colOff>342900</xdr:colOff>
      <xdr:row>70</xdr:row>
      <xdr:rowOff>152400</xdr:rowOff>
    </xdr:to>
    <xdr:pic>
      <xdr:nvPicPr>
        <xdr:cNvPr id="8" name="Imagen 7">
          <a:extLst>
            <a:ext uri="{FF2B5EF4-FFF2-40B4-BE49-F238E27FC236}">
              <a16:creationId xmlns:a16="http://schemas.microsoft.com/office/drawing/2014/main" id="{76A7D477-9F25-4AF7-8877-38E24293D447}"/>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8972550" y="3371850"/>
          <a:ext cx="7410450" cy="9058275"/>
        </a:xfrm>
        <a:prstGeom prst="rect">
          <a:avLst/>
        </a:prstGeom>
      </xdr:spPr>
    </xdr:pic>
    <xdr:clientData/>
  </xdr:twoCellAnchor>
  <xdr:twoCellAnchor editAs="oneCell">
    <xdr:from>
      <xdr:col>8</xdr:col>
      <xdr:colOff>427536</xdr:colOff>
      <xdr:row>90</xdr:row>
      <xdr:rowOff>55652</xdr:rowOff>
    </xdr:from>
    <xdr:to>
      <xdr:col>24</xdr:col>
      <xdr:colOff>432224</xdr:colOff>
      <xdr:row>101</xdr:row>
      <xdr:rowOff>77671</xdr:rowOff>
    </xdr:to>
    <xdr:pic>
      <xdr:nvPicPr>
        <xdr:cNvPr id="11" name="Imagen 10">
          <a:extLst>
            <a:ext uri="{FF2B5EF4-FFF2-40B4-BE49-F238E27FC236}">
              <a16:creationId xmlns:a16="http://schemas.microsoft.com/office/drawing/2014/main" id="{2647A131-48A7-4F30-A2E8-85668EF89E0A}"/>
            </a:ext>
          </a:extLst>
        </xdr:cNvPr>
        <xdr:cNvPicPr>
          <a:picLocks noChangeAspect="1" noChangeArrowheads="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r="21629"/>
        <a:stretch/>
      </xdr:blipFill>
      <xdr:spPr bwMode="auto">
        <a:xfrm>
          <a:off x="6101715" y="15703866"/>
          <a:ext cx="16482938" cy="1804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1.xml><?xml version="1.0" encoding="utf-8"?>
<xdr:wsDr xmlns:xdr="http://schemas.openxmlformats.org/drawingml/2006/spreadsheetDrawing" xmlns:a="http://schemas.openxmlformats.org/drawingml/2006/main">
  <xdr:twoCellAnchor editAs="oneCell">
    <xdr:from>
      <xdr:col>15</xdr:col>
      <xdr:colOff>16508</xdr:colOff>
      <xdr:row>46</xdr:row>
      <xdr:rowOff>41565</xdr:rowOff>
    </xdr:from>
    <xdr:to>
      <xdr:col>20</xdr:col>
      <xdr:colOff>1392343</xdr:colOff>
      <xdr:row>69</xdr:row>
      <xdr:rowOff>110837</xdr:rowOff>
    </xdr:to>
    <xdr:pic>
      <xdr:nvPicPr>
        <xdr:cNvPr id="2" name="Imagen 1">
          <a:extLst>
            <a:ext uri="{FF2B5EF4-FFF2-40B4-BE49-F238E27FC236}">
              <a16:creationId xmlns:a16="http://schemas.microsoft.com/office/drawing/2014/main" id="{A9E28C85-AD3B-400C-906A-42E92CDF6973}"/>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a:ext>
          </a:extLst>
        </a:blip>
        <a:srcRect l="38822" t="22088" r="32430" b="44415"/>
        <a:stretch/>
      </xdr:blipFill>
      <xdr:spPr bwMode="auto">
        <a:xfrm>
          <a:off x="10579733" y="8861715"/>
          <a:ext cx="8167160" cy="37935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63500</xdr:colOff>
      <xdr:row>0</xdr:row>
      <xdr:rowOff>0</xdr:rowOff>
    </xdr:from>
    <xdr:to>
      <xdr:col>25</xdr:col>
      <xdr:colOff>1276721</xdr:colOff>
      <xdr:row>0</xdr:row>
      <xdr:rowOff>625747</xdr:rowOff>
    </xdr:to>
    <xdr:pic>
      <xdr:nvPicPr>
        <xdr:cNvPr id="3" name="Imagen 11">
          <a:extLst>
            <a:ext uri="{FF2B5EF4-FFF2-40B4-BE49-F238E27FC236}">
              <a16:creationId xmlns:a16="http://schemas.microsoft.com/office/drawing/2014/main" id="{9778A40A-179B-4DF2-B5BD-4DF50C727678}"/>
            </a:ext>
          </a:extLst>
        </xdr:cNvPr>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4" name="Imagen 10" descr="Gus Marcos – Inversiones Inmobiliarias">
          <a:extLst>
            <a:ext uri="{FF2B5EF4-FFF2-40B4-BE49-F238E27FC236}">
              <a16:creationId xmlns:a16="http://schemas.microsoft.com/office/drawing/2014/main" id="{D164F4FC-E868-4720-847B-46BB7A005E03}"/>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85</xdr:row>
      <xdr:rowOff>51954</xdr:rowOff>
    </xdr:from>
    <xdr:to>
      <xdr:col>17</xdr:col>
      <xdr:colOff>1410295</xdr:colOff>
      <xdr:row>88</xdr:row>
      <xdr:rowOff>589</xdr:rowOff>
    </xdr:to>
    <xdr:sp macro="" textlink="">
      <xdr:nvSpPr>
        <xdr:cNvPr id="5" name="CuadroTexto 4">
          <a:extLst>
            <a:ext uri="{FF2B5EF4-FFF2-40B4-BE49-F238E27FC236}">
              <a16:creationId xmlns:a16="http://schemas.microsoft.com/office/drawing/2014/main" id="{30B7A628-1CE9-4B27-BB8F-315ACED7A3A6}"/>
            </a:ext>
          </a:extLst>
        </xdr:cNvPr>
        <xdr:cNvSpPr txBox="1"/>
      </xdr:nvSpPr>
      <xdr:spPr>
        <a:xfrm>
          <a:off x="11970327" y="15187179"/>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84</xdr:row>
      <xdr:rowOff>103909</xdr:rowOff>
    </xdr:from>
    <xdr:to>
      <xdr:col>16</xdr:col>
      <xdr:colOff>259814</xdr:colOff>
      <xdr:row>88</xdr:row>
      <xdr:rowOff>7780</xdr:rowOff>
    </xdr:to>
    <xdr:sp macro="" textlink="">
      <xdr:nvSpPr>
        <xdr:cNvPr id="6" name="Rectángulo redondeado 2">
          <a:extLst>
            <a:ext uri="{FF2B5EF4-FFF2-40B4-BE49-F238E27FC236}">
              <a16:creationId xmlns:a16="http://schemas.microsoft.com/office/drawing/2014/main" id="{B7B561A7-9B45-4B46-9E2D-24A8A9086A68}"/>
            </a:ext>
          </a:extLst>
        </xdr:cNvPr>
        <xdr:cNvSpPr/>
      </xdr:nvSpPr>
      <xdr:spPr>
        <a:xfrm>
          <a:off x="10753725" y="15077209"/>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200743</xdr:colOff>
      <xdr:row>79</xdr:row>
      <xdr:rowOff>128350</xdr:rowOff>
    </xdr:from>
    <xdr:to>
      <xdr:col>16</xdr:col>
      <xdr:colOff>270057</xdr:colOff>
      <xdr:row>83</xdr:row>
      <xdr:rowOff>46599</xdr:rowOff>
    </xdr:to>
    <xdr:sp macro="" textlink="">
      <xdr:nvSpPr>
        <xdr:cNvPr id="7" name="Rectángulo redondeado 2">
          <a:extLst>
            <a:ext uri="{FF2B5EF4-FFF2-40B4-BE49-F238E27FC236}">
              <a16:creationId xmlns:a16="http://schemas.microsoft.com/office/drawing/2014/main" id="{74370F4E-6609-401A-94F8-21D2D206909C}"/>
            </a:ext>
          </a:extLst>
        </xdr:cNvPr>
        <xdr:cNvSpPr/>
      </xdr:nvSpPr>
      <xdr:spPr>
        <a:xfrm>
          <a:off x="10763968" y="14292025"/>
          <a:ext cx="1164689" cy="56594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310289</xdr:colOff>
      <xdr:row>80</xdr:row>
      <xdr:rowOff>94546</xdr:rowOff>
    </xdr:from>
    <xdr:to>
      <xdr:col>17</xdr:col>
      <xdr:colOff>1408857</xdr:colOff>
      <xdr:row>83</xdr:row>
      <xdr:rowOff>57559</xdr:rowOff>
    </xdr:to>
    <xdr:sp macro="" textlink="">
      <xdr:nvSpPr>
        <xdr:cNvPr id="8" name="CuadroTexto 7">
          <a:extLst>
            <a:ext uri="{FF2B5EF4-FFF2-40B4-BE49-F238E27FC236}">
              <a16:creationId xmlns:a16="http://schemas.microsoft.com/office/drawing/2014/main" id="{4845E97F-52F3-434E-9B09-8E0646015B0A}"/>
            </a:ext>
          </a:extLst>
        </xdr:cNvPr>
        <xdr:cNvSpPr txBox="1"/>
      </xdr:nvSpPr>
      <xdr:spPr>
        <a:xfrm>
          <a:off x="11968889" y="14420146"/>
          <a:ext cx="2536843" cy="448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9" name="AutoShape 1">
          <a:extLst>
            <a:ext uri="{FF2B5EF4-FFF2-40B4-BE49-F238E27FC236}">
              <a16:creationId xmlns:a16="http://schemas.microsoft.com/office/drawing/2014/main" id="{9A2A1235-81FB-4AA4-968B-FE6CF9471835}"/>
            </a:ext>
          </a:extLst>
        </xdr:cNvPr>
        <xdr:cNvSpPr>
          <a:spLocks noChangeAspect="1" noChangeArrowheads="1"/>
        </xdr:cNvSpPr>
      </xdr:nvSpPr>
      <xdr:spPr bwMode="auto">
        <a:xfrm>
          <a:off x="6438900" y="6124575"/>
          <a:ext cx="304800" cy="2857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18</xdr:col>
      <xdr:colOff>792123</xdr:colOff>
      <xdr:row>60</xdr:row>
      <xdr:rowOff>41563</xdr:rowOff>
    </xdr:from>
    <xdr:to>
      <xdr:col>19</xdr:col>
      <xdr:colOff>928256</xdr:colOff>
      <xdr:row>68</xdr:row>
      <xdr:rowOff>83127</xdr:rowOff>
    </xdr:to>
    <xdr:sp macro="" textlink="">
      <xdr:nvSpPr>
        <xdr:cNvPr id="10" name="Rectángulo redondeado 2">
          <a:extLst>
            <a:ext uri="{FF2B5EF4-FFF2-40B4-BE49-F238E27FC236}">
              <a16:creationId xmlns:a16="http://schemas.microsoft.com/office/drawing/2014/main" id="{2261A8CA-DB53-4480-9B1B-6AF491491458}"/>
            </a:ext>
          </a:extLst>
        </xdr:cNvPr>
        <xdr:cNvSpPr/>
      </xdr:nvSpPr>
      <xdr:spPr>
        <a:xfrm>
          <a:off x="15412998" y="11128663"/>
          <a:ext cx="1555358" cy="1336964"/>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7</xdr:col>
      <xdr:colOff>415637</xdr:colOff>
      <xdr:row>90</xdr:row>
      <xdr:rowOff>69272</xdr:rowOff>
    </xdr:from>
    <xdr:to>
      <xdr:col>9</xdr:col>
      <xdr:colOff>266700</xdr:colOff>
      <xdr:row>96</xdr:row>
      <xdr:rowOff>398864</xdr:rowOff>
    </xdr:to>
    <xdr:pic>
      <xdr:nvPicPr>
        <xdr:cNvPr id="11" name="Imagen 10">
          <a:extLst>
            <a:ext uri="{FF2B5EF4-FFF2-40B4-BE49-F238E27FC236}">
              <a16:creationId xmlns:a16="http://schemas.microsoft.com/office/drawing/2014/main" id="{9E0DC689-F6D3-4E18-859E-664623E6B99A}"/>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5330537" y="16061747"/>
          <a:ext cx="1375063" cy="1282092"/>
        </a:xfrm>
        <a:prstGeom prst="rect">
          <a:avLst/>
        </a:prstGeom>
      </xdr:spPr>
    </xdr:pic>
    <xdr:clientData/>
  </xdr:twoCellAnchor>
  <xdr:twoCellAnchor editAs="oneCell">
    <xdr:from>
      <xdr:col>11</xdr:col>
      <xdr:colOff>124689</xdr:colOff>
      <xdr:row>89</xdr:row>
      <xdr:rowOff>138545</xdr:rowOff>
    </xdr:from>
    <xdr:to>
      <xdr:col>12</xdr:col>
      <xdr:colOff>745546</xdr:colOff>
      <xdr:row>96</xdr:row>
      <xdr:rowOff>377537</xdr:rowOff>
    </xdr:to>
    <xdr:pic>
      <xdr:nvPicPr>
        <xdr:cNvPr id="12" name="Imagen 11">
          <a:extLst>
            <a:ext uri="{FF2B5EF4-FFF2-40B4-BE49-F238E27FC236}">
              <a16:creationId xmlns:a16="http://schemas.microsoft.com/office/drawing/2014/main" id="{B47FB28B-DA75-4FDE-9FFE-739F9F16478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8087589" y="15969095"/>
          <a:ext cx="1382857" cy="1353417"/>
        </a:xfrm>
        <a:prstGeom prst="rect">
          <a:avLst/>
        </a:prstGeom>
      </xdr:spPr>
    </xdr:pic>
    <xdr:clientData/>
  </xdr:twoCellAnchor>
  <xdr:twoCellAnchor>
    <xdr:from>
      <xdr:col>5</xdr:col>
      <xdr:colOff>363681</xdr:colOff>
      <xdr:row>85</xdr:row>
      <xdr:rowOff>107719</xdr:rowOff>
    </xdr:from>
    <xdr:to>
      <xdr:col>9</xdr:col>
      <xdr:colOff>71176</xdr:colOff>
      <xdr:row>88</xdr:row>
      <xdr:rowOff>107719</xdr:rowOff>
    </xdr:to>
    <xdr:sp macro="" textlink="">
      <xdr:nvSpPr>
        <xdr:cNvPr id="14" name="CuadroTexto 13">
          <a:extLst>
            <a:ext uri="{FF2B5EF4-FFF2-40B4-BE49-F238E27FC236}">
              <a16:creationId xmlns:a16="http://schemas.microsoft.com/office/drawing/2014/main" id="{5C0C9A67-A0E6-4FC5-A378-17353EC63D48}"/>
            </a:ext>
          </a:extLst>
        </xdr:cNvPr>
        <xdr:cNvSpPr txBox="1"/>
      </xdr:nvSpPr>
      <xdr:spPr>
        <a:xfrm>
          <a:off x="3754581" y="15242944"/>
          <a:ext cx="2755495"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MURO CORE SW-1 EJE F-H /4-5</a:t>
          </a:r>
          <a:endParaRPr lang="es-ES" sz="1600" b="1" baseline="0">
            <a:solidFill>
              <a:schemeClr val="tx1"/>
            </a:solidFill>
          </a:endParaRPr>
        </a:p>
        <a:p>
          <a:endParaRPr lang="es-ES" sz="1600" b="1">
            <a:solidFill>
              <a:schemeClr val="tx1"/>
            </a:solidFill>
          </a:endParaRPr>
        </a:p>
      </xdr:txBody>
    </xdr:sp>
    <xdr:clientData/>
  </xdr:twoCellAnchor>
  <xdr:twoCellAnchor editAs="oneCell">
    <xdr:from>
      <xdr:col>20</xdr:col>
      <xdr:colOff>1415967</xdr:colOff>
      <xdr:row>45</xdr:row>
      <xdr:rowOff>138545</xdr:rowOff>
    </xdr:from>
    <xdr:to>
      <xdr:col>25</xdr:col>
      <xdr:colOff>1007053</xdr:colOff>
      <xdr:row>72</xdr:row>
      <xdr:rowOff>110837</xdr:rowOff>
    </xdr:to>
    <xdr:pic>
      <xdr:nvPicPr>
        <xdr:cNvPr id="15" name="Imagen 14">
          <a:extLst>
            <a:ext uri="{FF2B5EF4-FFF2-40B4-BE49-F238E27FC236}">
              <a16:creationId xmlns:a16="http://schemas.microsoft.com/office/drawing/2014/main" id="{4BD52F78-2B64-4903-B0FF-E54CC7E2B927}"/>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a:ext>
          </a:extLst>
        </a:blip>
        <a:srcRect l="30227" t="16966" r="61609" b="62446"/>
        <a:stretch/>
      </xdr:blipFill>
      <xdr:spPr bwMode="auto">
        <a:xfrm>
          <a:off x="18770517" y="8796770"/>
          <a:ext cx="5468011" cy="43442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533400</xdr:colOff>
      <xdr:row>22</xdr:row>
      <xdr:rowOff>93690</xdr:rowOff>
    </xdr:from>
    <xdr:to>
      <xdr:col>13</xdr:col>
      <xdr:colOff>37397</xdr:colOff>
      <xdr:row>51</xdr:row>
      <xdr:rowOff>17318</xdr:rowOff>
    </xdr:to>
    <xdr:pic>
      <xdr:nvPicPr>
        <xdr:cNvPr id="18" name="Imagen 17">
          <a:extLst>
            <a:ext uri="{FF2B5EF4-FFF2-40B4-BE49-F238E27FC236}">
              <a16:creationId xmlns:a16="http://schemas.microsoft.com/office/drawing/2014/main" id="{DA5C8093-4F9A-4265-A9C8-A1F843FEAF19}"/>
            </a:ext>
          </a:extLst>
        </xdr:cNvPr>
        <xdr:cNvPicPr>
          <a:picLocks noChangeAspect="1"/>
        </xdr:cNvPicPr>
      </xdr:nvPicPr>
      <xdr:blipFill>
        <a:blip xmlns:r="http://schemas.openxmlformats.org/officeDocument/2006/relationships" r:embed="rId7"/>
        <a:stretch>
          <a:fillRect/>
        </a:stretch>
      </xdr:blipFill>
      <xdr:spPr>
        <a:xfrm>
          <a:off x="879764" y="4821554"/>
          <a:ext cx="8647997" cy="4738082"/>
        </a:xfrm>
        <a:prstGeom prst="rect">
          <a:avLst/>
        </a:prstGeom>
      </xdr:spPr>
    </xdr:pic>
    <xdr:clientData/>
  </xdr:twoCellAnchor>
  <xdr:twoCellAnchor editAs="oneCell">
    <xdr:from>
      <xdr:col>1</xdr:col>
      <xdr:colOff>519544</xdr:colOff>
      <xdr:row>52</xdr:row>
      <xdr:rowOff>69273</xdr:rowOff>
    </xdr:from>
    <xdr:to>
      <xdr:col>12</xdr:col>
      <xdr:colOff>744681</xdr:colOff>
      <xdr:row>82</xdr:row>
      <xdr:rowOff>138546</xdr:rowOff>
    </xdr:to>
    <xdr:pic>
      <xdr:nvPicPr>
        <xdr:cNvPr id="19" name="Imagen 18">
          <a:extLst>
            <a:ext uri="{FF2B5EF4-FFF2-40B4-BE49-F238E27FC236}">
              <a16:creationId xmlns:a16="http://schemas.microsoft.com/office/drawing/2014/main" id="{BF813D85-2F65-42B2-9801-D75B6CF9CA85}"/>
            </a:ext>
          </a:extLst>
        </xdr:cNvPr>
        <xdr:cNvPicPr>
          <a:picLocks noChangeAspect="1"/>
        </xdr:cNvPicPr>
      </xdr:nvPicPr>
      <xdr:blipFill>
        <a:blip xmlns:r="http://schemas.openxmlformats.org/officeDocument/2006/relationships" r:embed="rId8"/>
        <a:stretch>
          <a:fillRect/>
        </a:stretch>
      </xdr:blipFill>
      <xdr:spPr>
        <a:xfrm>
          <a:off x="865908" y="9767455"/>
          <a:ext cx="8607137" cy="4745182"/>
        </a:xfrm>
        <a:prstGeom prst="rect">
          <a:avLst/>
        </a:prstGeom>
      </xdr:spPr>
    </xdr:pic>
    <xdr:clientData/>
  </xdr:twoCellAnchor>
  <xdr:twoCellAnchor editAs="oneCell">
    <xdr:from>
      <xdr:col>7</xdr:col>
      <xdr:colOff>472788</xdr:colOff>
      <xdr:row>90</xdr:row>
      <xdr:rowOff>68841</xdr:rowOff>
    </xdr:from>
    <xdr:to>
      <xdr:col>23</xdr:col>
      <xdr:colOff>815921</xdr:colOff>
      <xdr:row>96</xdr:row>
      <xdr:rowOff>638742</xdr:rowOff>
    </xdr:to>
    <xdr:pic>
      <xdr:nvPicPr>
        <xdr:cNvPr id="20" name="Imagen 19">
          <a:extLst>
            <a:ext uri="{FF2B5EF4-FFF2-40B4-BE49-F238E27FC236}">
              <a16:creationId xmlns:a16="http://schemas.microsoft.com/office/drawing/2014/main" id="{A8F358F5-6122-44B8-857A-672F7BC3EDF4}"/>
            </a:ext>
          </a:extLst>
        </xdr:cNvPr>
        <xdr:cNvPicPr>
          <a:picLocks noChangeAspect="1" noChangeArrowheads="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2043"/>
        <a:stretch/>
      </xdr:blipFill>
      <xdr:spPr bwMode="auto">
        <a:xfrm>
          <a:off x="5378163" y="16261341"/>
          <a:ext cx="16488008" cy="1546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2.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80BA77CE-3637-408D-ADA4-C8A8AEE3FD78}"/>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D39498EA-1B81-4D54-BAE7-7584ADDE431C}"/>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DCE097D7-6851-4C24-BF6C-5E082B3563D7}"/>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353840</xdr:colOff>
      <xdr:row>90</xdr:row>
      <xdr:rowOff>78706</xdr:rowOff>
    </xdr:from>
    <xdr:to>
      <xdr:col>13</xdr:col>
      <xdr:colOff>204038</xdr:colOff>
      <xdr:row>98</xdr:row>
      <xdr:rowOff>133187</xdr:rowOff>
    </xdr:to>
    <xdr:pic>
      <xdr:nvPicPr>
        <xdr:cNvPr id="5" name="Imagen 4">
          <a:extLst>
            <a:ext uri="{FF2B5EF4-FFF2-40B4-BE49-F238E27FC236}">
              <a16:creationId xmlns:a16="http://schemas.microsoft.com/office/drawing/2014/main" id="{C7D8353F-4D61-400C-8D63-12C07833550B}"/>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316740" y="15642556"/>
          <a:ext cx="1374198" cy="1349881"/>
        </a:xfrm>
        <a:prstGeom prst="rect">
          <a:avLst/>
        </a:prstGeom>
      </xdr:spPr>
    </xdr:pic>
    <xdr:clientData/>
  </xdr:twoCellAnchor>
  <xdr:twoCellAnchor editAs="oneCell">
    <xdr:from>
      <xdr:col>0</xdr:col>
      <xdr:colOff>238124</xdr:colOff>
      <xdr:row>25</xdr:row>
      <xdr:rowOff>15875</xdr:rowOff>
    </xdr:from>
    <xdr:to>
      <xdr:col>25</xdr:col>
      <xdr:colOff>1190625</xdr:colOff>
      <xdr:row>54</xdr:row>
      <xdr:rowOff>142875</xdr:rowOff>
    </xdr:to>
    <xdr:pic>
      <xdr:nvPicPr>
        <xdr:cNvPr id="8" name="Imagen 7">
          <a:extLst>
            <a:ext uri="{FF2B5EF4-FFF2-40B4-BE49-F238E27FC236}">
              <a16:creationId xmlns:a16="http://schemas.microsoft.com/office/drawing/2014/main" id="{18FC9645-C7AE-431C-A4B8-FBBB108A569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8124" y="4968875"/>
          <a:ext cx="24177626" cy="473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349250</xdr:colOff>
      <xdr:row>90</xdr:row>
      <xdr:rowOff>79375</xdr:rowOff>
    </xdr:from>
    <xdr:to>
      <xdr:col>24</xdr:col>
      <xdr:colOff>390758</xdr:colOff>
      <xdr:row>100</xdr:row>
      <xdr:rowOff>53964</xdr:rowOff>
    </xdr:to>
    <xdr:pic>
      <xdr:nvPicPr>
        <xdr:cNvPr id="9" name="Imagen 8">
          <a:extLst>
            <a:ext uri="{FF2B5EF4-FFF2-40B4-BE49-F238E27FC236}">
              <a16:creationId xmlns:a16="http://schemas.microsoft.com/office/drawing/2014/main" id="{B1BBCA93-F67C-4493-A25C-9E12BAF2C403}"/>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6032500" y="15398750"/>
          <a:ext cx="16488008" cy="1546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3.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326C559A-6BA7-431B-9A2C-4535A990F8FC}"/>
            </a:ext>
          </a:extLst>
        </xdr:cNvPr>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E4F84E93-F58C-47F8-A7A1-A95430A68C07}"/>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E9447F4F-BF37-4F3F-B40D-06864161F946}"/>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6078683" y="1564697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D137E628-AD74-453D-8428-3B04F0A32EC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a:ext>
          </a:extLst>
        </a:blip>
        <a:stretch>
          <a:fillRect/>
        </a:stretch>
      </xdr:blipFill>
      <xdr:spPr>
        <a:xfrm>
          <a:off x="8729228" y="15540470"/>
          <a:ext cx="1387533" cy="1339908"/>
        </a:xfrm>
        <a:prstGeom prst="rect">
          <a:avLst/>
        </a:prstGeom>
      </xdr:spPr>
    </xdr:pic>
    <xdr:clientData/>
  </xdr:twoCellAnchor>
  <xdr:twoCellAnchor>
    <xdr:from>
      <xdr:col>13</xdr:col>
      <xdr:colOff>422563</xdr:colOff>
      <xdr:row>85</xdr:row>
      <xdr:rowOff>45604</xdr:rowOff>
    </xdr:from>
    <xdr:to>
      <xdr:col>18</xdr:col>
      <xdr:colOff>311727</xdr:colOff>
      <xdr:row>94</xdr:row>
      <xdr:rowOff>128732</xdr:rowOff>
    </xdr:to>
    <xdr:sp macro="" textlink="">
      <xdr:nvSpPr>
        <xdr:cNvPr id="7" name="CuadroTexto 6">
          <a:extLst>
            <a:ext uri="{FF2B5EF4-FFF2-40B4-BE49-F238E27FC236}">
              <a16:creationId xmlns:a16="http://schemas.microsoft.com/office/drawing/2014/main" id="{D2684640-3B11-4F69-AEDF-8D791DC7D1FC}"/>
            </a:ext>
          </a:extLst>
        </xdr:cNvPr>
        <xdr:cNvSpPr txBox="1"/>
      </xdr:nvSpPr>
      <xdr:spPr>
        <a:xfrm>
          <a:off x="9915813" y="14555354"/>
          <a:ext cx="5032664" cy="15753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800" b="1">
              <a:solidFill>
                <a:schemeClr val="tx1"/>
              </a:solidFill>
            </a:rPr>
            <a:t>MURO CORE SW-1 EJE F-H /4-5</a:t>
          </a:r>
          <a:endParaRPr lang="es-ES" sz="2800" b="1" baseline="0">
            <a:solidFill>
              <a:schemeClr val="tx1"/>
            </a:solidFill>
          </a:endParaRPr>
        </a:p>
        <a:p>
          <a:endParaRPr lang="es-ES" sz="1600" b="1">
            <a:solidFill>
              <a:schemeClr val="tx1"/>
            </a:solidFill>
          </a:endParaRPr>
        </a:p>
      </xdr:txBody>
    </xdr:sp>
    <xdr:clientData/>
  </xdr:twoCellAnchor>
  <xdr:twoCellAnchor editAs="oneCell">
    <xdr:from>
      <xdr:col>6</xdr:col>
      <xdr:colOff>317500</xdr:colOff>
      <xdr:row>12</xdr:row>
      <xdr:rowOff>127000</xdr:rowOff>
    </xdr:from>
    <xdr:to>
      <xdr:col>20</xdr:col>
      <xdr:colOff>2032000</xdr:colOff>
      <xdr:row>85</xdr:row>
      <xdr:rowOff>31750</xdr:rowOff>
    </xdr:to>
    <xdr:pic>
      <xdr:nvPicPr>
        <xdr:cNvPr id="10" name="Imagen 9">
          <a:extLst>
            <a:ext uri="{FF2B5EF4-FFF2-40B4-BE49-F238E27FC236}">
              <a16:creationId xmlns:a16="http://schemas.microsoft.com/office/drawing/2014/main" id="{9B8AF526-0DB8-41E1-A234-492252519652}"/>
            </a:ext>
          </a:extLst>
        </xdr:cNvPr>
        <xdr:cNvPicPr>
          <a:picLocks noChangeAspect="1"/>
        </xdr:cNvPicPr>
      </xdr:nvPicPr>
      <xdr:blipFill>
        <a:blip xmlns:r="http://schemas.openxmlformats.org/officeDocument/2006/relationships" r:embed="rId5"/>
        <a:stretch>
          <a:fillRect/>
        </a:stretch>
      </xdr:blipFill>
      <xdr:spPr>
        <a:xfrm>
          <a:off x="4476750" y="2794000"/>
          <a:ext cx="14922500" cy="11747500"/>
        </a:xfrm>
        <a:prstGeom prst="rect">
          <a:avLst/>
        </a:prstGeom>
      </xdr:spPr>
    </xdr:pic>
    <xdr:clientData/>
  </xdr:twoCellAnchor>
  <xdr:twoCellAnchor editAs="oneCell">
    <xdr:from>
      <xdr:col>8</xdr:col>
      <xdr:colOff>479713</xdr:colOff>
      <xdr:row>90</xdr:row>
      <xdr:rowOff>150668</xdr:rowOff>
    </xdr:from>
    <xdr:to>
      <xdr:col>24</xdr:col>
      <xdr:colOff>451371</xdr:colOff>
      <xdr:row>100</xdr:row>
      <xdr:rowOff>1432</xdr:rowOff>
    </xdr:to>
    <xdr:pic>
      <xdr:nvPicPr>
        <xdr:cNvPr id="11" name="Imagen 10">
          <a:extLst>
            <a:ext uri="{FF2B5EF4-FFF2-40B4-BE49-F238E27FC236}">
              <a16:creationId xmlns:a16="http://schemas.microsoft.com/office/drawing/2014/main" id="{B4705C61-2B5C-40D9-917A-DBFCECAE3BBD}"/>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6156613" y="16438418"/>
          <a:ext cx="16488008" cy="1546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4.xml><?xml version="1.0" encoding="utf-8"?>
<xdr:wsDr xmlns:xdr="http://schemas.openxmlformats.org/drawingml/2006/spreadsheetDrawing" xmlns:a="http://schemas.openxmlformats.org/drawingml/2006/main">
  <xdr:twoCellAnchor editAs="oneCell">
    <xdr:from>
      <xdr:col>15</xdr:col>
      <xdr:colOff>16508</xdr:colOff>
      <xdr:row>46</xdr:row>
      <xdr:rowOff>41565</xdr:rowOff>
    </xdr:from>
    <xdr:to>
      <xdr:col>20</xdr:col>
      <xdr:colOff>1392343</xdr:colOff>
      <xdr:row>69</xdr:row>
      <xdr:rowOff>110836</xdr:rowOff>
    </xdr:to>
    <xdr:pic>
      <xdr:nvPicPr>
        <xdr:cNvPr id="2" name="Imagen 1">
          <a:extLst>
            <a:ext uri="{FF2B5EF4-FFF2-40B4-BE49-F238E27FC236}">
              <a16:creationId xmlns:a16="http://schemas.microsoft.com/office/drawing/2014/main" id="{1FBAAEDF-2165-4B29-ADBC-FD5080A766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8822" t="22088" r="32430" b="44415"/>
        <a:stretch/>
      </xdr:blipFill>
      <xdr:spPr bwMode="auto">
        <a:xfrm>
          <a:off x="10850243" y="8861715"/>
          <a:ext cx="8359565" cy="4012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63500</xdr:colOff>
      <xdr:row>0</xdr:row>
      <xdr:rowOff>0</xdr:rowOff>
    </xdr:from>
    <xdr:to>
      <xdr:col>25</xdr:col>
      <xdr:colOff>1276721</xdr:colOff>
      <xdr:row>0</xdr:row>
      <xdr:rowOff>625747</xdr:rowOff>
    </xdr:to>
    <xdr:pic>
      <xdr:nvPicPr>
        <xdr:cNvPr id="3" name="Imagen 11">
          <a:extLst>
            <a:ext uri="{FF2B5EF4-FFF2-40B4-BE49-F238E27FC236}">
              <a16:creationId xmlns:a16="http://schemas.microsoft.com/office/drawing/2014/main" id="{9FECAD4F-56DF-4BAD-B1E6-926B7B8B4294}"/>
            </a:ext>
          </a:extLst>
        </xdr:cNvPr>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3929340" y="0"/>
          <a:ext cx="1213221" cy="62955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4" name="Imagen 10" descr="Gus Marcos – Inversiones Inmobiliarias">
          <a:extLst>
            <a:ext uri="{FF2B5EF4-FFF2-40B4-BE49-F238E27FC236}">
              <a16:creationId xmlns:a16="http://schemas.microsoft.com/office/drawing/2014/main" id="{7B9C431A-BAAE-4313-8E44-43B6DCF20DA2}"/>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23003568" y="21128"/>
          <a:ext cx="672466" cy="6448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85</xdr:row>
      <xdr:rowOff>51954</xdr:rowOff>
    </xdr:from>
    <xdr:to>
      <xdr:col>17</xdr:col>
      <xdr:colOff>1410295</xdr:colOff>
      <xdr:row>88</xdr:row>
      <xdr:rowOff>589</xdr:rowOff>
    </xdr:to>
    <xdr:sp macro="" textlink="">
      <xdr:nvSpPr>
        <xdr:cNvPr id="5" name="CuadroTexto 4">
          <a:extLst>
            <a:ext uri="{FF2B5EF4-FFF2-40B4-BE49-F238E27FC236}">
              <a16:creationId xmlns:a16="http://schemas.microsoft.com/office/drawing/2014/main" id="{7DA74AD4-79EC-4192-A2DD-7C8E78D11B6C}"/>
            </a:ext>
          </a:extLst>
        </xdr:cNvPr>
        <xdr:cNvSpPr txBox="1"/>
      </xdr:nvSpPr>
      <xdr:spPr>
        <a:xfrm>
          <a:off x="12267507" y="15562464"/>
          <a:ext cx="2573038" cy="487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84</xdr:row>
      <xdr:rowOff>103909</xdr:rowOff>
    </xdr:from>
    <xdr:to>
      <xdr:col>16</xdr:col>
      <xdr:colOff>259814</xdr:colOff>
      <xdr:row>88</xdr:row>
      <xdr:rowOff>7780</xdr:rowOff>
    </xdr:to>
    <xdr:sp macro="" textlink="">
      <xdr:nvSpPr>
        <xdr:cNvPr id="6" name="Rectángulo redondeado 2">
          <a:extLst>
            <a:ext uri="{FF2B5EF4-FFF2-40B4-BE49-F238E27FC236}">
              <a16:creationId xmlns:a16="http://schemas.microsoft.com/office/drawing/2014/main" id="{4C7998CB-65F5-40DD-8661-59D1FC26E69C}"/>
            </a:ext>
          </a:extLst>
        </xdr:cNvPr>
        <xdr:cNvSpPr/>
      </xdr:nvSpPr>
      <xdr:spPr>
        <a:xfrm>
          <a:off x="11020425" y="15437254"/>
          <a:ext cx="1191359" cy="62205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200743</xdr:colOff>
      <xdr:row>79</xdr:row>
      <xdr:rowOff>128350</xdr:rowOff>
    </xdr:from>
    <xdr:to>
      <xdr:col>16</xdr:col>
      <xdr:colOff>270057</xdr:colOff>
      <xdr:row>83</xdr:row>
      <xdr:rowOff>46599</xdr:rowOff>
    </xdr:to>
    <xdr:sp macro="" textlink="">
      <xdr:nvSpPr>
        <xdr:cNvPr id="7" name="Rectángulo redondeado 2">
          <a:extLst>
            <a:ext uri="{FF2B5EF4-FFF2-40B4-BE49-F238E27FC236}">
              <a16:creationId xmlns:a16="http://schemas.microsoft.com/office/drawing/2014/main" id="{32D7DDB3-28E7-4972-806B-E856BA298C54}"/>
            </a:ext>
          </a:extLst>
        </xdr:cNvPr>
        <xdr:cNvSpPr/>
      </xdr:nvSpPr>
      <xdr:spPr>
        <a:xfrm>
          <a:off x="11032573" y="14610160"/>
          <a:ext cx="1191359" cy="60214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310289</xdr:colOff>
      <xdr:row>80</xdr:row>
      <xdr:rowOff>94546</xdr:rowOff>
    </xdr:from>
    <xdr:to>
      <xdr:col>17</xdr:col>
      <xdr:colOff>1408857</xdr:colOff>
      <xdr:row>83</xdr:row>
      <xdr:rowOff>57559</xdr:rowOff>
    </xdr:to>
    <xdr:sp macro="" textlink="">
      <xdr:nvSpPr>
        <xdr:cNvPr id="8" name="CuadroTexto 7">
          <a:extLst>
            <a:ext uri="{FF2B5EF4-FFF2-40B4-BE49-F238E27FC236}">
              <a16:creationId xmlns:a16="http://schemas.microsoft.com/office/drawing/2014/main" id="{2425D5DE-DC21-49D8-BEBF-750D8AEFBEFE}"/>
            </a:ext>
          </a:extLst>
        </xdr:cNvPr>
        <xdr:cNvSpPr txBox="1"/>
      </xdr:nvSpPr>
      <xdr:spPr>
        <a:xfrm>
          <a:off x="12266069" y="14747806"/>
          <a:ext cx="2573038" cy="469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9" name="AutoShape 1">
          <a:extLst>
            <a:ext uri="{FF2B5EF4-FFF2-40B4-BE49-F238E27FC236}">
              <a16:creationId xmlns:a16="http://schemas.microsoft.com/office/drawing/2014/main" id="{56E38B69-C7EE-4BB2-8C0A-662DD2F7719D}"/>
            </a:ext>
          </a:extLst>
        </xdr:cNvPr>
        <xdr:cNvSpPr>
          <a:spLocks noChangeAspect="1" noChangeArrowheads="1"/>
        </xdr:cNvSpPr>
      </xdr:nvSpPr>
      <xdr:spPr bwMode="auto">
        <a:xfrm>
          <a:off x="6600825" y="6076950"/>
          <a:ext cx="304800" cy="2857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18</xdr:col>
      <xdr:colOff>792123</xdr:colOff>
      <xdr:row>60</xdr:row>
      <xdr:rowOff>41563</xdr:rowOff>
    </xdr:from>
    <xdr:to>
      <xdr:col>19</xdr:col>
      <xdr:colOff>928256</xdr:colOff>
      <xdr:row>68</xdr:row>
      <xdr:rowOff>83127</xdr:rowOff>
    </xdr:to>
    <xdr:sp macro="" textlink="">
      <xdr:nvSpPr>
        <xdr:cNvPr id="10" name="Rectángulo redondeado 2">
          <a:extLst>
            <a:ext uri="{FF2B5EF4-FFF2-40B4-BE49-F238E27FC236}">
              <a16:creationId xmlns:a16="http://schemas.microsoft.com/office/drawing/2014/main" id="{7C8E1888-60EC-4C60-9DD6-AC62D9A5DF37}"/>
            </a:ext>
          </a:extLst>
        </xdr:cNvPr>
        <xdr:cNvSpPr/>
      </xdr:nvSpPr>
      <xdr:spPr>
        <a:xfrm>
          <a:off x="15792093" y="11262013"/>
          <a:ext cx="1608698" cy="1415069"/>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7</xdr:col>
      <xdr:colOff>415637</xdr:colOff>
      <xdr:row>90</xdr:row>
      <xdr:rowOff>69272</xdr:rowOff>
    </xdr:from>
    <xdr:to>
      <xdr:col>9</xdr:col>
      <xdr:colOff>266700</xdr:colOff>
      <xdr:row>96</xdr:row>
      <xdr:rowOff>398863</xdr:rowOff>
    </xdr:to>
    <xdr:pic>
      <xdr:nvPicPr>
        <xdr:cNvPr id="11" name="Imagen 10">
          <a:extLst>
            <a:ext uri="{FF2B5EF4-FFF2-40B4-BE49-F238E27FC236}">
              <a16:creationId xmlns:a16="http://schemas.microsoft.com/office/drawing/2014/main" id="{BF6134EB-BAA5-4FA0-B64A-CAE1370EA045}"/>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454362" y="16450367"/>
          <a:ext cx="1413163" cy="1335431"/>
        </a:xfrm>
        <a:prstGeom prst="rect">
          <a:avLst/>
        </a:prstGeom>
      </xdr:spPr>
    </xdr:pic>
    <xdr:clientData/>
  </xdr:twoCellAnchor>
  <xdr:twoCellAnchor editAs="oneCell">
    <xdr:from>
      <xdr:col>11</xdr:col>
      <xdr:colOff>124689</xdr:colOff>
      <xdr:row>89</xdr:row>
      <xdr:rowOff>138545</xdr:rowOff>
    </xdr:from>
    <xdr:to>
      <xdr:col>12</xdr:col>
      <xdr:colOff>745546</xdr:colOff>
      <xdr:row>96</xdr:row>
      <xdr:rowOff>377536</xdr:rowOff>
    </xdr:to>
    <xdr:pic>
      <xdr:nvPicPr>
        <xdr:cNvPr id="12" name="Imagen 11">
          <a:extLst>
            <a:ext uri="{FF2B5EF4-FFF2-40B4-BE49-F238E27FC236}">
              <a16:creationId xmlns:a16="http://schemas.microsoft.com/office/drawing/2014/main" id="{F9F65292-EC2D-4156-8F7C-0A83954E3196}"/>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8289519" y="16346285"/>
          <a:ext cx="1396192" cy="1414376"/>
        </a:xfrm>
        <a:prstGeom prst="rect">
          <a:avLst/>
        </a:prstGeom>
      </xdr:spPr>
    </xdr:pic>
    <xdr:clientData/>
  </xdr:twoCellAnchor>
  <xdr:twoCellAnchor>
    <xdr:from>
      <xdr:col>5</xdr:col>
      <xdr:colOff>363681</xdr:colOff>
      <xdr:row>85</xdr:row>
      <xdr:rowOff>107719</xdr:rowOff>
    </xdr:from>
    <xdr:to>
      <xdr:col>9</xdr:col>
      <xdr:colOff>71176</xdr:colOff>
      <xdr:row>88</xdr:row>
      <xdr:rowOff>107719</xdr:rowOff>
    </xdr:to>
    <xdr:sp macro="" textlink="">
      <xdr:nvSpPr>
        <xdr:cNvPr id="14" name="CuadroTexto 13">
          <a:extLst>
            <a:ext uri="{FF2B5EF4-FFF2-40B4-BE49-F238E27FC236}">
              <a16:creationId xmlns:a16="http://schemas.microsoft.com/office/drawing/2014/main" id="{99B73892-B6D6-426F-88FF-5917C95CF0FE}"/>
            </a:ext>
          </a:extLst>
        </xdr:cNvPr>
        <xdr:cNvSpPr txBox="1"/>
      </xdr:nvSpPr>
      <xdr:spPr>
        <a:xfrm>
          <a:off x="3836496" y="15612514"/>
          <a:ext cx="2833600"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MURO CORE SW-1 EJE F-H /PB</a:t>
          </a:r>
          <a:endParaRPr lang="es-ES" sz="1600" b="1" baseline="0">
            <a:solidFill>
              <a:schemeClr val="tx1"/>
            </a:solidFill>
          </a:endParaRPr>
        </a:p>
        <a:p>
          <a:endParaRPr lang="es-ES" sz="1600" b="1">
            <a:solidFill>
              <a:schemeClr val="tx1"/>
            </a:solidFill>
          </a:endParaRPr>
        </a:p>
      </xdr:txBody>
    </xdr:sp>
    <xdr:clientData/>
  </xdr:twoCellAnchor>
  <xdr:twoCellAnchor editAs="oneCell">
    <xdr:from>
      <xdr:col>20</xdr:col>
      <xdr:colOff>1415967</xdr:colOff>
      <xdr:row>45</xdr:row>
      <xdr:rowOff>138545</xdr:rowOff>
    </xdr:from>
    <xdr:to>
      <xdr:col>25</xdr:col>
      <xdr:colOff>1007053</xdr:colOff>
      <xdr:row>72</xdr:row>
      <xdr:rowOff>110837</xdr:rowOff>
    </xdr:to>
    <xdr:pic>
      <xdr:nvPicPr>
        <xdr:cNvPr id="15" name="Imagen 14">
          <a:extLst>
            <a:ext uri="{FF2B5EF4-FFF2-40B4-BE49-F238E27FC236}">
              <a16:creationId xmlns:a16="http://schemas.microsoft.com/office/drawing/2014/main" id="{0B0AC72E-4BD9-4174-95FF-260543DA3C94}"/>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227" t="16966" r="61609" b="62446"/>
        <a:stretch/>
      </xdr:blipFill>
      <xdr:spPr bwMode="auto">
        <a:xfrm>
          <a:off x="19239147" y="8783435"/>
          <a:ext cx="5641366" cy="46052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662076</xdr:colOff>
      <xdr:row>25</xdr:row>
      <xdr:rowOff>27016</xdr:rowOff>
    </xdr:from>
    <xdr:to>
      <xdr:col>12</xdr:col>
      <xdr:colOff>757066</xdr:colOff>
      <xdr:row>52</xdr:row>
      <xdr:rowOff>67368</xdr:rowOff>
    </xdr:to>
    <xdr:pic>
      <xdr:nvPicPr>
        <xdr:cNvPr id="18" name="Imagen 17">
          <a:extLst>
            <a:ext uri="{FF2B5EF4-FFF2-40B4-BE49-F238E27FC236}">
              <a16:creationId xmlns:a16="http://schemas.microsoft.com/office/drawing/2014/main" id="{AFDEAB35-6684-424C-8750-C9AEBFD4BC7D}"/>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1008440" y="5274425"/>
          <a:ext cx="8667490" cy="4785534"/>
        </a:xfrm>
        <a:prstGeom prst="rect">
          <a:avLst/>
        </a:prstGeom>
      </xdr:spPr>
    </xdr:pic>
    <xdr:clientData/>
  </xdr:twoCellAnchor>
  <xdr:twoCellAnchor editAs="oneCell">
    <xdr:from>
      <xdr:col>1</xdr:col>
      <xdr:colOff>709872</xdr:colOff>
      <xdr:row>54</xdr:row>
      <xdr:rowOff>36610</xdr:rowOff>
    </xdr:from>
    <xdr:to>
      <xdr:col>13</xdr:col>
      <xdr:colOff>-1</xdr:colOff>
      <xdr:row>82</xdr:row>
      <xdr:rowOff>34637</xdr:rowOff>
    </xdr:to>
    <xdr:pic>
      <xdr:nvPicPr>
        <xdr:cNvPr id="19" name="Imagen 18">
          <a:extLst>
            <a:ext uri="{FF2B5EF4-FFF2-40B4-BE49-F238E27FC236}">
              <a16:creationId xmlns:a16="http://schemas.microsoft.com/office/drawing/2014/main" id="{8D5C5C60-7029-464F-A017-FA6D536C89DC}"/>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val="0"/>
            </a:ext>
          </a:extLst>
        </a:blip>
        <a:stretch>
          <a:fillRect/>
        </a:stretch>
      </xdr:blipFill>
      <xdr:spPr>
        <a:xfrm>
          <a:off x="1056236" y="10375565"/>
          <a:ext cx="8641945" cy="4847117"/>
        </a:xfrm>
        <a:prstGeom prst="rect">
          <a:avLst/>
        </a:prstGeom>
      </xdr:spPr>
    </xdr:pic>
    <xdr:clientData/>
  </xdr:twoCellAnchor>
  <xdr:twoCellAnchor editAs="oneCell">
    <xdr:from>
      <xdr:col>7</xdr:col>
      <xdr:colOff>498418</xdr:colOff>
      <xdr:row>90</xdr:row>
      <xdr:rowOff>119323</xdr:rowOff>
    </xdr:from>
    <xdr:to>
      <xdr:col>23</xdr:col>
      <xdr:colOff>863199</xdr:colOff>
      <xdr:row>97</xdr:row>
      <xdr:rowOff>37628</xdr:rowOff>
    </xdr:to>
    <xdr:pic>
      <xdr:nvPicPr>
        <xdr:cNvPr id="20" name="Imagen 19">
          <a:extLst>
            <a:ext uri="{FF2B5EF4-FFF2-40B4-BE49-F238E27FC236}">
              <a16:creationId xmlns:a16="http://schemas.microsoft.com/office/drawing/2014/main" id="{30DBB8FF-2003-48C4-A2F5-54BBA947F59C}"/>
            </a:ext>
          </a:extLst>
        </xdr:cNvPr>
        <xdr:cNvPicPr>
          <a:picLocks noChangeAspect="1" noChangeArrowheads="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2043"/>
        <a:stretch/>
      </xdr:blipFill>
      <xdr:spPr bwMode="auto">
        <a:xfrm>
          <a:off x="5416782" y="15826914"/>
          <a:ext cx="16488008" cy="1546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5.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13F7CDD9-D797-4966-B203-A3E2AA09291F}"/>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9D076587-E8E8-4FC5-B226-A9A51B849A0E}"/>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A40475AD-FE9C-4FDF-AC97-D272EF71E7B9}"/>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353840</xdr:colOff>
      <xdr:row>90</xdr:row>
      <xdr:rowOff>78706</xdr:rowOff>
    </xdr:from>
    <xdr:to>
      <xdr:col>13</xdr:col>
      <xdr:colOff>204038</xdr:colOff>
      <xdr:row>98</xdr:row>
      <xdr:rowOff>133187</xdr:rowOff>
    </xdr:to>
    <xdr:pic>
      <xdr:nvPicPr>
        <xdr:cNvPr id="5" name="Imagen 4">
          <a:extLst>
            <a:ext uri="{FF2B5EF4-FFF2-40B4-BE49-F238E27FC236}">
              <a16:creationId xmlns:a16="http://schemas.microsoft.com/office/drawing/2014/main" id="{57617DBA-0F80-42A2-A3D8-96BEF9508AD9}"/>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316740" y="15642556"/>
          <a:ext cx="1374198" cy="1349881"/>
        </a:xfrm>
        <a:prstGeom prst="rect">
          <a:avLst/>
        </a:prstGeom>
      </xdr:spPr>
    </xdr:pic>
    <xdr:clientData/>
  </xdr:twoCellAnchor>
  <xdr:twoCellAnchor editAs="oneCell">
    <xdr:from>
      <xdr:col>0</xdr:col>
      <xdr:colOff>285750</xdr:colOff>
      <xdr:row>25</xdr:row>
      <xdr:rowOff>95250</xdr:rowOff>
    </xdr:from>
    <xdr:to>
      <xdr:col>25</xdr:col>
      <xdr:colOff>1276350</xdr:colOff>
      <xdr:row>55</xdr:row>
      <xdr:rowOff>133350</xdr:rowOff>
    </xdr:to>
    <xdr:pic>
      <xdr:nvPicPr>
        <xdr:cNvPr id="8" name="Imagen 7">
          <a:extLst>
            <a:ext uri="{FF2B5EF4-FFF2-40B4-BE49-F238E27FC236}">
              <a16:creationId xmlns:a16="http://schemas.microsoft.com/office/drawing/2014/main" id="{589408D5-72D7-4A04-8DF9-D8CB03BA32F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85750" y="5200650"/>
          <a:ext cx="24288750" cy="518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399341</xdr:colOff>
      <xdr:row>90</xdr:row>
      <xdr:rowOff>57468</xdr:rowOff>
    </xdr:from>
    <xdr:to>
      <xdr:col>24</xdr:col>
      <xdr:colOff>440849</xdr:colOff>
      <xdr:row>100</xdr:row>
      <xdr:rowOff>32057</xdr:rowOff>
    </xdr:to>
    <xdr:pic>
      <xdr:nvPicPr>
        <xdr:cNvPr id="9" name="Imagen 8">
          <a:extLst>
            <a:ext uri="{FF2B5EF4-FFF2-40B4-BE49-F238E27FC236}">
              <a16:creationId xmlns:a16="http://schemas.microsoft.com/office/drawing/2014/main" id="{0FBA2FD6-F33A-4BA6-B330-BC5BD52E1B37}"/>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6082591" y="15376843"/>
          <a:ext cx="16488008" cy="1546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6.xml><?xml version="1.0" encoding="utf-8"?>
<xdr:wsDr xmlns:xdr="http://schemas.openxmlformats.org/drawingml/2006/spreadsheetDrawing" xmlns:a="http://schemas.openxmlformats.org/drawingml/2006/main">
  <xdr:twoCellAnchor editAs="oneCell">
    <xdr:from>
      <xdr:col>0</xdr:col>
      <xdr:colOff>69272</xdr:colOff>
      <xdr:row>22</xdr:row>
      <xdr:rowOff>170062</xdr:rowOff>
    </xdr:from>
    <xdr:to>
      <xdr:col>17</xdr:col>
      <xdr:colOff>1522267</xdr:colOff>
      <xdr:row>65</xdr:row>
      <xdr:rowOff>110837</xdr:rowOff>
    </xdr:to>
    <xdr:pic>
      <xdr:nvPicPr>
        <xdr:cNvPr id="2" name="Imagen 1">
          <a:extLst>
            <a:ext uri="{FF2B5EF4-FFF2-40B4-BE49-F238E27FC236}">
              <a16:creationId xmlns:a16="http://schemas.microsoft.com/office/drawing/2014/main" id="{171507D8-C954-4C33-9FD8-747E106B4EA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8822" t="22088" r="32430" b="44068"/>
        <a:stretch/>
      </xdr:blipFill>
      <xdr:spPr bwMode="auto">
        <a:xfrm>
          <a:off x="69272" y="4665862"/>
          <a:ext cx="14549870" cy="6913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63500</xdr:colOff>
      <xdr:row>0</xdr:row>
      <xdr:rowOff>0</xdr:rowOff>
    </xdr:from>
    <xdr:to>
      <xdr:col>25</xdr:col>
      <xdr:colOff>1272911</xdr:colOff>
      <xdr:row>0</xdr:row>
      <xdr:rowOff>629557</xdr:rowOff>
    </xdr:to>
    <xdr:pic>
      <xdr:nvPicPr>
        <xdr:cNvPr id="3" name="Imagen 11">
          <a:extLst>
            <a:ext uri="{FF2B5EF4-FFF2-40B4-BE49-F238E27FC236}">
              <a16:creationId xmlns:a16="http://schemas.microsoft.com/office/drawing/2014/main" id="{B331E629-7EA0-4FFB-A875-C7DEC9AD111F}"/>
            </a:ext>
          </a:extLst>
        </xdr:cNvPr>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4" name="Imagen 10" descr="Gus Marcos – Inversiones Inmobiliarias">
          <a:extLst>
            <a:ext uri="{FF2B5EF4-FFF2-40B4-BE49-F238E27FC236}">
              <a16:creationId xmlns:a16="http://schemas.microsoft.com/office/drawing/2014/main" id="{033DB54A-6245-40DB-A003-3452BCEEC59A}"/>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5" name="Imagen 4">
          <a:extLst>
            <a:ext uri="{FF2B5EF4-FFF2-40B4-BE49-F238E27FC236}">
              <a16:creationId xmlns:a16="http://schemas.microsoft.com/office/drawing/2014/main" id="{AC9AAA41-79B7-4C99-A20E-211B42937BAD}"/>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255788</xdr:colOff>
      <xdr:row>89</xdr:row>
      <xdr:rowOff>153785</xdr:rowOff>
    </xdr:from>
    <xdr:to>
      <xdr:col>13</xdr:col>
      <xdr:colOff>102176</xdr:colOff>
      <xdr:row>98</xdr:row>
      <xdr:rowOff>36368</xdr:rowOff>
    </xdr:to>
    <xdr:pic>
      <xdr:nvPicPr>
        <xdr:cNvPr id="6" name="Imagen 5">
          <a:extLst>
            <a:ext uri="{FF2B5EF4-FFF2-40B4-BE49-F238E27FC236}">
              <a16:creationId xmlns:a16="http://schemas.microsoft.com/office/drawing/2014/main" id="{FD969AA0-5ADB-4684-AED7-1DAE78D132DE}"/>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8218688" y="15555710"/>
          <a:ext cx="1370388" cy="1339908"/>
        </a:xfrm>
        <a:prstGeom prst="rect">
          <a:avLst/>
        </a:prstGeom>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7" name="Rectángulo redondeado 2">
          <a:extLst>
            <a:ext uri="{FF2B5EF4-FFF2-40B4-BE49-F238E27FC236}">
              <a16:creationId xmlns:a16="http://schemas.microsoft.com/office/drawing/2014/main" id="{027879C3-79F3-4BE1-8480-9E569E06B4A8}"/>
            </a:ext>
          </a:extLst>
        </xdr:cNvPr>
        <xdr:cNvSpPr/>
      </xdr:nvSpPr>
      <xdr:spPr>
        <a:xfrm>
          <a:off x="290945" y="14589702"/>
          <a:ext cx="1160360"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8" name="Rectángulo redondeado 2">
          <a:extLst>
            <a:ext uri="{FF2B5EF4-FFF2-40B4-BE49-F238E27FC236}">
              <a16:creationId xmlns:a16="http://schemas.microsoft.com/office/drawing/2014/main" id="{6B8A5AFB-962D-46A3-8F8F-81944437076C}"/>
            </a:ext>
          </a:extLst>
        </xdr:cNvPr>
        <xdr:cNvSpPr/>
      </xdr:nvSpPr>
      <xdr:spPr>
        <a:xfrm>
          <a:off x="313458" y="13790468"/>
          <a:ext cx="1159575" cy="59537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9" name="CuadroTexto 8">
          <a:extLst>
            <a:ext uri="{FF2B5EF4-FFF2-40B4-BE49-F238E27FC236}">
              <a16:creationId xmlns:a16="http://schemas.microsoft.com/office/drawing/2014/main" id="{41EED986-8CDA-47CF-8D3F-14104D327D84}"/>
            </a:ext>
          </a:extLst>
        </xdr:cNvPr>
        <xdr:cNvSpPr txBox="1"/>
      </xdr:nvSpPr>
      <xdr:spPr>
        <a:xfrm>
          <a:off x="1534391" y="13910830"/>
          <a:ext cx="3685309" cy="4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10" name="CuadroTexto 9">
          <a:extLst>
            <a:ext uri="{FF2B5EF4-FFF2-40B4-BE49-F238E27FC236}">
              <a16:creationId xmlns:a16="http://schemas.microsoft.com/office/drawing/2014/main" id="{DCE28F2E-27B8-4DAE-8AD1-0E9CC5E6994F}"/>
            </a:ext>
          </a:extLst>
        </xdr:cNvPr>
        <xdr:cNvSpPr txBox="1"/>
      </xdr:nvSpPr>
      <xdr:spPr>
        <a:xfrm>
          <a:off x="1575954" y="14697075"/>
          <a:ext cx="2497877" cy="48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13</xdr:col>
      <xdr:colOff>582062</xdr:colOff>
      <xdr:row>49</xdr:row>
      <xdr:rowOff>95251</xdr:rowOff>
    </xdr:from>
    <xdr:to>
      <xdr:col>15</xdr:col>
      <xdr:colOff>614450</xdr:colOff>
      <xdr:row>61</xdr:row>
      <xdr:rowOff>120651</xdr:rowOff>
    </xdr:to>
    <xdr:sp macro="" textlink="">
      <xdr:nvSpPr>
        <xdr:cNvPr id="11" name="Rectángulo redondeado 2">
          <a:extLst>
            <a:ext uri="{FF2B5EF4-FFF2-40B4-BE49-F238E27FC236}">
              <a16:creationId xmlns:a16="http://schemas.microsoft.com/office/drawing/2014/main" id="{5E4534B7-43A8-4C48-BF9A-8780B45CD8CC}"/>
            </a:ext>
          </a:extLst>
        </xdr:cNvPr>
        <xdr:cNvSpPr/>
      </xdr:nvSpPr>
      <xdr:spPr>
        <a:xfrm>
          <a:off x="10068962" y="8972551"/>
          <a:ext cx="1108713" cy="1968500"/>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17</xdr:col>
      <xdr:colOff>1191491</xdr:colOff>
      <xdr:row>22</xdr:row>
      <xdr:rowOff>151450</xdr:rowOff>
    </xdr:from>
    <xdr:to>
      <xdr:col>25</xdr:col>
      <xdr:colOff>431395</xdr:colOff>
      <xdr:row>64</xdr:row>
      <xdr:rowOff>152401</xdr:rowOff>
    </xdr:to>
    <xdr:pic>
      <xdr:nvPicPr>
        <xdr:cNvPr id="12" name="Imagen 11">
          <a:extLst>
            <a:ext uri="{FF2B5EF4-FFF2-40B4-BE49-F238E27FC236}">
              <a16:creationId xmlns:a16="http://schemas.microsoft.com/office/drawing/2014/main" id="{2AD37B6F-4E4C-425B-8284-60D3122D0BBC}"/>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227" t="16966" r="61609" b="64270"/>
        <a:stretch/>
      </xdr:blipFill>
      <xdr:spPr bwMode="auto">
        <a:xfrm>
          <a:off x="14288366" y="4656775"/>
          <a:ext cx="9374504" cy="6801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164522</xdr:colOff>
      <xdr:row>49</xdr:row>
      <xdr:rowOff>8426</xdr:rowOff>
    </xdr:from>
    <xdr:to>
      <xdr:col>13</xdr:col>
      <xdr:colOff>514410</xdr:colOff>
      <xdr:row>61</xdr:row>
      <xdr:rowOff>95250</xdr:rowOff>
    </xdr:to>
    <xdr:sp macro="" textlink="">
      <xdr:nvSpPr>
        <xdr:cNvPr id="13" name="Rectángulo redondeado 2">
          <a:extLst>
            <a:ext uri="{FF2B5EF4-FFF2-40B4-BE49-F238E27FC236}">
              <a16:creationId xmlns:a16="http://schemas.microsoft.com/office/drawing/2014/main" id="{BE28636A-E2EF-48B1-BF45-B68F6F8F7825}"/>
            </a:ext>
          </a:extLst>
        </xdr:cNvPr>
        <xdr:cNvSpPr/>
      </xdr:nvSpPr>
      <xdr:spPr>
        <a:xfrm>
          <a:off x="8889422" y="8885726"/>
          <a:ext cx="1111888" cy="2029924"/>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100965</xdr:colOff>
      <xdr:row>90</xdr:row>
      <xdr:rowOff>133350</xdr:rowOff>
    </xdr:from>
    <xdr:to>
      <xdr:col>23</xdr:col>
      <xdr:colOff>264403</xdr:colOff>
      <xdr:row>101</xdr:row>
      <xdr:rowOff>76200</xdr:rowOff>
    </xdr:to>
    <xdr:pic>
      <xdr:nvPicPr>
        <xdr:cNvPr id="14" name="Imagen 13">
          <a:extLst>
            <a:ext uri="{FF2B5EF4-FFF2-40B4-BE49-F238E27FC236}">
              <a16:creationId xmlns:a16="http://schemas.microsoft.com/office/drawing/2014/main" id="{8EC0A8FB-2DD5-4ABE-B2EF-56526177AA64}"/>
            </a:ext>
          </a:extLst>
        </xdr:cNvPr>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21959"/>
        <a:stretch/>
      </xdr:blipFill>
      <xdr:spPr bwMode="auto">
        <a:xfrm>
          <a:off x="5777865" y="15697200"/>
          <a:ext cx="15536788"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7.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A6CD2776-D219-4FB6-BE19-05438DE8BC39}"/>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703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D65B3806-434B-4CF9-A6F4-EA595AC2D521}"/>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6276"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4DFB584A-DFAF-4960-8D22-1DD90ED9460E}"/>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258483"/>
          <a:ext cx="1409353" cy="133716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5C895922-4B17-4432-9E4E-54229DAF3F96}"/>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42588" y="16136735"/>
          <a:ext cx="1408488" cy="1416108"/>
        </a:xfrm>
        <a:prstGeom prst="rect">
          <a:avLst/>
        </a:prstGeom>
      </xdr:spPr>
    </xdr:pic>
    <xdr:clientData/>
  </xdr:twoCellAnchor>
  <xdr:twoCellAnchor>
    <xdr:from>
      <xdr:col>14</xdr:col>
      <xdr:colOff>41563</xdr:colOff>
      <xdr:row>79</xdr:row>
      <xdr:rowOff>13854</xdr:rowOff>
    </xdr:from>
    <xdr:to>
      <xdr:col>18</xdr:col>
      <xdr:colOff>692727</xdr:colOff>
      <xdr:row>88</xdr:row>
      <xdr:rowOff>96982</xdr:rowOff>
    </xdr:to>
    <xdr:sp macro="" textlink="">
      <xdr:nvSpPr>
        <xdr:cNvPr id="7" name="CuadroTexto 6">
          <a:extLst>
            <a:ext uri="{FF2B5EF4-FFF2-40B4-BE49-F238E27FC236}">
              <a16:creationId xmlns:a16="http://schemas.microsoft.com/office/drawing/2014/main" id="{FE05B3B5-7563-4A9B-9F3A-58988EA8B198}"/>
            </a:ext>
          </a:extLst>
        </xdr:cNvPr>
        <xdr:cNvSpPr txBox="1"/>
      </xdr:nvSpPr>
      <xdr:spPr>
        <a:xfrm>
          <a:off x="10547638" y="14286114"/>
          <a:ext cx="5148869" cy="1647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800" b="1">
              <a:solidFill>
                <a:schemeClr val="tx1"/>
              </a:solidFill>
            </a:rPr>
            <a:t>MURO CORE SW-1 EJE F-H /PB</a:t>
          </a:r>
          <a:endParaRPr lang="es-ES" sz="2800" b="1" baseline="0">
            <a:solidFill>
              <a:schemeClr val="tx1"/>
            </a:solidFill>
          </a:endParaRPr>
        </a:p>
        <a:p>
          <a:endParaRPr lang="es-ES" sz="1600" b="1">
            <a:solidFill>
              <a:schemeClr val="tx1"/>
            </a:solidFill>
          </a:endParaRPr>
        </a:p>
      </xdr:txBody>
    </xdr:sp>
    <xdr:clientData/>
  </xdr:twoCellAnchor>
  <xdr:twoCellAnchor editAs="oneCell">
    <xdr:from>
      <xdr:col>11</xdr:col>
      <xdr:colOff>494608</xdr:colOff>
      <xdr:row>18</xdr:row>
      <xdr:rowOff>38446</xdr:rowOff>
    </xdr:from>
    <xdr:to>
      <xdr:col>19</xdr:col>
      <xdr:colOff>849370</xdr:colOff>
      <xdr:row>74</xdr:row>
      <xdr:rowOff>159848</xdr:rowOff>
    </xdr:to>
    <xdr:pic>
      <xdr:nvPicPr>
        <xdr:cNvPr id="10" name="Imagen 9">
          <a:extLst>
            <a:ext uri="{FF2B5EF4-FFF2-40B4-BE49-F238E27FC236}">
              <a16:creationId xmlns:a16="http://schemas.microsoft.com/office/drawing/2014/main" id="{51BFC3A2-DC04-4AF2-AA2C-A8B5CCE5ACE2}"/>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8634153" y="3831128"/>
          <a:ext cx="8667490" cy="9881063"/>
        </a:xfrm>
        <a:prstGeom prst="rect">
          <a:avLst/>
        </a:prstGeom>
      </xdr:spPr>
    </xdr:pic>
    <xdr:clientData/>
  </xdr:twoCellAnchor>
  <xdr:twoCellAnchor editAs="oneCell">
    <xdr:from>
      <xdr:col>1</xdr:col>
      <xdr:colOff>-1</xdr:colOff>
      <xdr:row>18</xdr:row>
      <xdr:rowOff>53756</xdr:rowOff>
    </xdr:from>
    <xdr:to>
      <xdr:col>11</xdr:col>
      <xdr:colOff>277091</xdr:colOff>
      <xdr:row>74</xdr:row>
      <xdr:rowOff>125037</xdr:rowOff>
    </xdr:to>
    <xdr:pic>
      <xdr:nvPicPr>
        <xdr:cNvPr id="11" name="Imagen 10">
          <a:extLst>
            <a:ext uri="{FF2B5EF4-FFF2-40B4-BE49-F238E27FC236}">
              <a16:creationId xmlns:a16="http://schemas.microsoft.com/office/drawing/2014/main" id="{81471E57-3642-4BCA-B099-779C8DC1509B}"/>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346363" y="3846438"/>
          <a:ext cx="8070273" cy="9821417"/>
        </a:xfrm>
        <a:prstGeom prst="rect">
          <a:avLst/>
        </a:prstGeom>
      </xdr:spPr>
    </xdr:pic>
    <xdr:clientData/>
  </xdr:twoCellAnchor>
  <xdr:twoCellAnchor editAs="oneCell">
    <xdr:from>
      <xdr:col>19</xdr:col>
      <xdr:colOff>1000645</xdr:colOff>
      <xdr:row>17</xdr:row>
      <xdr:rowOff>169370</xdr:rowOff>
    </xdr:from>
    <xdr:to>
      <xdr:col>26</xdr:col>
      <xdr:colOff>169372</xdr:colOff>
      <xdr:row>74</xdr:row>
      <xdr:rowOff>155864</xdr:rowOff>
    </xdr:to>
    <xdr:pic>
      <xdr:nvPicPr>
        <xdr:cNvPr id="12" name="Imagen 11">
          <a:extLst>
            <a:ext uri="{FF2B5EF4-FFF2-40B4-BE49-F238E27FC236}">
              <a16:creationId xmlns:a16="http://schemas.microsoft.com/office/drawing/2014/main" id="{A11AA93A-47E3-4052-9306-01D04FFDBED2}"/>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17452918" y="3771552"/>
          <a:ext cx="7914409" cy="9927130"/>
        </a:xfrm>
        <a:prstGeom prst="rect">
          <a:avLst/>
        </a:prstGeom>
      </xdr:spPr>
    </xdr:pic>
    <xdr:clientData/>
  </xdr:twoCellAnchor>
  <xdr:twoCellAnchor editAs="oneCell">
    <xdr:from>
      <xdr:col>8</xdr:col>
      <xdr:colOff>556001</xdr:colOff>
      <xdr:row>90</xdr:row>
      <xdr:rowOff>122005</xdr:rowOff>
    </xdr:from>
    <xdr:to>
      <xdr:col>24</xdr:col>
      <xdr:colOff>565759</xdr:colOff>
      <xdr:row>100</xdr:row>
      <xdr:rowOff>25157</xdr:rowOff>
    </xdr:to>
    <xdr:pic>
      <xdr:nvPicPr>
        <xdr:cNvPr id="13" name="Imagen 12">
          <a:extLst>
            <a:ext uri="{FF2B5EF4-FFF2-40B4-BE49-F238E27FC236}">
              <a16:creationId xmlns:a16="http://schemas.microsoft.com/office/drawing/2014/main" id="{4926FFE5-4AFE-4F9D-849C-DCF1807E7001}"/>
            </a:ext>
          </a:extLst>
        </xdr:cNvPr>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r="22043"/>
        <a:stretch/>
      </xdr:blipFill>
      <xdr:spPr bwMode="auto">
        <a:xfrm>
          <a:off x="6223376" y="16052568"/>
          <a:ext cx="16488008" cy="1546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8.xml><?xml version="1.0" encoding="utf-8"?>
<xdr:wsDr xmlns:xdr="http://schemas.openxmlformats.org/drawingml/2006/spreadsheetDrawing" xmlns:a="http://schemas.openxmlformats.org/drawingml/2006/main">
  <xdr:twoCellAnchor editAs="oneCell">
    <xdr:from>
      <xdr:col>15</xdr:col>
      <xdr:colOff>16508</xdr:colOff>
      <xdr:row>46</xdr:row>
      <xdr:rowOff>41565</xdr:rowOff>
    </xdr:from>
    <xdr:to>
      <xdr:col>20</xdr:col>
      <xdr:colOff>1388533</xdr:colOff>
      <xdr:row>69</xdr:row>
      <xdr:rowOff>110836</xdr:rowOff>
    </xdr:to>
    <xdr:pic>
      <xdr:nvPicPr>
        <xdr:cNvPr id="2" name="Imagen 1">
          <a:extLst>
            <a:ext uri="{FF2B5EF4-FFF2-40B4-BE49-F238E27FC236}">
              <a16:creationId xmlns:a16="http://schemas.microsoft.com/office/drawing/2014/main" id="{C6641AB9-EBEF-45A9-BC29-9AA4626CC573}"/>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8822" t="22088" r="32430" b="44415"/>
        <a:stretch/>
      </xdr:blipFill>
      <xdr:spPr bwMode="auto">
        <a:xfrm>
          <a:off x="10850243" y="8861715"/>
          <a:ext cx="8363375" cy="4012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63500</xdr:colOff>
      <xdr:row>0</xdr:row>
      <xdr:rowOff>0</xdr:rowOff>
    </xdr:from>
    <xdr:to>
      <xdr:col>25</xdr:col>
      <xdr:colOff>1272911</xdr:colOff>
      <xdr:row>0</xdr:row>
      <xdr:rowOff>629557</xdr:rowOff>
    </xdr:to>
    <xdr:pic>
      <xdr:nvPicPr>
        <xdr:cNvPr id="3" name="Imagen 11">
          <a:extLst>
            <a:ext uri="{FF2B5EF4-FFF2-40B4-BE49-F238E27FC236}">
              <a16:creationId xmlns:a16="http://schemas.microsoft.com/office/drawing/2014/main" id="{AACD0589-AFB5-445F-A7FE-C217299CF585}"/>
            </a:ext>
          </a:extLst>
        </xdr:cNvPr>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3929340" y="0"/>
          <a:ext cx="1217031" cy="62574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4" name="Imagen 10" descr="Gus Marcos – Inversiones Inmobiliarias">
          <a:extLst>
            <a:ext uri="{FF2B5EF4-FFF2-40B4-BE49-F238E27FC236}">
              <a16:creationId xmlns:a16="http://schemas.microsoft.com/office/drawing/2014/main" id="{6C378824-2EBF-44D3-A246-767117F5CC1A}"/>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23003568" y="21128"/>
          <a:ext cx="676276"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85</xdr:row>
      <xdr:rowOff>51954</xdr:rowOff>
    </xdr:from>
    <xdr:to>
      <xdr:col>17</xdr:col>
      <xdr:colOff>1410295</xdr:colOff>
      <xdr:row>88</xdr:row>
      <xdr:rowOff>589</xdr:rowOff>
    </xdr:to>
    <xdr:sp macro="" textlink="">
      <xdr:nvSpPr>
        <xdr:cNvPr id="5" name="CuadroTexto 4">
          <a:extLst>
            <a:ext uri="{FF2B5EF4-FFF2-40B4-BE49-F238E27FC236}">
              <a16:creationId xmlns:a16="http://schemas.microsoft.com/office/drawing/2014/main" id="{9D3EF4AF-E8E8-42EF-BDCC-ABA88F84E206}"/>
            </a:ext>
          </a:extLst>
        </xdr:cNvPr>
        <xdr:cNvSpPr txBox="1"/>
      </xdr:nvSpPr>
      <xdr:spPr>
        <a:xfrm>
          <a:off x="12267507" y="15562464"/>
          <a:ext cx="2573038" cy="487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84</xdr:row>
      <xdr:rowOff>103909</xdr:rowOff>
    </xdr:from>
    <xdr:to>
      <xdr:col>16</xdr:col>
      <xdr:colOff>259814</xdr:colOff>
      <xdr:row>88</xdr:row>
      <xdr:rowOff>7780</xdr:rowOff>
    </xdr:to>
    <xdr:sp macro="" textlink="">
      <xdr:nvSpPr>
        <xdr:cNvPr id="6" name="Rectángulo redondeado 2">
          <a:extLst>
            <a:ext uri="{FF2B5EF4-FFF2-40B4-BE49-F238E27FC236}">
              <a16:creationId xmlns:a16="http://schemas.microsoft.com/office/drawing/2014/main" id="{9D8115EA-572F-41E7-8236-8CE40B84D862}"/>
            </a:ext>
          </a:extLst>
        </xdr:cNvPr>
        <xdr:cNvSpPr/>
      </xdr:nvSpPr>
      <xdr:spPr>
        <a:xfrm>
          <a:off x="11020425" y="15437254"/>
          <a:ext cx="1191359" cy="62205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200743</xdr:colOff>
      <xdr:row>79</xdr:row>
      <xdr:rowOff>128350</xdr:rowOff>
    </xdr:from>
    <xdr:to>
      <xdr:col>16</xdr:col>
      <xdr:colOff>270057</xdr:colOff>
      <xdr:row>83</xdr:row>
      <xdr:rowOff>46599</xdr:rowOff>
    </xdr:to>
    <xdr:sp macro="" textlink="">
      <xdr:nvSpPr>
        <xdr:cNvPr id="7" name="Rectángulo redondeado 2">
          <a:extLst>
            <a:ext uri="{FF2B5EF4-FFF2-40B4-BE49-F238E27FC236}">
              <a16:creationId xmlns:a16="http://schemas.microsoft.com/office/drawing/2014/main" id="{A753BC07-D37B-4FAC-90D1-76A9260F0D32}"/>
            </a:ext>
          </a:extLst>
        </xdr:cNvPr>
        <xdr:cNvSpPr/>
      </xdr:nvSpPr>
      <xdr:spPr>
        <a:xfrm>
          <a:off x="11032573" y="14610160"/>
          <a:ext cx="1191359" cy="60214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310289</xdr:colOff>
      <xdr:row>80</xdr:row>
      <xdr:rowOff>94546</xdr:rowOff>
    </xdr:from>
    <xdr:to>
      <xdr:col>17</xdr:col>
      <xdr:colOff>1408857</xdr:colOff>
      <xdr:row>83</xdr:row>
      <xdr:rowOff>57559</xdr:rowOff>
    </xdr:to>
    <xdr:sp macro="" textlink="">
      <xdr:nvSpPr>
        <xdr:cNvPr id="8" name="CuadroTexto 7">
          <a:extLst>
            <a:ext uri="{FF2B5EF4-FFF2-40B4-BE49-F238E27FC236}">
              <a16:creationId xmlns:a16="http://schemas.microsoft.com/office/drawing/2014/main" id="{94C8DE3C-ACA6-4655-86F1-3C02ADD00CD0}"/>
            </a:ext>
          </a:extLst>
        </xdr:cNvPr>
        <xdr:cNvSpPr txBox="1"/>
      </xdr:nvSpPr>
      <xdr:spPr>
        <a:xfrm>
          <a:off x="12266069" y="14747806"/>
          <a:ext cx="2573038" cy="469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9" name="AutoShape 1">
          <a:extLst>
            <a:ext uri="{FF2B5EF4-FFF2-40B4-BE49-F238E27FC236}">
              <a16:creationId xmlns:a16="http://schemas.microsoft.com/office/drawing/2014/main" id="{FD6DF9EA-845E-41A2-A147-315748F32687}"/>
            </a:ext>
          </a:extLst>
        </xdr:cNvPr>
        <xdr:cNvSpPr>
          <a:spLocks noChangeAspect="1" noChangeArrowheads="1"/>
        </xdr:cNvSpPr>
      </xdr:nvSpPr>
      <xdr:spPr bwMode="auto">
        <a:xfrm>
          <a:off x="6600825" y="6076950"/>
          <a:ext cx="304800" cy="2857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18</xdr:col>
      <xdr:colOff>792123</xdr:colOff>
      <xdr:row>60</xdr:row>
      <xdr:rowOff>41563</xdr:rowOff>
    </xdr:from>
    <xdr:to>
      <xdr:col>19</xdr:col>
      <xdr:colOff>928256</xdr:colOff>
      <xdr:row>68</xdr:row>
      <xdr:rowOff>83127</xdr:rowOff>
    </xdr:to>
    <xdr:sp macro="" textlink="">
      <xdr:nvSpPr>
        <xdr:cNvPr id="10" name="Rectángulo redondeado 2">
          <a:extLst>
            <a:ext uri="{FF2B5EF4-FFF2-40B4-BE49-F238E27FC236}">
              <a16:creationId xmlns:a16="http://schemas.microsoft.com/office/drawing/2014/main" id="{9A18E7B6-0A3A-4297-B6EB-5448A6506D0F}"/>
            </a:ext>
          </a:extLst>
        </xdr:cNvPr>
        <xdr:cNvSpPr/>
      </xdr:nvSpPr>
      <xdr:spPr>
        <a:xfrm>
          <a:off x="15792093" y="11262013"/>
          <a:ext cx="1608698" cy="1415069"/>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7</xdr:col>
      <xdr:colOff>415637</xdr:colOff>
      <xdr:row>90</xdr:row>
      <xdr:rowOff>69272</xdr:rowOff>
    </xdr:from>
    <xdr:to>
      <xdr:col>9</xdr:col>
      <xdr:colOff>266700</xdr:colOff>
      <xdr:row>96</xdr:row>
      <xdr:rowOff>402674</xdr:rowOff>
    </xdr:to>
    <xdr:pic>
      <xdr:nvPicPr>
        <xdr:cNvPr id="11" name="Imagen 10">
          <a:extLst>
            <a:ext uri="{FF2B5EF4-FFF2-40B4-BE49-F238E27FC236}">
              <a16:creationId xmlns:a16="http://schemas.microsoft.com/office/drawing/2014/main" id="{1F2BA7E3-00CD-4A39-A95F-7E0E6557570A}"/>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454362" y="16450367"/>
          <a:ext cx="1413163" cy="1331621"/>
        </a:xfrm>
        <a:prstGeom prst="rect">
          <a:avLst/>
        </a:prstGeom>
      </xdr:spPr>
    </xdr:pic>
    <xdr:clientData/>
  </xdr:twoCellAnchor>
  <xdr:twoCellAnchor editAs="oneCell">
    <xdr:from>
      <xdr:col>11</xdr:col>
      <xdr:colOff>124689</xdr:colOff>
      <xdr:row>89</xdr:row>
      <xdr:rowOff>138545</xdr:rowOff>
    </xdr:from>
    <xdr:to>
      <xdr:col>12</xdr:col>
      <xdr:colOff>741736</xdr:colOff>
      <xdr:row>96</xdr:row>
      <xdr:rowOff>377537</xdr:rowOff>
    </xdr:to>
    <xdr:pic>
      <xdr:nvPicPr>
        <xdr:cNvPr id="12" name="Imagen 11">
          <a:extLst>
            <a:ext uri="{FF2B5EF4-FFF2-40B4-BE49-F238E27FC236}">
              <a16:creationId xmlns:a16="http://schemas.microsoft.com/office/drawing/2014/main" id="{DD0320AA-DCD4-4179-A6C4-370EA483930B}"/>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8289519" y="16346285"/>
          <a:ext cx="1400002" cy="1414376"/>
        </a:xfrm>
        <a:prstGeom prst="rect">
          <a:avLst/>
        </a:prstGeom>
      </xdr:spPr>
    </xdr:pic>
    <xdr:clientData/>
  </xdr:twoCellAnchor>
  <xdr:twoCellAnchor>
    <xdr:from>
      <xdr:col>5</xdr:col>
      <xdr:colOff>363681</xdr:colOff>
      <xdr:row>85</xdr:row>
      <xdr:rowOff>107719</xdr:rowOff>
    </xdr:from>
    <xdr:to>
      <xdr:col>9</xdr:col>
      <xdr:colOff>462642</xdr:colOff>
      <xdr:row>88</xdr:row>
      <xdr:rowOff>107719</xdr:rowOff>
    </xdr:to>
    <xdr:sp macro="" textlink="">
      <xdr:nvSpPr>
        <xdr:cNvPr id="14" name="CuadroTexto 13">
          <a:extLst>
            <a:ext uri="{FF2B5EF4-FFF2-40B4-BE49-F238E27FC236}">
              <a16:creationId xmlns:a16="http://schemas.microsoft.com/office/drawing/2014/main" id="{6A479CA4-5FF8-4DDC-A3B9-2A285A2AF710}"/>
            </a:ext>
          </a:extLst>
        </xdr:cNvPr>
        <xdr:cNvSpPr txBox="1"/>
      </xdr:nvSpPr>
      <xdr:spPr>
        <a:xfrm>
          <a:off x="3751860" y="15402148"/>
          <a:ext cx="3146961" cy="5306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MURO CORE SW-1 EJE F-H /N2-N3</a:t>
          </a:r>
          <a:endParaRPr lang="es-ES" sz="1600" b="1" baseline="0">
            <a:solidFill>
              <a:schemeClr val="tx1"/>
            </a:solidFill>
          </a:endParaRPr>
        </a:p>
        <a:p>
          <a:endParaRPr lang="es-ES" sz="1600" b="1">
            <a:solidFill>
              <a:schemeClr val="tx1"/>
            </a:solidFill>
          </a:endParaRPr>
        </a:p>
      </xdr:txBody>
    </xdr:sp>
    <xdr:clientData/>
  </xdr:twoCellAnchor>
  <xdr:twoCellAnchor editAs="oneCell">
    <xdr:from>
      <xdr:col>20</xdr:col>
      <xdr:colOff>1415967</xdr:colOff>
      <xdr:row>45</xdr:row>
      <xdr:rowOff>138545</xdr:rowOff>
    </xdr:from>
    <xdr:to>
      <xdr:col>25</xdr:col>
      <xdr:colOff>1010863</xdr:colOff>
      <xdr:row>72</xdr:row>
      <xdr:rowOff>110837</xdr:rowOff>
    </xdr:to>
    <xdr:pic>
      <xdr:nvPicPr>
        <xdr:cNvPr id="15" name="Imagen 14">
          <a:extLst>
            <a:ext uri="{FF2B5EF4-FFF2-40B4-BE49-F238E27FC236}">
              <a16:creationId xmlns:a16="http://schemas.microsoft.com/office/drawing/2014/main" id="{BA8294DD-4BA3-4533-A8B1-4C3F7C22DD2F}"/>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227" t="16966" r="61609" b="62446"/>
        <a:stretch/>
      </xdr:blipFill>
      <xdr:spPr bwMode="auto">
        <a:xfrm>
          <a:off x="19239147" y="8783435"/>
          <a:ext cx="5637556" cy="46052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47972</xdr:colOff>
      <xdr:row>23</xdr:row>
      <xdr:rowOff>112976</xdr:rowOff>
    </xdr:from>
    <xdr:to>
      <xdr:col>12</xdr:col>
      <xdr:colOff>381000</xdr:colOff>
      <xdr:row>52</xdr:row>
      <xdr:rowOff>5715</xdr:rowOff>
    </xdr:to>
    <xdr:pic>
      <xdr:nvPicPr>
        <xdr:cNvPr id="16" name="Imagen 15">
          <a:extLst>
            <a:ext uri="{FF2B5EF4-FFF2-40B4-BE49-F238E27FC236}">
              <a16:creationId xmlns:a16="http://schemas.microsoft.com/office/drawing/2014/main" id="{3B084025-9996-4935-949C-95E0FBA8677E}"/>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1173654" y="5014021"/>
          <a:ext cx="8126210" cy="4966967"/>
        </a:xfrm>
        <a:prstGeom prst="rect">
          <a:avLst/>
        </a:prstGeom>
      </xdr:spPr>
    </xdr:pic>
    <xdr:clientData/>
  </xdr:twoCellAnchor>
  <xdr:twoCellAnchor editAs="oneCell">
    <xdr:from>
      <xdr:col>2</xdr:col>
      <xdr:colOff>1905</xdr:colOff>
      <xdr:row>54</xdr:row>
      <xdr:rowOff>51956</xdr:rowOff>
    </xdr:from>
    <xdr:to>
      <xdr:col>12</xdr:col>
      <xdr:colOff>319348</xdr:colOff>
      <xdr:row>80</xdr:row>
      <xdr:rowOff>21127</xdr:rowOff>
    </xdr:to>
    <xdr:pic>
      <xdr:nvPicPr>
        <xdr:cNvPr id="17" name="Imagen 16">
          <a:extLst>
            <a:ext uri="{FF2B5EF4-FFF2-40B4-BE49-F238E27FC236}">
              <a16:creationId xmlns:a16="http://schemas.microsoft.com/office/drawing/2014/main" id="{CA5BEE6F-04B8-4C09-8D4F-2CB42ED969E4}"/>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1127587" y="10373592"/>
          <a:ext cx="8110625" cy="4471899"/>
        </a:xfrm>
        <a:prstGeom prst="rect">
          <a:avLst/>
        </a:prstGeom>
      </xdr:spPr>
    </xdr:pic>
    <xdr:clientData/>
  </xdr:twoCellAnchor>
  <xdr:twoCellAnchor editAs="oneCell">
    <xdr:from>
      <xdr:col>7</xdr:col>
      <xdr:colOff>403478</xdr:colOff>
      <xdr:row>90</xdr:row>
      <xdr:rowOff>110232</xdr:rowOff>
    </xdr:from>
    <xdr:to>
      <xdr:col>23</xdr:col>
      <xdr:colOff>739808</xdr:colOff>
      <xdr:row>96</xdr:row>
      <xdr:rowOff>690339</xdr:rowOff>
    </xdr:to>
    <xdr:pic>
      <xdr:nvPicPr>
        <xdr:cNvPr id="18" name="Imagen 17">
          <a:extLst>
            <a:ext uri="{FF2B5EF4-FFF2-40B4-BE49-F238E27FC236}">
              <a16:creationId xmlns:a16="http://schemas.microsoft.com/office/drawing/2014/main" id="{E03F3814-CDF3-4142-BFF8-93ECBF6D9737}"/>
            </a:ext>
          </a:extLst>
        </xdr:cNvPr>
        <xdr:cNvPicPr>
          <a:picLocks noChangeAspect="1" noChangeArrowheads="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2043"/>
        <a:stretch/>
      </xdr:blipFill>
      <xdr:spPr bwMode="auto">
        <a:xfrm>
          <a:off x="5315657" y="16261911"/>
          <a:ext cx="16488008" cy="1546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9.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FB2CFE64-7316-4095-9412-78DD4E15638E}"/>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FBB341F1-DC33-421E-BE82-2C7B41B7DEE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82456413-BD87-4CE3-9E0F-CD69A47F7EF7}"/>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353840</xdr:colOff>
      <xdr:row>90</xdr:row>
      <xdr:rowOff>78706</xdr:rowOff>
    </xdr:from>
    <xdr:to>
      <xdr:col>13</xdr:col>
      <xdr:colOff>204038</xdr:colOff>
      <xdr:row>98</xdr:row>
      <xdr:rowOff>133187</xdr:rowOff>
    </xdr:to>
    <xdr:pic>
      <xdr:nvPicPr>
        <xdr:cNvPr id="5" name="Imagen 4">
          <a:extLst>
            <a:ext uri="{FF2B5EF4-FFF2-40B4-BE49-F238E27FC236}">
              <a16:creationId xmlns:a16="http://schemas.microsoft.com/office/drawing/2014/main" id="{9B4D9F78-F093-4403-A0CC-6AC486285A7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316740" y="15642556"/>
          <a:ext cx="1374198" cy="1349881"/>
        </a:xfrm>
        <a:prstGeom prst="rect">
          <a:avLst/>
        </a:prstGeom>
      </xdr:spPr>
    </xdr:pic>
    <xdr:clientData/>
  </xdr:twoCellAnchor>
  <xdr:twoCellAnchor editAs="oneCell">
    <xdr:from>
      <xdr:col>1</xdr:col>
      <xdr:colOff>127000</xdr:colOff>
      <xdr:row>27</xdr:row>
      <xdr:rowOff>95250</xdr:rowOff>
    </xdr:from>
    <xdr:to>
      <xdr:col>26</xdr:col>
      <xdr:colOff>224082</xdr:colOff>
      <xdr:row>57</xdr:row>
      <xdr:rowOff>63500</xdr:rowOff>
    </xdr:to>
    <xdr:pic>
      <xdr:nvPicPr>
        <xdr:cNvPr id="8" name="Imagen 7">
          <a:extLst>
            <a:ext uri="{FF2B5EF4-FFF2-40B4-BE49-F238E27FC236}">
              <a16:creationId xmlns:a16="http://schemas.microsoft.com/office/drawing/2014/main" id="{A3737B7D-3FB5-4105-AF1E-F10DD393032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76250" y="5397500"/>
          <a:ext cx="24290582" cy="473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351717</xdr:colOff>
      <xdr:row>91</xdr:row>
      <xdr:rowOff>9843</xdr:rowOff>
    </xdr:from>
    <xdr:to>
      <xdr:col>24</xdr:col>
      <xdr:colOff>361475</xdr:colOff>
      <xdr:row>100</xdr:row>
      <xdr:rowOff>79682</xdr:rowOff>
    </xdr:to>
    <xdr:pic>
      <xdr:nvPicPr>
        <xdr:cNvPr id="9" name="Imagen 8">
          <a:extLst>
            <a:ext uri="{FF2B5EF4-FFF2-40B4-BE49-F238E27FC236}">
              <a16:creationId xmlns:a16="http://schemas.microsoft.com/office/drawing/2014/main" id="{358BBFDA-84AB-435A-8190-6814331676A4}"/>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6019092" y="16107093"/>
          <a:ext cx="16488008" cy="1546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0.xml><?xml version="1.0" encoding="utf-8"?>
<xdr:wsDr xmlns:xdr="http://schemas.openxmlformats.org/drawingml/2006/spreadsheetDrawing" xmlns:a="http://schemas.openxmlformats.org/drawingml/2006/main">
  <xdr:twoCellAnchor editAs="oneCell">
    <xdr:from>
      <xdr:col>0</xdr:col>
      <xdr:colOff>69272</xdr:colOff>
      <xdr:row>22</xdr:row>
      <xdr:rowOff>170062</xdr:rowOff>
    </xdr:from>
    <xdr:to>
      <xdr:col>17</xdr:col>
      <xdr:colOff>1522267</xdr:colOff>
      <xdr:row>65</xdr:row>
      <xdr:rowOff>110837</xdr:rowOff>
    </xdr:to>
    <xdr:pic>
      <xdr:nvPicPr>
        <xdr:cNvPr id="2" name="Imagen 1">
          <a:extLst>
            <a:ext uri="{FF2B5EF4-FFF2-40B4-BE49-F238E27FC236}">
              <a16:creationId xmlns:a16="http://schemas.microsoft.com/office/drawing/2014/main" id="{38FDBCFC-2D67-4B5E-83E6-56438E961334}"/>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8822" t="22088" r="32430" b="44068"/>
        <a:stretch/>
      </xdr:blipFill>
      <xdr:spPr bwMode="auto">
        <a:xfrm>
          <a:off x="69272" y="4665862"/>
          <a:ext cx="14549870" cy="6913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63500</xdr:colOff>
      <xdr:row>0</xdr:row>
      <xdr:rowOff>0</xdr:rowOff>
    </xdr:from>
    <xdr:to>
      <xdr:col>25</xdr:col>
      <xdr:colOff>1272911</xdr:colOff>
      <xdr:row>0</xdr:row>
      <xdr:rowOff>629557</xdr:rowOff>
    </xdr:to>
    <xdr:pic>
      <xdr:nvPicPr>
        <xdr:cNvPr id="3" name="Imagen 11">
          <a:extLst>
            <a:ext uri="{FF2B5EF4-FFF2-40B4-BE49-F238E27FC236}">
              <a16:creationId xmlns:a16="http://schemas.microsoft.com/office/drawing/2014/main" id="{44D607C4-B2F3-49AA-8EED-D75B373B7AAB}"/>
            </a:ext>
          </a:extLst>
        </xdr:cNvPr>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4" name="Imagen 10" descr="Gus Marcos – Inversiones Inmobiliarias">
          <a:extLst>
            <a:ext uri="{FF2B5EF4-FFF2-40B4-BE49-F238E27FC236}">
              <a16:creationId xmlns:a16="http://schemas.microsoft.com/office/drawing/2014/main" id="{D678F092-4F5B-4930-9F3A-CDD990DE2D0D}"/>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5" name="Imagen 4">
          <a:extLst>
            <a:ext uri="{FF2B5EF4-FFF2-40B4-BE49-F238E27FC236}">
              <a16:creationId xmlns:a16="http://schemas.microsoft.com/office/drawing/2014/main" id="{736DA1CF-BFEF-4C3E-9079-B12BB2E15B36}"/>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255788</xdr:colOff>
      <xdr:row>89</xdr:row>
      <xdr:rowOff>153785</xdr:rowOff>
    </xdr:from>
    <xdr:to>
      <xdr:col>13</xdr:col>
      <xdr:colOff>102176</xdr:colOff>
      <xdr:row>98</xdr:row>
      <xdr:rowOff>36368</xdr:rowOff>
    </xdr:to>
    <xdr:pic>
      <xdr:nvPicPr>
        <xdr:cNvPr id="6" name="Imagen 5">
          <a:extLst>
            <a:ext uri="{FF2B5EF4-FFF2-40B4-BE49-F238E27FC236}">
              <a16:creationId xmlns:a16="http://schemas.microsoft.com/office/drawing/2014/main" id="{0B313324-9F95-48E9-BF4D-D540B19AC135}"/>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8218688" y="15555710"/>
          <a:ext cx="1370388" cy="1339908"/>
        </a:xfrm>
        <a:prstGeom prst="rect">
          <a:avLst/>
        </a:prstGeom>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7" name="Rectángulo redondeado 2">
          <a:extLst>
            <a:ext uri="{FF2B5EF4-FFF2-40B4-BE49-F238E27FC236}">
              <a16:creationId xmlns:a16="http://schemas.microsoft.com/office/drawing/2014/main" id="{004EE853-1304-4FCE-A03B-F1ADAE21635D}"/>
            </a:ext>
          </a:extLst>
        </xdr:cNvPr>
        <xdr:cNvSpPr/>
      </xdr:nvSpPr>
      <xdr:spPr>
        <a:xfrm>
          <a:off x="290945" y="14589702"/>
          <a:ext cx="1160360"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8" name="Rectángulo redondeado 2">
          <a:extLst>
            <a:ext uri="{FF2B5EF4-FFF2-40B4-BE49-F238E27FC236}">
              <a16:creationId xmlns:a16="http://schemas.microsoft.com/office/drawing/2014/main" id="{B11BD688-507C-4906-A37F-08EF9030B1E7}"/>
            </a:ext>
          </a:extLst>
        </xdr:cNvPr>
        <xdr:cNvSpPr/>
      </xdr:nvSpPr>
      <xdr:spPr>
        <a:xfrm>
          <a:off x="313458" y="13790468"/>
          <a:ext cx="1159575" cy="59537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9" name="CuadroTexto 8">
          <a:extLst>
            <a:ext uri="{FF2B5EF4-FFF2-40B4-BE49-F238E27FC236}">
              <a16:creationId xmlns:a16="http://schemas.microsoft.com/office/drawing/2014/main" id="{10A35E84-2F50-4277-9D23-87C67C80C2BF}"/>
            </a:ext>
          </a:extLst>
        </xdr:cNvPr>
        <xdr:cNvSpPr txBox="1"/>
      </xdr:nvSpPr>
      <xdr:spPr>
        <a:xfrm>
          <a:off x="1534391" y="13910830"/>
          <a:ext cx="3685309" cy="4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10" name="CuadroTexto 9">
          <a:extLst>
            <a:ext uri="{FF2B5EF4-FFF2-40B4-BE49-F238E27FC236}">
              <a16:creationId xmlns:a16="http://schemas.microsoft.com/office/drawing/2014/main" id="{349463C3-567A-4756-BD52-D96C5131E482}"/>
            </a:ext>
          </a:extLst>
        </xdr:cNvPr>
        <xdr:cNvSpPr txBox="1"/>
      </xdr:nvSpPr>
      <xdr:spPr>
        <a:xfrm>
          <a:off x="1575954" y="14697075"/>
          <a:ext cx="2497877" cy="48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13</xdr:col>
      <xdr:colOff>582062</xdr:colOff>
      <xdr:row>49</xdr:row>
      <xdr:rowOff>95251</xdr:rowOff>
    </xdr:from>
    <xdr:to>
      <xdr:col>15</xdr:col>
      <xdr:colOff>614450</xdr:colOff>
      <xdr:row>61</xdr:row>
      <xdr:rowOff>120651</xdr:rowOff>
    </xdr:to>
    <xdr:sp macro="" textlink="">
      <xdr:nvSpPr>
        <xdr:cNvPr id="11" name="Rectángulo redondeado 2">
          <a:extLst>
            <a:ext uri="{FF2B5EF4-FFF2-40B4-BE49-F238E27FC236}">
              <a16:creationId xmlns:a16="http://schemas.microsoft.com/office/drawing/2014/main" id="{5CED94E2-A6B9-4A2A-A8FA-53F2F06569DF}"/>
            </a:ext>
          </a:extLst>
        </xdr:cNvPr>
        <xdr:cNvSpPr/>
      </xdr:nvSpPr>
      <xdr:spPr>
        <a:xfrm>
          <a:off x="10068962" y="8972551"/>
          <a:ext cx="1108713" cy="1968500"/>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17</xdr:col>
      <xdr:colOff>1191491</xdr:colOff>
      <xdr:row>22</xdr:row>
      <xdr:rowOff>151450</xdr:rowOff>
    </xdr:from>
    <xdr:to>
      <xdr:col>25</xdr:col>
      <xdr:colOff>431395</xdr:colOff>
      <xdr:row>64</xdr:row>
      <xdr:rowOff>152401</xdr:rowOff>
    </xdr:to>
    <xdr:pic>
      <xdr:nvPicPr>
        <xdr:cNvPr id="12" name="Imagen 11">
          <a:extLst>
            <a:ext uri="{FF2B5EF4-FFF2-40B4-BE49-F238E27FC236}">
              <a16:creationId xmlns:a16="http://schemas.microsoft.com/office/drawing/2014/main" id="{E4B51684-09FF-4047-BC3A-77AE594552C1}"/>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227" t="16966" r="61609" b="64270"/>
        <a:stretch/>
      </xdr:blipFill>
      <xdr:spPr bwMode="auto">
        <a:xfrm>
          <a:off x="14288366" y="4656775"/>
          <a:ext cx="9374504" cy="6801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164522</xdr:colOff>
      <xdr:row>49</xdr:row>
      <xdr:rowOff>8426</xdr:rowOff>
    </xdr:from>
    <xdr:to>
      <xdr:col>13</xdr:col>
      <xdr:colOff>514410</xdr:colOff>
      <xdr:row>61</xdr:row>
      <xdr:rowOff>95250</xdr:rowOff>
    </xdr:to>
    <xdr:sp macro="" textlink="">
      <xdr:nvSpPr>
        <xdr:cNvPr id="13" name="Rectángulo redondeado 2">
          <a:extLst>
            <a:ext uri="{FF2B5EF4-FFF2-40B4-BE49-F238E27FC236}">
              <a16:creationId xmlns:a16="http://schemas.microsoft.com/office/drawing/2014/main" id="{40CF4760-D4A6-4BC6-AA0C-79C690E26812}"/>
            </a:ext>
          </a:extLst>
        </xdr:cNvPr>
        <xdr:cNvSpPr/>
      </xdr:nvSpPr>
      <xdr:spPr>
        <a:xfrm>
          <a:off x="8889422" y="8885726"/>
          <a:ext cx="1111888" cy="2029924"/>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100965</xdr:colOff>
      <xdr:row>90</xdr:row>
      <xdr:rowOff>133350</xdr:rowOff>
    </xdr:from>
    <xdr:to>
      <xdr:col>23</xdr:col>
      <xdr:colOff>264403</xdr:colOff>
      <xdr:row>101</xdr:row>
      <xdr:rowOff>76200</xdr:rowOff>
    </xdr:to>
    <xdr:pic>
      <xdr:nvPicPr>
        <xdr:cNvPr id="14" name="Imagen 13">
          <a:extLst>
            <a:ext uri="{FF2B5EF4-FFF2-40B4-BE49-F238E27FC236}">
              <a16:creationId xmlns:a16="http://schemas.microsoft.com/office/drawing/2014/main" id="{EAB2A0D2-5A1C-4717-9843-EFBCEE1210C3}"/>
            </a:ext>
          </a:extLst>
        </xdr:cNvPr>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21959"/>
        <a:stretch/>
      </xdr:blipFill>
      <xdr:spPr bwMode="auto">
        <a:xfrm>
          <a:off x="5777865" y="15697200"/>
          <a:ext cx="15536788"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1.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915FE3EA-5885-4BA3-9F02-55F1CACF7F57}"/>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625A2DE1-0B2F-4D0D-93D0-0CCF77E55BE9}"/>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60118</xdr:rowOff>
    </xdr:to>
    <xdr:pic>
      <xdr:nvPicPr>
        <xdr:cNvPr id="4" name="Imagen 3">
          <a:extLst>
            <a:ext uri="{FF2B5EF4-FFF2-40B4-BE49-F238E27FC236}">
              <a16:creationId xmlns:a16="http://schemas.microsoft.com/office/drawing/2014/main" id="{191B55F6-E415-40F7-AD04-FA906CFEFAC5}"/>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7239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15413</xdr:rowOff>
    </xdr:to>
    <xdr:pic>
      <xdr:nvPicPr>
        <xdr:cNvPr id="5" name="Imagen 4">
          <a:extLst>
            <a:ext uri="{FF2B5EF4-FFF2-40B4-BE49-F238E27FC236}">
              <a16:creationId xmlns:a16="http://schemas.microsoft.com/office/drawing/2014/main" id="{994214DF-373D-47CF-ADC2-05CB1CA53ED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7533" cy="1334193"/>
        </a:xfrm>
        <a:prstGeom prst="rect">
          <a:avLst/>
        </a:prstGeom>
      </xdr:spPr>
    </xdr:pic>
    <xdr:clientData/>
  </xdr:twoCellAnchor>
  <xdr:twoCellAnchor editAs="oneCell">
    <xdr:from>
      <xdr:col>1</xdr:col>
      <xdr:colOff>190500</xdr:colOff>
      <xdr:row>57</xdr:row>
      <xdr:rowOff>127000</xdr:rowOff>
    </xdr:from>
    <xdr:to>
      <xdr:col>25</xdr:col>
      <xdr:colOff>1047750</xdr:colOff>
      <xdr:row>71</xdr:row>
      <xdr:rowOff>63500</xdr:rowOff>
    </xdr:to>
    <xdr:pic>
      <xdr:nvPicPr>
        <xdr:cNvPr id="10" name="Imagen 9">
          <a:extLst>
            <a:ext uri="{FF2B5EF4-FFF2-40B4-BE49-F238E27FC236}">
              <a16:creationId xmlns:a16="http://schemas.microsoft.com/office/drawing/2014/main" id="{604E2FB4-1C63-4543-9D2C-0A7AA69AF25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9750" y="10191750"/>
          <a:ext cx="23749000" cy="215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444500</xdr:colOff>
      <xdr:row>90</xdr:row>
      <xdr:rowOff>63500</xdr:rowOff>
    </xdr:from>
    <xdr:to>
      <xdr:col>23</xdr:col>
      <xdr:colOff>131687</xdr:colOff>
      <xdr:row>101</xdr:row>
      <xdr:rowOff>50613</xdr:rowOff>
    </xdr:to>
    <xdr:pic>
      <xdr:nvPicPr>
        <xdr:cNvPr id="12" name="Imagen 11">
          <a:extLst>
            <a:ext uri="{FF2B5EF4-FFF2-40B4-BE49-F238E27FC236}">
              <a16:creationId xmlns:a16="http://schemas.microsoft.com/office/drawing/2014/main" id="{36A0AE40-2467-4133-8447-369EDA818A3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127750" y="15430500"/>
          <a:ext cx="15054187" cy="1733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662940</xdr:colOff>
      <xdr:row>334</xdr:row>
      <xdr:rowOff>586740</xdr:rowOff>
    </xdr:from>
    <xdr:to>
      <xdr:col>6</xdr:col>
      <xdr:colOff>899160</xdr:colOff>
      <xdr:row>338</xdr:row>
      <xdr:rowOff>144780</xdr:rowOff>
    </xdr:to>
    <xdr:sp macro="" textlink="">
      <xdr:nvSpPr>
        <xdr:cNvPr id="11" name="Flecha: a la derecha 10">
          <a:extLst>
            <a:ext uri="{FF2B5EF4-FFF2-40B4-BE49-F238E27FC236}">
              <a16:creationId xmlns:a16="http://schemas.microsoft.com/office/drawing/2014/main" id="{D2DA5EE2-DEA5-4E0D-9090-D33EEB638C3C}"/>
            </a:ext>
          </a:extLst>
        </xdr:cNvPr>
        <xdr:cNvSpPr/>
      </xdr:nvSpPr>
      <xdr:spPr>
        <a:xfrm rot="5400000">
          <a:off x="9879330" y="94688025"/>
          <a:ext cx="720090" cy="236220"/>
        </a:xfrm>
        <a:prstGeom prst="rightArrow">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editAs="oneCell">
    <xdr:from>
      <xdr:col>1</xdr:col>
      <xdr:colOff>190500</xdr:colOff>
      <xdr:row>21</xdr:row>
      <xdr:rowOff>31750</xdr:rowOff>
    </xdr:from>
    <xdr:to>
      <xdr:col>25</xdr:col>
      <xdr:colOff>365657</xdr:colOff>
      <xdr:row>45</xdr:row>
      <xdr:rowOff>0</xdr:rowOff>
    </xdr:to>
    <xdr:pic>
      <xdr:nvPicPr>
        <xdr:cNvPr id="14" name="Imagen 13">
          <a:extLst>
            <a:ext uri="{FF2B5EF4-FFF2-40B4-BE49-F238E27FC236}">
              <a16:creationId xmlns:a16="http://schemas.microsoft.com/office/drawing/2014/main" id="{63799713-397E-4D18-910D-E546430B650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9750" y="4381500"/>
          <a:ext cx="23066907" cy="3778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2.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A13FB8FE-8C29-416E-B600-F6AF4A0A205B}"/>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DE24CC8E-FB95-4AE4-B539-BF77FD4DB45E}"/>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60118</xdr:rowOff>
    </xdr:to>
    <xdr:pic>
      <xdr:nvPicPr>
        <xdr:cNvPr id="4" name="Imagen 3">
          <a:extLst>
            <a:ext uri="{FF2B5EF4-FFF2-40B4-BE49-F238E27FC236}">
              <a16:creationId xmlns:a16="http://schemas.microsoft.com/office/drawing/2014/main" id="{F8A4E576-B24F-4447-AFF0-E68023A823BA}"/>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7239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15413</xdr:rowOff>
    </xdr:to>
    <xdr:pic>
      <xdr:nvPicPr>
        <xdr:cNvPr id="5" name="Imagen 4">
          <a:extLst>
            <a:ext uri="{FF2B5EF4-FFF2-40B4-BE49-F238E27FC236}">
              <a16:creationId xmlns:a16="http://schemas.microsoft.com/office/drawing/2014/main" id="{6D6BF1CB-A92E-4FD5-AF73-1F5E9B957D86}"/>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7533" cy="1334193"/>
        </a:xfrm>
        <a:prstGeom prst="rect">
          <a:avLst/>
        </a:prstGeom>
      </xdr:spPr>
    </xdr:pic>
    <xdr:clientData/>
  </xdr:twoCellAnchor>
  <xdr:twoCellAnchor editAs="oneCell">
    <xdr:from>
      <xdr:col>8</xdr:col>
      <xdr:colOff>444500</xdr:colOff>
      <xdr:row>90</xdr:row>
      <xdr:rowOff>63500</xdr:rowOff>
    </xdr:from>
    <xdr:to>
      <xdr:col>23</xdr:col>
      <xdr:colOff>131687</xdr:colOff>
      <xdr:row>101</xdr:row>
      <xdr:rowOff>50613</xdr:rowOff>
    </xdr:to>
    <xdr:pic>
      <xdr:nvPicPr>
        <xdr:cNvPr id="8" name="Imagen 7">
          <a:extLst>
            <a:ext uri="{FF2B5EF4-FFF2-40B4-BE49-F238E27FC236}">
              <a16:creationId xmlns:a16="http://schemas.microsoft.com/office/drawing/2014/main" id="{A52B32B4-A1D0-4263-91B4-83E5185A4F7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121400" y="15627350"/>
          <a:ext cx="15060537" cy="17492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404811</xdr:colOff>
      <xdr:row>13</xdr:row>
      <xdr:rowOff>47625</xdr:rowOff>
    </xdr:from>
    <xdr:to>
      <xdr:col>24</xdr:col>
      <xdr:colOff>809625</xdr:colOff>
      <xdr:row>45</xdr:row>
      <xdr:rowOff>23812</xdr:rowOff>
    </xdr:to>
    <xdr:pic>
      <xdr:nvPicPr>
        <xdr:cNvPr id="17" name="Imagen 16">
          <a:extLst>
            <a:ext uri="{FF2B5EF4-FFF2-40B4-BE49-F238E27FC236}">
              <a16:creationId xmlns:a16="http://schemas.microsoft.com/office/drawing/2014/main" id="{AAC5D399-4A6E-4C1D-9B9F-8212E683428E}"/>
            </a:ext>
          </a:extLst>
        </xdr:cNvPr>
        <xdr:cNvPicPr>
          <a:picLocks noChangeAspect="1" noChangeArrowheads="1"/>
        </xdr:cNvPicPr>
      </xdr:nvPicPr>
      <xdr:blipFill>
        <a:blip xmlns:r="http://schemas.openxmlformats.org/officeDocument/2006/relationships" r:embed="rId6" cstate="email">
          <a:extLst>
            <a:ext uri="{28A0092B-C50C-407E-A947-70E740481C1C}">
              <a14:useLocalDpi xmlns:a14="http://schemas.microsoft.com/office/drawing/2010/main" val="0"/>
            </a:ext>
          </a:extLst>
        </a:blip>
        <a:srcRect/>
        <a:stretch>
          <a:fillRect/>
        </a:stretch>
      </xdr:blipFill>
      <xdr:spPr bwMode="auto">
        <a:xfrm>
          <a:off x="738186" y="2952750"/>
          <a:ext cx="22217064" cy="54530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142875</xdr:colOff>
      <xdr:row>54</xdr:row>
      <xdr:rowOff>142876</xdr:rowOff>
    </xdr:from>
    <xdr:to>
      <xdr:col>13</xdr:col>
      <xdr:colOff>563014</xdr:colOff>
      <xdr:row>88</xdr:row>
      <xdr:rowOff>23812</xdr:rowOff>
    </xdr:to>
    <xdr:pic>
      <xdr:nvPicPr>
        <xdr:cNvPr id="18" name="Imagen 17">
          <a:extLst>
            <a:ext uri="{FF2B5EF4-FFF2-40B4-BE49-F238E27FC236}">
              <a16:creationId xmlns:a16="http://schemas.microsoft.com/office/drawing/2014/main" id="{7FF38432-2DD4-4E19-9D77-8A466EF33A2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76250" y="10025064"/>
          <a:ext cx="9564139" cy="5595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95250</xdr:colOff>
      <xdr:row>46</xdr:row>
      <xdr:rowOff>71436</xdr:rowOff>
    </xdr:from>
    <xdr:to>
      <xdr:col>25</xdr:col>
      <xdr:colOff>95249</xdr:colOff>
      <xdr:row>64</xdr:row>
      <xdr:rowOff>47624</xdr:rowOff>
    </xdr:to>
    <xdr:pic>
      <xdr:nvPicPr>
        <xdr:cNvPr id="19" name="Imagen 18">
          <a:extLst>
            <a:ext uri="{FF2B5EF4-FFF2-40B4-BE49-F238E27FC236}">
              <a16:creationId xmlns:a16="http://schemas.microsoft.com/office/drawing/2014/main" id="{1E7C148D-B687-4720-B293-3B3DEF9EE60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28625" y="8620124"/>
          <a:ext cx="22907624" cy="29765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3.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3F2F6B0F-FBDD-440A-975B-729A76D2B31B}"/>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FBBB6C20-06A7-4173-B656-90F616FF18FD}"/>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A2EF5A1C-A6FF-4505-9081-B25F195AC85F}"/>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72EE334B-7FCE-4F15-9D98-6F587692D31F}"/>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7533" cy="1339908"/>
        </a:xfrm>
        <a:prstGeom prst="rect">
          <a:avLst/>
        </a:prstGeom>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7" name="Rectángulo redondeado 2">
          <a:extLst>
            <a:ext uri="{FF2B5EF4-FFF2-40B4-BE49-F238E27FC236}">
              <a16:creationId xmlns:a16="http://schemas.microsoft.com/office/drawing/2014/main" id="{55916881-6830-4E29-9E1D-820526731281}"/>
            </a:ext>
          </a:extLst>
        </xdr:cNvPr>
        <xdr:cNvSpPr/>
      </xdr:nvSpPr>
      <xdr:spPr>
        <a:xfrm>
          <a:off x="290945" y="14589702"/>
          <a:ext cx="1160360"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8" name="Rectángulo redondeado 2">
          <a:extLst>
            <a:ext uri="{FF2B5EF4-FFF2-40B4-BE49-F238E27FC236}">
              <a16:creationId xmlns:a16="http://schemas.microsoft.com/office/drawing/2014/main" id="{5ECBCEF1-8F32-44B4-B012-20088ECA6FEA}"/>
            </a:ext>
          </a:extLst>
        </xdr:cNvPr>
        <xdr:cNvSpPr/>
      </xdr:nvSpPr>
      <xdr:spPr>
        <a:xfrm>
          <a:off x="313458" y="13790468"/>
          <a:ext cx="1159575" cy="59537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9" name="CuadroTexto 8">
          <a:extLst>
            <a:ext uri="{FF2B5EF4-FFF2-40B4-BE49-F238E27FC236}">
              <a16:creationId xmlns:a16="http://schemas.microsoft.com/office/drawing/2014/main" id="{19D1667E-C977-4B9C-8E6F-3F3B9832FFEE}"/>
            </a:ext>
          </a:extLst>
        </xdr:cNvPr>
        <xdr:cNvSpPr txBox="1"/>
      </xdr:nvSpPr>
      <xdr:spPr>
        <a:xfrm>
          <a:off x="1534391" y="13910830"/>
          <a:ext cx="3685309" cy="4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10" name="CuadroTexto 9">
          <a:extLst>
            <a:ext uri="{FF2B5EF4-FFF2-40B4-BE49-F238E27FC236}">
              <a16:creationId xmlns:a16="http://schemas.microsoft.com/office/drawing/2014/main" id="{38328402-2BEA-45E7-9A8C-BE6F26928042}"/>
            </a:ext>
          </a:extLst>
        </xdr:cNvPr>
        <xdr:cNvSpPr txBox="1"/>
      </xdr:nvSpPr>
      <xdr:spPr>
        <a:xfrm>
          <a:off x="1575954" y="14697075"/>
          <a:ext cx="2497877" cy="48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editAs="oneCell">
    <xdr:from>
      <xdr:col>4</xdr:col>
      <xdr:colOff>110836</xdr:colOff>
      <xdr:row>12</xdr:row>
      <xdr:rowOff>152400</xdr:rowOff>
    </xdr:from>
    <xdr:to>
      <xdr:col>23</xdr:col>
      <xdr:colOff>59227</xdr:colOff>
      <xdr:row>80</xdr:row>
      <xdr:rowOff>55938</xdr:rowOff>
    </xdr:to>
    <xdr:pic>
      <xdr:nvPicPr>
        <xdr:cNvPr id="11" name="Imagen 10">
          <a:extLst>
            <a:ext uri="{FF2B5EF4-FFF2-40B4-BE49-F238E27FC236}">
              <a16:creationId xmlns:a16="http://schemas.microsoft.com/office/drawing/2014/main" id="{7128FE17-556D-42CE-B0FC-C9080E7552A6}"/>
            </a:ext>
          </a:extLst>
        </xdr:cNvPr>
        <xdr:cNvPicPr>
          <a:picLocks noChangeAspect="1" noChangeArrowheads="1"/>
        </xdr:cNvPicPr>
      </xdr:nvPicPr>
      <xdr:blipFill rotWithShape="1">
        <a:blip xmlns:r="http://schemas.openxmlformats.org/officeDocument/2006/relationships" r:embed="rId5" cstate="print">
          <a:biLevel thresh="75000"/>
          <a:extLst>
            <a:ext uri="{28A0092B-C50C-407E-A947-70E740481C1C}">
              <a14:useLocalDpi xmlns:a14="http://schemas.microsoft.com/office/drawing/2010/main" val="0"/>
            </a:ext>
          </a:extLst>
        </a:blip>
        <a:srcRect l="17500" t="8068" r="35079" b="9852"/>
        <a:stretch/>
      </xdr:blipFill>
      <xdr:spPr bwMode="auto">
        <a:xfrm>
          <a:off x="2739736" y="2819400"/>
          <a:ext cx="18369741" cy="111335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640772</xdr:colOff>
      <xdr:row>20</xdr:row>
      <xdr:rowOff>108758</xdr:rowOff>
    </xdr:from>
    <xdr:to>
      <xdr:col>20</xdr:col>
      <xdr:colOff>968542</xdr:colOff>
      <xdr:row>28</xdr:row>
      <xdr:rowOff>99239</xdr:rowOff>
    </xdr:to>
    <xdr:sp macro="" textlink="">
      <xdr:nvSpPr>
        <xdr:cNvPr id="12" name="Rombo 11">
          <a:extLst>
            <a:ext uri="{FF2B5EF4-FFF2-40B4-BE49-F238E27FC236}">
              <a16:creationId xmlns:a16="http://schemas.microsoft.com/office/drawing/2014/main" id="{44D87476-8409-4B24-9005-F40DB305071F}"/>
            </a:ext>
          </a:extLst>
        </xdr:cNvPr>
        <xdr:cNvSpPr/>
      </xdr:nvSpPr>
      <xdr:spPr>
        <a:xfrm>
          <a:off x="16680872" y="4290233"/>
          <a:ext cx="1642220" cy="1285881"/>
        </a:xfrm>
        <a:prstGeom prst="diamond">
          <a:avLst/>
        </a:prstGeom>
        <a:solidFill>
          <a:srgbClr val="92D050"/>
        </a:solidFill>
        <a:ln w="34925">
          <a:solidFill>
            <a:srgbClr val="FFFFFF"/>
          </a:solidFill>
        </a:ln>
        <a:effectLst>
          <a:outerShdw blurRad="317500" dir="2700000" algn="ctr">
            <a:srgbClr val="000000">
              <a:alpha val="43000"/>
            </a:srgbClr>
          </a:outerShdw>
        </a:effectLst>
        <a:scene3d>
          <a:camera prst="perspectiveFront" fov="2700000">
            <a:rot lat="19086000" lon="19067999" rev="3108000"/>
          </a:camera>
          <a:lightRig rig="threePt" dir="t">
            <a:rot lat="0" lon="0" rev="0"/>
          </a:lightRig>
        </a:scene3d>
        <a:sp3d extrusionH="38100" prstMaterial="clear">
          <a:bevelT w="260350" h="50800" prst="softRound"/>
          <a:bevelB prst="softRound"/>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MX" sz="1100"/>
        </a:p>
      </xdr:txBody>
    </xdr:sp>
    <xdr:clientData/>
  </xdr:twoCellAnchor>
  <xdr:twoCellAnchor>
    <xdr:from>
      <xdr:col>20</xdr:col>
      <xdr:colOff>554182</xdr:colOff>
      <xdr:row>21</xdr:row>
      <xdr:rowOff>1</xdr:rowOff>
    </xdr:from>
    <xdr:to>
      <xdr:col>23</xdr:col>
      <xdr:colOff>138545</xdr:colOff>
      <xdr:row>23</xdr:row>
      <xdr:rowOff>110837</xdr:rowOff>
    </xdr:to>
    <xdr:cxnSp macro="">
      <xdr:nvCxnSpPr>
        <xdr:cNvPr id="13" name="Conector recto de flecha 12">
          <a:extLst>
            <a:ext uri="{FF2B5EF4-FFF2-40B4-BE49-F238E27FC236}">
              <a16:creationId xmlns:a16="http://schemas.microsoft.com/office/drawing/2014/main" id="{702B72FC-0B9C-485C-B58F-13B30BDBD37A}"/>
            </a:ext>
          </a:extLst>
        </xdr:cNvPr>
        <xdr:cNvCxnSpPr/>
      </xdr:nvCxnSpPr>
      <xdr:spPr>
        <a:xfrm flipH="1">
          <a:off x="17908732" y="4343401"/>
          <a:ext cx="3280063" cy="43468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151707</xdr:colOff>
      <xdr:row>19</xdr:row>
      <xdr:rowOff>170411</xdr:rowOff>
    </xdr:from>
    <xdr:to>
      <xdr:col>27</xdr:col>
      <xdr:colOff>54725</xdr:colOff>
      <xdr:row>22</xdr:row>
      <xdr:rowOff>59574</xdr:rowOff>
    </xdr:to>
    <xdr:sp macro="" textlink="">
      <xdr:nvSpPr>
        <xdr:cNvPr id="14" name="CuadroTexto 13">
          <a:extLst>
            <a:ext uri="{FF2B5EF4-FFF2-40B4-BE49-F238E27FC236}">
              <a16:creationId xmlns:a16="http://schemas.microsoft.com/office/drawing/2014/main" id="{5665EBE9-0EEC-48E2-9B9A-968B90DE00E7}"/>
            </a:ext>
          </a:extLst>
        </xdr:cNvPr>
        <xdr:cNvSpPr txBox="1"/>
      </xdr:nvSpPr>
      <xdr:spPr>
        <a:xfrm>
          <a:off x="21201957" y="4161386"/>
          <a:ext cx="3722543" cy="403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UBICACIÓN</a:t>
          </a:r>
          <a:r>
            <a:rPr lang="es-ES" sz="1600" b="0" baseline="0">
              <a:solidFill>
                <a:schemeClr val="tx1"/>
              </a:solidFill>
            </a:rPr>
            <a:t> DE LA TORRE GRÚA </a:t>
          </a:r>
          <a:endParaRPr lang="es-ES" sz="1600" b="0">
            <a:solidFill>
              <a:schemeClr val="tx1"/>
            </a:solidFill>
          </a:endParaRPr>
        </a:p>
      </xdr:txBody>
    </xdr:sp>
    <xdr:clientData/>
  </xdr:twoCellAnchor>
  <xdr:twoCellAnchor>
    <xdr:from>
      <xdr:col>19</xdr:col>
      <xdr:colOff>595746</xdr:colOff>
      <xdr:row>20</xdr:row>
      <xdr:rowOff>68580</xdr:rowOff>
    </xdr:from>
    <xdr:to>
      <xdr:col>20</xdr:col>
      <xdr:colOff>1122219</xdr:colOff>
      <xdr:row>28</xdr:row>
      <xdr:rowOff>110836</xdr:rowOff>
    </xdr:to>
    <xdr:sp macro="" textlink="">
      <xdr:nvSpPr>
        <xdr:cNvPr id="15" name="Rectángulo redondeado 2">
          <a:extLst>
            <a:ext uri="{FF2B5EF4-FFF2-40B4-BE49-F238E27FC236}">
              <a16:creationId xmlns:a16="http://schemas.microsoft.com/office/drawing/2014/main" id="{8E44BA74-BF7F-4295-8DE0-203BB91882E1}"/>
            </a:ext>
          </a:extLst>
        </xdr:cNvPr>
        <xdr:cNvSpPr/>
      </xdr:nvSpPr>
      <xdr:spPr>
        <a:xfrm>
          <a:off x="16635846" y="4250055"/>
          <a:ext cx="1840923" cy="133765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419099</xdr:colOff>
      <xdr:row>89</xdr:row>
      <xdr:rowOff>129886</xdr:rowOff>
    </xdr:from>
    <xdr:to>
      <xdr:col>23</xdr:col>
      <xdr:colOff>112059</xdr:colOff>
      <xdr:row>101</xdr:row>
      <xdr:rowOff>10203</xdr:rowOff>
    </xdr:to>
    <xdr:pic>
      <xdr:nvPicPr>
        <xdr:cNvPr id="16" name="Imagen 15">
          <a:extLst>
            <a:ext uri="{FF2B5EF4-FFF2-40B4-BE49-F238E27FC236}">
              <a16:creationId xmlns:a16="http://schemas.microsoft.com/office/drawing/2014/main" id="{1FB4F455-EEF3-427B-8758-D5DE384E2C8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9463" y="15092795"/>
          <a:ext cx="15054187" cy="1733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4.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E1BFCD22-FFC1-48C6-8BD6-65E84D785A5F}"/>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322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0789F6B3-7E9B-48E0-A78C-834D8E9D3902}"/>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2466" cy="6448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611E3337-A497-40B3-A8FC-F4CC32BD3B8D}"/>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258483"/>
          <a:ext cx="1413163" cy="133335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2FD2D659-E1B5-4937-AB11-179A1BB4E96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42588" y="16136735"/>
          <a:ext cx="1412298" cy="1419918"/>
        </a:xfrm>
        <a:prstGeom prst="rect">
          <a:avLst/>
        </a:prstGeom>
      </xdr:spPr>
    </xdr:pic>
    <xdr:clientData/>
  </xdr:twoCellAnchor>
  <xdr:twoCellAnchor>
    <xdr:from>
      <xdr:col>13</xdr:col>
      <xdr:colOff>11604</xdr:colOff>
      <xdr:row>84</xdr:row>
      <xdr:rowOff>95771</xdr:rowOff>
    </xdr:from>
    <xdr:to>
      <xdr:col>19</xdr:col>
      <xdr:colOff>992851</xdr:colOff>
      <xdr:row>88</xdr:row>
      <xdr:rowOff>71178</xdr:rowOff>
    </xdr:to>
    <xdr:sp macro="" textlink="">
      <xdr:nvSpPr>
        <xdr:cNvPr id="7" name="CuadroTexto 6">
          <a:extLst>
            <a:ext uri="{FF2B5EF4-FFF2-40B4-BE49-F238E27FC236}">
              <a16:creationId xmlns:a16="http://schemas.microsoft.com/office/drawing/2014/main" id="{170D67D5-00EF-4C71-988E-0B6DDC22D2AA}"/>
            </a:ext>
          </a:extLst>
        </xdr:cNvPr>
        <xdr:cNvSpPr txBox="1"/>
      </xdr:nvSpPr>
      <xdr:spPr>
        <a:xfrm>
          <a:off x="9709786" y="15370407"/>
          <a:ext cx="7735338" cy="685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ES" sz="2800" b="1">
            <a:solidFill>
              <a:schemeClr val="tx1"/>
            </a:solidFill>
          </a:endParaRPr>
        </a:p>
      </xdr:txBody>
    </xdr:sp>
    <xdr:clientData/>
  </xdr:twoCellAnchor>
  <xdr:twoCellAnchor editAs="oneCell">
    <xdr:from>
      <xdr:col>1</xdr:col>
      <xdr:colOff>483060</xdr:colOff>
      <xdr:row>21</xdr:row>
      <xdr:rowOff>135659</xdr:rowOff>
    </xdr:from>
    <xdr:to>
      <xdr:col>8</xdr:col>
      <xdr:colOff>666750</xdr:colOff>
      <xdr:row>76</xdr:row>
      <xdr:rowOff>118340</xdr:rowOff>
    </xdr:to>
    <xdr:pic>
      <xdr:nvPicPr>
        <xdr:cNvPr id="8" name="Imagen 7">
          <a:extLst>
            <a:ext uri="{FF2B5EF4-FFF2-40B4-BE49-F238E27FC236}">
              <a16:creationId xmlns:a16="http://schemas.microsoft.com/office/drawing/2014/main" id="{E6EEA4B1-BEBE-4A60-8955-D0C052EEF0A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32310" y="4485409"/>
          <a:ext cx="5517690" cy="8713931"/>
        </a:xfrm>
        <a:prstGeom prst="rect">
          <a:avLst/>
        </a:prstGeom>
      </xdr:spPr>
    </xdr:pic>
    <xdr:clientData/>
  </xdr:twoCellAnchor>
  <xdr:twoCellAnchor editAs="oneCell">
    <xdr:from>
      <xdr:col>16</xdr:col>
      <xdr:colOff>851477</xdr:colOff>
      <xdr:row>23</xdr:row>
      <xdr:rowOff>8657</xdr:rowOff>
    </xdr:from>
    <xdr:to>
      <xdr:col>20</xdr:col>
      <xdr:colOff>1587500</xdr:colOff>
      <xdr:row>78</xdr:row>
      <xdr:rowOff>43294</xdr:rowOff>
    </xdr:to>
    <xdr:pic>
      <xdr:nvPicPr>
        <xdr:cNvPr id="15" name="Imagen 14">
          <a:extLst>
            <a:ext uri="{FF2B5EF4-FFF2-40B4-BE49-F238E27FC236}">
              <a16:creationId xmlns:a16="http://schemas.microsoft.com/office/drawing/2014/main" id="{0CEE5AB7-B264-46BA-8777-F73CFA7359D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535477" y="4675907"/>
          <a:ext cx="6419273" cy="8765887"/>
        </a:xfrm>
        <a:prstGeom prst="rect">
          <a:avLst/>
        </a:prstGeom>
      </xdr:spPr>
    </xdr:pic>
    <xdr:clientData/>
  </xdr:twoCellAnchor>
  <xdr:twoCellAnchor editAs="oneCell">
    <xdr:from>
      <xdr:col>9</xdr:col>
      <xdr:colOff>349250</xdr:colOff>
      <xdr:row>22</xdr:row>
      <xdr:rowOff>95250</xdr:rowOff>
    </xdr:from>
    <xdr:to>
      <xdr:col>16</xdr:col>
      <xdr:colOff>476250</xdr:colOff>
      <xdr:row>77</xdr:row>
      <xdr:rowOff>0</xdr:rowOff>
    </xdr:to>
    <xdr:pic>
      <xdr:nvPicPr>
        <xdr:cNvPr id="16" name="Imagen 15">
          <a:extLst>
            <a:ext uri="{FF2B5EF4-FFF2-40B4-BE49-F238E27FC236}">
              <a16:creationId xmlns:a16="http://schemas.microsoft.com/office/drawing/2014/main" id="{E5B08585-4AE6-41C8-846C-507906B24F4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794500" y="4603750"/>
          <a:ext cx="5365750" cy="8636000"/>
        </a:xfrm>
        <a:prstGeom prst="rect">
          <a:avLst/>
        </a:prstGeom>
      </xdr:spPr>
    </xdr:pic>
    <xdr:clientData/>
  </xdr:twoCellAnchor>
  <xdr:twoCellAnchor editAs="oneCell">
    <xdr:from>
      <xdr:col>8</xdr:col>
      <xdr:colOff>382097</xdr:colOff>
      <xdr:row>89</xdr:row>
      <xdr:rowOff>157364</xdr:rowOff>
    </xdr:from>
    <xdr:to>
      <xdr:col>23</xdr:col>
      <xdr:colOff>69284</xdr:colOff>
      <xdr:row>100</xdr:row>
      <xdr:rowOff>144477</xdr:rowOff>
    </xdr:to>
    <xdr:pic>
      <xdr:nvPicPr>
        <xdr:cNvPr id="17" name="Imagen 16">
          <a:extLst>
            <a:ext uri="{FF2B5EF4-FFF2-40B4-BE49-F238E27FC236}">
              <a16:creationId xmlns:a16="http://schemas.microsoft.com/office/drawing/2014/main" id="{5C1AB60F-B9F8-492D-AAF0-43CBE11DE15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65347" y="15365614"/>
          <a:ext cx="15054187" cy="1733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1746250</xdr:colOff>
      <xdr:row>23</xdr:row>
      <xdr:rowOff>63500</xdr:rowOff>
    </xdr:from>
    <xdr:to>
      <xdr:col>25</xdr:col>
      <xdr:colOff>984250</xdr:colOff>
      <xdr:row>77</xdr:row>
      <xdr:rowOff>31750</xdr:rowOff>
    </xdr:to>
    <xdr:pic>
      <xdr:nvPicPr>
        <xdr:cNvPr id="6" name="Imagen 5">
          <a:extLst>
            <a:ext uri="{FF2B5EF4-FFF2-40B4-BE49-F238E27FC236}">
              <a16:creationId xmlns:a16="http://schemas.microsoft.com/office/drawing/2014/main" id="{958CB892-440C-4C61-9784-3BAE3A70C54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113500" y="4730750"/>
          <a:ext cx="5111750" cy="8540750"/>
        </a:xfrm>
        <a:prstGeom prst="rect">
          <a:avLst/>
        </a:prstGeom>
      </xdr:spPr>
    </xdr:pic>
    <xdr:clientData/>
  </xdr:twoCellAnchor>
</xdr:wsDr>
</file>

<file path=xl/drawings/drawing125.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119A5DC5-24B6-4766-AC55-7027B3357F47}"/>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322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82A445D2-6A3D-4EE7-990D-39ADAE54D491}"/>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2466" cy="6448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3E1F2C7E-7D07-4A9C-B7F4-6BF86AFBA754}"/>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258483"/>
          <a:ext cx="1413163" cy="133335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5068FF64-AE3E-4F1B-AA82-57549B528703}"/>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42588" y="16136735"/>
          <a:ext cx="1412298" cy="1419918"/>
        </a:xfrm>
        <a:prstGeom prst="rect">
          <a:avLst/>
        </a:prstGeom>
      </xdr:spPr>
    </xdr:pic>
    <xdr:clientData/>
  </xdr:twoCellAnchor>
  <xdr:twoCellAnchor>
    <xdr:from>
      <xdr:col>14</xdr:col>
      <xdr:colOff>41562</xdr:colOff>
      <xdr:row>79</xdr:row>
      <xdr:rowOff>13854</xdr:rowOff>
    </xdr:from>
    <xdr:to>
      <xdr:col>18</xdr:col>
      <xdr:colOff>971549</xdr:colOff>
      <xdr:row>88</xdr:row>
      <xdr:rowOff>96982</xdr:rowOff>
    </xdr:to>
    <xdr:sp macro="" textlink="">
      <xdr:nvSpPr>
        <xdr:cNvPr id="7" name="CuadroTexto 6">
          <a:extLst>
            <a:ext uri="{FF2B5EF4-FFF2-40B4-BE49-F238E27FC236}">
              <a16:creationId xmlns:a16="http://schemas.microsoft.com/office/drawing/2014/main" id="{F2E4046E-C1A1-4193-8175-DA12A9F6CFD2}"/>
            </a:ext>
          </a:extLst>
        </xdr:cNvPr>
        <xdr:cNvSpPr txBox="1"/>
      </xdr:nvSpPr>
      <xdr:spPr>
        <a:xfrm>
          <a:off x="10290462" y="14377554"/>
          <a:ext cx="5330537" cy="16642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800" b="1">
              <a:solidFill>
                <a:schemeClr val="tx1"/>
              </a:solidFill>
            </a:rPr>
            <a:t>MURO CORE SW-1 EJE F-H /N2-N3</a:t>
          </a:r>
          <a:endParaRPr lang="es-ES" sz="2800" b="1" baseline="0">
            <a:solidFill>
              <a:schemeClr val="tx1"/>
            </a:solidFill>
          </a:endParaRPr>
        </a:p>
        <a:p>
          <a:endParaRPr lang="es-ES" sz="1600" b="1">
            <a:solidFill>
              <a:schemeClr val="tx1"/>
            </a:solidFill>
          </a:endParaRPr>
        </a:p>
      </xdr:txBody>
    </xdr:sp>
    <xdr:clientData/>
  </xdr:twoCellAnchor>
  <xdr:twoCellAnchor editAs="oneCell">
    <xdr:from>
      <xdr:col>11</xdr:col>
      <xdr:colOff>292506</xdr:colOff>
      <xdr:row>17</xdr:row>
      <xdr:rowOff>34636</xdr:rowOff>
    </xdr:from>
    <xdr:to>
      <xdr:col>19</xdr:col>
      <xdr:colOff>1054504</xdr:colOff>
      <xdr:row>76</xdr:row>
      <xdr:rowOff>73081</xdr:rowOff>
    </xdr:to>
    <xdr:pic>
      <xdr:nvPicPr>
        <xdr:cNvPr id="10" name="Imagen 9">
          <a:extLst>
            <a:ext uri="{FF2B5EF4-FFF2-40B4-BE49-F238E27FC236}">
              <a16:creationId xmlns:a16="http://schemas.microsoft.com/office/drawing/2014/main" id="{CBF9B897-6DFB-4A40-9306-6965CDA20103}"/>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8432051" y="3636818"/>
          <a:ext cx="9074726" cy="10325445"/>
        </a:xfrm>
        <a:prstGeom prst="rect">
          <a:avLst/>
        </a:prstGeom>
      </xdr:spPr>
    </xdr:pic>
    <xdr:clientData/>
  </xdr:twoCellAnchor>
  <xdr:twoCellAnchor editAs="oneCell">
    <xdr:from>
      <xdr:col>20</xdr:col>
      <xdr:colOff>130925</xdr:colOff>
      <xdr:row>17</xdr:row>
      <xdr:rowOff>51955</xdr:rowOff>
    </xdr:from>
    <xdr:to>
      <xdr:col>25</xdr:col>
      <xdr:colOff>850495</xdr:colOff>
      <xdr:row>75</xdr:row>
      <xdr:rowOff>150149</xdr:rowOff>
    </xdr:to>
    <xdr:pic>
      <xdr:nvPicPr>
        <xdr:cNvPr id="11" name="Imagen 10">
          <a:extLst>
            <a:ext uri="{FF2B5EF4-FFF2-40B4-BE49-F238E27FC236}">
              <a16:creationId xmlns:a16="http://schemas.microsoft.com/office/drawing/2014/main" id="{53E515EE-BC93-4A32-B693-4DADFB1D5DF5}"/>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17934016" y="3654137"/>
          <a:ext cx="6780934" cy="10212012"/>
        </a:xfrm>
        <a:prstGeom prst="rect">
          <a:avLst/>
        </a:prstGeom>
      </xdr:spPr>
    </xdr:pic>
    <xdr:clientData/>
  </xdr:twoCellAnchor>
  <xdr:twoCellAnchor editAs="oneCell">
    <xdr:from>
      <xdr:col>0</xdr:col>
      <xdr:colOff>340476</xdr:colOff>
      <xdr:row>17</xdr:row>
      <xdr:rowOff>94209</xdr:rowOff>
    </xdr:from>
    <xdr:to>
      <xdr:col>11</xdr:col>
      <xdr:colOff>30827</xdr:colOff>
      <xdr:row>76</xdr:row>
      <xdr:rowOff>138544</xdr:rowOff>
    </xdr:to>
    <xdr:pic>
      <xdr:nvPicPr>
        <xdr:cNvPr id="12" name="Imagen 11">
          <a:extLst>
            <a:ext uri="{FF2B5EF4-FFF2-40B4-BE49-F238E27FC236}">
              <a16:creationId xmlns:a16="http://schemas.microsoft.com/office/drawing/2014/main" id="{376CF7B4-CE8A-4789-ADB3-3CBBB4B276F8}"/>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340476" y="3696391"/>
          <a:ext cx="7829896" cy="10331335"/>
        </a:xfrm>
        <a:prstGeom prst="rect">
          <a:avLst/>
        </a:prstGeom>
      </xdr:spPr>
    </xdr:pic>
    <xdr:clientData/>
  </xdr:twoCellAnchor>
  <xdr:twoCellAnchor editAs="oneCell">
    <xdr:from>
      <xdr:col>8</xdr:col>
      <xdr:colOff>383252</xdr:colOff>
      <xdr:row>90</xdr:row>
      <xdr:rowOff>163136</xdr:rowOff>
    </xdr:from>
    <xdr:to>
      <xdr:col>24</xdr:col>
      <xdr:colOff>354910</xdr:colOff>
      <xdr:row>100</xdr:row>
      <xdr:rowOff>13900</xdr:rowOff>
    </xdr:to>
    <xdr:pic>
      <xdr:nvPicPr>
        <xdr:cNvPr id="13" name="Imagen 12">
          <a:extLst>
            <a:ext uri="{FF2B5EF4-FFF2-40B4-BE49-F238E27FC236}">
              <a16:creationId xmlns:a16="http://schemas.microsoft.com/office/drawing/2014/main" id="{62E9C6F6-1795-4842-A84E-B90A546AEED1}"/>
            </a:ext>
          </a:extLst>
        </xdr:cNvPr>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r="22043"/>
        <a:stretch/>
      </xdr:blipFill>
      <xdr:spPr bwMode="auto">
        <a:xfrm>
          <a:off x="6060152" y="16450886"/>
          <a:ext cx="16488008" cy="1546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6.xml><?xml version="1.0" encoding="utf-8"?>
<xdr:wsDr xmlns:xdr="http://schemas.openxmlformats.org/drawingml/2006/spreadsheetDrawing" xmlns:a="http://schemas.openxmlformats.org/drawingml/2006/main">
  <xdr:twoCellAnchor editAs="oneCell">
    <xdr:from>
      <xdr:col>15</xdr:col>
      <xdr:colOff>16508</xdr:colOff>
      <xdr:row>46</xdr:row>
      <xdr:rowOff>41565</xdr:rowOff>
    </xdr:from>
    <xdr:to>
      <xdr:col>20</xdr:col>
      <xdr:colOff>1388533</xdr:colOff>
      <xdr:row>69</xdr:row>
      <xdr:rowOff>110836</xdr:rowOff>
    </xdr:to>
    <xdr:pic>
      <xdr:nvPicPr>
        <xdr:cNvPr id="2" name="Imagen 1">
          <a:extLst>
            <a:ext uri="{FF2B5EF4-FFF2-40B4-BE49-F238E27FC236}">
              <a16:creationId xmlns:a16="http://schemas.microsoft.com/office/drawing/2014/main" id="{31AD2459-CE51-472B-9765-CC37E2C904AB}"/>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8822" t="22088" r="32430" b="44415"/>
        <a:stretch/>
      </xdr:blipFill>
      <xdr:spPr bwMode="auto">
        <a:xfrm>
          <a:off x="10850243" y="8909340"/>
          <a:ext cx="8363375" cy="4012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63500</xdr:colOff>
      <xdr:row>0</xdr:row>
      <xdr:rowOff>0</xdr:rowOff>
    </xdr:from>
    <xdr:to>
      <xdr:col>25</xdr:col>
      <xdr:colOff>1272911</xdr:colOff>
      <xdr:row>0</xdr:row>
      <xdr:rowOff>629557</xdr:rowOff>
    </xdr:to>
    <xdr:pic>
      <xdr:nvPicPr>
        <xdr:cNvPr id="3" name="Imagen 11">
          <a:extLst>
            <a:ext uri="{FF2B5EF4-FFF2-40B4-BE49-F238E27FC236}">
              <a16:creationId xmlns:a16="http://schemas.microsoft.com/office/drawing/2014/main" id="{825A91EA-21B1-4A3D-BCB5-ED772F93E930}"/>
            </a:ext>
          </a:extLst>
        </xdr:cNvPr>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3929340" y="0"/>
          <a:ext cx="1217031" cy="62574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4" name="Imagen 10" descr="Gus Marcos – Inversiones Inmobiliarias">
          <a:extLst>
            <a:ext uri="{FF2B5EF4-FFF2-40B4-BE49-F238E27FC236}">
              <a16:creationId xmlns:a16="http://schemas.microsoft.com/office/drawing/2014/main" id="{71BB1CEA-85E4-477B-B2EC-A398D88BB01A}"/>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23003568" y="21128"/>
          <a:ext cx="676276"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85</xdr:row>
      <xdr:rowOff>51954</xdr:rowOff>
    </xdr:from>
    <xdr:to>
      <xdr:col>17</xdr:col>
      <xdr:colOff>1410295</xdr:colOff>
      <xdr:row>88</xdr:row>
      <xdr:rowOff>589</xdr:rowOff>
    </xdr:to>
    <xdr:sp macro="" textlink="">
      <xdr:nvSpPr>
        <xdr:cNvPr id="5" name="CuadroTexto 4">
          <a:extLst>
            <a:ext uri="{FF2B5EF4-FFF2-40B4-BE49-F238E27FC236}">
              <a16:creationId xmlns:a16="http://schemas.microsoft.com/office/drawing/2014/main" id="{E8339386-65C6-4386-A35E-8B8D1EF01192}"/>
            </a:ext>
          </a:extLst>
        </xdr:cNvPr>
        <xdr:cNvSpPr txBox="1"/>
      </xdr:nvSpPr>
      <xdr:spPr>
        <a:xfrm>
          <a:off x="12267507" y="15610089"/>
          <a:ext cx="2573038" cy="487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84</xdr:row>
      <xdr:rowOff>103909</xdr:rowOff>
    </xdr:from>
    <xdr:to>
      <xdr:col>16</xdr:col>
      <xdr:colOff>259814</xdr:colOff>
      <xdr:row>88</xdr:row>
      <xdr:rowOff>7780</xdr:rowOff>
    </xdr:to>
    <xdr:sp macro="" textlink="">
      <xdr:nvSpPr>
        <xdr:cNvPr id="6" name="Rectángulo redondeado 2">
          <a:extLst>
            <a:ext uri="{FF2B5EF4-FFF2-40B4-BE49-F238E27FC236}">
              <a16:creationId xmlns:a16="http://schemas.microsoft.com/office/drawing/2014/main" id="{6747F94B-F333-4E66-9B4D-C4A8F658E60D}"/>
            </a:ext>
          </a:extLst>
        </xdr:cNvPr>
        <xdr:cNvSpPr/>
      </xdr:nvSpPr>
      <xdr:spPr>
        <a:xfrm>
          <a:off x="11020425" y="15484879"/>
          <a:ext cx="1191359" cy="62205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200743</xdr:colOff>
      <xdr:row>79</xdr:row>
      <xdr:rowOff>128350</xdr:rowOff>
    </xdr:from>
    <xdr:to>
      <xdr:col>16</xdr:col>
      <xdr:colOff>270057</xdr:colOff>
      <xdr:row>83</xdr:row>
      <xdr:rowOff>46599</xdr:rowOff>
    </xdr:to>
    <xdr:sp macro="" textlink="">
      <xdr:nvSpPr>
        <xdr:cNvPr id="7" name="Rectángulo redondeado 2">
          <a:extLst>
            <a:ext uri="{FF2B5EF4-FFF2-40B4-BE49-F238E27FC236}">
              <a16:creationId xmlns:a16="http://schemas.microsoft.com/office/drawing/2014/main" id="{D0FF0A2B-BAA9-4727-99BD-61D03BA3EC45}"/>
            </a:ext>
          </a:extLst>
        </xdr:cNvPr>
        <xdr:cNvSpPr/>
      </xdr:nvSpPr>
      <xdr:spPr>
        <a:xfrm>
          <a:off x="11032573" y="14657785"/>
          <a:ext cx="1191359" cy="60214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310289</xdr:colOff>
      <xdr:row>80</xdr:row>
      <xdr:rowOff>94546</xdr:rowOff>
    </xdr:from>
    <xdr:to>
      <xdr:col>17</xdr:col>
      <xdr:colOff>1408857</xdr:colOff>
      <xdr:row>83</xdr:row>
      <xdr:rowOff>57559</xdr:rowOff>
    </xdr:to>
    <xdr:sp macro="" textlink="">
      <xdr:nvSpPr>
        <xdr:cNvPr id="8" name="CuadroTexto 7">
          <a:extLst>
            <a:ext uri="{FF2B5EF4-FFF2-40B4-BE49-F238E27FC236}">
              <a16:creationId xmlns:a16="http://schemas.microsoft.com/office/drawing/2014/main" id="{E1F5D12E-A697-4208-83EF-24C89948D354}"/>
            </a:ext>
          </a:extLst>
        </xdr:cNvPr>
        <xdr:cNvSpPr txBox="1"/>
      </xdr:nvSpPr>
      <xdr:spPr>
        <a:xfrm>
          <a:off x="12266069" y="14795431"/>
          <a:ext cx="2573038" cy="469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9" name="AutoShape 1">
          <a:extLst>
            <a:ext uri="{FF2B5EF4-FFF2-40B4-BE49-F238E27FC236}">
              <a16:creationId xmlns:a16="http://schemas.microsoft.com/office/drawing/2014/main" id="{9FF78F3C-7F92-4178-95D1-0625CD08D273}"/>
            </a:ext>
          </a:extLst>
        </xdr:cNvPr>
        <xdr:cNvSpPr>
          <a:spLocks noChangeAspect="1" noChangeArrowheads="1"/>
        </xdr:cNvSpPr>
      </xdr:nvSpPr>
      <xdr:spPr bwMode="auto">
        <a:xfrm>
          <a:off x="6600825" y="6076950"/>
          <a:ext cx="304800" cy="2857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18</xdr:col>
      <xdr:colOff>792123</xdr:colOff>
      <xdr:row>60</xdr:row>
      <xdr:rowOff>41563</xdr:rowOff>
    </xdr:from>
    <xdr:to>
      <xdr:col>19</xdr:col>
      <xdr:colOff>928256</xdr:colOff>
      <xdr:row>68</xdr:row>
      <xdr:rowOff>83127</xdr:rowOff>
    </xdr:to>
    <xdr:sp macro="" textlink="">
      <xdr:nvSpPr>
        <xdr:cNvPr id="10" name="Rectángulo redondeado 2">
          <a:extLst>
            <a:ext uri="{FF2B5EF4-FFF2-40B4-BE49-F238E27FC236}">
              <a16:creationId xmlns:a16="http://schemas.microsoft.com/office/drawing/2014/main" id="{A2EBD916-40CC-465C-830E-E2327FB488A4}"/>
            </a:ext>
          </a:extLst>
        </xdr:cNvPr>
        <xdr:cNvSpPr/>
      </xdr:nvSpPr>
      <xdr:spPr>
        <a:xfrm>
          <a:off x="15792093" y="11309638"/>
          <a:ext cx="1608698" cy="1415069"/>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7</xdr:col>
      <xdr:colOff>415637</xdr:colOff>
      <xdr:row>90</xdr:row>
      <xdr:rowOff>69272</xdr:rowOff>
    </xdr:from>
    <xdr:to>
      <xdr:col>9</xdr:col>
      <xdr:colOff>266700</xdr:colOff>
      <xdr:row>96</xdr:row>
      <xdr:rowOff>402674</xdr:rowOff>
    </xdr:to>
    <xdr:pic>
      <xdr:nvPicPr>
        <xdr:cNvPr id="11" name="Imagen 10">
          <a:extLst>
            <a:ext uri="{FF2B5EF4-FFF2-40B4-BE49-F238E27FC236}">
              <a16:creationId xmlns:a16="http://schemas.microsoft.com/office/drawing/2014/main" id="{82BBD6DC-9BB7-4962-9D3B-93DC3E81A85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454362" y="16497992"/>
          <a:ext cx="1413163" cy="1331622"/>
        </a:xfrm>
        <a:prstGeom prst="rect">
          <a:avLst/>
        </a:prstGeom>
      </xdr:spPr>
    </xdr:pic>
    <xdr:clientData/>
  </xdr:twoCellAnchor>
  <xdr:twoCellAnchor editAs="oneCell">
    <xdr:from>
      <xdr:col>11</xdr:col>
      <xdr:colOff>124689</xdr:colOff>
      <xdr:row>89</xdr:row>
      <xdr:rowOff>138545</xdr:rowOff>
    </xdr:from>
    <xdr:to>
      <xdr:col>12</xdr:col>
      <xdr:colOff>741736</xdr:colOff>
      <xdr:row>96</xdr:row>
      <xdr:rowOff>377537</xdr:rowOff>
    </xdr:to>
    <xdr:pic>
      <xdr:nvPicPr>
        <xdr:cNvPr id="12" name="Imagen 11">
          <a:extLst>
            <a:ext uri="{FF2B5EF4-FFF2-40B4-BE49-F238E27FC236}">
              <a16:creationId xmlns:a16="http://schemas.microsoft.com/office/drawing/2014/main" id="{F7B9BB15-963A-4834-ACC5-C3CC3CB26034}"/>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8289519" y="16393910"/>
          <a:ext cx="1400002" cy="1414377"/>
        </a:xfrm>
        <a:prstGeom prst="rect">
          <a:avLst/>
        </a:prstGeom>
      </xdr:spPr>
    </xdr:pic>
    <xdr:clientData/>
  </xdr:twoCellAnchor>
  <xdr:twoCellAnchor>
    <xdr:from>
      <xdr:col>5</xdr:col>
      <xdr:colOff>363681</xdr:colOff>
      <xdr:row>85</xdr:row>
      <xdr:rowOff>107719</xdr:rowOff>
    </xdr:from>
    <xdr:to>
      <xdr:col>9</xdr:col>
      <xdr:colOff>675409</xdr:colOff>
      <xdr:row>88</xdr:row>
      <xdr:rowOff>107719</xdr:rowOff>
    </xdr:to>
    <xdr:sp macro="" textlink="">
      <xdr:nvSpPr>
        <xdr:cNvPr id="14" name="CuadroTexto 13">
          <a:extLst>
            <a:ext uri="{FF2B5EF4-FFF2-40B4-BE49-F238E27FC236}">
              <a16:creationId xmlns:a16="http://schemas.microsoft.com/office/drawing/2014/main" id="{090F390B-A225-4F4C-9273-4CC1A9E71B03}"/>
            </a:ext>
          </a:extLst>
        </xdr:cNvPr>
        <xdr:cNvSpPr txBox="1"/>
      </xdr:nvSpPr>
      <xdr:spPr>
        <a:xfrm>
          <a:off x="3758045" y="14966719"/>
          <a:ext cx="3359728"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MURO CORE SW-1 EJE F-H /3-4.</a:t>
          </a:r>
          <a:endParaRPr lang="es-ES" sz="1600" b="1" baseline="0">
            <a:solidFill>
              <a:schemeClr val="tx1"/>
            </a:solidFill>
          </a:endParaRPr>
        </a:p>
        <a:p>
          <a:endParaRPr lang="es-ES" sz="1600" b="1">
            <a:solidFill>
              <a:schemeClr val="tx1"/>
            </a:solidFill>
          </a:endParaRPr>
        </a:p>
      </xdr:txBody>
    </xdr:sp>
    <xdr:clientData/>
  </xdr:twoCellAnchor>
  <xdr:twoCellAnchor editAs="oneCell">
    <xdr:from>
      <xdr:col>20</xdr:col>
      <xdr:colOff>1415967</xdr:colOff>
      <xdr:row>45</xdr:row>
      <xdr:rowOff>138545</xdr:rowOff>
    </xdr:from>
    <xdr:to>
      <xdr:col>25</xdr:col>
      <xdr:colOff>1010863</xdr:colOff>
      <xdr:row>72</xdr:row>
      <xdr:rowOff>110837</xdr:rowOff>
    </xdr:to>
    <xdr:pic>
      <xdr:nvPicPr>
        <xdr:cNvPr id="15" name="Imagen 14">
          <a:extLst>
            <a:ext uri="{FF2B5EF4-FFF2-40B4-BE49-F238E27FC236}">
              <a16:creationId xmlns:a16="http://schemas.microsoft.com/office/drawing/2014/main" id="{A7DF8413-BABF-4BAC-8AC0-61065A41861F}"/>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227" t="16966" r="61609" b="62446"/>
        <a:stretch/>
      </xdr:blipFill>
      <xdr:spPr bwMode="auto">
        <a:xfrm>
          <a:off x="19239147" y="8831060"/>
          <a:ext cx="5637556" cy="46052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571500</xdr:colOff>
      <xdr:row>22</xdr:row>
      <xdr:rowOff>169938</xdr:rowOff>
    </xdr:from>
    <xdr:to>
      <xdr:col>12</xdr:col>
      <xdr:colOff>752302</xdr:colOff>
      <xdr:row>51</xdr:row>
      <xdr:rowOff>19224</xdr:rowOff>
    </xdr:to>
    <xdr:pic>
      <xdr:nvPicPr>
        <xdr:cNvPr id="18" name="Imagen 17">
          <a:extLst>
            <a:ext uri="{FF2B5EF4-FFF2-40B4-BE49-F238E27FC236}">
              <a16:creationId xmlns:a16="http://schemas.microsoft.com/office/drawing/2014/main" id="{1CE90368-9B69-465C-81A9-66F9B7B03838}"/>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917864" y="4897802"/>
          <a:ext cx="8755207" cy="4919703"/>
        </a:xfrm>
        <a:prstGeom prst="rect">
          <a:avLst/>
        </a:prstGeom>
      </xdr:spPr>
    </xdr:pic>
    <xdr:clientData/>
  </xdr:twoCellAnchor>
  <xdr:twoCellAnchor editAs="oneCell">
    <xdr:from>
      <xdr:col>1</xdr:col>
      <xdr:colOff>504131</xdr:colOff>
      <xdr:row>52</xdr:row>
      <xdr:rowOff>102771</xdr:rowOff>
    </xdr:from>
    <xdr:to>
      <xdr:col>13</xdr:col>
      <xdr:colOff>1034</xdr:colOff>
      <xdr:row>81</xdr:row>
      <xdr:rowOff>55764</xdr:rowOff>
    </xdr:to>
    <xdr:pic>
      <xdr:nvPicPr>
        <xdr:cNvPr id="19" name="Imagen 18">
          <a:extLst>
            <a:ext uri="{FF2B5EF4-FFF2-40B4-BE49-F238E27FC236}">
              <a16:creationId xmlns:a16="http://schemas.microsoft.com/office/drawing/2014/main" id="{33791ED1-81D0-4932-BD00-D3ED3DD76021}"/>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val="0"/>
            </a:ext>
          </a:extLst>
        </a:blip>
        <a:stretch>
          <a:fillRect/>
        </a:stretch>
      </xdr:blipFill>
      <xdr:spPr>
        <a:xfrm>
          <a:off x="850495" y="10078044"/>
          <a:ext cx="8831403" cy="4971455"/>
        </a:xfrm>
        <a:prstGeom prst="rect">
          <a:avLst/>
        </a:prstGeom>
      </xdr:spPr>
    </xdr:pic>
    <xdr:clientData/>
  </xdr:twoCellAnchor>
  <xdr:twoCellAnchor editAs="oneCell">
    <xdr:from>
      <xdr:col>7</xdr:col>
      <xdr:colOff>428280</xdr:colOff>
      <xdr:row>90</xdr:row>
      <xdr:rowOff>30134</xdr:rowOff>
    </xdr:from>
    <xdr:to>
      <xdr:col>23</xdr:col>
      <xdr:colOff>793061</xdr:colOff>
      <xdr:row>96</xdr:row>
      <xdr:rowOff>658485</xdr:rowOff>
    </xdr:to>
    <xdr:pic>
      <xdr:nvPicPr>
        <xdr:cNvPr id="20" name="Imagen 19">
          <a:extLst>
            <a:ext uri="{FF2B5EF4-FFF2-40B4-BE49-F238E27FC236}">
              <a16:creationId xmlns:a16="http://schemas.microsoft.com/office/drawing/2014/main" id="{77F0BB10-EF4F-40F3-ACB0-7FCB3C97E437}"/>
            </a:ext>
          </a:extLst>
        </xdr:cNvPr>
        <xdr:cNvPicPr>
          <a:picLocks noChangeAspect="1" noChangeArrowheads="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2043"/>
        <a:stretch/>
      </xdr:blipFill>
      <xdr:spPr bwMode="auto">
        <a:xfrm>
          <a:off x="5346644" y="15720407"/>
          <a:ext cx="16488008" cy="1546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7.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37BE424D-8527-45F4-99A6-24FD65D406BA}"/>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CDBBABF0-10D2-489E-B592-9220B2FD8735}"/>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2A01DB87-10AD-4897-9A1C-AA5449238548}"/>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353840</xdr:colOff>
      <xdr:row>90</xdr:row>
      <xdr:rowOff>78706</xdr:rowOff>
    </xdr:from>
    <xdr:to>
      <xdr:col>13</xdr:col>
      <xdr:colOff>204038</xdr:colOff>
      <xdr:row>98</xdr:row>
      <xdr:rowOff>133187</xdr:rowOff>
    </xdr:to>
    <xdr:pic>
      <xdr:nvPicPr>
        <xdr:cNvPr id="5" name="Imagen 4">
          <a:extLst>
            <a:ext uri="{FF2B5EF4-FFF2-40B4-BE49-F238E27FC236}">
              <a16:creationId xmlns:a16="http://schemas.microsoft.com/office/drawing/2014/main" id="{7C9AD2EC-D3F9-4F8D-9194-DB0F2FB4772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316740" y="15642556"/>
          <a:ext cx="1374198" cy="1349881"/>
        </a:xfrm>
        <a:prstGeom prst="rect">
          <a:avLst/>
        </a:prstGeom>
      </xdr:spPr>
    </xdr:pic>
    <xdr:clientData/>
  </xdr:twoCellAnchor>
  <xdr:twoCellAnchor editAs="oneCell">
    <xdr:from>
      <xdr:col>8</xdr:col>
      <xdr:colOff>8816</xdr:colOff>
      <xdr:row>90</xdr:row>
      <xdr:rowOff>95568</xdr:rowOff>
    </xdr:from>
    <xdr:to>
      <xdr:col>24</xdr:col>
      <xdr:colOff>50324</xdr:colOff>
      <xdr:row>100</xdr:row>
      <xdr:rowOff>47932</xdr:rowOff>
    </xdr:to>
    <xdr:pic>
      <xdr:nvPicPr>
        <xdr:cNvPr id="8" name="Imagen 7">
          <a:extLst>
            <a:ext uri="{FF2B5EF4-FFF2-40B4-BE49-F238E27FC236}">
              <a16:creationId xmlns:a16="http://schemas.microsoft.com/office/drawing/2014/main" id="{5CC50244-D627-491B-9AEB-9977754EA720}"/>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2043"/>
        <a:stretch/>
      </xdr:blipFill>
      <xdr:spPr bwMode="auto">
        <a:xfrm>
          <a:off x="5685716" y="16383318"/>
          <a:ext cx="16557858" cy="16478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133350</xdr:colOff>
      <xdr:row>26</xdr:row>
      <xdr:rowOff>152400</xdr:rowOff>
    </xdr:from>
    <xdr:to>
      <xdr:col>26</xdr:col>
      <xdr:colOff>152400</xdr:colOff>
      <xdr:row>56</xdr:row>
      <xdr:rowOff>152400</xdr:rowOff>
    </xdr:to>
    <xdr:pic>
      <xdr:nvPicPr>
        <xdr:cNvPr id="9" name="Imagen 8">
          <a:extLst>
            <a:ext uri="{FF2B5EF4-FFF2-40B4-BE49-F238E27FC236}">
              <a16:creationId xmlns:a16="http://schemas.microsoft.com/office/drawing/2014/main" id="{16C54DE4-A80D-4807-95D1-F5F09C5505C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76250" y="5429250"/>
          <a:ext cx="24269700" cy="514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8.xml><?xml version="1.0" encoding="utf-8"?>
<xdr:wsDr xmlns:xdr="http://schemas.openxmlformats.org/drawingml/2006/spreadsheetDrawing" xmlns:a="http://schemas.openxmlformats.org/drawingml/2006/main">
  <xdr:twoCellAnchor editAs="oneCell">
    <xdr:from>
      <xdr:col>0</xdr:col>
      <xdr:colOff>69272</xdr:colOff>
      <xdr:row>22</xdr:row>
      <xdr:rowOff>170062</xdr:rowOff>
    </xdr:from>
    <xdr:to>
      <xdr:col>17</xdr:col>
      <xdr:colOff>1522267</xdr:colOff>
      <xdr:row>65</xdr:row>
      <xdr:rowOff>110837</xdr:rowOff>
    </xdr:to>
    <xdr:pic>
      <xdr:nvPicPr>
        <xdr:cNvPr id="2" name="Imagen 1">
          <a:extLst>
            <a:ext uri="{FF2B5EF4-FFF2-40B4-BE49-F238E27FC236}">
              <a16:creationId xmlns:a16="http://schemas.microsoft.com/office/drawing/2014/main" id="{31AD42F8-EBF9-49A3-8286-66CD5B68ECF9}"/>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8822" t="22088" r="32430" b="44068"/>
        <a:stretch/>
      </xdr:blipFill>
      <xdr:spPr bwMode="auto">
        <a:xfrm>
          <a:off x="69272" y="4665862"/>
          <a:ext cx="14549870" cy="6913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63500</xdr:colOff>
      <xdr:row>0</xdr:row>
      <xdr:rowOff>0</xdr:rowOff>
    </xdr:from>
    <xdr:to>
      <xdr:col>25</xdr:col>
      <xdr:colOff>1272911</xdr:colOff>
      <xdr:row>0</xdr:row>
      <xdr:rowOff>629557</xdr:rowOff>
    </xdr:to>
    <xdr:pic>
      <xdr:nvPicPr>
        <xdr:cNvPr id="3" name="Imagen 11">
          <a:extLst>
            <a:ext uri="{FF2B5EF4-FFF2-40B4-BE49-F238E27FC236}">
              <a16:creationId xmlns:a16="http://schemas.microsoft.com/office/drawing/2014/main" id="{C3A9B58D-02C2-4EB9-9A17-0AB6AC1A2E68}"/>
            </a:ext>
          </a:extLst>
        </xdr:cNvPr>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4" name="Imagen 10" descr="Gus Marcos – Inversiones Inmobiliarias">
          <a:extLst>
            <a:ext uri="{FF2B5EF4-FFF2-40B4-BE49-F238E27FC236}">
              <a16:creationId xmlns:a16="http://schemas.microsoft.com/office/drawing/2014/main" id="{D461F08D-DADF-4FB3-B786-5D559B37ADF8}"/>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5" name="Imagen 4">
          <a:extLst>
            <a:ext uri="{FF2B5EF4-FFF2-40B4-BE49-F238E27FC236}">
              <a16:creationId xmlns:a16="http://schemas.microsoft.com/office/drawing/2014/main" id="{99F68A44-20B7-49A8-A5E9-083846F9CB95}"/>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255788</xdr:colOff>
      <xdr:row>89</xdr:row>
      <xdr:rowOff>153785</xdr:rowOff>
    </xdr:from>
    <xdr:to>
      <xdr:col>13</xdr:col>
      <xdr:colOff>102176</xdr:colOff>
      <xdr:row>98</xdr:row>
      <xdr:rowOff>36368</xdr:rowOff>
    </xdr:to>
    <xdr:pic>
      <xdr:nvPicPr>
        <xdr:cNvPr id="6" name="Imagen 5">
          <a:extLst>
            <a:ext uri="{FF2B5EF4-FFF2-40B4-BE49-F238E27FC236}">
              <a16:creationId xmlns:a16="http://schemas.microsoft.com/office/drawing/2014/main" id="{E6DDC00C-658E-4AB7-8EB6-22E7BDECC7D9}"/>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8218688" y="15555710"/>
          <a:ext cx="1370388" cy="1339908"/>
        </a:xfrm>
        <a:prstGeom prst="rect">
          <a:avLst/>
        </a:prstGeom>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7" name="Rectángulo redondeado 2">
          <a:extLst>
            <a:ext uri="{FF2B5EF4-FFF2-40B4-BE49-F238E27FC236}">
              <a16:creationId xmlns:a16="http://schemas.microsoft.com/office/drawing/2014/main" id="{ACD677EC-0E49-4DA6-9B04-5A5BD7512085}"/>
            </a:ext>
          </a:extLst>
        </xdr:cNvPr>
        <xdr:cNvSpPr/>
      </xdr:nvSpPr>
      <xdr:spPr>
        <a:xfrm>
          <a:off x="290945" y="14589702"/>
          <a:ext cx="1160360"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8" name="Rectángulo redondeado 2">
          <a:extLst>
            <a:ext uri="{FF2B5EF4-FFF2-40B4-BE49-F238E27FC236}">
              <a16:creationId xmlns:a16="http://schemas.microsoft.com/office/drawing/2014/main" id="{33F9AD03-2C9A-43D9-9D06-5A033E2A4255}"/>
            </a:ext>
          </a:extLst>
        </xdr:cNvPr>
        <xdr:cNvSpPr/>
      </xdr:nvSpPr>
      <xdr:spPr>
        <a:xfrm>
          <a:off x="313458" y="13790468"/>
          <a:ext cx="1159575" cy="59537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9" name="CuadroTexto 8">
          <a:extLst>
            <a:ext uri="{FF2B5EF4-FFF2-40B4-BE49-F238E27FC236}">
              <a16:creationId xmlns:a16="http://schemas.microsoft.com/office/drawing/2014/main" id="{65CCD1AE-9479-42D9-B73B-1B8B8F58972C}"/>
            </a:ext>
          </a:extLst>
        </xdr:cNvPr>
        <xdr:cNvSpPr txBox="1"/>
      </xdr:nvSpPr>
      <xdr:spPr>
        <a:xfrm>
          <a:off x="1534391" y="13910830"/>
          <a:ext cx="3685309" cy="4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10" name="CuadroTexto 9">
          <a:extLst>
            <a:ext uri="{FF2B5EF4-FFF2-40B4-BE49-F238E27FC236}">
              <a16:creationId xmlns:a16="http://schemas.microsoft.com/office/drawing/2014/main" id="{51FEEF8C-A042-4B38-96FB-6BC7851181AE}"/>
            </a:ext>
          </a:extLst>
        </xdr:cNvPr>
        <xdr:cNvSpPr txBox="1"/>
      </xdr:nvSpPr>
      <xdr:spPr>
        <a:xfrm>
          <a:off x="1575954" y="14697075"/>
          <a:ext cx="2497877" cy="48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13</xdr:col>
      <xdr:colOff>582062</xdr:colOff>
      <xdr:row>49</xdr:row>
      <xdr:rowOff>95251</xdr:rowOff>
    </xdr:from>
    <xdr:to>
      <xdr:col>15</xdr:col>
      <xdr:colOff>614450</xdr:colOff>
      <xdr:row>61</xdr:row>
      <xdr:rowOff>120651</xdr:rowOff>
    </xdr:to>
    <xdr:sp macro="" textlink="">
      <xdr:nvSpPr>
        <xdr:cNvPr id="11" name="Rectángulo redondeado 2">
          <a:extLst>
            <a:ext uri="{FF2B5EF4-FFF2-40B4-BE49-F238E27FC236}">
              <a16:creationId xmlns:a16="http://schemas.microsoft.com/office/drawing/2014/main" id="{267C330F-88A3-4167-8D7D-CC6412218E0F}"/>
            </a:ext>
          </a:extLst>
        </xdr:cNvPr>
        <xdr:cNvSpPr/>
      </xdr:nvSpPr>
      <xdr:spPr>
        <a:xfrm>
          <a:off x="10068962" y="8972551"/>
          <a:ext cx="1108713" cy="1968500"/>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17</xdr:col>
      <xdr:colOff>1191491</xdr:colOff>
      <xdr:row>22</xdr:row>
      <xdr:rowOff>151450</xdr:rowOff>
    </xdr:from>
    <xdr:to>
      <xdr:col>25</xdr:col>
      <xdr:colOff>431395</xdr:colOff>
      <xdr:row>64</xdr:row>
      <xdr:rowOff>152401</xdr:rowOff>
    </xdr:to>
    <xdr:pic>
      <xdr:nvPicPr>
        <xdr:cNvPr id="12" name="Imagen 11">
          <a:extLst>
            <a:ext uri="{FF2B5EF4-FFF2-40B4-BE49-F238E27FC236}">
              <a16:creationId xmlns:a16="http://schemas.microsoft.com/office/drawing/2014/main" id="{50B5E1A5-2FD3-4B7C-A926-FCCAE323CBE5}"/>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227" t="16966" r="61609" b="64270"/>
        <a:stretch/>
      </xdr:blipFill>
      <xdr:spPr bwMode="auto">
        <a:xfrm>
          <a:off x="14288366" y="4656775"/>
          <a:ext cx="9374504" cy="6801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164522</xdr:colOff>
      <xdr:row>49</xdr:row>
      <xdr:rowOff>8426</xdr:rowOff>
    </xdr:from>
    <xdr:to>
      <xdr:col>13</xdr:col>
      <xdr:colOff>514410</xdr:colOff>
      <xdr:row>61</xdr:row>
      <xdr:rowOff>95250</xdr:rowOff>
    </xdr:to>
    <xdr:sp macro="" textlink="">
      <xdr:nvSpPr>
        <xdr:cNvPr id="13" name="Rectángulo redondeado 2">
          <a:extLst>
            <a:ext uri="{FF2B5EF4-FFF2-40B4-BE49-F238E27FC236}">
              <a16:creationId xmlns:a16="http://schemas.microsoft.com/office/drawing/2014/main" id="{7367CD4E-67E5-4F45-911D-652D743B2D2B}"/>
            </a:ext>
          </a:extLst>
        </xdr:cNvPr>
        <xdr:cNvSpPr/>
      </xdr:nvSpPr>
      <xdr:spPr>
        <a:xfrm>
          <a:off x="8889422" y="8885726"/>
          <a:ext cx="1111888" cy="2029924"/>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100965</xdr:colOff>
      <xdr:row>90</xdr:row>
      <xdr:rowOff>133350</xdr:rowOff>
    </xdr:from>
    <xdr:to>
      <xdr:col>23</xdr:col>
      <xdr:colOff>264403</xdr:colOff>
      <xdr:row>101</xdr:row>
      <xdr:rowOff>76200</xdr:rowOff>
    </xdr:to>
    <xdr:pic>
      <xdr:nvPicPr>
        <xdr:cNvPr id="14" name="Imagen 13">
          <a:extLst>
            <a:ext uri="{FF2B5EF4-FFF2-40B4-BE49-F238E27FC236}">
              <a16:creationId xmlns:a16="http://schemas.microsoft.com/office/drawing/2014/main" id="{DB490BB4-EAC2-4B98-802C-825F69014807}"/>
            </a:ext>
          </a:extLst>
        </xdr:cNvPr>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21959"/>
        <a:stretch/>
      </xdr:blipFill>
      <xdr:spPr bwMode="auto">
        <a:xfrm>
          <a:off x="5777865" y="15697200"/>
          <a:ext cx="15536788"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9.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5DB6C3AF-1BC4-4203-8A08-19DE175C6543}"/>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703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8DAE4654-4318-47E2-832F-EBF2C3ADEEB4}"/>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6276"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7FF422AB-1B5E-4B1F-92C3-F5770A6AC356}"/>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258483"/>
          <a:ext cx="1409353" cy="133716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DF5ECD62-12D0-4E96-A2F3-92FFD7DE521B}"/>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42588" y="16136735"/>
          <a:ext cx="1408488" cy="1416108"/>
        </a:xfrm>
        <a:prstGeom prst="rect">
          <a:avLst/>
        </a:prstGeom>
      </xdr:spPr>
    </xdr:pic>
    <xdr:clientData/>
  </xdr:twoCellAnchor>
  <xdr:twoCellAnchor>
    <xdr:from>
      <xdr:col>14</xdr:col>
      <xdr:colOff>41563</xdr:colOff>
      <xdr:row>79</xdr:row>
      <xdr:rowOff>13854</xdr:rowOff>
    </xdr:from>
    <xdr:to>
      <xdr:col>18</xdr:col>
      <xdr:colOff>692727</xdr:colOff>
      <xdr:row>88</xdr:row>
      <xdr:rowOff>96982</xdr:rowOff>
    </xdr:to>
    <xdr:sp macro="" textlink="">
      <xdr:nvSpPr>
        <xdr:cNvPr id="7" name="CuadroTexto 6">
          <a:extLst>
            <a:ext uri="{FF2B5EF4-FFF2-40B4-BE49-F238E27FC236}">
              <a16:creationId xmlns:a16="http://schemas.microsoft.com/office/drawing/2014/main" id="{63F9CAD7-A825-4BAC-8F8C-3B62CBB7CCA8}"/>
            </a:ext>
          </a:extLst>
        </xdr:cNvPr>
        <xdr:cNvSpPr txBox="1"/>
      </xdr:nvSpPr>
      <xdr:spPr>
        <a:xfrm>
          <a:off x="10547638" y="14286114"/>
          <a:ext cx="5148869" cy="1647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800" b="1">
              <a:solidFill>
                <a:schemeClr val="tx1"/>
              </a:solidFill>
            </a:rPr>
            <a:t>MURO CORE SW-1 EJE F-H /3-4</a:t>
          </a:r>
          <a:endParaRPr lang="es-ES" sz="2800" b="1" baseline="0">
            <a:solidFill>
              <a:schemeClr val="tx1"/>
            </a:solidFill>
          </a:endParaRPr>
        </a:p>
        <a:p>
          <a:endParaRPr lang="es-ES" sz="1600" b="1">
            <a:solidFill>
              <a:schemeClr val="tx1"/>
            </a:solidFill>
          </a:endParaRPr>
        </a:p>
      </xdr:txBody>
    </xdr:sp>
    <xdr:clientData/>
  </xdr:twoCellAnchor>
  <xdr:twoCellAnchor editAs="oneCell">
    <xdr:from>
      <xdr:col>11</xdr:col>
      <xdr:colOff>327143</xdr:colOff>
      <xdr:row>17</xdr:row>
      <xdr:rowOff>123132</xdr:rowOff>
    </xdr:from>
    <xdr:to>
      <xdr:col>19</xdr:col>
      <xdr:colOff>1004454</xdr:colOff>
      <xdr:row>75</xdr:row>
      <xdr:rowOff>15413</xdr:rowOff>
    </xdr:to>
    <xdr:pic>
      <xdr:nvPicPr>
        <xdr:cNvPr id="12" name="Imagen 11">
          <a:extLst>
            <a:ext uri="{FF2B5EF4-FFF2-40B4-BE49-F238E27FC236}">
              <a16:creationId xmlns:a16="http://schemas.microsoft.com/office/drawing/2014/main" id="{61DF7B53-DFC1-4397-BFC4-9AAE324B478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466688" y="3725314"/>
          <a:ext cx="8990039" cy="10006099"/>
        </a:xfrm>
        <a:prstGeom prst="rect">
          <a:avLst/>
        </a:prstGeom>
      </xdr:spPr>
    </xdr:pic>
    <xdr:clientData/>
  </xdr:twoCellAnchor>
  <xdr:twoCellAnchor editAs="oneCell">
    <xdr:from>
      <xdr:col>1</xdr:col>
      <xdr:colOff>28921</xdr:colOff>
      <xdr:row>17</xdr:row>
      <xdr:rowOff>123131</xdr:rowOff>
    </xdr:from>
    <xdr:to>
      <xdr:col>11</xdr:col>
      <xdr:colOff>121227</xdr:colOff>
      <xdr:row>75</xdr:row>
      <xdr:rowOff>130456</xdr:rowOff>
    </xdr:to>
    <xdr:pic>
      <xdr:nvPicPr>
        <xdr:cNvPr id="14" name="Imagen 13">
          <a:extLst>
            <a:ext uri="{FF2B5EF4-FFF2-40B4-BE49-F238E27FC236}">
              <a16:creationId xmlns:a16="http://schemas.microsoft.com/office/drawing/2014/main" id="{AD896408-BA1C-4AC9-948E-62C8BBB03BC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75285" y="3725313"/>
          <a:ext cx="7885487" cy="10121143"/>
        </a:xfrm>
        <a:prstGeom prst="rect">
          <a:avLst/>
        </a:prstGeom>
      </xdr:spPr>
    </xdr:pic>
    <xdr:clientData/>
  </xdr:twoCellAnchor>
  <xdr:twoCellAnchor editAs="oneCell">
    <xdr:from>
      <xdr:col>19</xdr:col>
      <xdr:colOff>1191146</xdr:colOff>
      <xdr:row>17</xdr:row>
      <xdr:rowOff>102003</xdr:rowOff>
    </xdr:from>
    <xdr:to>
      <xdr:col>25</xdr:col>
      <xdr:colOff>1236017</xdr:colOff>
      <xdr:row>75</xdr:row>
      <xdr:rowOff>51955</xdr:rowOff>
    </xdr:to>
    <xdr:pic>
      <xdr:nvPicPr>
        <xdr:cNvPr id="15" name="Imagen 14">
          <a:extLst>
            <a:ext uri="{FF2B5EF4-FFF2-40B4-BE49-F238E27FC236}">
              <a16:creationId xmlns:a16="http://schemas.microsoft.com/office/drawing/2014/main" id="{131BE71A-DA3B-4B56-B02B-59572854DF54}"/>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17643419" y="3704185"/>
          <a:ext cx="7457053" cy="10063770"/>
        </a:xfrm>
        <a:prstGeom prst="rect">
          <a:avLst/>
        </a:prstGeom>
      </xdr:spPr>
    </xdr:pic>
    <xdr:clientData/>
  </xdr:twoCellAnchor>
  <xdr:twoCellAnchor editAs="oneCell">
    <xdr:from>
      <xdr:col>8</xdr:col>
      <xdr:colOff>315711</xdr:colOff>
      <xdr:row>89</xdr:row>
      <xdr:rowOff>67886</xdr:rowOff>
    </xdr:from>
    <xdr:to>
      <xdr:col>24</xdr:col>
      <xdr:colOff>421297</xdr:colOff>
      <xdr:row>100</xdr:row>
      <xdr:rowOff>18518</xdr:rowOff>
    </xdr:to>
    <xdr:pic>
      <xdr:nvPicPr>
        <xdr:cNvPr id="11" name="Imagen 10">
          <a:extLst>
            <a:ext uri="{FF2B5EF4-FFF2-40B4-BE49-F238E27FC236}">
              <a16:creationId xmlns:a16="http://schemas.microsoft.com/office/drawing/2014/main" id="{FDC3EAF2-2856-4E96-BF77-99153E6AB24A}"/>
            </a:ext>
          </a:extLst>
        </xdr:cNvPr>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r="22043"/>
        <a:stretch/>
      </xdr:blipFill>
      <xdr:spPr bwMode="auto">
        <a:xfrm>
          <a:off x="5996075" y="15030795"/>
          <a:ext cx="16557858" cy="16478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0.xml><?xml version="1.0" encoding="utf-8"?>
<xdr:wsDr xmlns:xdr="http://schemas.openxmlformats.org/drawingml/2006/spreadsheetDrawing" xmlns:a="http://schemas.openxmlformats.org/drawingml/2006/main">
  <xdr:twoCellAnchor editAs="oneCell">
    <xdr:from>
      <xdr:col>15</xdr:col>
      <xdr:colOff>16508</xdr:colOff>
      <xdr:row>46</xdr:row>
      <xdr:rowOff>41565</xdr:rowOff>
    </xdr:from>
    <xdr:to>
      <xdr:col>20</xdr:col>
      <xdr:colOff>1392343</xdr:colOff>
      <xdr:row>69</xdr:row>
      <xdr:rowOff>110837</xdr:rowOff>
    </xdr:to>
    <xdr:pic>
      <xdr:nvPicPr>
        <xdr:cNvPr id="2" name="Imagen 1">
          <a:extLst>
            <a:ext uri="{FF2B5EF4-FFF2-40B4-BE49-F238E27FC236}">
              <a16:creationId xmlns:a16="http://schemas.microsoft.com/office/drawing/2014/main" id="{BB755663-9345-4AE4-9650-36ACB5422BC2}"/>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8822" t="22088" r="32430" b="44415"/>
        <a:stretch/>
      </xdr:blipFill>
      <xdr:spPr bwMode="auto">
        <a:xfrm>
          <a:off x="10850243" y="8861715"/>
          <a:ext cx="8363375" cy="4012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63500</xdr:colOff>
      <xdr:row>0</xdr:row>
      <xdr:rowOff>0</xdr:rowOff>
    </xdr:from>
    <xdr:to>
      <xdr:col>25</xdr:col>
      <xdr:colOff>1276721</xdr:colOff>
      <xdr:row>0</xdr:row>
      <xdr:rowOff>625747</xdr:rowOff>
    </xdr:to>
    <xdr:pic>
      <xdr:nvPicPr>
        <xdr:cNvPr id="3" name="Imagen 11">
          <a:extLst>
            <a:ext uri="{FF2B5EF4-FFF2-40B4-BE49-F238E27FC236}">
              <a16:creationId xmlns:a16="http://schemas.microsoft.com/office/drawing/2014/main" id="{BD238F8A-6603-4548-8B18-A0B05A0B625B}"/>
            </a:ext>
          </a:extLst>
        </xdr:cNvPr>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3929340" y="0"/>
          <a:ext cx="121703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4" name="Imagen 10" descr="Gus Marcos – Inversiones Inmobiliarias">
          <a:extLst>
            <a:ext uri="{FF2B5EF4-FFF2-40B4-BE49-F238E27FC236}">
              <a16:creationId xmlns:a16="http://schemas.microsoft.com/office/drawing/2014/main" id="{6B6A3BC9-44E7-46F1-8751-4093BE47E956}"/>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23003568" y="21128"/>
          <a:ext cx="676276"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85</xdr:row>
      <xdr:rowOff>51954</xdr:rowOff>
    </xdr:from>
    <xdr:to>
      <xdr:col>17</xdr:col>
      <xdr:colOff>1410295</xdr:colOff>
      <xdr:row>88</xdr:row>
      <xdr:rowOff>589</xdr:rowOff>
    </xdr:to>
    <xdr:sp macro="" textlink="">
      <xdr:nvSpPr>
        <xdr:cNvPr id="5" name="CuadroTexto 4">
          <a:extLst>
            <a:ext uri="{FF2B5EF4-FFF2-40B4-BE49-F238E27FC236}">
              <a16:creationId xmlns:a16="http://schemas.microsoft.com/office/drawing/2014/main" id="{161D7FA5-C3EA-490B-B885-05D4E41C5A4C}"/>
            </a:ext>
          </a:extLst>
        </xdr:cNvPr>
        <xdr:cNvSpPr txBox="1"/>
      </xdr:nvSpPr>
      <xdr:spPr>
        <a:xfrm>
          <a:off x="12267507" y="15562464"/>
          <a:ext cx="2573038" cy="487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84</xdr:row>
      <xdr:rowOff>103909</xdr:rowOff>
    </xdr:from>
    <xdr:to>
      <xdr:col>16</xdr:col>
      <xdr:colOff>259814</xdr:colOff>
      <xdr:row>88</xdr:row>
      <xdr:rowOff>7780</xdr:rowOff>
    </xdr:to>
    <xdr:sp macro="" textlink="">
      <xdr:nvSpPr>
        <xdr:cNvPr id="6" name="Rectángulo redondeado 2">
          <a:extLst>
            <a:ext uri="{FF2B5EF4-FFF2-40B4-BE49-F238E27FC236}">
              <a16:creationId xmlns:a16="http://schemas.microsoft.com/office/drawing/2014/main" id="{831B7430-8418-4762-BAC0-801F25ACC36E}"/>
            </a:ext>
          </a:extLst>
        </xdr:cNvPr>
        <xdr:cNvSpPr/>
      </xdr:nvSpPr>
      <xdr:spPr>
        <a:xfrm>
          <a:off x="11020425" y="15437254"/>
          <a:ext cx="1191359" cy="62205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200743</xdr:colOff>
      <xdr:row>79</xdr:row>
      <xdr:rowOff>128350</xdr:rowOff>
    </xdr:from>
    <xdr:to>
      <xdr:col>16</xdr:col>
      <xdr:colOff>270057</xdr:colOff>
      <xdr:row>83</xdr:row>
      <xdr:rowOff>46599</xdr:rowOff>
    </xdr:to>
    <xdr:sp macro="" textlink="">
      <xdr:nvSpPr>
        <xdr:cNvPr id="7" name="Rectángulo redondeado 2">
          <a:extLst>
            <a:ext uri="{FF2B5EF4-FFF2-40B4-BE49-F238E27FC236}">
              <a16:creationId xmlns:a16="http://schemas.microsoft.com/office/drawing/2014/main" id="{21C24CB6-321A-45A2-8508-2B96691B7940}"/>
            </a:ext>
          </a:extLst>
        </xdr:cNvPr>
        <xdr:cNvSpPr/>
      </xdr:nvSpPr>
      <xdr:spPr>
        <a:xfrm>
          <a:off x="11032573" y="14610160"/>
          <a:ext cx="1191359" cy="60214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310289</xdr:colOff>
      <xdr:row>80</xdr:row>
      <xdr:rowOff>94546</xdr:rowOff>
    </xdr:from>
    <xdr:to>
      <xdr:col>17</xdr:col>
      <xdr:colOff>1408857</xdr:colOff>
      <xdr:row>83</xdr:row>
      <xdr:rowOff>57559</xdr:rowOff>
    </xdr:to>
    <xdr:sp macro="" textlink="">
      <xdr:nvSpPr>
        <xdr:cNvPr id="8" name="CuadroTexto 7">
          <a:extLst>
            <a:ext uri="{FF2B5EF4-FFF2-40B4-BE49-F238E27FC236}">
              <a16:creationId xmlns:a16="http://schemas.microsoft.com/office/drawing/2014/main" id="{3E117927-B822-45F6-BE1E-36F8445D858F}"/>
            </a:ext>
          </a:extLst>
        </xdr:cNvPr>
        <xdr:cNvSpPr txBox="1"/>
      </xdr:nvSpPr>
      <xdr:spPr>
        <a:xfrm>
          <a:off x="12266069" y="14747806"/>
          <a:ext cx="2573038" cy="469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9" name="AutoShape 1">
          <a:extLst>
            <a:ext uri="{FF2B5EF4-FFF2-40B4-BE49-F238E27FC236}">
              <a16:creationId xmlns:a16="http://schemas.microsoft.com/office/drawing/2014/main" id="{2B922632-9B0C-42A0-8775-23387D42D6E3}"/>
            </a:ext>
          </a:extLst>
        </xdr:cNvPr>
        <xdr:cNvSpPr>
          <a:spLocks noChangeAspect="1" noChangeArrowheads="1"/>
        </xdr:cNvSpPr>
      </xdr:nvSpPr>
      <xdr:spPr bwMode="auto">
        <a:xfrm>
          <a:off x="6600825" y="6076950"/>
          <a:ext cx="304800" cy="2857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18</xdr:col>
      <xdr:colOff>792123</xdr:colOff>
      <xdr:row>60</xdr:row>
      <xdr:rowOff>41563</xdr:rowOff>
    </xdr:from>
    <xdr:to>
      <xdr:col>19</xdr:col>
      <xdr:colOff>928256</xdr:colOff>
      <xdr:row>68</xdr:row>
      <xdr:rowOff>83127</xdr:rowOff>
    </xdr:to>
    <xdr:sp macro="" textlink="">
      <xdr:nvSpPr>
        <xdr:cNvPr id="10" name="Rectángulo redondeado 2">
          <a:extLst>
            <a:ext uri="{FF2B5EF4-FFF2-40B4-BE49-F238E27FC236}">
              <a16:creationId xmlns:a16="http://schemas.microsoft.com/office/drawing/2014/main" id="{C7BC2D9F-9500-4D39-8E7F-AD362A395C8F}"/>
            </a:ext>
          </a:extLst>
        </xdr:cNvPr>
        <xdr:cNvSpPr/>
      </xdr:nvSpPr>
      <xdr:spPr>
        <a:xfrm>
          <a:off x="15792093" y="11262013"/>
          <a:ext cx="1608698" cy="1415069"/>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7</xdr:col>
      <xdr:colOff>415637</xdr:colOff>
      <xdr:row>90</xdr:row>
      <xdr:rowOff>69272</xdr:rowOff>
    </xdr:from>
    <xdr:to>
      <xdr:col>9</xdr:col>
      <xdr:colOff>266700</xdr:colOff>
      <xdr:row>96</xdr:row>
      <xdr:rowOff>398864</xdr:rowOff>
    </xdr:to>
    <xdr:pic>
      <xdr:nvPicPr>
        <xdr:cNvPr id="11" name="Imagen 10">
          <a:extLst>
            <a:ext uri="{FF2B5EF4-FFF2-40B4-BE49-F238E27FC236}">
              <a16:creationId xmlns:a16="http://schemas.microsoft.com/office/drawing/2014/main" id="{13BC3284-62B2-4061-92AE-840B13B70D4B}"/>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454362" y="16450367"/>
          <a:ext cx="1413163" cy="1331621"/>
        </a:xfrm>
        <a:prstGeom prst="rect">
          <a:avLst/>
        </a:prstGeom>
      </xdr:spPr>
    </xdr:pic>
    <xdr:clientData/>
  </xdr:twoCellAnchor>
  <xdr:twoCellAnchor editAs="oneCell">
    <xdr:from>
      <xdr:col>11</xdr:col>
      <xdr:colOff>124689</xdr:colOff>
      <xdr:row>89</xdr:row>
      <xdr:rowOff>138545</xdr:rowOff>
    </xdr:from>
    <xdr:to>
      <xdr:col>12</xdr:col>
      <xdr:colOff>745546</xdr:colOff>
      <xdr:row>96</xdr:row>
      <xdr:rowOff>377537</xdr:rowOff>
    </xdr:to>
    <xdr:pic>
      <xdr:nvPicPr>
        <xdr:cNvPr id="12" name="Imagen 11">
          <a:extLst>
            <a:ext uri="{FF2B5EF4-FFF2-40B4-BE49-F238E27FC236}">
              <a16:creationId xmlns:a16="http://schemas.microsoft.com/office/drawing/2014/main" id="{C2E6E455-2AA4-4FE8-BFBF-F44BBAE6F563}"/>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8289519" y="16346285"/>
          <a:ext cx="1400002" cy="1414376"/>
        </a:xfrm>
        <a:prstGeom prst="rect">
          <a:avLst/>
        </a:prstGeom>
      </xdr:spPr>
    </xdr:pic>
    <xdr:clientData/>
  </xdr:twoCellAnchor>
  <xdr:twoCellAnchor>
    <xdr:from>
      <xdr:col>5</xdr:col>
      <xdr:colOff>363681</xdr:colOff>
      <xdr:row>85</xdr:row>
      <xdr:rowOff>107719</xdr:rowOff>
    </xdr:from>
    <xdr:to>
      <xdr:col>9</xdr:col>
      <xdr:colOff>746125</xdr:colOff>
      <xdr:row>88</xdr:row>
      <xdr:rowOff>107719</xdr:rowOff>
    </xdr:to>
    <xdr:sp macro="" textlink="">
      <xdr:nvSpPr>
        <xdr:cNvPr id="14" name="CuadroTexto 13">
          <a:extLst>
            <a:ext uri="{FF2B5EF4-FFF2-40B4-BE49-F238E27FC236}">
              <a16:creationId xmlns:a16="http://schemas.microsoft.com/office/drawing/2014/main" id="{C7A4AE91-4295-444E-B490-3BC8013A351D}"/>
            </a:ext>
          </a:extLst>
        </xdr:cNvPr>
        <xdr:cNvSpPr txBox="1"/>
      </xdr:nvSpPr>
      <xdr:spPr>
        <a:xfrm>
          <a:off x="3760931" y="15125469"/>
          <a:ext cx="3430444"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MURO CORE SW-1 EJE F-H /4-5</a:t>
          </a:r>
          <a:endParaRPr lang="es-ES" sz="1600" b="1" baseline="0">
            <a:solidFill>
              <a:schemeClr val="tx1"/>
            </a:solidFill>
          </a:endParaRPr>
        </a:p>
        <a:p>
          <a:endParaRPr lang="es-ES" sz="1600" b="1">
            <a:solidFill>
              <a:schemeClr val="tx1"/>
            </a:solidFill>
          </a:endParaRPr>
        </a:p>
      </xdr:txBody>
    </xdr:sp>
    <xdr:clientData/>
  </xdr:twoCellAnchor>
  <xdr:twoCellAnchor editAs="oneCell">
    <xdr:from>
      <xdr:col>20</xdr:col>
      <xdr:colOff>1415967</xdr:colOff>
      <xdr:row>45</xdr:row>
      <xdr:rowOff>138545</xdr:rowOff>
    </xdr:from>
    <xdr:to>
      <xdr:col>25</xdr:col>
      <xdr:colOff>1007053</xdr:colOff>
      <xdr:row>72</xdr:row>
      <xdr:rowOff>110837</xdr:rowOff>
    </xdr:to>
    <xdr:pic>
      <xdr:nvPicPr>
        <xdr:cNvPr id="15" name="Imagen 14">
          <a:extLst>
            <a:ext uri="{FF2B5EF4-FFF2-40B4-BE49-F238E27FC236}">
              <a16:creationId xmlns:a16="http://schemas.microsoft.com/office/drawing/2014/main" id="{AB23AD01-B061-4037-8286-ECD2E49791FB}"/>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227" t="16966" r="61609" b="62446"/>
        <a:stretch/>
      </xdr:blipFill>
      <xdr:spPr bwMode="auto">
        <a:xfrm>
          <a:off x="19239147" y="8783435"/>
          <a:ext cx="5637556" cy="46052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640774</xdr:colOff>
      <xdr:row>28</xdr:row>
      <xdr:rowOff>96289</xdr:rowOff>
    </xdr:from>
    <xdr:to>
      <xdr:col>13</xdr:col>
      <xdr:colOff>133714</xdr:colOff>
      <xdr:row>66</xdr:row>
      <xdr:rowOff>142009</xdr:rowOff>
    </xdr:to>
    <xdr:pic>
      <xdr:nvPicPr>
        <xdr:cNvPr id="18" name="Imagen 17">
          <a:extLst>
            <a:ext uri="{FF2B5EF4-FFF2-40B4-BE49-F238E27FC236}">
              <a16:creationId xmlns:a16="http://schemas.microsoft.com/office/drawing/2014/main" id="{28BE8043-6971-4F06-9EE3-ABBA8E0534CF}"/>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987138" y="5863244"/>
          <a:ext cx="8837138" cy="6661265"/>
        </a:xfrm>
        <a:prstGeom prst="rect">
          <a:avLst/>
        </a:prstGeom>
      </xdr:spPr>
    </xdr:pic>
    <xdr:clientData/>
  </xdr:twoCellAnchor>
  <xdr:twoCellAnchor editAs="oneCell">
    <xdr:from>
      <xdr:col>1</xdr:col>
      <xdr:colOff>637887</xdr:colOff>
      <xdr:row>28</xdr:row>
      <xdr:rowOff>68869</xdr:rowOff>
    </xdr:from>
    <xdr:to>
      <xdr:col>13</xdr:col>
      <xdr:colOff>131246</xdr:colOff>
      <xdr:row>66</xdr:row>
      <xdr:rowOff>127000</xdr:rowOff>
    </xdr:to>
    <xdr:pic>
      <xdr:nvPicPr>
        <xdr:cNvPr id="13" name="Imagen 12">
          <a:extLst>
            <a:ext uri="{FF2B5EF4-FFF2-40B4-BE49-F238E27FC236}">
              <a16:creationId xmlns:a16="http://schemas.microsoft.com/office/drawing/2014/main" id="{6659BECF-0805-493D-9114-A822278174B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87137" y="5863244"/>
          <a:ext cx="8637359" cy="6265256"/>
        </a:xfrm>
        <a:prstGeom prst="rect">
          <a:avLst/>
        </a:prstGeom>
      </xdr:spPr>
    </xdr:pic>
    <xdr:clientData/>
  </xdr:twoCellAnchor>
  <xdr:twoCellAnchor editAs="oneCell">
    <xdr:from>
      <xdr:col>7</xdr:col>
      <xdr:colOff>320386</xdr:colOff>
      <xdr:row>90</xdr:row>
      <xdr:rowOff>34637</xdr:rowOff>
    </xdr:from>
    <xdr:to>
      <xdr:col>23</xdr:col>
      <xdr:colOff>749244</xdr:colOff>
      <xdr:row>97</xdr:row>
      <xdr:rowOff>31451</xdr:rowOff>
    </xdr:to>
    <xdr:pic>
      <xdr:nvPicPr>
        <xdr:cNvPr id="20" name="Imagen 19">
          <a:extLst>
            <a:ext uri="{FF2B5EF4-FFF2-40B4-BE49-F238E27FC236}">
              <a16:creationId xmlns:a16="http://schemas.microsoft.com/office/drawing/2014/main" id="{3BCD301E-7C18-4D55-A9F7-3B6434B0D2E5}"/>
            </a:ext>
          </a:extLst>
        </xdr:cNvPr>
        <xdr:cNvPicPr>
          <a:picLocks noChangeAspect="1" noChangeArrowheads="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2043"/>
        <a:stretch/>
      </xdr:blipFill>
      <xdr:spPr bwMode="auto">
        <a:xfrm>
          <a:off x="5241636" y="15893762"/>
          <a:ext cx="16557858" cy="16478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1.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17B1CEAF-BCD4-442D-B9CD-1F723BE9AB90}"/>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FD19152A-DAE9-4B35-9F77-64EADC4617BE}"/>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7C252CA4-3AE9-49BC-94EC-1DA1754CA10A}"/>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353840</xdr:colOff>
      <xdr:row>90</xdr:row>
      <xdr:rowOff>78706</xdr:rowOff>
    </xdr:from>
    <xdr:to>
      <xdr:col>13</xdr:col>
      <xdr:colOff>204038</xdr:colOff>
      <xdr:row>98</xdr:row>
      <xdr:rowOff>133187</xdr:rowOff>
    </xdr:to>
    <xdr:pic>
      <xdr:nvPicPr>
        <xdr:cNvPr id="5" name="Imagen 4">
          <a:extLst>
            <a:ext uri="{FF2B5EF4-FFF2-40B4-BE49-F238E27FC236}">
              <a16:creationId xmlns:a16="http://schemas.microsoft.com/office/drawing/2014/main" id="{ADD56606-E71F-41BB-A7E9-14AAF81C63C4}"/>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316740" y="15642556"/>
          <a:ext cx="1374198" cy="1349881"/>
        </a:xfrm>
        <a:prstGeom prst="rect">
          <a:avLst/>
        </a:prstGeom>
      </xdr:spPr>
    </xdr:pic>
    <xdr:clientData/>
  </xdr:twoCellAnchor>
  <xdr:twoCellAnchor editAs="oneCell">
    <xdr:from>
      <xdr:col>8</xdr:col>
      <xdr:colOff>8816</xdr:colOff>
      <xdr:row>90</xdr:row>
      <xdr:rowOff>95568</xdr:rowOff>
    </xdr:from>
    <xdr:to>
      <xdr:col>24</xdr:col>
      <xdr:colOff>50324</xdr:colOff>
      <xdr:row>100</xdr:row>
      <xdr:rowOff>47932</xdr:rowOff>
    </xdr:to>
    <xdr:pic>
      <xdr:nvPicPr>
        <xdr:cNvPr id="6" name="Imagen 5">
          <a:extLst>
            <a:ext uri="{FF2B5EF4-FFF2-40B4-BE49-F238E27FC236}">
              <a16:creationId xmlns:a16="http://schemas.microsoft.com/office/drawing/2014/main" id="{48BA9BC0-8E6E-4683-95FB-F2E5465BE13B}"/>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2043"/>
        <a:stretch/>
      </xdr:blipFill>
      <xdr:spPr bwMode="auto">
        <a:xfrm>
          <a:off x="5685716" y="15659418"/>
          <a:ext cx="16500708" cy="15525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247650</xdr:colOff>
      <xdr:row>30</xdr:row>
      <xdr:rowOff>133350</xdr:rowOff>
    </xdr:from>
    <xdr:to>
      <xdr:col>25</xdr:col>
      <xdr:colOff>1123950</xdr:colOff>
      <xdr:row>61</xdr:row>
      <xdr:rowOff>19050</xdr:rowOff>
    </xdr:to>
    <xdr:pic>
      <xdr:nvPicPr>
        <xdr:cNvPr id="8" name="Imagen 7">
          <a:extLst>
            <a:ext uri="{FF2B5EF4-FFF2-40B4-BE49-F238E27FC236}">
              <a16:creationId xmlns:a16="http://schemas.microsoft.com/office/drawing/2014/main" id="{15C9124D-F5EC-4606-95C8-B8FC5962759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47650" y="6096000"/>
          <a:ext cx="24174450" cy="5200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2.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AB7D7BA4-2C14-49FE-9D46-A233E2919773}"/>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322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F54CCE35-1548-4963-89B7-924EADD8C8C6}"/>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2466" cy="6448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89400433-9148-4722-900D-4F11E73527BD}"/>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258483"/>
          <a:ext cx="1413163" cy="133335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96C3E841-98E5-49AA-9BF1-4F0209F6A352}"/>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42588" y="16136735"/>
          <a:ext cx="1412298" cy="1419918"/>
        </a:xfrm>
        <a:prstGeom prst="rect">
          <a:avLst/>
        </a:prstGeom>
      </xdr:spPr>
    </xdr:pic>
    <xdr:clientData/>
  </xdr:twoCellAnchor>
  <xdr:twoCellAnchor>
    <xdr:from>
      <xdr:col>14</xdr:col>
      <xdr:colOff>41563</xdr:colOff>
      <xdr:row>79</xdr:row>
      <xdr:rowOff>13854</xdr:rowOff>
    </xdr:from>
    <xdr:to>
      <xdr:col>18</xdr:col>
      <xdr:colOff>692727</xdr:colOff>
      <xdr:row>88</xdr:row>
      <xdr:rowOff>96982</xdr:rowOff>
    </xdr:to>
    <xdr:sp macro="" textlink="">
      <xdr:nvSpPr>
        <xdr:cNvPr id="7" name="CuadroTexto 6">
          <a:extLst>
            <a:ext uri="{FF2B5EF4-FFF2-40B4-BE49-F238E27FC236}">
              <a16:creationId xmlns:a16="http://schemas.microsoft.com/office/drawing/2014/main" id="{E878BC90-97AD-4E3C-9327-496FF1A043B0}"/>
            </a:ext>
          </a:extLst>
        </xdr:cNvPr>
        <xdr:cNvSpPr txBox="1"/>
      </xdr:nvSpPr>
      <xdr:spPr>
        <a:xfrm>
          <a:off x="10547638" y="14286114"/>
          <a:ext cx="5148869" cy="16471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800" b="1">
              <a:solidFill>
                <a:schemeClr val="tx1"/>
              </a:solidFill>
            </a:rPr>
            <a:t>MURO CORE SW-1 EJE F-H /4-5</a:t>
          </a:r>
          <a:endParaRPr lang="es-ES" sz="2800" b="1" baseline="0">
            <a:solidFill>
              <a:schemeClr val="tx1"/>
            </a:solidFill>
          </a:endParaRPr>
        </a:p>
        <a:p>
          <a:endParaRPr lang="es-ES" sz="1600" b="1">
            <a:solidFill>
              <a:schemeClr val="tx1"/>
            </a:solidFill>
          </a:endParaRPr>
        </a:p>
      </xdr:txBody>
    </xdr:sp>
    <xdr:clientData/>
  </xdr:twoCellAnchor>
  <xdr:twoCellAnchor editAs="oneCell">
    <xdr:from>
      <xdr:col>7</xdr:col>
      <xdr:colOff>619644</xdr:colOff>
      <xdr:row>18</xdr:row>
      <xdr:rowOff>81597</xdr:rowOff>
    </xdr:from>
    <xdr:to>
      <xdr:col>20</xdr:col>
      <xdr:colOff>205913</xdr:colOff>
      <xdr:row>71</xdr:row>
      <xdr:rowOff>162802</xdr:rowOff>
    </xdr:to>
    <xdr:pic>
      <xdr:nvPicPr>
        <xdr:cNvPr id="10" name="Imagen 9">
          <a:extLst>
            <a:ext uri="{FF2B5EF4-FFF2-40B4-BE49-F238E27FC236}">
              <a16:creationId xmlns:a16="http://schemas.microsoft.com/office/drawing/2014/main" id="{4CA2FAD0-2BE9-44D1-BF53-D927557D251F}"/>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5641917" y="3874279"/>
          <a:ext cx="12367087" cy="9321321"/>
        </a:xfrm>
        <a:prstGeom prst="rect">
          <a:avLst/>
        </a:prstGeom>
      </xdr:spPr>
    </xdr:pic>
    <xdr:clientData/>
  </xdr:twoCellAnchor>
  <xdr:twoCellAnchor editAs="oneCell">
    <xdr:from>
      <xdr:col>7</xdr:col>
      <xdr:colOff>736541</xdr:colOff>
      <xdr:row>18</xdr:row>
      <xdr:rowOff>40465</xdr:rowOff>
    </xdr:from>
    <xdr:to>
      <xdr:col>20</xdr:col>
      <xdr:colOff>216757</xdr:colOff>
      <xdr:row>71</xdr:row>
      <xdr:rowOff>166686</xdr:rowOff>
    </xdr:to>
    <xdr:pic>
      <xdr:nvPicPr>
        <xdr:cNvPr id="6" name="Imagen 5">
          <a:extLst>
            <a:ext uri="{FF2B5EF4-FFF2-40B4-BE49-F238E27FC236}">
              <a16:creationId xmlns:a16="http://schemas.microsoft.com/office/drawing/2014/main" id="{993F2C12-B5D4-4198-8940-8C519B8345D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641916" y="3874278"/>
          <a:ext cx="11910341" cy="9008283"/>
        </a:xfrm>
        <a:prstGeom prst="rect">
          <a:avLst/>
        </a:prstGeom>
      </xdr:spPr>
    </xdr:pic>
    <xdr:clientData/>
  </xdr:twoCellAnchor>
  <xdr:twoCellAnchor editAs="oneCell">
    <xdr:from>
      <xdr:col>8</xdr:col>
      <xdr:colOff>252933</xdr:colOff>
      <xdr:row>90</xdr:row>
      <xdr:rowOff>44073</xdr:rowOff>
    </xdr:from>
    <xdr:to>
      <xdr:col>24</xdr:col>
      <xdr:colOff>332541</xdr:colOff>
      <xdr:row>100</xdr:row>
      <xdr:rowOff>48825</xdr:rowOff>
    </xdr:to>
    <xdr:pic>
      <xdr:nvPicPr>
        <xdr:cNvPr id="12" name="Imagen 11">
          <a:extLst>
            <a:ext uri="{FF2B5EF4-FFF2-40B4-BE49-F238E27FC236}">
              <a16:creationId xmlns:a16="http://schemas.microsoft.com/office/drawing/2014/main" id="{70E7DEB8-D4CA-4F3F-BC2D-C372C3861C56}"/>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r="22043"/>
        <a:stretch/>
      </xdr:blipFill>
      <xdr:spPr bwMode="auto">
        <a:xfrm>
          <a:off x="5920308" y="15974636"/>
          <a:ext cx="16557858" cy="16478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3.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F652BF3A-3927-41CC-B0E8-6509D2AB1001}"/>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FF808DDD-BD93-4B6C-94D6-370EA853E13A}"/>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85</xdr:row>
      <xdr:rowOff>51954</xdr:rowOff>
    </xdr:from>
    <xdr:to>
      <xdr:col>17</xdr:col>
      <xdr:colOff>1410295</xdr:colOff>
      <xdr:row>88</xdr:row>
      <xdr:rowOff>589</xdr:rowOff>
    </xdr:to>
    <xdr:sp macro="" textlink="">
      <xdr:nvSpPr>
        <xdr:cNvPr id="4" name="CuadroTexto 3">
          <a:extLst>
            <a:ext uri="{FF2B5EF4-FFF2-40B4-BE49-F238E27FC236}">
              <a16:creationId xmlns:a16="http://schemas.microsoft.com/office/drawing/2014/main" id="{77F0FFA5-CC82-4811-BB52-46C80B0F760D}"/>
            </a:ext>
          </a:extLst>
        </xdr:cNvPr>
        <xdr:cNvSpPr txBox="1"/>
      </xdr:nvSpPr>
      <xdr:spPr>
        <a:xfrm>
          <a:off x="11970327" y="15234804"/>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84</xdr:row>
      <xdr:rowOff>103909</xdr:rowOff>
    </xdr:from>
    <xdr:to>
      <xdr:col>16</xdr:col>
      <xdr:colOff>259814</xdr:colOff>
      <xdr:row>88</xdr:row>
      <xdr:rowOff>7780</xdr:rowOff>
    </xdr:to>
    <xdr:sp macro="" textlink="">
      <xdr:nvSpPr>
        <xdr:cNvPr id="5" name="Rectángulo redondeado 2">
          <a:extLst>
            <a:ext uri="{FF2B5EF4-FFF2-40B4-BE49-F238E27FC236}">
              <a16:creationId xmlns:a16="http://schemas.microsoft.com/office/drawing/2014/main" id="{F84F8545-32C0-4381-A924-075F6F17C7A5}"/>
            </a:ext>
          </a:extLst>
        </xdr:cNvPr>
        <xdr:cNvSpPr/>
      </xdr:nvSpPr>
      <xdr:spPr>
        <a:xfrm>
          <a:off x="10753725" y="15124834"/>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200743</xdr:colOff>
      <xdr:row>79</xdr:row>
      <xdr:rowOff>128350</xdr:rowOff>
    </xdr:from>
    <xdr:to>
      <xdr:col>16</xdr:col>
      <xdr:colOff>270057</xdr:colOff>
      <xdr:row>83</xdr:row>
      <xdr:rowOff>46599</xdr:rowOff>
    </xdr:to>
    <xdr:sp macro="" textlink="">
      <xdr:nvSpPr>
        <xdr:cNvPr id="6" name="Rectángulo redondeado 2">
          <a:extLst>
            <a:ext uri="{FF2B5EF4-FFF2-40B4-BE49-F238E27FC236}">
              <a16:creationId xmlns:a16="http://schemas.microsoft.com/office/drawing/2014/main" id="{F4F707B3-3C2D-4A9F-8CA1-B45E23B1E845}"/>
            </a:ext>
          </a:extLst>
        </xdr:cNvPr>
        <xdr:cNvSpPr/>
      </xdr:nvSpPr>
      <xdr:spPr>
        <a:xfrm>
          <a:off x="10763968" y="14339650"/>
          <a:ext cx="1164689" cy="56594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310289</xdr:colOff>
      <xdr:row>80</xdr:row>
      <xdr:rowOff>94546</xdr:rowOff>
    </xdr:from>
    <xdr:to>
      <xdr:col>17</xdr:col>
      <xdr:colOff>1408857</xdr:colOff>
      <xdr:row>83</xdr:row>
      <xdr:rowOff>57559</xdr:rowOff>
    </xdr:to>
    <xdr:sp macro="" textlink="">
      <xdr:nvSpPr>
        <xdr:cNvPr id="7" name="CuadroTexto 6">
          <a:extLst>
            <a:ext uri="{FF2B5EF4-FFF2-40B4-BE49-F238E27FC236}">
              <a16:creationId xmlns:a16="http://schemas.microsoft.com/office/drawing/2014/main" id="{4D892255-F23F-4A49-B055-C59C0BC82211}"/>
            </a:ext>
          </a:extLst>
        </xdr:cNvPr>
        <xdr:cNvSpPr txBox="1"/>
      </xdr:nvSpPr>
      <xdr:spPr>
        <a:xfrm>
          <a:off x="11968889" y="14467771"/>
          <a:ext cx="2536843" cy="448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8" name="AutoShape 1">
          <a:extLst>
            <a:ext uri="{FF2B5EF4-FFF2-40B4-BE49-F238E27FC236}">
              <a16:creationId xmlns:a16="http://schemas.microsoft.com/office/drawing/2014/main" id="{5A3FE7A0-CD27-4B08-AE4F-D5678F198EE0}"/>
            </a:ext>
          </a:extLst>
        </xdr:cNvPr>
        <xdr:cNvSpPr>
          <a:spLocks noChangeAspect="1" noChangeArrowheads="1"/>
        </xdr:cNvSpPr>
      </xdr:nvSpPr>
      <xdr:spPr bwMode="auto">
        <a:xfrm>
          <a:off x="6438900" y="6124575"/>
          <a:ext cx="304800" cy="2857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415637</xdr:colOff>
      <xdr:row>90</xdr:row>
      <xdr:rowOff>69272</xdr:rowOff>
    </xdr:from>
    <xdr:to>
      <xdr:col>9</xdr:col>
      <xdr:colOff>266700</xdr:colOff>
      <xdr:row>96</xdr:row>
      <xdr:rowOff>398863</xdr:rowOff>
    </xdr:to>
    <xdr:pic>
      <xdr:nvPicPr>
        <xdr:cNvPr id="9" name="Imagen 8">
          <a:extLst>
            <a:ext uri="{FF2B5EF4-FFF2-40B4-BE49-F238E27FC236}">
              <a16:creationId xmlns:a16="http://schemas.microsoft.com/office/drawing/2014/main" id="{14C37F77-5763-4756-AAC4-53B4653107FC}"/>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5330537" y="16109372"/>
          <a:ext cx="1375063" cy="1282091"/>
        </a:xfrm>
        <a:prstGeom prst="rect">
          <a:avLst/>
        </a:prstGeom>
      </xdr:spPr>
    </xdr:pic>
    <xdr:clientData/>
  </xdr:twoCellAnchor>
  <xdr:twoCellAnchor editAs="oneCell">
    <xdr:from>
      <xdr:col>10</xdr:col>
      <xdr:colOff>648201</xdr:colOff>
      <xdr:row>89</xdr:row>
      <xdr:rowOff>157413</xdr:rowOff>
    </xdr:from>
    <xdr:to>
      <xdr:col>12</xdr:col>
      <xdr:colOff>492272</xdr:colOff>
      <xdr:row>96</xdr:row>
      <xdr:rowOff>400214</xdr:rowOff>
    </xdr:to>
    <xdr:pic>
      <xdr:nvPicPr>
        <xdr:cNvPr id="10" name="Imagen 9">
          <a:extLst>
            <a:ext uri="{FF2B5EF4-FFF2-40B4-BE49-F238E27FC236}">
              <a16:creationId xmlns:a16="http://schemas.microsoft.com/office/drawing/2014/main" id="{6B78EE9C-CA19-4FC6-8AC6-EC46DEB10EDA}"/>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7849101" y="16035588"/>
          <a:ext cx="1368071" cy="1357226"/>
        </a:xfrm>
        <a:prstGeom prst="rect">
          <a:avLst/>
        </a:prstGeom>
      </xdr:spPr>
    </xdr:pic>
    <xdr:clientData/>
  </xdr:twoCellAnchor>
  <xdr:twoCellAnchor>
    <xdr:from>
      <xdr:col>5</xdr:col>
      <xdr:colOff>363680</xdr:colOff>
      <xdr:row>85</xdr:row>
      <xdr:rowOff>107719</xdr:rowOff>
    </xdr:from>
    <xdr:to>
      <xdr:col>9</xdr:col>
      <xdr:colOff>395376</xdr:colOff>
      <xdr:row>88</xdr:row>
      <xdr:rowOff>107719</xdr:rowOff>
    </xdr:to>
    <xdr:sp macro="" textlink="">
      <xdr:nvSpPr>
        <xdr:cNvPr id="11" name="CuadroTexto 10">
          <a:extLst>
            <a:ext uri="{FF2B5EF4-FFF2-40B4-BE49-F238E27FC236}">
              <a16:creationId xmlns:a16="http://schemas.microsoft.com/office/drawing/2014/main" id="{060FFF51-EF0C-434D-A28A-1F56A5564DA6}"/>
            </a:ext>
          </a:extLst>
        </xdr:cNvPr>
        <xdr:cNvSpPr txBox="1"/>
      </xdr:nvSpPr>
      <xdr:spPr>
        <a:xfrm>
          <a:off x="3754580" y="15290569"/>
          <a:ext cx="3079696"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MURO CORE SW-1 EJE F-H /8-10</a:t>
          </a:r>
          <a:endParaRPr lang="es-ES" sz="1600" b="1" baseline="0">
            <a:solidFill>
              <a:schemeClr val="tx1"/>
            </a:solidFill>
          </a:endParaRPr>
        </a:p>
        <a:p>
          <a:endParaRPr lang="es-ES" sz="1600" b="1">
            <a:solidFill>
              <a:schemeClr val="tx1"/>
            </a:solidFill>
          </a:endParaRPr>
        </a:p>
      </xdr:txBody>
    </xdr:sp>
    <xdr:clientData/>
  </xdr:twoCellAnchor>
  <xdr:twoCellAnchor editAs="oneCell">
    <xdr:from>
      <xdr:col>18</xdr:col>
      <xdr:colOff>1418561</xdr:colOff>
      <xdr:row>63</xdr:row>
      <xdr:rowOff>39135</xdr:rowOff>
    </xdr:from>
    <xdr:to>
      <xdr:col>19</xdr:col>
      <xdr:colOff>600611</xdr:colOff>
      <xdr:row>70</xdr:row>
      <xdr:rowOff>157269</xdr:rowOff>
    </xdr:to>
    <xdr:pic>
      <xdr:nvPicPr>
        <xdr:cNvPr id="12" name="Imagen 11">
          <a:extLst>
            <a:ext uri="{FF2B5EF4-FFF2-40B4-BE49-F238E27FC236}">
              <a16:creationId xmlns:a16="http://schemas.microsoft.com/office/drawing/2014/main" id="{E24E23A5-0E06-43F2-87A2-415119EE4EC6}"/>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rot="5400000">
          <a:off x="15714269" y="11984802"/>
          <a:ext cx="1251609" cy="601275"/>
        </a:xfrm>
        <a:prstGeom prst="rect">
          <a:avLst/>
        </a:prstGeom>
      </xdr:spPr>
    </xdr:pic>
    <xdr:clientData/>
  </xdr:twoCellAnchor>
  <xdr:twoCellAnchor editAs="oneCell">
    <xdr:from>
      <xdr:col>19</xdr:col>
      <xdr:colOff>760201</xdr:colOff>
      <xdr:row>63</xdr:row>
      <xdr:rowOff>43795</xdr:rowOff>
    </xdr:from>
    <xdr:to>
      <xdr:col>20</xdr:col>
      <xdr:colOff>61500</xdr:colOff>
      <xdr:row>71</xdr:row>
      <xdr:rowOff>19053</xdr:rowOff>
    </xdr:to>
    <xdr:pic>
      <xdr:nvPicPr>
        <xdr:cNvPr id="13" name="Imagen 12">
          <a:extLst>
            <a:ext uri="{FF2B5EF4-FFF2-40B4-BE49-F238E27FC236}">
              <a16:creationId xmlns:a16="http://schemas.microsoft.com/office/drawing/2014/main" id="{B8CE3BAD-866B-44BB-8C9D-571CE5EA7211}"/>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rot="5400000">
          <a:off x="16472847" y="11991749"/>
          <a:ext cx="1270658" cy="615749"/>
        </a:xfrm>
        <a:prstGeom prst="rect">
          <a:avLst/>
        </a:prstGeom>
      </xdr:spPr>
    </xdr:pic>
    <xdr:clientData/>
  </xdr:twoCellAnchor>
  <xdr:twoCellAnchor editAs="oneCell">
    <xdr:from>
      <xdr:col>20</xdr:col>
      <xdr:colOff>657677</xdr:colOff>
      <xdr:row>42</xdr:row>
      <xdr:rowOff>21001</xdr:rowOff>
    </xdr:from>
    <xdr:to>
      <xdr:col>25</xdr:col>
      <xdr:colOff>272143</xdr:colOff>
      <xdr:row>77</xdr:row>
      <xdr:rowOff>45357</xdr:rowOff>
    </xdr:to>
    <xdr:pic>
      <xdr:nvPicPr>
        <xdr:cNvPr id="14" name="Imagen 13">
          <a:extLst>
            <a:ext uri="{FF2B5EF4-FFF2-40B4-BE49-F238E27FC236}">
              <a16:creationId xmlns:a16="http://schemas.microsoft.com/office/drawing/2014/main" id="{424B79A5-6C4B-4229-B6CD-94A5615F44BC}"/>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6736" t="25450" r="30068" b="17742"/>
        <a:stretch/>
      </xdr:blipFill>
      <xdr:spPr bwMode="auto">
        <a:xfrm>
          <a:off x="18012227" y="8241076"/>
          <a:ext cx="5491391" cy="56917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152400</xdr:colOff>
      <xdr:row>46</xdr:row>
      <xdr:rowOff>38108</xdr:rowOff>
    </xdr:from>
    <xdr:to>
      <xdr:col>22</xdr:col>
      <xdr:colOff>417468</xdr:colOff>
      <xdr:row>85</xdr:row>
      <xdr:rowOff>46266</xdr:rowOff>
    </xdr:to>
    <xdr:pic>
      <xdr:nvPicPr>
        <xdr:cNvPr id="15" name="Imagen 14">
          <a:extLst>
            <a:ext uri="{FF2B5EF4-FFF2-40B4-BE49-F238E27FC236}">
              <a16:creationId xmlns:a16="http://schemas.microsoft.com/office/drawing/2014/main" id="{B838692D-B711-4A95-A845-2508D9BF4853}"/>
            </a:ext>
          </a:extLst>
        </xdr:cNvPr>
        <xdr:cNvPicPr>
          <a:picLocks noChangeAspect="1" noChangeArrowheads="1"/>
        </xdr:cNvPicPr>
      </xdr:nvPicPr>
      <xdr:blipFill rotWithShape="1">
        <a:blip xmlns:r="http://schemas.openxmlformats.org/officeDocument/2006/relationships" r:embed="rId7" cstate="print">
          <a:biLevel thresh="75000"/>
          <a:extLst>
            <a:ext uri="{28A0092B-C50C-407E-A947-70E740481C1C}">
              <a14:useLocalDpi xmlns:a14="http://schemas.microsoft.com/office/drawing/2010/main" val="0"/>
            </a:ext>
          </a:extLst>
        </a:blip>
        <a:srcRect l="18588" t="15451" r="52138" b="38195"/>
        <a:stretch/>
      </xdr:blipFill>
      <xdr:spPr bwMode="auto">
        <a:xfrm>
          <a:off x="9639300" y="8905883"/>
          <a:ext cx="10837818" cy="6323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95250</xdr:colOff>
      <xdr:row>23</xdr:row>
      <xdr:rowOff>0</xdr:rowOff>
    </xdr:from>
    <xdr:to>
      <xdr:col>12</xdr:col>
      <xdr:colOff>140854</xdr:colOff>
      <xdr:row>49</xdr:row>
      <xdr:rowOff>114300</xdr:rowOff>
    </xdr:to>
    <xdr:pic>
      <xdr:nvPicPr>
        <xdr:cNvPr id="20" name="Imagen 19">
          <a:extLst>
            <a:ext uri="{FF2B5EF4-FFF2-40B4-BE49-F238E27FC236}">
              <a16:creationId xmlns:a16="http://schemas.microsoft.com/office/drawing/2014/main" id="{765DCADF-EFE0-4800-9DB5-D4B29D28027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00150" y="5010150"/>
          <a:ext cx="7665604" cy="4667250"/>
        </a:xfrm>
        <a:prstGeom prst="rect">
          <a:avLst/>
        </a:prstGeom>
      </xdr:spPr>
    </xdr:pic>
    <xdr:clientData/>
  </xdr:twoCellAnchor>
  <xdr:twoCellAnchor editAs="oneCell">
    <xdr:from>
      <xdr:col>2</xdr:col>
      <xdr:colOff>133350</xdr:colOff>
      <xdr:row>53</xdr:row>
      <xdr:rowOff>0</xdr:rowOff>
    </xdr:from>
    <xdr:to>
      <xdr:col>12</xdr:col>
      <xdr:colOff>133350</xdr:colOff>
      <xdr:row>76</xdr:row>
      <xdr:rowOff>152400</xdr:rowOff>
    </xdr:to>
    <xdr:pic>
      <xdr:nvPicPr>
        <xdr:cNvPr id="21" name="Imagen 20">
          <a:extLst>
            <a:ext uri="{FF2B5EF4-FFF2-40B4-BE49-F238E27FC236}">
              <a16:creationId xmlns:a16="http://schemas.microsoft.com/office/drawing/2014/main" id="{61A7EF5B-6B2C-47C3-AF59-749E48F62AC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38250" y="10248900"/>
          <a:ext cx="7620000" cy="4095750"/>
        </a:xfrm>
        <a:prstGeom prst="rect">
          <a:avLst/>
        </a:prstGeom>
      </xdr:spPr>
    </xdr:pic>
    <xdr:clientData/>
  </xdr:twoCellAnchor>
  <xdr:twoCellAnchor editAs="oneCell">
    <xdr:from>
      <xdr:col>7</xdr:col>
      <xdr:colOff>232229</xdr:colOff>
      <xdr:row>90</xdr:row>
      <xdr:rowOff>54882</xdr:rowOff>
    </xdr:from>
    <xdr:to>
      <xdr:col>23</xdr:col>
      <xdr:colOff>522667</xdr:colOff>
      <xdr:row>97</xdr:row>
      <xdr:rowOff>125887</xdr:rowOff>
    </xdr:to>
    <xdr:pic>
      <xdr:nvPicPr>
        <xdr:cNvPr id="22" name="Imagen 21">
          <a:extLst>
            <a:ext uri="{FF2B5EF4-FFF2-40B4-BE49-F238E27FC236}">
              <a16:creationId xmlns:a16="http://schemas.microsoft.com/office/drawing/2014/main" id="{8B9031E1-2E75-45B3-9186-1B1C452A1548}"/>
            </a:ext>
          </a:extLst>
        </xdr:cNvPr>
        <xdr:cNvPicPr>
          <a:picLocks noChangeAspect="1" noChangeArrowheads="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r="21629"/>
        <a:stretch/>
      </xdr:blipFill>
      <xdr:spPr bwMode="auto">
        <a:xfrm>
          <a:off x="5147129" y="16685532"/>
          <a:ext cx="16482938" cy="1804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4.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A2531827-9D43-4635-823D-1ED614F24CDC}"/>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D867A5D3-290F-467B-84EC-723113F9B558}"/>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5548A1BD-94D9-42DF-BE52-9C4C70B26CFC}"/>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353840</xdr:colOff>
      <xdr:row>90</xdr:row>
      <xdr:rowOff>78706</xdr:rowOff>
    </xdr:from>
    <xdr:to>
      <xdr:col>13</xdr:col>
      <xdr:colOff>204038</xdr:colOff>
      <xdr:row>98</xdr:row>
      <xdr:rowOff>133187</xdr:rowOff>
    </xdr:to>
    <xdr:pic>
      <xdr:nvPicPr>
        <xdr:cNvPr id="5" name="Imagen 4">
          <a:extLst>
            <a:ext uri="{FF2B5EF4-FFF2-40B4-BE49-F238E27FC236}">
              <a16:creationId xmlns:a16="http://schemas.microsoft.com/office/drawing/2014/main" id="{E7634B38-089B-4A15-A581-E5995AFEA6B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316740" y="15642556"/>
          <a:ext cx="1374198" cy="1349881"/>
        </a:xfrm>
        <a:prstGeom prst="rect">
          <a:avLst/>
        </a:prstGeom>
      </xdr:spPr>
    </xdr:pic>
    <xdr:clientData/>
  </xdr:twoCellAnchor>
  <xdr:twoCellAnchor editAs="oneCell">
    <xdr:from>
      <xdr:col>0</xdr:col>
      <xdr:colOff>317500</xdr:colOff>
      <xdr:row>27</xdr:row>
      <xdr:rowOff>127000</xdr:rowOff>
    </xdr:from>
    <xdr:to>
      <xdr:col>25</xdr:col>
      <xdr:colOff>1238865</xdr:colOff>
      <xdr:row>57</xdr:row>
      <xdr:rowOff>31750</xdr:rowOff>
    </xdr:to>
    <xdr:pic>
      <xdr:nvPicPr>
        <xdr:cNvPr id="8" name="Imagen 7">
          <a:extLst>
            <a:ext uri="{FF2B5EF4-FFF2-40B4-BE49-F238E27FC236}">
              <a16:creationId xmlns:a16="http://schemas.microsoft.com/office/drawing/2014/main" id="{D914B33F-A4D0-438A-BAE3-14679897403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7500" y="5429250"/>
          <a:ext cx="24162365" cy="4667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313616</xdr:colOff>
      <xdr:row>90</xdr:row>
      <xdr:rowOff>133668</xdr:rowOff>
    </xdr:from>
    <xdr:to>
      <xdr:col>24</xdr:col>
      <xdr:colOff>280204</xdr:colOff>
      <xdr:row>101</xdr:row>
      <xdr:rowOff>71323</xdr:rowOff>
    </xdr:to>
    <xdr:pic>
      <xdr:nvPicPr>
        <xdr:cNvPr id="10" name="Imagen 9">
          <a:extLst>
            <a:ext uri="{FF2B5EF4-FFF2-40B4-BE49-F238E27FC236}">
              <a16:creationId xmlns:a16="http://schemas.microsoft.com/office/drawing/2014/main" id="{CFE69E66-7EFF-4107-AC38-B594A569F2AD}"/>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r="21629"/>
        <a:stretch/>
      </xdr:blipFill>
      <xdr:spPr bwMode="auto">
        <a:xfrm>
          <a:off x="5990516" y="16421418"/>
          <a:ext cx="16482938" cy="1804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5.xml><?xml version="1.0" encoding="utf-8"?>
<xdr:wsDr xmlns:xdr="http://schemas.openxmlformats.org/drawingml/2006/spreadsheetDrawing" xmlns:a="http://schemas.openxmlformats.org/drawingml/2006/main">
  <xdr:twoCellAnchor editAs="oneCell">
    <xdr:from>
      <xdr:col>0</xdr:col>
      <xdr:colOff>69272</xdr:colOff>
      <xdr:row>22</xdr:row>
      <xdr:rowOff>170062</xdr:rowOff>
    </xdr:from>
    <xdr:to>
      <xdr:col>17</xdr:col>
      <xdr:colOff>1522267</xdr:colOff>
      <xdr:row>65</xdr:row>
      <xdr:rowOff>110837</xdr:rowOff>
    </xdr:to>
    <xdr:pic>
      <xdr:nvPicPr>
        <xdr:cNvPr id="2" name="Imagen 1">
          <a:extLst>
            <a:ext uri="{FF2B5EF4-FFF2-40B4-BE49-F238E27FC236}">
              <a16:creationId xmlns:a16="http://schemas.microsoft.com/office/drawing/2014/main" id="{8417907D-E254-48C1-8E45-8AD121B92376}"/>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8822" t="22088" r="32430" b="44068"/>
        <a:stretch/>
      </xdr:blipFill>
      <xdr:spPr bwMode="auto">
        <a:xfrm>
          <a:off x="69272" y="4665862"/>
          <a:ext cx="14549870" cy="6913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63500</xdr:colOff>
      <xdr:row>0</xdr:row>
      <xdr:rowOff>0</xdr:rowOff>
    </xdr:from>
    <xdr:to>
      <xdr:col>25</xdr:col>
      <xdr:colOff>1272911</xdr:colOff>
      <xdr:row>0</xdr:row>
      <xdr:rowOff>629557</xdr:rowOff>
    </xdr:to>
    <xdr:pic>
      <xdr:nvPicPr>
        <xdr:cNvPr id="3" name="Imagen 11">
          <a:extLst>
            <a:ext uri="{FF2B5EF4-FFF2-40B4-BE49-F238E27FC236}">
              <a16:creationId xmlns:a16="http://schemas.microsoft.com/office/drawing/2014/main" id="{EB9E70B1-3569-4D51-BDA1-4F8CDC486B35}"/>
            </a:ext>
          </a:extLst>
        </xdr:cNvPr>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4" name="Imagen 10" descr="Gus Marcos – Inversiones Inmobiliarias">
          <a:extLst>
            <a:ext uri="{FF2B5EF4-FFF2-40B4-BE49-F238E27FC236}">
              <a16:creationId xmlns:a16="http://schemas.microsoft.com/office/drawing/2014/main" id="{D42A8356-C89D-4CA0-9E8A-2011602E9C54}"/>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5" name="Imagen 4">
          <a:extLst>
            <a:ext uri="{FF2B5EF4-FFF2-40B4-BE49-F238E27FC236}">
              <a16:creationId xmlns:a16="http://schemas.microsoft.com/office/drawing/2014/main" id="{2B44B0B4-4169-493D-9CED-E0922CAF331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255788</xdr:colOff>
      <xdr:row>89</xdr:row>
      <xdr:rowOff>153785</xdr:rowOff>
    </xdr:from>
    <xdr:to>
      <xdr:col>13</xdr:col>
      <xdr:colOff>102176</xdr:colOff>
      <xdr:row>98</xdr:row>
      <xdr:rowOff>36368</xdr:rowOff>
    </xdr:to>
    <xdr:pic>
      <xdr:nvPicPr>
        <xdr:cNvPr id="6" name="Imagen 5">
          <a:extLst>
            <a:ext uri="{FF2B5EF4-FFF2-40B4-BE49-F238E27FC236}">
              <a16:creationId xmlns:a16="http://schemas.microsoft.com/office/drawing/2014/main" id="{9C4D88D6-ECAA-4016-942A-6818D56A7F1F}"/>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8218688" y="15555710"/>
          <a:ext cx="1370388" cy="1339908"/>
        </a:xfrm>
        <a:prstGeom prst="rect">
          <a:avLst/>
        </a:prstGeom>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7" name="Rectángulo redondeado 2">
          <a:extLst>
            <a:ext uri="{FF2B5EF4-FFF2-40B4-BE49-F238E27FC236}">
              <a16:creationId xmlns:a16="http://schemas.microsoft.com/office/drawing/2014/main" id="{87A9E9AB-1342-40E7-A74C-53D2E1EA0746}"/>
            </a:ext>
          </a:extLst>
        </xdr:cNvPr>
        <xdr:cNvSpPr/>
      </xdr:nvSpPr>
      <xdr:spPr>
        <a:xfrm>
          <a:off x="290945" y="14589702"/>
          <a:ext cx="1160360"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8" name="Rectángulo redondeado 2">
          <a:extLst>
            <a:ext uri="{FF2B5EF4-FFF2-40B4-BE49-F238E27FC236}">
              <a16:creationId xmlns:a16="http://schemas.microsoft.com/office/drawing/2014/main" id="{9F0A1A95-0276-41A7-98BC-65E7063AEF4A}"/>
            </a:ext>
          </a:extLst>
        </xdr:cNvPr>
        <xdr:cNvSpPr/>
      </xdr:nvSpPr>
      <xdr:spPr>
        <a:xfrm>
          <a:off x="313458" y="13790468"/>
          <a:ext cx="1159575" cy="59537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9" name="CuadroTexto 8">
          <a:extLst>
            <a:ext uri="{FF2B5EF4-FFF2-40B4-BE49-F238E27FC236}">
              <a16:creationId xmlns:a16="http://schemas.microsoft.com/office/drawing/2014/main" id="{68DABE56-3D30-4117-890E-91613BA12A6C}"/>
            </a:ext>
          </a:extLst>
        </xdr:cNvPr>
        <xdr:cNvSpPr txBox="1"/>
      </xdr:nvSpPr>
      <xdr:spPr>
        <a:xfrm>
          <a:off x="1534391" y="13910830"/>
          <a:ext cx="3685309" cy="4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10" name="CuadroTexto 9">
          <a:extLst>
            <a:ext uri="{FF2B5EF4-FFF2-40B4-BE49-F238E27FC236}">
              <a16:creationId xmlns:a16="http://schemas.microsoft.com/office/drawing/2014/main" id="{B75F8C62-BAB3-4390-8BF3-08B74D20259A}"/>
            </a:ext>
          </a:extLst>
        </xdr:cNvPr>
        <xdr:cNvSpPr txBox="1"/>
      </xdr:nvSpPr>
      <xdr:spPr>
        <a:xfrm>
          <a:off x="1575954" y="14697075"/>
          <a:ext cx="2497877" cy="48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13</xdr:col>
      <xdr:colOff>582062</xdr:colOff>
      <xdr:row>49</xdr:row>
      <xdr:rowOff>95251</xdr:rowOff>
    </xdr:from>
    <xdr:to>
      <xdr:col>15</xdr:col>
      <xdr:colOff>614450</xdr:colOff>
      <xdr:row>61</xdr:row>
      <xdr:rowOff>120651</xdr:rowOff>
    </xdr:to>
    <xdr:sp macro="" textlink="">
      <xdr:nvSpPr>
        <xdr:cNvPr id="11" name="Rectángulo redondeado 2">
          <a:extLst>
            <a:ext uri="{FF2B5EF4-FFF2-40B4-BE49-F238E27FC236}">
              <a16:creationId xmlns:a16="http://schemas.microsoft.com/office/drawing/2014/main" id="{949AD270-991B-47DD-B578-D5C9AF77F23A}"/>
            </a:ext>
          </a:extLst>
        </xdr:cNvPr>
        <xdr:cNvSpPr/>
      </xdr:nvSpPr>
      <xdr:spPr>
        <a:xfrm>
          <a:off x="10068962" y="8972551"/>
          <a:ext cx="1108713" cy="1968500"/>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17</xdr:col>
      <xdr:colOff>1191491</xdr:colOff>
      <xdr:row>22</xdr:row>
      <xdr:rowOff>151450</xdr:rowOff>
    </xdr:from>
    <xdr:to>
      <xdr:col>25</xdr:col>
      <xdr:colOff>431395</xdr:colOff>
      <xdr:row>64</xdr:row>
      <xdr:rowOff>152401</xdr:rowOff>
    </xdr:to>
    <xdr:pic>
      <xdr:nvPicPr>
        <xdr:cNvPr id="12" name="Imagen 11">
          <a:extLst>
            <a:ext uri="{FF2B5EF4-FFF2-40B4-BE49-F238E27FC236}">
              <a16:creationId xmlns:a16="http://schemas.microsoft.com/office/drawing/2014/main" id="{74F29059-A759-4059-A15D-28B217675AD7}"/>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227" t="16966" r="61609" b="64270"/>
        <a:stretch/>
      </xdr:blipFill>
      <xdr:spPr bwMode="auto">
        <a:xfrm>
          <a:off x="14288366" y="4656775"/>
          <a:ext cx="9374504" cy="6801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164522</xdr:colOff>
      <xdr:row>49</xdr:row>
      <xdr:rowOff>8426</xdr:rowOff>
    </xdr:from>
    <xdr:to>
      <xdr:col>13</xdr:col>
      <xdr:colOff>514410</xdr:colOff>
      <xdr:row>61</xdr:row>
      <xdr:rowOff>95250</xdr:rowOff>
    </xdr:to>
    <xdr:sp macro="" textlink="">
      <xdr:nvSpPr>
        <xdr:cNvPr id="13" name="Rectángulo redondeado 2">
          <a:extLst>
            <a:ext uri="{FF2B5EF4-FFF2-40B4-BE49-F238E27FC236}">
              <a16:creationId xmlns:a16="http://schemas.microsoft.com/office/drawing/2014/main" id="{3C9BBFDC-73D5-4B9B-B49B-D95FD5139FB9}"/>
            </a:ext>
          </a:extLst>
        </xdr:cNvPr>
        <xdr:cNvSpPr/>
      </xdr:nvSpPr>
      <xdr:spPr>
        <a:xfrm>
          <a:off x="8889422" y="8885726"/>
          <a:ext cx="1111888" cy="2029924"/>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310515</xdr:colOff>
      <xdr:row>90</xdr:row>
      <xdr:rowOff>38100</xdr:rowOff>
    </xdr:from>
    <xdr:to>
      <xdr:col>24</xdr:col>
      <xdr:colOff>277103</xdr:colOff>
      <xdr:row>100</xdr:row>
      <xdr:rowOff>147205</xdr:rowOff>
    </xdr:to>
    <xdr:pic>
      <xdr:nvPicPr>
        <xdr:cNvPr id="16" name="Imagen 15">
          <a:extLst>
            <a:ext uri="{FF2B5EF4-FFF2-40B4-BE49-F238E27FC236}">
              <a16:creationId xmlns:a16="http://schemas.microsoft.com/office/drawing/2014/main" id="{55A9D6D1-4808-499A-9BBF-55508FE79753}"/>
            </a:ext>
          </a:extLst>
        </xdr:cNvPr>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21629"/>
        <a:stretch/>
      </xdr:blipFill>
      <xdr:spPr bwMode="auto">
        <a:xfrm>
          <a:off x="5987415" y="16325850"/>
          <a:ext cx="16482938" cy="1804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6.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C37B7DCB-A433-44E4-85CB-6B0921E74019}"/>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F06198F3-710D-4C48-9BC3-4BB95AF25999}"/>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B10F191F-5756-46B6-8905-92E488291DDD}"/>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10</xdr:col>
      <xdr:colOff>751088</xdr:colOff>
      <xdr:row>89</xdr:row>
      <xdr:rowOff>106160</xdr:rowOff>
    </xdr:from>
    <xdr:to>
      <xdr:col>12</xdr:col>
      <xdr:colOff>601286</xdr:colOff>
      <xdr:row>97</xdr:row>
      <xdr:rowOff>154478</xdr:rowOff>
    </xdr:to>
    <xdr:pic>
      <xdr:nvPicPr>
        <xdr:cNvPr id="5" name="Imagen 4">
          <a:extLst>
            <a:ext uri="{FF2B5EF4-FFF2-40B4-BE49-F238E27FC236}">
              <a16:creationId xmlns:a16="http://schemas.microsoft.com/office/drawing/2014/main" id="{FDD05250-9EB9-4194-B2CB-F2741F04B701}"/>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7951988" y="15508085"/>
          <a:ext cx="1374198" cy="1343718"/>
        </a:xfrm>
        <a:prstGeom prst="rect">
          <a:avLst/>
        </a:prstGeom>
      </xdr:spPr>
    </xdr:pic>
    <xdr:clientData/>
  </xdr:twoCellAnchor>
  <xdr:twoCellAnchor>
    <xdr:from>
      <xdr:col>14</xdr:col>
      <xdr:colOff>41563</xdr:colOff>
      <xdr:row>79</xdr:row>
      <xdr:rowOff>13854</xdr:rowOff>
    </xdr:from>
    <xdr:to>
      <xdr:col>18</xdr:col>
      <xdr:colOff>692727</xdr:colOff>
      <xdr:row>88</xdr:row>
      <xdr:rowOff>96982</xdr:rowOff>
    </xdr:to>
    <xdr:sp macro="" textlink="">
      <xdr:nvSpPr>
        <xdr:cNvPr id="6" name="CuadroTexto 5">
          <a:extLst>
            <a:ext uri="{FF2B5EF4-FFF2-40B4-BE49-F238E27FC236}">
              <a16:creationId xmlns:a16="http://schemas.microsoft.com/office/drawing/2014/main" id="{C7E73A35-37D5-476E-923A-BFE358253726}"/>
            </a:ext>
          </a:extLst>
        </xdr:cNvPr>
        <xdr:cNvSpPr txBox="1"/>
      </xdr:nvSpPr>
      <xdr:spPr>
        <a:xfrm>
          <a:off x="10290463" y="13748904"/>
          <a:ext cx="5023139" cy="15880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800" b="1">
              <a:solidFill>
                <a:schemeClr val="tx1"/>
              </a:solidFill>
            </a:rPr>
            <a:t>MURO CORE SW-1 EJE F-H /8-10</a:t>
          </a:r>
          <a:endParaRPr lang="es-ES" sz="2800" b="1" baseline="0">
            <a:solidFill>
              <a:schemeClr val="tx1"/>
            </a:solidFill>
          </a:endParaRPr>
        </a:p>
        <a:p>
          <a:endParaRPr lang="es-ES" sz="1600" b="1">
            <a:solidFill>
              <a:schemeClr val="tx1"/>
            </a:solidFill>
          </a:endParaRPr>
        </a:p>
      </xdr:txBody>
    </xdr:sp>
    <xdr:clientData/>
  </xdr:twoCellAnchor>
  <xdr:twoCellAnchor editAs="oneCell">
    <xdr:from>
      <xdr:col>8</xdr:col>
      <xdr:colOff>285750</xdr:colOff>
      <xdr:row>13</xdr:row>
      <xdr:rowOff>35649</xdr:rowOff>
    </xdr:from>
    <xdr:to>
      <xdr:col>20</xdr:col>
      <xdr:colOff>2024062</xdr:colOff>
      <xdr:row>45</xdr:row>
      <xdr:rowOff>91217</xdr:rowOff>
    </xdr:to>
    <xdr:pic>
      <xdr:nvPicPr>
        <xdr:cNvPr id="13" name="Imagen 12">
          <a:extLst>
            <a:ext uri="{FF2B5EF4-FFF2-40B4-BE49-F238E27FC236}">
              <a16:creationId xmlns:a16="http://schemas.microsoft.com/office/drawing/2014/main" id="{841F9F37-5F2A-42CE-BE37-85406505F76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953125" y="2940774"/>
          <a:ext cx="13406437" cy="5532443"/>
        </a:xfrm>
        <a:prstGeom prst="rect">
          <a:avLst/>
        </a:prstGeom>
      </xdr:spPr>
    </xdr:pic>
    <xdr:clientData/>
  </xdr:twoCellAnchor>
  <xdr:twoCellAnchor editAs="oneCell">
    <xdr:from>
      <xdr:col>8</xdr:col>
      <xdr:colOff>214312</xdr:colOff>
      <xdr:row>47</xdr:row>
      <xdr:rowOff>71437</xdr:rowOff>
    </xdr:from>
    <xdr:to>
      <xdr:col>20</xdr:col>
      <xdr:colOff>2047875</xdr:colOff>
      <xdr:row>78</xdr:row>
      <xdr:rowOff>47623</xdr:rowOff>
    </xdr:to>
    <xdr:pic>
      <xdr:nvPicPr>
        <xdr:cNvPr id="14" name="Imagen 13">
          <a:extLst>
            <a:ext uri="{FF2B5EF4-FFF2-40B4-BE49-F238E27FC236}">
              <a16:creationId xmlns:a16="http://schemas.microsoft.com/office/drawing/2014/main" id="{57E33703-2B83-495B-9619-18860988162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881687" y="8786812"/>
          <a:ext cx="13501688" cy="5143499"/>
        </a:xfrm>
        <a:prstGeom prst="rect">
          <a:avLst/>
        </a:prstGeom>
      </xdr:spPr>
    </xdr:pic>
    <xdr:clientData/>
  </xdr:twoCellAnchor>
  <xdr:twoCellAnchor editAs="oneCell">
    <xdr:from>
      <xdr:col>8</xdr:col>
      <xdr:colOff>420053</xdr:colOff>
      <xdr:row>90</xdr:row>
      <xdr:rowOff>16193</xdr:rowOff>
    </xdr:from>
    <xdr:to>
      <xdr:col>24</xdr:col>
      <xdr:colOff>424741</xdr:colOff>
      <xdr:row>101</xdr:row>
      <xdr:rowOff>10998</xdr:rowOff>
    </xdr:to>
    <xdr:pic>
      <xdr:nvPicPr>
        <xdr:cNvPr id="15" name="Imagen 14">
          <a:extLst>
            <a:ext uri="{FF2B5EF4-FFF2-40B4-BE49-F238E27FC236}">
              <a16:creationId xmlns:a16="http://schemas.microsoft.com/office/drawing/2014/main" id="{E79B355E-FA8B-4B94-AFB6-54AA9914069D}"/>
            </a:ext>
          </a:extLst>
        </xdr:cNvPr>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21629"/>
        <a:stretch/>
      </xdr:blipFill>
      <xdr:spPr bwMode="auto">
        <a:xfrm>
          <a:off x="6087428" y="15946756"/>
          <a:ext cx="16482938" cy="1804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7.xml><?xml version="1.0" encoding="utf-8"?>
<xdr:wsDr xmlns:xdr="http://schemas.openxmlformats.org/drawingml/2006/spreadsheetDrawing" xmlns:a="http://schemas.openxmlformats.org/drawingml/2006/main">
  <xdr:twoCellAnchor editAs="oneCell">
    <xdr:from>
      <xdr:col>15</xdr:col>
      <xdr:colOff>16508</xdr:colOff>
      <xdr:row>46</xdr:row>
      <xdr:rowOff>41565</xdr:rowOff>
    </xdr:from>
    <xdr:to>
      <xdr:col>20</xdr:col>
      <xdr:colOff>1392343</xdr:colOff>
      <xdr:row>69</xdr:row>
      <xdr:rowOff>110837</xdr:rowOff>
    </xdr:to>
    <xdr:pic>
      <xdr:nvPicPr>
        <xdr:cNvPr id="2" name="Imagen 1">
          <a:extLst>
            <a:ext uri="{FF2B5EF4-FFF2-40B4-BE49-F238E27FC236}">
              <a16:creationId xmlns:a16="http://schemas.microsoft.com/office/drawing/2014/main" id="{444AC832-2B72-4354-A7C8-29DAEC5CECEA}"/>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8822" t="22088" r="32430" b="44415"/>
        <a:stretch/>
      </xdr:blipFill>
      <xdr:spPr bwMode="auto">
        <a:xfrm>
          <a:off x="10579733" y="8861715"/>
          <a:ext cx="8167160" cy="37935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63500</xdr:colOff>
      <xdr:row>0</xdr:row>
      <xdr:rowOff>0</xdr:rowOff>
    </xdr:from>
    <xdr:to>
      <xdr:col>25</xdr:col>
      <xdr:colOff>1276721</xdr:colOff>
      <xdr:row>0</xdr:row>
      <xdr:rowOff>625747</xdr:rowOff>
    </xdr:to>
    <xdr:pic>
      <xdr:nvPicPr>
        <xdr:cNvPr id="3" name="Imagen 11">
          <a:extLst>
            <a:ext uri="{FF2B5EF4-FFF2-40B4-BE49-F238E27FC236}">
              <a16:creationId xmlns:a16="http://schemas.microsoft.com/office/drawing/2014/main" id="{F9F9025A-1081-4B6B-8D76-F0575976C7ED}"/>
            </a:ext>
          </a:extLst>
        </xdr:cNvPr>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4" name="Imagen 10" descr="Gus Marcos – Inversiones Inmobiliarias">
          <a:extLst>
            <a:ext uri="{FF2B5EF4-FFF2-40B4-BE49-F238E27FC236}">
              <a16:creationId xmlns:a16="http://schemas.microsoft.com/office/drawing/2014/main" id="{70D5332F-178F-4EBE-857F-42784D7697C9}"/>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85</xdr:row>
      <xdr:rowOff>51954</xdr:rowOff>
    </xdr:from>
    <xdr:to>
      <xdr:col>17</xdr:col>
      <xdr:colOff>1410295</xdr:colOff>
      <xdr:row>88</xdr:row>
      <xdr:rowOff>589</xdr:rowOff>
    </xdr:to>
    <xdr:sp macro="" textlink="">
      <xdr:nvSpPr>
        <xdr:cNvPr id="5" name="CuadroTexto 4">
          <a:extLst>
            <a:ext uri="{FF2B5EF4-FFF2-40B4-BE49-F238E27FC236}">
              <a16:creationId xmlns:a16="http://schemas.microsoft.com/office/drawing/2014/main" id="{1B68DC2B-63E1-40C5-818C-49547D0B28EE}"/>
            </a:ext>
          </a:extLst>
        </xdr:cNvPr>
        <xdr:cNvSpPr txBox="1"/>
      </xdr:nvSpPr>
      <xdr:spPr>
        <a:xfrm>
          <a:off x="11970327" y="15187179"/>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84</xdr:row>
      <xdr:rowOff>103909</xdr:rowOff>
    </xdr:from>
    <xdr:to>
      <xdr:col>16</xdr:col>
      <xdr:colOff>259814</xdr:colOff>
      <xdr:row>88</xdr:row>
      <xdr:rowOff>7780</xdr:rowOff>
    </xdr:to>
    <xdr:sp macro="" textlink="">
      <xdr:nvSpPr>
        <xdr:cNvPr id="6" name="Rectángulo redondeado 2">
          <a:extLst>
            <a:ext uri="{FF2B5EF4-FFF2-40B4-BE49-F238E27FC236}">
              <a16:creationId xmlns:a16="http://schemas.microsoft.com/office/drawing/2014/main" id="{5063F9E7-E0B0-44B9-9FE9-5AE4F8F81205}"/>
            </a:ext>
          </a:extLst>
        </xdr:cNvPr>
        <xdr:cNvSpPr/>
      </xdr:nvSpPr>
      <xdr:spPr>
        <a:xfrm>
          <a:off x="10753725" y="15077209"/>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200743</xdr:colOff>
      <xdr:row>79</xdr:row>
      <xdr:rowOff>128350</xdr:rowOff>
    </xdr:from>
    <xdr:to>
      <xdr:col>16</xdr:col>
      <xdr:colOff>270057</xdr:colOff>
      <xdr:row>83</xdr:row>
      <xdr:rowOff>46599</xdr:rowOff>
    </xdr:to>
    <xdr:sp macro="" textlink="">
      <xdr:nvSpPr>
        <xdr:cNvPr id="7" name="Rectángulo redondeado 2">
          <a:extLst>
            <a:ext uri="{FF2B5EF4-FFF2-40B4-BE49-F238E27FC236}">
              <a16:creationId xmlns:a16="http://schemas.microsoft.com/office/drawing/2014/main" id="{521D7E63-345C-4E46-8757-3FD1A1CBF60A}"/>
            </a:ext>
          </a:extLst>
        </xdr:cNvPr>
        <xdr:cNvSpPr/>
      </xdr:nvSpPr>
      <xdr:spPr>
        <a:xfrm>
          <a:off x="10763968" y="14292025"/>
          <a:ext cx="1164689" cy="56594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310289</xdr:colOff>
      <xdr:row>80</xdr:row>
      <xdr:rowOff>94546</xdr:rowOff>
    </xdr:from>
    <xdr:to>
      <xdr:col>17</xdr:col>
      <xdr:colOff>1408857</xdr:colOff>
      <xdr:row>83</xdr:row>
      <xdr:rowOff>57559</xdr:rowOff>
    </xdr:to>
    <xdr:sp macro="" textlink="">
      <xdr:nvSpPr>
        <xdr:cNvPr id="8" name="CuadroTexto 7">
          <a:extLst>
            <a:ext uri="{FF2B5EF4-FFF2-40B4-BE49-F238E27FC236}">
              <a16:creationId xmlns:a16="http://schemas.microsoft.com/office/drawing/2014/main" id="{76F34BD6-F1C1-4C81-A0BA-7498FC1A5B7B}"/>
            </a:ext>
          </a:extLst>
        </xdr:cNvPr>
        <xdr:cNvSpPr txBox="1"/>
      </xdr:nvSpPr>
      <xdr:spPr>
        <a:xfrm>
          <a:off x="11968889" y="14420146"/>
          <a:ext cx="2536843" cy="448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9" name="AutoShape 1">
          <a:extLst>
            <a:ext uri="{FF2B5EF4-FFF2-40B4-BE49-F238E27FC236}">
              <a16:creationId xmlns:a16="http://schemas.microsoft.com/office/drawing/2014/main" id="{0F675312-0930-48E5-95B5-7587C02456C6}"/>
            </a:ext>
          </a:extLst>
        </xdr:cNvPr>
        <xdr:cNvSpPr>
          <a:spLocks noChangeAspect="1" noChangeArrowheads="1"/>
        </xdr:cNvSpPr>
      </xdr:nvSpPr>
      <xdr:spPr bwMode="auto">
        <a:xfrm>
          <a:off x="6438900" y="6124575"/>
          <a:ext cx="304800" cy="2857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18</xdr:col>
      <xdr:colOff>792123</xdr:colOff>
      <xdr:row>60</xdr:row>
      <xdr:rowOff>41563</xdr:rowOff>
    </xdr:from>
    <xdr:to>
      <xdr:col>19</xdr:col>
      <xdr:colOff>928256</xdr:colOff>
      <xdr:row>68</xdr:row>
      <xdr:rowOff>83127</xdr:rowOff>
    </xdr:to>
    <xdr:sp macro="" textlink="">
      <xdr:nvSpPr>
        <xdr:cNvPr id="10" name="Rectángulo redondeado 2">
          <a:extLst>
            <a:ext uri="{FF2B5EF4-FFF2-40B4-BE49-F238E27FC236}">
              <a16:creationId xmlns:a16="http://schemas.microsoft.com/office/drawing/2014/main" id="{D057D982-05D4-49E7-8C31-A54D25D1BE31}"/>
            </a:ext>
          </a:extLst>
        </xdr:cNvPr>
        <xdr:cNvSpPr/>
      </xdr:nvSpPr>
      <xdr:spPr>
        <a:xfrm>
          <a:off x="15412998" y="11128663"/>
          <a:ext cx="1555358" cy="1336964"/>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7</xdr:col>
      <xdr:colOff>415637</xdr:colOff>
      <xdr:row>90</xdr:row>
      <xdr:rowOff>69272</xdr:rowOff>
    </xdr:from>
    <xdr:to>
      <xdr:col>9</xdr:col>
      <xdr:colOff>266700</xdr:colOff>
      <xdr:row>96</xdr:row>
      <xdr:rowOff>398864</xdr:rowOff>
    </xdr:to>
    <xdr:pic>
      <xdr:nvPicPr>
        <xdr:cNvPr id="11" name="Imagen 10">
          <a:extLst>
            <a:ext uri="{FF2B5EF4-FFF2-40B4-BE49-F238E27FC236}">
              <a16:creationId xmlns:a16="http://schemas.microsoft.com/office/drawing/2014/main" id="{FDD41476-9562-4357-AC5B-BBC2C50213C3}"/>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330537" y="16061747"/>
          <a:ext cx="1375063" cy="1282092"/>
        </a:xfrm>
        <a:prstGeom prst="rect">
          <a:avLst/>
        </a:prstGeom>
      </xdr:spPr>
    </xdr:pic>
    <xdr:clientData/>
  </xdr:twoCellAnchor>
  <xdr:twoCellAnchor editAs="oneCell">
    <xdr:from>
      <xdr:col>11</xdr:col>
      <xdr:colOff>124689</xdr:colOff>
      <xdr:row>89</xdr:row>
      <xdr:rowOff>138545</xdr:rowOff>
    </xdr:from>
    <xdr:to>
      <xdr:col>12</xdr:col>
      <xdr:colOff>745546</xdr:colOff>
      <xdr:row>96</xdr:row>
      <xdr:rowOff>377537</xdr:rowOff>
    </xdr:to>
    <xdr:pic>
      <xdr:nvPicPr>
        <xdr:cNvPr id="12" name="Imagen 11">
          <a:extLst>
            <a:ext uri="{FF2B5EF4-FFF2-40B4-BE49-F238E27FC236}">
              <a16:creationId xmlns:a16="http://schemas.microsoft.com/office/drawing/2014/main" id="{77244952-EA87-4BA9-9793-EEED11C378B8}"/>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8087589" y="15969095"/>
          <a:ext cx="1382857" cy="1353417"/>
        </a:xfrm>
        <a:prstGeom prst="rect">
          <a:avLst/>
        </a:prstGeom>
      </xdr:spPr>
    </xdr:pic>
    <xdr:clientData/>
  </xdr:twoCellAnchor>
  <xdr:twoCellAnchor>
    <xdr:from>
      <xdr:col>5</xdr:col>
      <xdr:colOff>363681</xdr:colOff>
      <xdr:row>85</xdr:row>
      <xdr:rowOff>107719</xdr:rowOff>
    </xdr:from>
    <xdr:to>
      <xdr:col>10</xdr:col>
      <xdr:colOff>381000</xdr:colOff>
      <xdr:row>88</xdr:row>
      <xdr:rowOff>107719</xdr:rowOff>
    </xdr:to>
    <xdr:sp macro="" textlink="">
      <xdr:nvSpPr>
        <xdr:cNvPr id="13" name="CuadroTexto 12">
          <a:extLst>
            <a:ext uri="{FF2B5EF4-FFF2-40B4-BE49-F238E27FC236}">
              <a16:creationId xmlns:a16="http://schemas.microsoft.com/office/drawing/2014/main" id="{C19AE1C3-9F99-4ABD-91B4-DDB3E0567FFB}"/>
            </a:ext>
          </a:extLst>
        </xdr:cNvPr>
        <xdr:cNvSpPr txBox="1"/>
      </xdr:nvSpPr>
      <xdr:spPr>
        <a:xfrm>
          <a:off x="3760931" y="15125469"/>
          <a:ext cx="3827319"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MURO CORE SW-1 EJE F-H /5-6</a:t>
          </a:r>
        </a:p>
      </xdr:txBody>
    </xdr:sp>
    <xdr:clientData/>
  </xdr:twoCellAnchor>
  <xdr:twoCellAnchor editAs="oneCell">
    <xdr:from>
      <xdr:col>20</xdr:col>
      <xdr:colOff>1415967</xdr:colOff>
      <xdr:row>45</xdr:row>
      <xdr:rowOff>138545</xdr:rowOff>
    </xdr:from>
    <xdr:to>
      <xdr:col>25</xdr:col>
      <xdr:colOff>1007053</xdr:colOff>
      <xdr:row>72</xdr:row>
      <xdr:rowOff>110837</xdr:rowOff>
    </xdr:to>
    <xdr:pic>
      <xdr:nvPicPr>
        <xdr:cNvPr id="14" name="Imagen 13">
          <a:extLst>
            <a:ext uri="{FF2B5EF4-FFF2-40B4-BE49-F238E27FC236}">
              <a16:creationId xmlns:a16="http://schemas.microsoft.com/office/drawing/2014/main" id="{3517E586-4432-4F5F-8070-FD908BFB4084}"/>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227" t="16966" r="61609" b="62446"/>
        <a:stretch/>
      </xdr:blipFill>
      <xdr:spPr bwMode="auto">
        <a:xfrm>
          <a:off x="18770517" y="8796770"/>
          <a:ext cx="5468011" cy="43442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320386</xdr:colOff>
      <xdr:row>90</xdr:row>
      <xdr:rowOff>34637</xdr:rowOff>
    </xdr:from>
    <xdr:to>
      <xdr:col>23</xdr:col>
      <xdr:colOff>749244</xdr:colOff>
      <xdr:row>97</xdr:row>
      <xdr:rowOff>31451</xdr:rowOff>
    </xdr:to>
    <xdr:pic>
      <xdr:nvPicPr>
        <xdr:cNvPr id="17" name="Imagen 16">
          <a:extLst>
            <a:ext uri="{FF2B5EF4-FFF2-40B4-BE49-F238E27FC236}">
              <a16:creationId xmlns:a16="http://schemas.microsoft.com/office/drawing/2014/main" id="{7AAEE206-A663-49D3-A977-EF15124F5403}"/>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r="22043"/>
        <a:stretch/>
      </xdr:blipFill>
      <xdr:spPr bwMode="auto">
        <a:xfrm>
          <a:off x="5235286" y="16027112"/>
          <a:ext cx="16564208" cy="1663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452438</xdr:colOff>
      <xdr:row>34</xdr:row>
      <xdr:rowOff>-1</xdr:rowOff>
    </xdr:from>
    <xdr:to>
      <xdr:col>13</xdr:col>
      <xdr:colOff>211268</xdr:colOff>
      <xdr:row>63</xdr:row>
      <xdr:rowOff>95249</xdr:rowOff>
    </xdr:to>
    <xdr:pic>
      <xdr:nvPicPr>
        <xdr:cNvPr id="18" name="Imagen 17">
          <a:extLst>
            <a:ext uri="{FF2B5EF4-FFF2-40B4-BE49-F238E27FC236}">
              <a16:creationId xmlns:a16="http://schemas.microsoft.com/office/drawing/2014/main" id="{BCF4AB1D-EA31-4D75-BFB7-4D6DDDBEF31F}"/>
            </a:ext>
          </a:extLst>
        </xdr:cNvPr>
        <xdr:cNvPicPr>
          <a:picLocks noChangeAspect="1"/>
        </xdr:cNvPicPr>
      </xdr:nvPicPr>
      <xdr:blipFill>
        <a:blip xmlns:r="http://schemas.openxmlformats.org/officeDocument/2006/relationships" r:embed="rId8"/>
        <a:stretch>
          <a:fillRect/>
        </a:stretch>
      </xdr:blipFill>
      <xdr:spPr>
        <a:xfrm>
          <a:off x="785813" y="6762749"/>
          <a:ext cx="8902830" cy="4976813"/>
        </a:xfrm>
        <a:prstGeom prst="rect">
          <a:avLst/>
        </a:prstGeom>
      </xdr:spPr>
    </xdr:pic>
    <xdr:clientData/>
  </xdr:twoCellAnchor>
</xdr:wsDr>
</file>

<file path=xl/drawings/drawing138.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9A1D4277-A53F-4556-95D6-19BF01889E94}"/>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16E2CC7E-3DEF-454C-B781-00B5FA14B7A2}"/>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36431049-F026-4563-8360-557D8019FB55}"/>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353840</xdr:colOff>
      <xdr:row>90</xdr:row>
      <xdr:rowOff>78706</xdr:rowOff>
    </xdr:from>
    <xdr:to>
      <xdr:col>13</xdr:col>
      <xdr:colOff>204038</xdr:colOff>
      <xdr:row>98</xdr:row>
      <xdr:rowOff>133187</xdr:rowOff>
    </xdr:to>
    <xdr:pic>
      <xdr:nvPicPr>
        <xdr:cNvPr id="5" name="Imagen 4">
          <a:extLst>
            <a:ext uri="{FF2B5EF4-FFF2-40B4-BE49-F238E27FC236}">
              <a16:creationId xmlns:a16="http://schemas.microsoft.com/office/drawing/2014/main" id="{1CCC1C83-E967-4523-BC0E-E743F9E1F65D}"/>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316740" y="15642556"/>
          <a:ext cx="1374198" cy="1349881"/>
        </a:xfrm>
        <a:prstGeom prst="rect">
          <a:avLst/>
        </a:prstGeom>
      </xdr:spPr>
    </xdr:pic>
    <xdr:clientData/>
  </xdr:twoCellAnchor>
  <xdr:twoCellAnchor editAs="oneCell">
    <xdr:from>
      <xdr:col>8</xdr:col>
      <xdr:colOff>8816</xdr:colOff>
      <xdr:row>90</xdr:row>
      <xdr:rowOff>95568</xdr:rowOff>
    </xdr:from>
    <xdr:to>
      <xdr:col>24</xdr:col>
      <xdr:colOff>50324</xdr:colOff>
      <xdr:row>100</xdr:row>
      <xdr:rowOff>47932</xdr:rowOff>
    </xdr:to>
    <xdr:pic>
      <xdr:nvPicPr>
        <xdr:cNvPr id="6" name="Imagen 5">
          <a:extLst>
            <a:ext uri="{FF2B5EF4-FFF2-40B4-BE49-F238E27FC236}">
              <a16:creationId xmlns:a16="http://schemas.microsoft.com/office/drawing/2014/main" id="{3B4C387B-B19B-42AC-A0B8-47A6CA654C0C}"/>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2043"/>
        <a:stretch/>
      </xdr:blipFill>
      <xdr:spPr bwMode="auto">
        <a:xfrm>
          <a:off x="5685716" y="15659418"/>
          <a:ext cx="16500708" cy="15525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127000</xdr:colOff>
      <xdr:row>33</xdr:row>
      <xdr:rowOff>127000</xdr:rowOff>
    </xdr:from>
    <xdr:to>
      <xdr:col>25</xdr:col>
      <xdr:colOff>1238250</xdr:colOff>
      <xdr:row>64</xdr:row>
      <xdr:rowOff>95250</xdr:rowOff>
    </xdr:to>
    <xdr:pic>
      <xdr:nvPicPr>
        <xdr:cNvPr id="8" name="Imagen 7">
          <a:extLst>
            <a:ext uri="{FF2B5EF4-FFF2-40B4-BE49-F238E27FC236}">
              <a16:creationId xmlns:a16="http://schemas.microsoft.com/office/drawing/2014/main" id="{346B97E6-DCE4-45A4-AF46-58648B07F8E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76250" y="6381750"/>
          <a:ext cx="24003000" cy="488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9.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D91AFBDD-98ED-4469-9925-3F8E0CC6EC7C}"/>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7B9BC7B6-5EDB-4CAD-AA2A-43FE76E8DE1E}"/>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A44652E4-F33E-47D2-AC9E-AB2CC244F72E}"/>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B19AB1B9-8308-40B4-9BE8-E98E823D8889}"/>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7533" cy="1339908"/>
        </a:xfrm>
        <a:prstGeom prst="rect">
          <a:avLst/>
        </a:prstGeom>
      </xdr:spPr>
    </xdr:pic>
    <xdr:clientData/>
  </xdr:twoCellAnchor>
  <xdr:twoCellAnchor>
    <xdr:from>
      <xdr:col>14</xdr:col>
      <xdr:colOff>41563</xdr:colOff>
      <xdr:row>79</xdr:row>
      <xdr:rowOff>13854</xdr:rowOff>
    </xdr:from>
    <xdr:to>
      <xdr:col>18</xdr:col>
      <xdr:colOff>692727</xdr:colOff>
      <xdr:row>88</xdr:row>
      <xdr:rowOff>96982</xdr:rowOff>
    </xdr:to>
    <xdr:sp macro="" textlink="">
      <xdr:nvSpPr>
        <xdr:cNvPr id="6" name="CuadroTexto 5">
          <a:extLst>
            <a:ext uri="{FF2B5EF4-FFF2-40B4-BE49-F238E27FC236}">
              <a16:creationId xmlns:a16="http://schemas.microsoft.com/office/drawing/2014/main" id="{D3EC5888-A6DF-4BAA-910A-B1CFD8ED8851}"/>
            </a:ext>
          </a:extLst>
        </xdr:cNvPr>
        <xdr:cNvSpPr txBox="1"/>
      </xdr:nvSpPr>
      <xdr:spPr>
        <a:xfrm>
          <a:off x="10290463" y="13748904"/>
          <a:ext cx="5023139" cy="15880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800" b="1">
              <a:solidFill>
                <a:schemeClr val="tx1"/>
              </a:solidFill>
            </a:rPr>
            <a:t>MURO CORE SW-1 EJE F-H /5-6</a:t>
          </a:r>
          <a:endParaRPr lang="es-ES" sz="2800" b="1" baseline="0">
            <a:solidFill>
              <a:schemeClr val="tx1"/>
            </a:solidFill>
          </a:endParaRPr>
        </a:p>
        <a:p>
          <a:endParaRPr lang="es-ES" sz="1600" b="1">
            <a:solidFill>
              <a:schemeClr val="tx1"/>
            </a:solidFill>
          </a:endParaRPr>
        </a:p>
      </xdr:txBody>
    </xdr:sp>
    <xdr:clientData/>
  </xdr:twoCellAnchor>
  <xdr:twoCellAnchor editAs="oneCell">
    <xdr:from>
      <xdr:col>8</xdr:col>
      <xdr:colOff>252933</xdr:colOff>
      <xdr:row>90</xdr:row>
      <xdr:rowOff>44073</xdr:rowOff>
    </xdr:from>
    <xdr:to>
      <xdr:col>24</xdr:col>
      <xdr:colOff>332541</xdr:colOff>
      <xdr:row>100</xdr:row>
      <xdr:rowOff>48825</xdr:rowOff>
    </xdr:to>
    <xdr:pic>
      <xdr:nvPicPr>
        <xdr:cNvPr id="9" name="Imagen 8">
          <a:extLst>
            <a:ext uri="{FF2B5EF4-FFF2-40B4-BE49-F238E27FC236}">
              <a16:creationId xmlns:a16="http://schemas.microsoft.com/office/drawing/2014/main" id="{921B4841-7201-4991-8A2C-E635231D749F}"/>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2043"/>
        <a:stretch/>
      </xdr:blipFill>
      <xdr:spPr bwMode="auto">
        <a:xfrm>
          <a:off x="5929833" y="15607923"/>
          <a:ext cx="16538808" cy="1604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23813</xdr:colOff>
      <xdr:row>15</xdr:row>
      <xdr:rowOff>166688</xdr:rowOff>
    </xdr:from>
    <xdr:to>
      <xdr:col>21</xdr:col>
      <xdr:colOff>133976</xdr:colOff>
      <xdr:row>69</xdr:row>
      <xdr:rowOff>142875</xdr:rowOff>
    </xdr:to>
    <xdr:pic>
      <xdr:nvPicPr>
        <xdr:cNvPr id="10" name="Imagen 9">
          <a:extLst>
            <a:ext uri="{FF2B5EF4-FFF2-40B4-BE49-F238E27FC236}">
              <a16:creationId xmlns:a16="http://schemas.microsoft.com/office/drawing/2014/main" id="{7E40E7E4-5292-4144-8FB6-6F517A3C1995}"/>
            </a:ext>
          </a:extLst>
        </xdr:cNvPr>
        <xdr:cNvPicPr>
          <a:picLocks noChangeAspect="1"/>
        </xdr:cNvPicPr>
      </xdr:nvPicPr>
      <xdr:blipFill>
        <a:blip xmlns:r="http://schemas.openxmlformats.org/officeDocument/2006/relationships" r:embed="rId6"/>
        <a:stretch>
          <a:fillRect/>
        </a:stretch>
      </xdr:blipFill>
      <xdr:spPr>
        <a:xfrm>
          <a:off x="3405188" y="3452813"/>
          <a:ext cx="16135976" cy="9072562"/>
        </a:xfrm>
        <a:prstGeom prst="rect">
          <a:avLst/>
        </a:prstGeom>
      </xdr:spPr>
    </xdr:pic>
    <xdr:clientData/>
  </xdr:twoCellAnchor>
</xdr:wsDr>
</file>

<file path=xl/drawings/drawing140.xml><?xml version="1.0" encoding="utf-8"?>
<xdr:wsDr xmlns:xdr="http://schemas.openxmlformats.org/drawingml/2006/spreadsheetDrawing" xmlns:a="http://schemas.openxmlformats.org/drawingml/2006/main">
  <xdr:twoCellAnchor editAs="oneCell">
    <xdr:from>
      <xdr:col>15</xdr:col>
      <xdr:colOff>16508</xdr:colOff>
      <xdr:row>46</xdr:row>
      <xdr:rowOff>41565</xdr:rowOff>
    </xdr:from>
    <xdr:to>
      <xdr:col>20</xdr:col>
      <xdr:colOff>1392343</xdr:colOff>
      <xdr:row>69</xdr:row>
      <xdr:rowOff>110837</xdr:rowOff>
    </xdr:to>
    <xdr:pic>
      <xdr:nvPicPr>
        <xdr:cNvPr id="2" name="Imagen 1">
          <a:extLst>
            <a:ext uri="{FF2B5EF4-FFF2-40B4-BE49-F238E27FC236}">
              <a16:creationId xmlns:a16="http://schemas.microsoft.com/office/drawing/2014/main" id="{404A374B-B896-404C-B161-4250544E0B9A}"/>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8822" t="22088" r="32430" b="44415"/>
        <a:stretch/>
      </xdr:blipFill>
      <xdr:spPr bwMode="auto">
        <a:xfrm>
          <a:off x="10579733" y="8861715"/>
          <a:ext cx="8167160" cy="37935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63500</xdr:colOff>
      <xdr:row>0</xdr:row>
      <xdr:rowOff>0</xdr:rowOff>
    </xdr:from>
    <xdr:to>
      <xdr:col>25</xdr:col>
      <xdr:colOff>1276721</xdr:colOff>
      <xdr:row>0</xdr:row>
      <xdr:rowOff>625747</xdr:rowOff>
    </xdr:to>
    <xdr:pic>
      <xdr:nvPicPr>
        <xdr:cNvPr id="3" name="Imagen 11">
          <a:extLst>
            <a:ext uri="{FF2B5EF4-FFF2-40B4-BE49-F238E27FC236}">
              <a16:creationId xmlns:a16="http://schemas.microsoft.com/office/drawing/2014/main" id="{846BD2ED-6774-4888-8985-27AE5B4A41D8}"/>
            </a:ext>
          </a:extLst>
        </xdr:cNvPr>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4" name="Imagen 10" descr="Gus Marcos – Inversiones Inmobiliarias">
          <a:extLst>
            <a:ext uri="{FF2B5EF4-FFF2-40B4-BE49-F238E27FC236}">
              <a16:creationId xmlns:a16="http://schemas.microsoft.com/office/drawing/2014/main" id="{0D43DA88-93DD-4745-A04B-D6E1C4ABFE32}"/>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85</xdr:row>
      <xdr:rowOff>51954</xdr:rowOff>
    </xdr:from>
    <xdr:to>
      <xdr:col>17</xdr:col>
      <xdr:colOff>1410295</xdr:colOff>
      <xdr:row>88</xdr:row>
      <xdr:rowOff>589</xdr:rowOff>
    </xdr:to>
    <xdr:sp macro="" textlink="">
      <xdr:nvSpPr>
        <xdr:cNvPr id="5" name="CuadroTexto 4">
          <a:extLst>
            <a:ext uri="{FF2B5EF4-FFF2-40B4-BE49-F238E27FC236}">
              <a16:creationId xmlns:a16="http://schemas.microsoft.com/office/drawing/2014/main" id="{114CE0C7-0805-48F7-868C-46EB68679A4D}"/>
            </a:ext>
          </a:extLst>
        </xdr:cNvPr>
        <xdr:cNvSpPr txBox="1"/>
      </xdr:nvSpPr>
      <xdr:spPr>
        <a:xfrm>
          <a:off x="11970327" y="15187179"/>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84</xdr:row>
      <xdr:rowOff>103909</xdr:rowOff>
    </xdr:from>
    <xdr:to>
      <xdr:col>16</xdr:col>
      <xdr:colOff>259814</xdr:colOff>
      <xdr:row>88</xdr:row>
      <xdr:rowOff>7780</xdr:rowOff>
    </xdr:to>
    <xdr:sp macro="" textlink="">
      <xdr:nvSpPr>
        <xdr:cNvPr id="6" name="Rectángulo redondeado 2">
          <a:extLst>
            <a:ext uri="{FF2B5EF4-FFF2-40B4-BE49-F238E27FC236}">
              <a16:creationId xmlns:a16="http://schemas.microsoft.com/office/drawing/2014/main" id="{7BA43C88-E8E3-4B58-BBA5-395B9CC26776}"/>
            </a:ext>
          </a:extLst>
        </xdr:cNvPr>
        <xdr:cNvSpPr/>
      </xdr:nvSpPr>
      <xdr:spPr>
        <a:xfrm>
          <a:off x="10753725" y="15077209"/>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200743</xdr:colOff>
      <xdr:row>79</xdr:row>
      <xdr:rowOff>128350</xdr:rowOff>
    </xdr:from>
    <xdr:to>
      <xdr:col>16</xdr:col>
      <xdr:colOff>270057</xdr:colOff>
      <xdr:row>83</xdr:row>
      <xdr:rowOff>46599</xdr:rowOff>
    </xdr:to>
    <xdr:sp macro="" textlink="">
      <xdr:nvSpPr>
        <xdr:cNvPr id="7" name="Rectángulo redondeado 2">
          <a:extLst>
            <a:ext uri="{FF2B5EF4-FFF2-40B4-BE49-F238E27FC236}">
              <a16:creationId xmlns:a16="http://schemas.microsoft.com/office/drawing/2014/main" id="{2E90209E-17E1-4B85-80AA-552774230FA0}"/>
            </a:ext>
          </a:extLst>
        </xdr:cNvPr>
        <xdr:cNvSpPr/>
      </xdr:nvSpPr>
      <xdr:spPr>
        <a:xfrm>
          <a:off x="10763968" y="14292025"/>
          <a:ext cx="1164689" cy="56594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310289</xdr:colOff>
      <xdr:row>80</xdr:row>
      <xdr:rowOff>94546</xdr:rowOff>
    </xdr:from>
    <xdr:to>
      <xdr:col>17</xdr:col>
      <xdr:colOff>1408857</xdr:colOff>
      <xdr:row>83</xdr:row>
      <xdr:rowOff>57559</xdr:rowOff>
    </xdr:to>
    <xdr:sp macro="" textlink="">
      <xdr:nvSpPr>
        <xdr:cNvPr id="8" name="CuadroTexto 7">
          <a:extLst>
            <a:ext uri="{FF2B5EF4-FFF2-40B4-BE49-F238E27FC236}">
              <a16:creationId xmlns:a16="http://schemas.microsoft.com/office/drawing/2014/main" id="{65FEE5A5-F391-478E-89CE-6D815983DAB6}"/>
            </a:ext>
          </a:extLst>
        </xdr:cNvPr>
        <xdr:cNvSpPr txBox="1"/>
      </xdr:nvSpPr>
      <xdr:spPr>
        <a:xfrm>
          <a:off x="11968889" y="14420146"/>
          <a:ext cx="2536843" cy="448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9" name="AutoShape 1">
          <a:extLst>
            <a:ext uri="{FF2B5EF4-FFF2-40B4-BE49-F238E27FC236}">
              <a16:creationId xmlns:a16="http://schemas.microsoft.com/office/drawing/2014/main" id="{D44160D1-D886-4AE3-94F1-08C07607F73F}"/>
            </a:ext>
          </a:extLst>
        </xdr:cNvPr>
        <xdr:cNvSpPr>
          <a:spLocks noChangeAspect="1" noChangeArrowheads="1"/>
        </xdr:cNvSpPr>
      </xdr:nvSpPr>
      <xdr:spPr bwMode="auto">
        <a:xfrm>
          <a:off x="6438900" y="6124575"/>
          <a:ext cx="304800" cy="2857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18</xdr:col>
      <xdr:colOff>792123</xdr:colOff>
      <xdr:row>60</xdr:row>
      <xdr:rowOff>41563</xdr:rowOff>
    </xdr:from>
    <xdr:to>
      <xdr:col>19</xdr:col>
      <xdr:colOff>928256</xdr:colOff>
      <xdr:row>68</xdr:row>
      <xdr:rowOff>83127</xdr:rowOff>
    </xdr:to>
    <xdr:sp macro="" textlink="">
      <xdr:nvSpPr>
        <xdr:cNvPr id="10" name="Rectángulo redondeado 2">
          <a:extLst>
            <a:ext uri="{FF2B5EF4-FFF2-40B4-BE49-F238E27FC236}">
              <a16:creationId xmlns:a16="http://schemas.microsoft.com/office/drawing/2014/main" id="{4F0432FE-B47A-4086-B090-8A47C4873EBA}"/>
            </a:ext>
          </a:extLst>
        </xdr:cNvPr>
        <xdr:cNvSpPr/>
      </xdr:nvSpPr>
      <xdr:spPr>
        <a:xfrm>
          <a:off x="15412998" y="11128663"/>
          <a:ext cx="1555358" cy="1336964"/>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7</xdr:col>
      <xdr:colOff>415637</xdr:colOff>
      <xdr:row>90</xdr:row>
      <xdr:rowOff>69272</xdr:rowOff>
    </xdr:from>
    <xdr:to>
      <xdr:col>9</xdr:col>
      <xdr:colOff>266700</xdr:colOff>
      <xdr:row>96</xdr:row>
      <xdr:rowOff>398864</xdr:rowOff>
    </xdr:to>
    <xdr:pic>
      <xdr:nvPicPr>
        <xdr:cNvPr id="11" name="Imagen 10">
          <a:extLst>
            <a:ext uri="{FF2B5EF4-FFF2-40B4-BE49-F238E27FC236}">
              <a16:creationId xmlns:a16="http://schemas.microsoft.com/office/drawing/2014/main" id="{BC42ECFF-7BEC-4A19-80EC-BA02C44D628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330537" y="16061747"/>
          <a:ext cx="1375063" cy="1282092"/>
        </a:xfrm>
        <a:prstGeom prst="rect">
          <a:avLst/>
        </a:prstGeom>
      </xdr:spPr>
    </xdr:pic>
    <xdr:clientData/>
  </xdr:twoCellAnchor>
  <xdr:twoCellAnchor editAs="oneCell">
    <xdr:from>
      <xdr:col>11</xdr:col>
      <xdr:colOff>124689</xdr:colOff>
      <xdr:row>89</xdr:row>
      <xdr:rowOff>138545</xdr:rowOff>
    </xdr:from>
    <xdr:to>
      <xdr:col>12</xdr:col>
      <xdr:colOff>745546</xdr:colOff>
      <xdr:row>96</xdr:row>
      <xdr:rowOff>377537</xdr:rowOff>
    </xdr:to>
    <xdr:pic>
      <xdr:nvPicPr>
        <xdr:cNvPr id="12" name="Imagen 11">
          <a:extLst>
            <a:ext uri="{FF2B5EF4-FFF2-40B4-BE49-F238E27FC236}">
              <a16:creationId xmlns:a16="http://schemas.microsoft.com/office/drawing/2014/main" id="{BAD2AC0C-8DE1-4A6A-B10C-02942B301432}"/>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8087589" y="15969095"/>
          <a:ext cx="1382857" cy="1353417"/>
        </a:xfrm>
        <a:prstGeom prst="rect">
          <a:avLst/>
        </a:prstGeom>
      </xdr:spPr>
    </xdr:pic>
    <xdr:clientData/>
  </xdr:twoCellAnchor>
  <xdr:twoCellAnchor>
    <xdr:from>
      <xdr:col>5</xdr:col>
      <xdr:colOff>363681</xdr:colOff>
      <xdr:row>85</xdr:row>
      <xdr:rowOff>107719</xdr:rowOff>
    </xdr:from>
    <xdr:to>
      <xdr:col>10</xdr:col>
      <xdr:colOff>158750</xdr:colOff>
      <xdr:row>88</xdr:row>
      <xdr:rowOff>107719</xdr:rowOff>
    </xdr:to>
    <xdr:sp macro="" textlink="">
      <xdr:nvSpPr>
        <xdr:cNvPr id="13" name="CuadroTexto 12">
          <a:extLst>
            <a:ext uri="{FF2B5EF4-FFF2-40B4-BE49-F238E27FC236}">
              <a16:creationId xmlns:a16="http://schemas.microsoft.com/office/drawing/2014/main" id="{9B5CAD49-0CE3-49BA-8DCF-A75A00DC3791}"/>
            </a:ext>
          </a:extLst>
        </xdr:cNvPr>
        <xdr:cNvSpPr txBox="1"/>
      </xdr:nvSpPr>
      <xdr:spPr>
        <a:xfrm>
          <a:off x="3760931" y="15125469"/>
          <a:ext cx="3605069"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MURO CORE SW-1 EJE F-H /6-7</a:t>
          </a:r>
        </a:p>
      </xdr:txBody>
    </xdr:sp>
    <xdr:clientData/>
  </xdr:twoCellAnchor>
  <xdr:twoCellAnchor editAs="oneCell">
    <xdr:from>
      <xdr:col>20</xdr:col>
      <xdr:colOff>1415967</xdr:colOff>
      <xdr:row>45</xdr:row>
      <xdr:rowOff>138545</xdr:rowOff>
    </xdr:from>
    <xdr:to>
      <xdr:col>25</xdr:col>
      <xdr:colOff>1007053</xdr:colOff>
      <xdr:row>72</xdr:row>
      <xdr:rowOff>110837</xdr:rowOff>
    </xdr:to>
    <xdr:pic>
      <xdr:nvPicPr>
        <xdr:cNvPr id="14" name="Imagen 13">
          <a:extLst>
            <a:ext uri="{FF2B5EF4-FFF2-40B4-BE49-F238E27FC236}">
              <a16:creationId xmlns:a16="http://schemas.microsoft.com/office/drawing/2014/main" id="{14AA66B4-497F-4850-8056-11999715B5BC}"/>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227" t="16966" r="61609" b="62446"/>
        <a:stretch/>
      </xdr:blipFill>
      <xdr:spPr bwMode="auto">
        <a:xfrm>
          <a:off x="18770517" y="8796770"/>
          <a:ext cx="5468011" cy="43442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320386</xdr:colOff>
      <xdr:row>90</xdr:row>
      <xdr:rowOff>34637</xdr:rowOff>
    </xdr:from>
    <xdr:to>
      <xdr:col>23</xdr:col>
      <xdr:colOff>749244</xdr:colOff>
      <xdr:row>97</xdr:row>
      <xdr:rowOff>31451</xdr:rowOff>
    </xdr:to>
    <xdr:pic>
      <xdr:nvPicPr>
        <xdr:cNvPr id="17" name="Imagen 16">
          <a:extLst>
            <a:ext uri="{FF2B5EF4-FFF2-40B4-BE49-F238E27FC236}">
              <a16:creationId xmlns:a16="http://schemas.microsoft.com/office/drawing/2014/main" id="{C0BA9360-09C4-4B73-A093-595ACB525574}"/>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r="22043"/>
        <a:stretch/>
      </xdr:blipFill>
      <xdr:spPr bwMode="auto">
        <a:xfrm>
          <a:off x="5235286" y="16027112"/>
          <a:ext cx="16564208" cy="1663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523874</xdr:colOff>
      <xdr:row>22</xdr:row>
      <xdr:rowOff>63500</xdr:rowOff>
    </xdr:from>
    <xdr:to>
      <xdr:col>12</xdr:col>
      <xdr:colOff>164069</xdr:colOff>
      <xdr:row>48</xdr:row>
      <xdr:rowOff>63500</xdr:rowOff>
    </xdr:to>
    <xdr:pic>
      <xdr:nvPicPr>
        <xdr:cNvPr id="18" name="Imagen 17">
          <a:extLst>
            <a:ext uri="{FF2B5EF4-FFF2-40B4-BE49-F238E27FC236}">
              <a16:creationId xmlns:a16="http://schemas.microsoft.com/office/drawing/2014/main" id="{A8FAA29F-CFD7-4019-A2BA-4A32335ABC72}"/>
            </a:ext>
          </a:extLst>
        </xdr:cNvPr>
        <xdr:cNvPicPr>
          <a:picLocks noChangeAspect="1"/>
        </xdr:cNvPicPr>
      </xdr:nvPicPr>
      <xdr:blipFill>
        <a:blip xmlns:r="http://schemas.openxmlformats.org/officeDocument/2006/relationships" r:embed="rId8"/>
        <a:stretch>
          <a:fillRect/>
        </a:stretch>
      </xdr:blipFill>
      <xdr:spPr>
        <a:xfrm>
          <a:off x="1635124" y="4810125"/>
          <a:ext cx="7260195" cy="4397375"/>
        </a:xfrm>
        <a:prstGeom prst="rect">
          <a:avLst/>
        </a:prstGeom>
      </xdr:spPr>
    </xdr:pic>
    <xdr:clientData/>
  </xdr:twoCellAnchor>
  <xdr:twoCellAnchor editAs="oneCell">
    <xdr:from>
      <xdr:col>2</xdr:col>
      <xdr:colOff>492125</xdr:colOff>
      <xdr:row>50</xdr:row>
      <xdr:rowOff>15875</xdr:rowOff>
    </xdr:from>
    <xdr:to>
      <xdr:col>12</xdr:col>
      <xdr:colOff>95250</xdr:colOff>
      <xdr:row>76</xdr:row>
      <xdr:rowOff>127000</xdr:rowOff>
    </xdr:to>
    <xdr:pic>
      <xdr:nvPicPr>
        <xdr:cNvPr id="19" name="Imagen 18">
          <a:extLst>
            <a:ext uri="{FF2B5EF4-FFF2-40B4-BE49-F238E27FC236}">
              <a16:creationId xmlns:a16="http://schemas.microsoft.com/office/drawing/2014/main" id="{686533CD-748D-48B3-B5C1-699B8810F621}"/>
            </a:ext>
          </a:extLst>
        </xdr:cNvPr>
        <xdr:cNvPicPr>
          <a:picLocks noChangeAspect="1"/>
        </xdr:cNvPicPr>
      </xdr:nvPicPr>
      <xdr:blipFill>
        <a:blip xmlns:r="http://schemas.openxmlformats.org/officeDocument/2006/relationships" r:embed="rId9"/>
        <a:stretch>
          <a:fillRect/>
        </a:stretch>
      </xdr:blipFill>
      <xdr:spPr>
        <a:xfrm>
          <a:off x="1603375" y="9477375"/>
          <a:ext cx="7223125" cy="4238625"/>
        </a:xfrm>
        <a:prstGeom prst="rect">
          <a:avLst/>
        </a:prstGeom>
      </xdr:spPr>
    </xdr:pic>
    <xdr:clientData/>
  </xdr:twoCellAnchor>
</xdr:wsDr>
</file>

<file path=xl/drawings/drawing141.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7D7579B4-949C-4D6C-A8D2-9557275764D8}"/>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2329D7E8-C386-4374-A9E3-5E7372AC179E}"/>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7651F660-05A7-407E-B1FC-F1363238C552}"/>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353840</xdr:colOff>
      <xdr:row>90</xdr:row>
      <xdr:rowOff>78706</xdr:rowOff>
    </xdr:from>
    <xdr:to>
      <xdr:col>13</xdr:col>
      <xdr:colOff>204038</xdr:colOff>
      <xdr:row>98</xdr:row>
      <xdr:rowOff>133187</xdr:rowOff>
    </xdr:to>
    <xdr:pic>
      <xdr:nvPicPr>
        <xdr:cNvPr id="5" name="Imagen 4">
          <a:extLst>
            <a:ext uri="{FF2B5EF4-FFF2-40B4-BE49-F238E27FC236}">
              <a16:creationId xmlns:a16="http://schemas.microsoft.com/office/drawing/2014/main" id="{8734418A-98D6-4086-B4AE-B84D7F39F689}"/>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316740" y="15642556"/>
          <a:ext cx="1374198" cy="1349881"/>
        </a:xfrm>
        <a:prstGeom prst="rect">
          <a:avLst/>
        </a:prstGeom>
      </xdr:spPr>
    </xdr:pic>
    <xdr:clientData/>
  </xdr:twoCellAnchor>
  <xdr:twoCellAnchor editAs="oneCell">
    <xdr:from>
      <xdr:col>8</xdr:col>
      <xdr:colOff>8816</xdr:colOff>
      <xdr:row>90</xdr:row>
      <xdr:rowOff>95568</xdr:rowOff>
    </xdr:from>
    <xdr:to>
      <xdr:col>24</xdr:col>
      <xdr:colOff>50324</xdr:colOff>
      <xdr:row>100</xdr:row>
      <xdr:rowOff>47932</xdr:rowOff>
    </xdr:to>
    <xdr:pic>
      <xdr:nvPicPr>
        <xdr:cNvPr id="6" name="Imagen 5">
          <a:extLst>
            <a:ext uri="{FF2B5EF4-FFF2-40B4-BE49-F238E27FC236}">
              <a16:creationId xmlns:a16="http://schemas.microsoft.com/office/drawing/2014/main" id="{248D7B6A-15A9-4290-83C6-D2840B4BDB88}"/>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2043"/>
        <a:stretch/>
      </xdr:blipFill>
      <xdr:spPr bwMode="auto">
        <a:xfrm>
          <a:off x="5685716" y="15659418"/>
          <a:ext cx="16500708" cy="15525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114300</xdr:colOff>
      <xdr:row>33</xdr:row>
      <xdr:rowOff>19050</xdr:rowOff>
    </xdr:from>
    <xdr:to>
      <xdr:col>26</xdr:col>
      <xdr:colOff>38100</xdr:colOff>
      <xdr:row>63</xdr:row>
      <xdr:rowOff>19050</xdr:rowOff>
    </xdr:to>
    <xdr:pic>
      <xdr:nvPicPr>
        <xdr:cNvPr id="8" name="Imagen 7">
          <a:extLst>
            <a:ext uri="{FF2B5EF4-FFF2-40B4-BE49-F238E27FC236}">
              <a16:creationId xmlns:a16="http://schemas.microsoft.com/office/drawing/2014/main" id="{5A7398D1-2AF6-44C1-93E4-6DB9CDB2D29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57200" y="6496050"/>
          <a:ext cx="24174450" cy="514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2.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1D6A469F-33D7-43BA-B270-793D026412AC}"/>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D2478E37-DA6A-4381-8ECC-E57B421D6A56}"/>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5DA11D46-0D98-405B-8524-3209C5E69F6C}"/>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F36300BA-58A9-4BF5-8250-35A34CB2E1C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7533" cy="1339908"/>
        </a:xfrm>
        <a:prstGeom prst="rect">
          <a:avLst/>
        </a:prstGeom>
      </xdr:spPr>
    </xdr:pic>
    <xdr:clientData/>
  </xdr:twoCellAnchor>
  <xdr:twoCellAnchor>
    <xdr:from>
      <xdr:col>13</xdr:col>
      <xdr:colOff>351126</xdr:colOff>
      <xdr:row>85</xdr:row>
      <xdr:rowOff>13854</xdr:rowOff>
    </xdr:from>
    <xdr:to>
      <xdr:col>18</xdr:col>
      <xdr:colOff>240290</xdr:colOff>
      <xdr:row>94</xdr:row>
      <xdr:rowOff>96982</xdr:rowOff>
    </xdr:to>
    <xdr:sp macro="" textlink="">
      <xdr:nvSpPr>
        <xdr:cNvPr id="6" name="CuadroTexto 5">
          <a:extLst>
            <a:ext uri="{FF2B5EF4-FFF2-40B4-BE49-F238E27FC236}">
              <a16:creationId xmlns:a16="http://schemas.microsoft.com/office/drawing/2014/main" id="{8F1F7A14-C017-4578-A600-74E5C4002ED9}"/>
            </a:ext>
          </a:extLst>
        </xdr:cNvPr>
        <xdr:cNvSpPr txBox="1"/>
      </xdr:nvSpPr>
      <xdr:spPr>
        <a:xfrm>
          <a:off x="9828501" y="15063354"/>
          <a:ext cx="5008852" cy="1630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800" b="1">
              <a:solidFill>
                <a:schemeClr val="tx1"/>
              </a:solidFill>
            </a:rPr>
            <a:t>MURO CORE SW-1 EJE F-H /6-7</a:t>
          </a:r>
          <a:endParaRPr lang="es-ES" sz="1600" b="1">
            <a:solidFill>
              <a:schemeClr val="tx1"/>
            </a:solidFill>
          </a:endParaRPr>
        </a:p>
      </xdr:txBody>
    </xdr:sp>
    <xdr:clientData/>
  </xdr:twoCellAnchor>
  <xdr:twoCellAnchor editAs="oneCell">
    <xdr:from>
      <xdr:col>8</xdr:col>
      <xdr:colOff>252933</xdr:colOff>
      <xdr:row>90</xdr:row>
      <xdr:rowOff>44073</xdr:rowOff>
    </xdr:from>
    <xdr:to>
      <xdr:col>24</xdr:col>
      <xdr:colOff>332541</xdr:colOff>
      <xdr:row>100</xdr:row>
      <xdr:rowOff>48825</xdr:rowOff>
    </xdr:to>
    <xdr:pic>
      <xdr:nvPicPr>
        <xdr:cNvPr id="9" name="Imagen 8">
          <a:extLst>
            <a:ext uri="{FF2B5EF4-FFF2-40B4-BE49-F238E27FC236}">
              <a16:creationId xmlns:a16="http://schemas.microsoft.com/office/drawing/2014/main" id="{9BACE2A7-5B40-4C97-9149-21F302AC66AE}"/>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2043"/>
        <a:stretch/>
      </xdr:blipFill>
      <xdr:spPr bwMode="auto">
        <a:xfrm>
          <a:off x="5929833" y="15607923"/>
          <a:ext cx="16538808" cy="1604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666750</xdr:colOff>
      <xdr:row>12</xdr:row>
      <xdr:rowOff>166688</xdr:rowOff>
    </xdr:from>
    <xdr:to>
      <xdr:col>22</xdr:col>
      <xdr:colOff>285750</xdr:colOff>
      <xdr:row>51</xdr:row>
      <xdr:rowOff>95250</xdr:rowOff>
    </xdr:to>
    <xdr:pic>
      <xdr:nvPicPr>
        <xdr:cNvPr id="10" name="Imagen 9">
          <a:extLst>
            <a:ext uri="{FF2B5EF4-FFF2-40B4-BE49-F238E27FC236}">
              <a16:creationId xmlns:a16="http://schemas.microsoft.com/office/drawing/2014/main" id="{00E6A8F4-B0CE-49E1-A19E-1E00169B18E6}"/>
            </a:ext>
          </a:extLst>
        </xdr:cNvPr>
        <xdr:cNvPicPr>
          <a:picLocks noChangeAspect="1"/>
        </xdr:cNvPicPr>
      </xdr:nvPicPr>
      <xdr:blipFill>
        <a:blip xmlns:r="http://schemas.openxmlformats.org/officeDocument/2006/relationships" r:embed="rId6"/>
        <a:stretch>
          <a:fillRect/>
        </a:stretch>
      </xdr:blipFill>
      <xdr:spPr>
        <a:xfrm>
          <a:off x="4048125" y="2857501"/>
          <a:ext cx="16287750" cy="6619874"/>
        </a:xfrm>
        <a:prstGeom prst="rect">
          <a:avLst/>
        </a:prstGeom>
      </xdr:spPr>
    </xdr:pic>
    <xdr:clientData/>
  </xdr:twoCellAnchor>
  <xdr:twoCellAnchor editAs="oneCell">
    <xdr:from>
      <xdr:col>5</xdr:col>
      <xdr:colOff>642937</xdr:colOff>
      <xdr:row>53</xdr:row>
      <xdr:rowOff>142876</xdr:rowOff>
    </xdr:from>
    <xdr:to>
      <xdr:col>22</xdr:col>
      <xdr:colOff>214312</xdr:colOff>
      <xdr:row>85</xdr:row>
      <xdr:rowOff>23812</xdr:rowOff>
    </xdr:to>
    <xdr:pic>
      <xdr:nvPicPr>
        <xdr:cNvPr id="11" name="Imagen 10">
          <a:extLst>
            <a:ext uri="{FF2B5EF4-FFF2-40B4-BE49-F238E27FC236}">
              <a16:creationId xmlns:a16="http://schemas.microsoft.com/office/drawing/2014/main" id="{11B14B17-C35B-48C6-86D7-69C17017D28B}"/>
            </a:ext>
          </a:extLst>
        </xdr:cNvPr>
        <xdr:cNvPicPr>
          <a:picLocks noChangeAspect="1"/>
        </xdr:cNvPicPr>
      </xdr:nvPicPr>
      <xdr:blipFill>
        <a:blip xmlns:r="http://schemas.openxmlformats.org/officeDocument/2006/relationships" r:embed="rId7"/>
        <a:stretch>
          <a:fillRect/>
        </a:stretch>
      </xdr:blipFill>
      <xdr:spPr>
        <a:xfrm>
          <a:off x="4024312" y="9858376"/>
          <a:ext cx="16240125" cy="5214936"/>
        </a:xfrm>
        <a:prstGeom prst="rect">
          <a:avLst/>
        </a:prstGeom>
      </xdr:spPr>
    </xdr:pic>
    <xdr:clientData/>
  </xdr:twoCellAnchor>
</xdr:wsDr>
</file>

<file path=xl/drawings/drawing143.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9B08F6BE-3573-4AE8-A7F5-2B545F3D961D}"/>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FD477FD9-1CB2-4038-9AFF-22C8AA53230B}"/>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85</xdr:row>
      <xdr:rowOff>51954</xdr:rowOff>
    </xdr:from>
    <xdr:to>
      <xdr:col>17</xdr:col>
      <xdr:colOff>1410295</xdr:colOff>
      <xdr:row>88</xdr:row>
      <xdr:rowOff>589</xdr:rowOff>
    </xdr:to>
    <xdr:sp macro="" textlink="">
      <xdr:nvSpPr>
        <xdr:cNvPr id="4" name="CuadroTexto 3">
          <a:extLst>
            <a:ext uri="{FF2B5EF4-FFF2-40B4-BE49-F238E27FC236}">
              <a16:creationId xmlns:a16="http://schemas.microsoft.com/office/drawing/2014/main" id="{CCDA0C26-B65A-422B-B0C6-0289ACC6713F}"/>
            </a:ext>
          </a:extLst>
        </xdr:cNvPr>
        <xdr:cNvSpPr txBox="1"/>
      </xdr:nvSpPr>
      <xdr:spPr>
        <a:xfrm>
          <a:off x="11970327" y="15234804"/>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84</xdr:row>
      <xdr:rowOff>103909</xdr:rowOff>
    </xdr:from>
    <xdr:to>
      <xdr:col>16</xdr:col>
      <xdr:colOff>259814</xdr:colOff>
      <xdr:row>88</xdr:row>
      <xdr:rowOff>7780</xdr:rowOff>
    </xdr:to>
    <xdr:sp macro="" textlink="">
      <xdr:nvSpPr>
        <xdr:cNvPr id="5" name="Rectángulo redondeado 2">
          <a:extLst>
            <a:ext uri="{FF2B5EF4-FFF2-40B4-BE49-F238E27FC236}">
              <a16:creationId xmlns:a16="http://schemas.microsoft.com/office/drawing/2014/main" id="{752EED1B-8B6D-49C3-9389-DA6259B7AC56}"/>
            </a:ext>
          </a:extLst>
        </xdr:cNvPr>
        <xdr:cNvSpPr/>
      </xdr:nvSpPr>
      <xdr:spPr>
        <a:xfrm>
          <a:off x="10753725" y="15124834"/>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200743</xdr:colOff>
      <xdr:row>79</xdr:row>
      <xdr:rowOff>128350</xdr:rowOff>
    </xdr:from>
    <xdr:to>
      <xdr:col>16</xdr:col>
      <xdr:colOff>270057</xdr:colOff>
      <xdr:row>83</xdr:row>
      <xdr:rowOff>46599</xdr:rowOff>
    </xdr:to>
    <xdr:sp macro="" textlink="">
      <xdr:nvSpPr>
        <xdr:cNvPr id="6" name="Rectángulo redondeado 2">
          <a:extLst>
            <a:ext uri="{FF2B5EF4-FFF2-40B4-BE49-F238E27FC236}">
              <a16:creationId xmlns:a16="http://schemas.microsoft.com/office/drawing/2014/main" id="{A4543F9B-C270-495F-9BB7-D8554F5C108C}"/>
            </a:ext>
          </a:extLst>
        </xdr:cNvPr>
        <xdr:cNvSpPr/>
      </xdr:nvSpPr>
      <xdr:spPr>
        <a:xfrm>
          <a:off x="10763968" y="14339650"/>
          <a:ext cx="1164689" cy="56594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310289</xdr:colOff>
      <xdr:row>80</xdr:row>
      <xdr:rowOff>94546</xdr:rowOff>
    </xdr:from>
    <xdr:to>
      <xdr:col>17</xdr:col>
      <xdr:colOff>1408857</xdr:colOff>
      <xdr:row>83</xdr:row>
      <xdr:rowOff>57559</xdr:rowOff>
    </xdr:to>
    <xdr:sp macro="" textlink="">
      <xdr:nvSpPr>
        <xdr:cNvPr id="7" name="CuadroTexto 6">
          <a:extLst>
            <a:ext uri="{FF2B5EF4-FFF2-40B4-BE49-F238E27FC236}">
              <a16:creationId xmlns:a16="http://schemas.microsoft.com/office/drawing/2014/main" id="{A62244E5-6C17-4465-9988-389994462F52}"/>
            </a:ext>
          </a:extLst>
        </xdr:cNvPr>
        <xdr:cNvSpPr txBox="1"/>
      </xdr:nvSpPr>
      <xdr:spPr>
        <a:xfrm>
          <a:off x="11968889" y="14467771"/>
          <a:ext cx="2536843" cy="448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8" name="AutoShape 1">
          <a:extLst>
            <a:ext uri="{FF2B5EF4-FFF2-40B4-BE49-F238E27FC236}">
              <a16:creationId xmlns:a16="http://schemas.microsoft.com/office/drawing/2014/main" id="{560B460F-CF54-44C2-9C05-0E6B825A3869}"/>
            </a:ext>
          </a:extLst>
        </xdr:cNvPr>
        <xdr:cNvSpPr>
          <a:spLocks noChangeAspect="1" noChangeArrowheads="1"/>
        </xdr:cNvSpPr>
      </xdr:nvSpPr>
      <xdr:spPr bwMode="auto">
        <a:xfrm>
          <a:off x="6438900" y="6124575"/>
          <a:ext cx="304800" cy="2857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415637</xdr:colOff>
      <xdr:row>90</xdr:row>
      <xdr:rowOff>69272</xdr:rowOff>
    </xdr:from>
    <xdr:to>
      <xdr:col>9</xdr:col>
      <xdr:colOff>266700</xdr:colOff>
      <xdr:row>96</xdr:row>
      <xdr:rowOff>398863</xdr:rowOff>
    </xdr:to>
    <xdr:pic>
      <xdr:nvPicPr>
        <xdr:cNvPr id="9" name="Imagen 8">
          <a:extLst>
            <a:ext uri="{FF2B5EF4-FFF2-40B4-BE49-F238E27FC236}">
              <a16:creationId xmlns:a16="http://schemas.microsoft.com/office/drawing/2014/main" id="{F25FD9C3-2471-4FA3-B0FB-9867BE22C35E}"/>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5330537" y="16109372"/>
          <a:ext cx="1375063" cy="1282091"/>
        </a:xfrm>
        <a:prstGeom prst="rect">
          <a:avLst/>
        </a:prstGeom>
      </xdr:spPr>
    </xdr:pic>
    <xdr:clientData/>
  </xdr:twoCellAnchor>
  <xdr:twoCellAnchor editAs="oneCell">
    <xdr:from>
      <xdr:col>10</xdr:col>
      <xdr:colOff>648201</xdr:colOff>
      <xdr:row>89</xdr:row>
      <xdr:rowOff>157413</xdr:rowOff>
    </xdr:from>
    <xdr:to>
      <xdr:col>12</xdr:col>
      <xdr:colOff>492272</xdr:colOff>
      <xdr:row>96</xdr:row>
      <xdr:rowOff>400214</xdr:rowOff>
    </xdr:to>
    <xdr:pic>
      <xdr:nvPicPr>
        <xdr:cNvPr id="10" name="Imagen 9">
          <a:extLst>
            <a:ext uri="{FF2B5EF4-FFF2-40B4-BE49-F238E27FC236}">
              <a16:creationId xmlns:a16="http://schemas.microsoft.com/office/drawing/2014/main" id="{9748484F-B450-4D7A-9325-9040C9C23C06}"/>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7849101" y="16035588"/>
          <a:ext cx="1368071" cy="1357226"/>
        </a:xfrm>
        <a:prstGeom prst="rect">
          <a:avLst/>
        </a:prstGeom>
      </xdr:spPr>
    </xdr:pic>
    <xdr:clientData/>
  </xdr:twoCellAnchor>
  <xdr:twoCellAnchor>
    <xdr:from>
      <xdr:col>5</xdr:col>
      <xdr:colOff>363680</xdr:colOff>
      <xdr:row>85</xdr:row>
      <xdr:rowOff>107719</xdr:rowOff>
    </xdr:from>
    <xdr:to>
      <xdr:col>9</xdr:col>
      <xdr:colOff>395376</xdr:colOff>
      <xdr:row>88</xdr:row>
      <xdr:rowOff>107719</xdr:rowOff>
    </xdr:to>
    <xdr:sp macro="" textlink="">
      <xdr:nvSpPr>
        <xdr:cNvPr id="11" name="CuadroTexto 10">
          <a:extLst>
            <a:ext uri="{FF2B5EF4-FFF2-40B4-BE49-F238E27FC236}">
              <a16:creationId xmlns:a16="http://schemas.microsoft.com/office/drawing/2014/main" id="{7B0AEEBD-3CF2-42DC-8ECC-CE0E1BCC892F}"/>
            </a:ext>
          </a:extLst>
        </xdr:cNvPr>
        <xdr:cNvSpPr txBox="1"/>
      </xdr:nvSpPr>
      <xdr:spPr>
        <a:xfrm>
          <a:off x="3754580" y="15290569"/>
          <a:ext cx="3079696"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MURO CORE SW-1 EJE F-H /AZ-SP</a:t>
          </a:r>
          <a:endParaRPr lang="es-ES" sz="1600" b="1" baseline="0">
            <a:solidFill>
              <a:schemeClr val="tx1"/>
            </a:solidFill>
          </a:endParaRPr>
        </a:p>
        <a:p>
          <a:endParaRPr lang="es-ES" sz="1600" b="1">
            <a:solidFill>
              <a:schemeClr val="tx1"/>
            </a:solidFill>
          </a:endParaRPr>
        </a:p>
      </xdr:txBody>
    </xdr:sp>
    <xdr:clientData/>
  </xdr:twoCellAnchor>
  <xdr:twoCellAnchor editAs="oneCell">
    <xdr:from>
      <xdr:col>18</xdr:col>
      <xdr:colOff>1418561</xdr:colOff>
      <xdr:row>63</xdr:row>
      <xdr:rowOff>39135</xdr:rowOff>
    </xdr:from>
    <xdr:to>
      <xdr:col>19</xdr:col>
      <xdr:colOff>600611</xdr:colOff>
      <xdr:row>70</xdr:row>
      <xdr:rowOff>157269</xdr:rowOff>
    </xdr:to>
    <xdr:pic>
      <xdr:nvPicPr>
        <xdr:cNvPr id="12" name="Imagen 11">
          <a:extLst>
            <a:ext uri="{FF2B5EF4-FFF2-40B4-BE49-F238E27FC236}">
              <a16:creationId xmlns:a16="http://schemas.microsoft.com/office/drawing/2014/main" id="{65E3D46D-A557-4FAE-8491-77A2A499CECD}"/>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rot="5400000">
          <a:off x="15714269" y="11984802"/>
          <a:ext cx="1251609" cy="601275"/>
        </a:xfrm>
        <a:prstGeom prst="rect">
          <a:avLst/>
        </a:prstGeom>
      </xdr:spPr>
    </xdr:pic>
    <xdr:clientData/>
  </xdr:twoCellAnchor>
  <xdr:twoCellAnchor editAs="oneCell">
    <xdr:from>
      <xdr:col>19</xdr:col>
      <xdr:colOff>760201</xdr:colOff>
      <xdr:row>63</xdr:row>
      <xdr:rowOff>43795</xdr:rowOff>
    </xdr:from>
    <xdr:to>
      <xdr:col>20</xdr:col>
      <xdr:colOff>61500</xdr:colOff>
      <xdr:row>71</xdr:row>
      <xdr:rowOff>19053</xdr:rowOff>
    </xdr:to>
    <xdr:pic>
      <xdr:nvPicPr>
        <xdr:cNvPr id="13" name="Imagen 12">
          <a:extLst>
            <a:ext uri="{FF2B5EF4-FFF2-40B4-BE49-F238E27FC236}">
              <a16:creationId xmlns:a16="http://schemas.microsoft.com/office/drawing/2014/main" id="{5C799D21-A4AC-4BCD-8ECB-F48973441C75}"/>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rot="5400000">
          <a:off x="16472847" y="11991749"/>
          <a:ext cx="1270658" cy="615749"/>
        </a:xfrm>
        <a:prstGeom prst="rect">
          <a:avLst/>
        </a:prstGeom>
      </xdr:spPr>
    </xdr:pic>
    <xdr:clientData/>
  </xdr:twoCellAnchor>
  <xdr:twoCellAnchor editAs="oneCell">
    <xdr:from>
      <xdr:col>20</xdr:col>
      <xdr:colOff>657677</xdr:colOff>
      <xdr:row>42</xdr:row>
      <xdr:rowOff>21001</xdr:rowOff>
    </xdr:from>
    <xdr:to>
      <xdr:col>25</xdr:col>
      <xdr:colOff>272143</xdr:colOff>
      <xdr:row>77</xdr:row>
      <xdr:rowOff>45357</xdr:rowOff>
    </xdr:to>
    <xdr:pic>
      <xdr:nvPicPr>
        <xdr:cNvPr id="14" name="Imagen 13">
          <a:extLst>
            <a:ext uri="{FF2B5EF4-FFF2-40B4-BE49-F238E27FC236}">
              <a16:creationId xmlns:a16="http://schemas.microsoft.com/office/drawing/2014/main" id="{FA157DC0-3120-492B-9580-5CA39525FC97}"/>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6736" t="25450" r="30068" b="17742"/>
        <a:stretch/>
      </xdr:blipFill>
      <xdr:spPr bwMode="auto">
        <a:xfrm>
          <a:off x="18012227" y="8241076"/>
          <a:ext cx="5491391" cy="56917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152400</xdr:colOff>
      <xdr:row>46</xdr:row>
      <xdr:rowOff>38108</xdr:rowOff>
    </xdr:from>
    <xdr:to>
      <xdr:col>22</xdr:col>
      <xdr:colOff>417468</xdr:colOff>
      <xdr:row>74</xdr:row>
      <xdr:rowOff>19050</xdr:rowOff>
    </xdr:to>
    <xdr:pic>
      <xdr:nvPicPr>
        <xdr:cNvPr id="15" name="Imagen 14">
          <a:extLst>
            <a:ext uri="{FF2B5EF4-FFF2-40B4-BE49-F238E27FC236}">
              <a16:creationId xmlns:a16="http://schemas.microsoft.com/office/drawing/2014/main" id="{BE430FDB-49B6-4BEC-B2D3-74945A3BEDA4}"/>
            </a:ext>
          </a:extLst>
        </xdr:cNvPr>
        <xdr:cNvPicPr>
          <a:picLocks noChangeAspect="1" noChangeArrowheads="1"/>
        </xdr:cNvPicPr>
      </xdr:nvPicPr>
      <xdr:blipFill rotWithShape="1">
        <a:blip xmlns:r="http://schemas.openxmlformats.org/officeDocument/2006/relationships" r:embed="rId7" cstate="print">
          <a:biLevel thresh="75000"/>
          <a:extLst>
            <a:ext uri="{28A0092B-C50C-407E-A947-70E740481C1C}">
              <a14:useLocalDpi xmlns:a14="http://schemas.microsoft.com/office/drawing/2010/main" val="0"/>
            </a:ext>
          </a:extLst>
        </a:blip>
        <a:srcRect l="18588" t="15451" r="52138" b="51442"/>
        <a:stretch/>
      </xdr:blipFill>
      <xdr:spPr bwMode="auto">
        <a:xfrm>
          <a:off x="9639300" y="9086858"/>
          <a:ext cx="10894968" cy="47815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251279</xdr:colOff>
      <xdr:row>90</xdr:row>
      <xdr:rowOff>131082</xdr:rowOff>
    </xdr:from>
    <xdr:to>
      <xdr:col>23</xdr:col>
      <xdr:colOff>501877</xdr:colOff>
      <xdr:row>96</xdr:row>
      <xdr:rowOff>638628</xdr:rowOff>
    </xdr:to>
    <xdr:pic>
      <xdr:nvPicPr>
        <xdr:cNvPr id="18" name="Imagen 17">
          <a:extLst>
            <a:ext uri="{FF2B5EF4-FFF2-40B4-BE49-F238E27FC236}">
              <a16:creationId xmlns:a16="http://schemas.microsoft.com/office/drawing/2014/main" id="{21B3CF0F-C1F2-43DD-B2BA-E3F04D35BD06}"/>
            </a:ext>
          </a:extLst>
        </xdr:cNvPr>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r="22043"/>
        <a:stretch/>
      </xdr:blipFill>
      <xdr:spPr bwMode="auto">
        <a:xfrm>
          <a:off x="5166179" y="16171182"/>
          <a:ext cx="16385948" cy="14600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119062</xdr:colOff>
      <xdr:row>23</xdr:row>
      <xdr:rowOff>55561</xdr:rowOff>
    </xdr:from>
    <xdr:to>
      <xdr:col>13</xdr:col>
      <xdr:colOff>547687</xdr:colOff>
      <xdr:row>49</xdr:row>
      <xdr:rowOff>159623</xdr:rowOff>
    </xdr:to>
    <xdr:pic>
      <xdr:nvPicPr>
        <xdr:cNvPr id="16" name="Imagen 15">
          <a:extLst>
            <a:ext uri="{FF2B5EF4-FFF2-40B4-BE49-F238E27FC236}">
              <a16:creationId xmlns:a16="http://schemas.microsoft.com/office/drawing/2014/main" id="{8B994754-79D7-4E08-BC78-CE92B914F63E}"/>
            </a:ext>
          </a:extLst>
        </xdr:cNvPr>
        <xdr:cNvPicPr>
          <a:picLocks noChangeAspect="1"/>
        </xdr:cNvPicPr>
      </xdr:nvPicPr>
      <xdr:blipFill>
        <a:blip xmlns:r="http://schemas.openxmlformats.org/officeDocument/2006/relationships" r:embed="rId9"/>
        <a:stretch>
          <a:fillRect/>
        </a:stretch>
      </xdr:blipFill>
      <xdr:spPr>
        <a:xfrm>
          <a:off x="452437" y="4984749"/>
          <a:ext cx="9572625" cy="4533187"/>
        </a:xfrm>
        <a:prstGeom prst="rect">
          <a:avLst/>
        </a:prstGeom>
      </xdr:spPr>
    </xdr:pic>
    <xdr:clientData/>
  </xdr:twoCellAnchor>
  <xdr:twoCellAnchor editAs="oneCell">
    <xdr:from>
      <xdr:col>1</xdr:col>
      <xdr:colOff>47623</xdr:colOff>
      <xdr:row>52</xdr:row>
      <xdr:rowOff>7936</xdr:rowOff>
    </xdr:from>
    <xdr:to>
      <xdr:col>13</xdr:col>
      <xdr:colOff>547686</xdr:colOff>
      <xdr:row>83</xdr:row>
      <xdr:rowOff>-1</xdr:rowOff>
    </xdr:to>
    <xdr:pic>
      <xdr:nvPicPr>
        <xdr:cNvPr id="19" name="Imagen 18">
          <a:extLst>
            <a:ext uri="{FF2B5EF4-FFF2-40B4-BE49-F238E27FC236}">
              <a16:creationId xmlns:a16="http://schemas.microsoft.com/office/drawing/2014/main" id="{2305FEB4-6A99-48C4-8873-12E0F3FBA446}"/>
            </a:ext>
          </a:extLst>
        </xdr:cNvPr>
        <xdr:cNvPicPr>
          <a:picLocks noChangeAspect="1"/>
        </xdr:cNvPicPr>
      </xdr:nvPicPr>
      <xdr:blipFill>
        <a:blip xmlns:r="http://schemas.openxmlformats.org/officeDocument/2006/relationships" r:embed="rId10"/>
        <a:stretch>
          <a:fillRect/>
        </a:stretch>
      </xdr:blipFill>
      <xdr:spPr>
        <a:xfrm>
          <a:off x="380998" y="9866311"/>
          <a:ext cx="9644063" cy="5159376"/>
        </a:xfrm>
        <a:prstGeom prst="rect">
          <a:avLst/>
        </a:prstGeom>
      </xdr:spPr>
    </xdr:pic>
    <xdr:clientData/>
  </xdr:twoCellAnchor>
</xdr:wsDr>
</file>

<file path=xl/drawings/drawing144.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BE57B4CE-00D7-4FE7-BE48-2DE7BC938BF1}"/>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3010D8C7-B34A-4AE4-B51E-46D542C441D1}"/>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A7DCB569-F6D9-410C-AEFE-1EB69FA86A21}"/>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353840</xdr:colOff>
      <xdr:row>90</xdr:row>
      <xdr:rowOff>78706</xdr:rowOff>
    </xdr:from>
    <xdr:to>
      <xdr:col>13</xdr:col>
      <xdr:colOff>204038</xdr:colOff>
      <xdr:row>98</xdr:row>
      <xdr:rowOff>133187</xdr:rowOff>
    </xdr:to>
    <xdr:pic>
      <xdr:nvPicPr>
        <xdr:cNvPr id="5" name="Imagen 4">
          <a:extLst>
            <a:ext uri="{FF2B5EF4-FFF2-40B4-BE49-F238E27FC236}">
              <a16:creationId xmlns:a16="http://schemas.microsoft.com/office/drawing/2014/main" id="{ED439DFC-983A-4E66-BD02-E98CAAF2A06B}"/>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316740" y="15642556"/>
          <a:ext cx="1374198" cy="1349881"/>
        </a:xfrm>
        <a:prstGeom prst="rect">
          <a:avLst/>
        </a:prstGeom>
      </xdr:spPr>
    </xdr:pic>
    <xdr:clientData/>
  </xdr:twoCellAnchor>
  <xdr:twoCellAnchor editAs="oneCell">
    <xdr:from>
      <xdr:col>8</xdr:col>
      <xdr:colOff>389816</xdr:colOff>
      <xdr:row>91</xdr:row>
      <xdr:rowOff>57468</xdr:rowOff>
    </xdr:from>
    <xdr:to>
      <xdr:col>24</xdr:col>
      <xdr:colOff>316564</xdr:colOff>
      <xdr:row>100</xdr:row>
      <xdr:rowOff>50664</xdr:rowOff>
    </xdr:to>
    <xdr:pic>
      <xdr:nvPicPr>
        <xdr:cNvPr id="7" name="Imagen 6">
          <a:extLst>
            <a:ext uri="{FF2B5EF4-FFF2-40B4-BE49-F238E27FC236}">
              <a16:creationId xmlns:a16="http://schemas.microsoft.com/office/drawing/2014/main" id="{3A42D3D3-BC59-47F5-9185-555A6EA3AD19}"/>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2043"/>
        <a:stretch/>
      </xdr:blipFill>
      <xdr:spPr bwMode="auto">
        <a:xfrm>
          <a:off x="6066716" y="15783243"/>
          <a:ext cx="16385948" cy="14314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261939</xdr:colOff>
      <xdr:row>33</xdr:row>
      <xdr:rowOff>71437</xdr:rowOff>
    </xdr:from>
    <xdr:to>
      <xdr:col>25</xdr:col>
      <xdr:colOff>1071563</xdr:colOff>
      <xdr:row>62</xdr:row>
      <xdr:rowOff>47624</xdr:rowOff>
    </xdr:to>
    <xdr:pic>
      <xdr:nvPicPr>
        <xdr:cNvPr id="8" name="Imagen 7">
          <a:extLst>
            <a:ext uri="{FF2B5EF4-FFF2-40B4-BE49-F238E27FC236}">
              <a16:creationId xmlns:a16="http://schemas.microsoft.com/office/drawing/2014/main" id="{0DE1E83F-4E76-43AD-A88D-4FD5297D1E0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61939" y="6453187"/>
          <a:ext cx="24050624" cy="481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5.xml><?xml version="1.0" encoding="utf-8"?>
<xdr:wsDr xmlns:xdr="http://schemas.openxmlformats.org/drawingml/2006/spreadsheetDrawing" xmlns:a="http://schemas.openxmlformats.org/drawingml/2006/main">
  <xdr:twoCellAnchor editAs="oneCell">
    <xdr:from>
      <xdr:col>0</xdr:col>
      <xdr:colOff>69272</xdr:colOff>
      <xdr:row>22</xdr:row>
      <xdr:rowOff>170062</xdr:rowOff>
    </xdr:from>
    <xdr:to>
      <xdr:col>17</xdr:col>
      <xdr:colOff>1522267</xdr:colOff>
      <xdr:row>65</xdr:row>
      <xdr:rowOff>110837</xdr:rowOff>
    </xdr:to>
    <xdr:pic>
      <xdr:nvPicPr>
        <xdr:cNvPr id="2" name="Imagen 1">
          <a:extLst>
            <a:ext uri="{FF2B5EF4-FFF2-40B4-BE49-F238E27FC236}">
              <a16:creationId xmlns:a16="http://schemas.microsoft.com/office/drawing/2014/main" id="{DD8BAF7E-72A3-4064-A535-D6D850AF3266}"/>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8822" t="22088" r="32430" b="44068"/>
        <a:stretch/>
      </xdr:blipFill>
      <xdr:spPr bwMode="auto">
        <a:xfrm>
          <a:off x="69272" y="4665862"/>
          <a:ext cx="14549870" cy="6913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63500</xdr:colOff>
      <xdr:row>0</xdr:row>
      <xdr:rowOff>0</xdr:rowOff>
    </xdr:from>
    <xdr:to>
      <xdr:col>25</xdr:col>
      <xdr:colOff>1272911</xdr:colOff>
      <xdr:row>0</xdr:row>
      <xdr:rowOff>629557</xdr:rowOff>
    </xdr:to>
    <xdr:pic>
      <xdr:nvPicPr>
        <xdr:cNvPr id="3" name="Imagen 11">
          <a:extLst>
            <a:ext uri="{FF2B5EF4-FFF2-40B4-BE49-F238E27FC236}">
              <a16:creationId xmlns:a16="http://schemas.microsoft.com/office/drawing/2014/main" id="{B971024C-FA1E-490D-9151-EAEB0DAC2FC9}"/>
            </a:ext>
          </a:extLst>
        </xdr:cNvPr>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4" name="Imagen 10" descr="Gus Marcos – Inversiones Inmobiliarias">
          <a:extLst>
            <a:ext uri="{FF2B5EF4-FFF2-40B4-BE49-F238E27FC236}">
              <a16:creationId xmlns:a16="http://schemas.microsoft.com/office/drawing/2014/main" id="{232958D1-E4F4-4929-ACCD-DED4959827CA}"/>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5" name="Imagen 4">
          <a:extLst>
            <a:ext uri="{FF2B5EF4-FFF2-40B4-BE49-F238E27FC236}">
              <a16:creationId xmlns:a16="http://schemas.microsoft.com/office/drawing/2014/main" id="{8C7F7E7D-ECB0-4106-81B2-50A3217EDDF3}"/>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255788</xdr:colOff>
      <xdr:row>89</xdr:row>
      <xdr:rowOff>153785</xdr:rowOff>
    </xdr:from>
    <xdr:to>
      <xdr:col>13</xdr:col>
      <xdr:colOff>102176</xdr:colOff>
      <xdr:row>98</xdr:row>
      <xdr:rowOff>36368</xdr:rowOff>
    </xdr:to>
    <xdr:pic>
      <xdr:nvPicPr>
        <xdr:cNvPr id="6" name="Imagen 5">
          <a:extLst>
            <a:ext uri="{FF2B5EF4-FFF2-40B4-BE49-F238E27FC236}">
              <a16:creationId xmlns:a16="http://schemas.microsoft.com/office/drawing/2014/main" id="{D9F3EC38-CE05-43A7-904D-BD0E072F1CC6}"/>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8218688" y="15555710"/>
          <a:ext cx="1370388" cy="1339908"/>
        </a:xfrm>
        <a:prstGeom prst="rect">
          <a:avLst/>
        </a:prstGeom>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7" name="Rectángulo redondeado 2">
          <a:extLst>
            <a:ext uri="{FF2B5EF4-FFF2-40B4-BE49-F238E27FC236}">
              <a16:creationId xmlns:a16="http://schemas.microsoft.com/office/drawing/2014/main" id="{A61C7A20-365F-4CDC-A1C2-A03DE9185D46}"/>
            </a:ext>
          </a:extLst>
        </xdr:cNvPr>
        <xdr:cNvSpPr/>
      </xdr:nvSpPr>
      <xdr:spPr>
        <a:xfrm>
          <a:off x="290945" y="14589702"/>
          <a:ext cx="1160360"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8" name="Rectángulo redondeado 2">
          <a:extLst>
            <a:ext uri="{FF2B5EF4-FFF2-40B4-BE49-F238E27FC236}">
              <a16:creationId xmlns:a16="http://schemas.microsoft.com/office/drawing/2014/main" id="{0111316A-7A9B-416D-9BC7-20739905D63A}"/>
            </a:ext>
          </a:extLst>
        </xdr:cNvPr>
        <xdr:cNvSpPr/>
      </xdr:nvSpPr>
      <xdr:spPr>
        <a:xfrm>
          <a:off x="313458" y="13790468"/>
          <a:ext cx="1159575" cy="59537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9" name="CuadroTexto 8">
          <a:extLst>
            <a:ext uri="{FF2B5EF4-FFF2-40B4-BE49-F238E27FC236}">
              <a16:creationId xmlns:a16="http://schemas.microsoft.com/office/drawing/2014/main" id="{7CA3ED4C-7881-494E-A443-A4E5E389F79E}"/>
            </a:ext>
          </a:extLst>
        </xdr:cNvPr>
        <xdr:cNvSpPr txBox="1"/>
      </xdr:nvSpPr>
      <xdr:spPr>
        <a:xfrm>
          <a:off x="1534391" y="13910830"/>
          <a:ext cx="3685309" cy="4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10" name="CuadroTexto 9">
          <a:extLst>
            <a:ext uri="{FF2B5EF4-FFF2-40B4-BE49-F238E27FC236}">
              <a16:creationId xmlns:a16="http://schemas.microsoft.com/office/drawing/2014/main" id="{0D161F0F-487E-47D1-8298-8B20902F0266}"/>
            </a:ext>
          </a:extLst>
        </xdr:cNvPr>
        <xdr:cNvSpPr txBox="1"/>
      </xdr:nvSpPr>
      <xdr:spPr>
        <a:xfrm>
          <a:off x="1575954" y="14697075"/>
          <a:ext cx="2497877" cy="48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13</xdr:col>
      <xdr:colOff>582062</xdr:colOff>
      <xdr:row>49</xdr:row>
      <xdr:rowOff>95251</xdr:rowOff>
    </xdr:from>
    <xdr:to>
      <xdr:col>15</xdr:col>
      <xdr:colOff>614450</xdr:colOff>
      <xdr:row>61</xdr:row>
      <xdr:rowOff>120651</xdr:rowOff>
    </xdr:to>
    <xdr:sp macro="" textlink="">
      <xdr:nvSpPr>
        <xdr:cNvPr id="11" name="Rectángulo redondeado 2">
          <a:extLst>
            <a:ext uri="{FF2B5EF4-FFF2-40B4-BE49-F238E27FC236}">
              <a16:creationId xmlns:a16="http://schemas.microsoft.com/office/drawing/2014/main" id="{15A441C6-5233-4BA3-B3C4-7E13DA7FEF5E}"/>
            </a:ext>
          </a:extLst>
        </xdr:cNvPr>
        <xdr:cNvSpPr/>
      </xdr:nvSpPr>
      <xdr:spPr>
        <a:xfrm>
          <a:off x="10068962" y="8972551"/>
          <a:ext cx="1108713" cy="1968500"/>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17</xdr:col>
      <xdr:colOff>1191491</xdr:colOff>
      <xdr:row>22</xdr:row>
      <xdr:rowOff>151450</xdr:rowOff>
    </xdr:from>
    <xdr:to>
      <xdr:col>25</xdr:col>
      <xdr:colOff>431395</xdr:colOff>
      <xdr:row>64</xdr:row>
      <xdr:rowOff>152401</xdr:rowOff>
    </xdr:to>
    <xdr:pic>
      <xdr:nvPicPr>
        <xdr:cNvPr id="12" name="Imagen 11">
          <a:extLst>
            <a:ext uri="{FF2B5EF4-FFF2-40B4-BE49-F238E27FC236}">
              <a16:creationId xmlns:a16="http://schemas.microsoft.com/office/drawing/2014/main" id="{37531AF4-03CD-4591-B4C4-B9BAF2BF868A}"/>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227" t="16966" r="61609" b="64270"/>
        <a:stretch/>
      </xdr:blipFill>
      <xdr:spPr bwMode="auto">
        <a:xfrm>
          <a:off x="14288366" y="4656775"/>
          <a:ext cx="9374504" cy="6801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164522</xdr:colOff>
      <xdr:row>49</xdr:row>
      <xdr:rowOff>8426</xdr:rowOff>
    </xdr:from>
    <xdr:to>
      <xdr:col>13</xdr:col>
      <xdr:colOff>514410</xdr:colOff>
      <xdr:row>61</xdr:row>
      <xdr:rowOff>95250</xdr:rowOff>
    </xdr:to>
    <xdr:sp macro="" textlink="">
      <xdr:nvSpPr>
        <xdr:cNvPr id="13" name="Rectángulo redondeado 2">
          <a:extLst>
            <a:ext uri="{FF2B5EF4-FFF2-40B4-BE49-F238E27FC236}">
              <a16:creationId xmlns:a16="http://schemas.microsoft.com/office/drawing/2014/main" id="{10A7F8E6-1930-46E2-8F77-09B87A1CCDA7}"/>
            </a:ext>
          </a:extLst>
        </xdr:cNvPr>
        <xdr:cNvSpPr/>
      </xdr:nvSpPr>
      <xdr:spPr>
        <a:xfrm>
          <a:off x="8889422" y="8885726"/>
          <a:ext cx="1111888" cy="2029924"/>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13</xdr:col>
      <xdr:colOff>533400</xdr:colOff>
      <xdr:row>72</xdr:row>
      <xdr:rowOff>38100</xdr:rowOff>
    </xdr:from>
    <xdr:to>
      <xdr:col>18</xdr:col>
      <xdr:colOff>1295400</xdr:colOff>
      <xdr:row>81</xdr:row>
      <xdr:rowOff>125991</xdr:rowOff>
    </xdr:to>
    <xdr:sp macro="" textlink="">
      <xdr:nvSpPr>
        <xdr:cNvPr id="14" name="CuadroTexto 13">
          <a:extLst>
            <a:ext uri="{FF2B5EF4-FFF2-40B4-BE49-F238E27FC236}">
              <a16:creationId xmlns:a16="http://schemas.microsoft.com/office/drawing/2014/main" id="{FC3D1936-42B7-49EC-ABCA-7132564817AF}"/>
            </a:ext>
          </a:extLst>
        </xdr:cNvPr>
        <xdr:cNvSpPr txBox="1"/>
      </xdr:nvSpPr>
      <xdr:spPr>
        <a:xfrm>
          <a:off x="10020300" y="13201650"/>
          <a:ext cx="5924550" cy="1630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800" b="1">
              <a:solidFill>
                <a:schemeClr val="tx1"/>
              </a:solidFill>
            </a:rPr>
            <a:t>MURO CORE SW-1 EJE F-H /AZ-SP</a:t>
          </a:r>
          <a:endParaRPr lang="es-ES" sz="2800" b="1" baseline="0">
            <a:solidFill>
              <a:schemeClr val="tx1"/>
            </a:solidFill>
          </a:endParaRPr>
        </a:p>
        <a:p>
          <a:endParaRPr lang="es-ES" sz="1600" b="1">
            <a:solidFill>
              <a:schemeClr val="tx1"/>
            </a:solidFill>
          </a:endParaRPr>
        </a:p>
      </xdr:txBody>
    </xdr:sp>
    <xdr:clientData/>
  </xdr:twoCellAnchor>
  <xdr:twoCellAnchor editAs="oneCell">
    <xdr:from>
      <xdr:col>8</xdr:col>
      <xdr:colOff>348615</xdr:colOff>
      <xdr:row>90</xdr:row>
      <xdr:rowOff>152400</xdr:rowOff>
    </xdr:from>
    <xdr:to>
      <xdr:col>24</xdr:col>
      <xdr:colOff>275363</xdr:colOff>
      <xdr:row>99</xdr:row>
      <xdr:rowOff>145596</xdr:rowOff>
    </xdr:to>
    <xdr:pic>
      <xdr:nvPicPr>
        <xdr:cNvPr id="15" name="Imagen 14">
          <a:extLst>
            <a:ext uri="{FF2B5EF4-FFF2-40B4-BE49-F238E27FC236}">
              <a16:creationId xmlns:a16="http://schemas.microsoft.com/office/drawing/2014/main" id="{13C28F53-AAF5-4AAD-A74E-F5B63049CF90}"/>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r="22043"/>
        <a:stretch/>
      </xdr:blipFill>
      <xdr:spPr bwMode="auto">
        <a:xfrm>
          <a:off x="6025515" y="15716250"/>
          <a:ext cx="16385948" cy="14314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6.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0F600BFA-4D33-4B1D-AB1E-67F93D7C33F6}"/>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89F102D6-BE9C-4955-BF70-61A1A680EEA6}"/>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284D3020-2259-49CC-BDF4-9EBCCC915C6A}"/>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10</xdr:col>
      <xdr:colOff>751088</xdr:colOff>
      <xdr:row>89</xdr:row>
      <xdr:rowOff>106160</xdr:rowOff>
    </xdr:from>
    <xdr:to>
      <xdr:col>12</xdr:col>
      <xdr:colOff>601286</xdr:colOff>
      <xdr:row>97</xdr:row>
      <xdr:rowOff>154478</xdr:rowOff>
    </xdr:to>
    <xdr:pic>
      <xdr:nvPicPr>
        <xdr:cNvPr id="5" name="Imagen 4">
          <a:extLst>
            <a:ext uri="{FF2B5EF4-FFF2-40B4-BE49-F238E27FC236}">
              <a16:creationId xmlns:a16="http://schemas.microsoft.com/office/drawing/2014/main" id="{3E59D934-082E-4CBF-BA17-243BC91F653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7951988" y="15508085"/>
          <a:ext cx="1374198" cy="1343718"/>
        </a:xfrm>
        <a:prstGeom prst="rect">
          <a:avLst/>
        </a:prstGeom>
      </xdr:spPr>
    </xdr:pic>
    <xdr:clientData/>
  </xdr:twoCellAnchor>
  <xdr:twoCellAnchor>
    <xdr:from>
      <xdr:col>13</xdr:col>
      <xdr:colOff>708312</xdr:colOff>
      <xdr:row>84</xdr:row>
      <xdr:rowOff>109104</xdr:rowOff>
    </xdr:from>
    <xdr:to>
      <xdr:col>18</xdr:col>
      <xdr:colOff>785811</xdr:colOff>
      <xdr:row>94</xdr:row>
      <xdr:rowOff>49357</xdr:rowOff>
    </xdr:to>
    <xdr:sp macro="" textlink="">
      <xdr:nvSpPr>
        <xdr:cNvPr id="6" name="CuadroTexto 5">
          <a:extLst>
            <a:ext uri="{FF2B5EF4-FFF2-40B4-BE49-F238E27FC236}">
              <a16:creationId xmlns:a16="http://schemas.microsoft.com/office/drawing/2014/main" id="{C3419868-CD04-4615-888E-A8133BA12BD1}"/>
            </a:ext>
          </a:extLst>
        </xdr:cNvPr>
        <xdr:cNvSpPr txBox="1"/>
      </xdr:nvSpPr>
      <xdr:spPr>
        <a:xfrm>
          <a:off x="10185687" y="13396479"/>
          <a:ext cx="5220999" cy="1416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800" b="1">
              <a:solidFill>
                <a:schemeClr val="tx1"/>
              </a:solidFill>
            </a:rPr>
            <a:t>MURO CORE SW-1 EJE F-H /AZ-SP</a:t>
          </a:r>
          <a:endParaRPr lang="es-ES" sz="2800" b="1" baseline="0">
            <a:solidFill>
              <a:schemeClr val="tx1"/>
            </a:solidFill>
          </a:endParaRPr>
        </a:p>
        <a:p>
          <a:endParaRPr lang="es-ES" sz="1600" b="1">
            <a:solidFill>
              <a:schemeClr val="tx1"/>
            </a:solidFill>
          </a:endParaRPr>
        </a:p>
      </xdr:txBody>
    </xdr:sp>
    <xdr:clientData/>
  </xdr:twoCellAnchor>
  <xdr:twoCellAnchor editAs="oneCell">
    <xdr:from>
      <xdr:col>7</xdr:col>
      <xdr:colOff>548641</xdr:colOff>
      <xdr:row>90</xdr:row>
      <xdr:rowOff>149543</xdr:rowOff>
    </xdr:from>
    <xdr:to>
      <xdr:col>23</xdr:col>
      <xdr:colOff>846864</xdr:colOff>
      <xdr:row>100</xdr:row>
      <xdr:rowOff>23677</xdr:rowOff>
    </xdr:to>
    <xdr:pic>
      <xdr:nvPicPr>
        <xdr:cNvPr id="9" name="Imagen 8">
          <a:extLst>
            <a:ext uri="{FF2B5EF4-FFF2-40B4-BE49-F238E27FC236}">
              <a16:creationId xmlns:a16="http://schemas.microsoft.com/office/drawing/2014/main" id="{B3DAC95C-9050-494A-B225-91EAF1DC359E}"/>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2043"/>
        <a:stretch/>
      </xdr:blipFill>
      <xdr:spPr bwMode="auto">
        <a:xfrm>
          <a:off x="5463541" y="15713393"/>
          <a:ext cx="16433573" cy="14743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381000</xdr:colOff>
      <xdr:row>14</xdr:row>
      <xdr:rowOff>95250</xdr:rowOff>
    </xdr:from>
    <xdr:to>
      <xdr:col>23</xdr:col>
      <xdr:colOff>428625</xdr:colOff>
      <xdr:row>48</xdr:row>
      <xdr:rowOff>95250</xdr:rowOff>
    </xdr:to>
    <xdr:pic>
      <xdr:nvPicPr>
        <xdr:cNvPr id="8" name="Imagen 7">
          <a:extLst>
            <a:ext uri="{FF2B5EF4-FFF2-40B4-BE49-F238E27FC236}">
              <a16:creationId xmlns:a16="http://schemas.microsoft.com/office/drawing/2014/main" id="{AD68CA41-70C4-4CB1-94C9-0E9BE463E4A2}"/>
            </a:ext>
          </a:extLst>
        </xdr:cNvPr>
        <xdr:cNvPicPr>
          <a:picLocks noChangeAspect="1"/>
        </xdr:cNvPicPr>
      </xdr:nvPicPr>
      <xdr:blipFill>
        <a:blip xmlns:r="http://schemas.openxmlformats.org/officeDocument/2006/relationships" r:embed="rId6"/>
        <a:stretch>
          <a:fillRect/>
        </a:stretch>
      </xdr:blipFill>
      <xdr:spPr>
        <a:xfrm>
          <a:off x="2238375" y="3143250"/>
          <a:ext cx="19240500" cy="5095875"/>
        </a:xfrm>
        <a:prstGeom prst="rect">
          <a:avLst/>
        </a:prstGeom>
      </xdr:spPr>
    </xdr:pic>
    <xdr:clientData/>
  </xdr:twoCellAnchor>
  <xdr:twoCellAnchor editAs="oneCell">
    <xdr:from>
      <xdr:col>3</xdr:col>
      <xdr:colOff>428624</xdr:colOff>
      <xdr:row>50</xdr:row>
      <xdr:rowOff>119061</xdr:rowOff>
    </xdr:from>
    <xdr:to>
      <xdr:col>23</xdr:col>
      <xdr:colOff>547686</xdr:colOff>
      <xdr:row>83</xdr:row>
      <xdr:rowOff>95249</xdr:rowOff>
    </xdr:to>
    <xdr:pic>
      <xdr:nvPicPr>
        <xdr:cNvPr id="7" name="Imagen 6">
          <a:extLst>
            <a:ext uri="{FF2B5EF4-FFF2-40B4-BE49-F238E27FC236}">
              <a16:creationId xmlns:a16="http://schemas.microsoft.com/office/drawing/2014/main" id="{9C83FA3E-D482-4964-A926-A332C7B36F1C}"/>
            </a:ext>
          </a:extLst>
        </xdr:cNvPr>
        <xdr:cNvPicPr>
          <a:picLocks noChangeAspect="1"/>
        </xdr:cNvPicPr>
      </xdr:nvPicPr>
      <xdr:blipFill>
        <a:blip xmlns:r="http://schemas.openxmlformats.org/officeDocument/2006/relationships" r:embed="rId7"/>
        <a:stretch>
          <a:fillRect/>
        </a:stretch>
      </xdr:blipFill>
      <xdr:spPr>
        <a:xfrm>
          <a:off x="2285999" y="9334499"/>
          <a:ext cx="19311937" cy="5476875"/>
        </a:xfrm>
        <a:prstGeom prst="rect">
          <a:avLst/>
        </a:prstGeom>
      </xdr:spPr>
    </xdr:pic>
    <xdr:clientData/>
  </xdr:twoCellAnchor>
</xdr:wsDr>
</file>

<file path=xl/drawings/drawing147.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BB087A58-FDC6-4E64-AB18-52B86266A81C}"/>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69FA1ECA-F455-429A-BD20-5A0972CAEA92}"/>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85</xdr:row>
      <xdr:rowOff>51954</xdr:rowOff>
    </xdr:from>
    <xdr:to>
      <xdr:col>17</xdr:col>
      <xdr:colOff>1410295</xdr:colOff>
      <xdr:row>88</xdr:row>
      <xdr:rowOff>589</xdr:rowOff>
    </xdr:to>
    <xdr:sp macro="" textlink="">
      <xdr:nvSpPr>
        <xdr:cNvPr id="4" name="CuadroTexto 3">
          <a:extLst>
            <a:ext uri="{FF2B5EF4-FFF2-40B4-BE49-F238E27FC236}">
              <a16:creationId xmlns:a16="http://schemas.microsoft.com/office/drawing/2014/main" id="{CEBBB407-866B-4448-AC8D-861A030BD259}"/>
            </a:ext>
          </a:extLst>
        </xdr:cNvPr>
        <xdr:cNvSpPr txBox="1"/>
      </xdr:nvSpPr>
      <xdr:spPr>
        <a:xfrm>
          <a:off x="11970327" y="15234804"/>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84</xdr:row>
      <xdr:rowOff>103909</xdr:rowOff>
    </xdr:from>
    <xdr:to>
      <xdr:col>16</xdr:col>
      <xdr:colOff>259814</xdr:colOff>
      <xdr:row>88</xdr:row>
      <xdr:rowOff>7780</xdr:rowOff>
    </xdr:to>
    <xdr:sp macro="" textlink="">
      <xdr:nvSpPr>
        <xdr:cNvPr id="5" name="Rectángulo redondeado 2">
          <a:extLst>
            <a:ext uri="{FF2B5EF4-FFF2-40B4-BE49-F238E27FC236}">
              <a16:creationId xmlns:a16="http://schemas.microsoft.com/office/drawing/2014/main" id="{ED59A7B8-0F5E-42EA-A7B0-DA5195B6A7EA}"/>
            </a:ext>
          </a:extLst>
        </xdr:cNvPr>
        <xdr:cNvSpPr/>
      </xdr:nvSpPr>
      <xdr:spPr>
        <a:xfrm>
          <a:off x="10753725" y="15124834"/>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200743</xdr:colOff>
      <xdr:row>79</xdr:row>
      <xdr:rowOff>128350</xdr:rowOff>
    </xdr:from>
    <xdr:to>
      <xdr:col>16</xdr:col>
      <xdr:colOff>270057</xdr:colOff>
      <xdr:row>83</xdr:row>
      <xdr:rowOff>46599</xdr:rowOff>
    </xdr:to>
    <xdr:sp macro="" textlink="">
      <xdr:nvSpPr>
        <xdr:cNvPr id="6" name="Rectángulo redondeado 2">
          <a:extLst>
            <a:ext uri="{FF2B5EF4-FFF2-40B4-BE49-F238E27FC236}">
              <a16:creationId xmlns:a16="http://schemas.microsoft.com/office/drawing/2014/main" id="{537E043F-1579-4534-884D-9177673D9E69}"/>
            </a:ext>
          </a:extLst>
        </xdr:cNvPr>
        <xdr:cNvSpPr/>
      </xdr:nvSpPr>
      <xdr:spPr>
        <a:xfrm>
          <a:off x="10763968" y="14339650"/>
          <a:ext cx="1164689" cy="56594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310289</xdr:colOff>
      <xdr:row>80</xdr:row>
      <xdr:rowOff>94546</xdr:rowOff>
    </xdr:from>
    <xdr:to>
      <xdr:col>17</xdr:col>
      <xdr:colOff>1408857</xdr:colOff>
      <xdr:row>83</xdr:row>
      <xdr:rowOff>57559</xdr:rowOff>
    </xdr:to>
    <xdr:sp macro="" textlink="">
      <xdr:nvSpPr>
        <xdr:cNvPr id="7" name="CuadroTexto 6">
          <a:extLst>
            <a:ext uri="{FF2B5EF4-FFF2-40B4-BE49-F238E27FC236}">
              <a16:creationId xmlns:a16="http://schemas.microsoft.com/office/drawing/2014/main" id="{33DE6ACD-C4D3-44F4-87FF-392EE79C2410}"/>
            </a:ext>
          </a:extLst>
        </xdr:cNvPr>
        <xdr:cNvSpPr txBox="1"/>
      </xdr:nvSpPr>
      <xdr:spPr>
        <a:xfrm>
          <a:off x="11968889" y="14467771"/>
          <a:ext cx="2536843" cy="448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8" name="AutoShape 1">
          <a:extLst>
            <a:ext uri="{FF2B5EF4-FFF2-40B4-BE49-F238E27FC236}">
              <a16:creationId xmlns:a16="http://schemas.microsoft.com/office/drawing/2014/main" id="{97CA4D9E-63CB-4DD4-85CD-D9CCB02B3152}"/>
            </a:ext>
          </a:extLst>
        </xdr:cNvPr>
        <xdr:cNvSpPr>
          <a:spLocks noChangeAspect="1" noChangeArrowheads="1"/>
        </xdr:cNvSpPr>
      </xdr:nvSpPr>
      <xdr:spPr bwMode="auto">
        <a:xfrm>
          <a:off x="6438900" y="6124575"/>
          <a:ext cx="304800" cy="2857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415637</xdr:colOff>
      <xdr:row>90</xdr:row>
      <xdr:rowOff>69272</xdr:rowOff>
    </xdr:from>
    <xdr:to>
      <xdr:col>9</xdr:col>
      <xdr:colOff>266700</xdr:colOff>
      <xdr:row>96</xdr:row>
      <xdr:rowOff>398863</xdr:rowOff>
    </xdr:to>
    <xdr:pic>
      <xdr:nvPicPr>
        <xdr:cNvPr id="9" name="Imagen 8">
          <a:extLst>
            <a:ext uri="{FF2B5EF4-FFF2-40B4-BE49-F238E27FC236}">
              <a16:creationId xmlns:a16="http://schemas.microsoft.com/office/drawing/2014/main" id="{50A8D3AE-6C4A-47BE-850F-B1CF32BE451A}"/>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5330537" y="16109372"/>
          <a:ext cx="1375063" cy="1282091"/>
        </a:xfrm>
        <a:prstGeom prst="rect">
          <a:avLst/>
        </a:prstGeom>
      </xdr:spPr>
    </xdr:pic>
    <xdr:clientData/>
  </xdr:twoCellAnchor>
  <xdr:twoCellAnchor editAs="oneCell">
    <xdr:from>
      <xdr:col>10</xdr:col>
      <xdr:colOff>648201</xdr:colOff>
      <xdr:row>89</xdr:row>
      <xdr:rowOff>157413</xdr:rowOff>
    </xdr:from>
    <xdr:to>
      <xdr:col>12</xdr:col>
      <xdr:colOff>492272</xdr:colOff>
      <xdr:row>96</xdr:row>
      <xdr:rowOff>400214</xdr:rowOff>
    </xdr:to>
    <xdr:pic>
      <xdr:nvPicPr>
        <xdr:cNvPr id="10" name="Imagen 9">
          <a:extLst>
            <a:ext uri="{FF2B5EF4-FFF2-40B4-BE49-F238E27FC236}">
              <a16:creationId xmlns:a16="http://schemas.microsoft.com/office/drawing/2014/main" id="{82D833EC-BEAE-4207-8A6D-2F79C1989A04}"/>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7849101" y="16035588"/>
          <a:ext cx="1368071" cy="1357226"/>
        </a:xfrm>
        <a:prstGeom prst="rect">
          <a:avLst/>
        </a:prstGeom>
      </xdr:spPr>
    </xdr:pic>
    <xdr:clientData/>
  </xdr:twoCellAnchor>
  <xdr:twoCellAnchor>
    <xdr:from>
      <xdr:col>5</xdr:col>
      <xdr:colOff>363680</xdr:colOff>
      <xdr:row>85</xdr:row>
      <xdr:rowOff>107719</xdr:rowOff>
    </xdr:from>
    <xdr:to>
      <xdr:col>9</xdr:col>
      <xdr:colOff>395376</xdr:colOff>
      <xdr:row>88</xdr:row>
      <xdr:rowOff>107719</xdr:rowOff>
    </xdr:to>
    <xdr:sp macro="" textlink="">
      <xdr:nvSpPr>
        <xdr:cNvPr id="11" name="CuadroTexto 10">
          <a:extLst>
            <a:ext uri="{FF2B5EF4-FFF2-40B4-BE49-F238E27FC236}">
              <a16:creationId xmlns:a16="http://schemas.microsoft.com/office/drawing/2014/main" id="{7AF1EFC3-854E-44EE-AAC0-BDB0DE185944}"/>
            </a:ext>
          </a:extLst>
        </xdr:cNvPr>
        <xdr:cNvSpPr txBox="1"/>
      </xdr:nvSpPr>
      <xdr:spPr>
        <a:xfrm>
          <a:off x="3754580" y="15290569"/>
          <a:ext cx="3079696"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MURO CORE SW-1 EJE F-H /8-10</a:t>
          </a:r>
          <a:endParaRPr lang="es-ES" sz="1600" b="1" baseline="0">
            <a:solidFill>
              <a:schemeClr val="tx1"/>
            </a:solidFill>
          </a:endParaRPr>
        </a:p>
        <a:p>
          <a:endParaRPr lang="es-ES" sz="1600" b="1">
            <a:solidFill>
              <a:schemeClr val="tx1"/>
            </a:solidFill>
          </a:endParaRPr>
        </a:p>
      </xdr:txBody>
    </xdr:sp>
    <xdr:clientData/>
  </xdr:twoCellAnchor>
  <xdr:twoCellAnchor editAs="oneCell">
    <xdr:from>
      <xdr:col>18</xdr:col>
      <xdr:colOff>1418561</xdr:colOff>
      <xdr:row>63</xdr:row>
      <xdr:rowOff>39135</xdr:rowOff>
    </xdr:from>
    <xdr:to>
      <xdr:col>19</xdr:col>
      <xdr:colOff>600611</xdr:colOff>
      <xdr:row>70</xdr:row>
      <xdr:rowOff>157269</xdr:rowOff>
    </xdr:to>
    <xdr:pic>
      <xdr:nvPicPr>
        <xdr:cNvPr id="12" name="Imagen 11">
          <a:extLst>
            <a:ext uri="{FF2B5EF4-FFF2-40B4-BE49-F238E27FC236}">
              <a16:creationId xmlns:a16="http://schemas.microsoft.com/office/drawing/2014/main" id="{3E7A1D35-C690-4D8E-BBE8-C4423B3025BE}"/>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rot="5400000">
          <a:off x="15714269" y="11984802"/>
          <a:ext cx="1251609" cy="601275"/>
        </a:xfrm>
        <a:prstGeom prst="rect">
          <a:avLst/>
        </a:prstGeom>
      </xdr:spPr>
    </xdr:pic>
    <xdr:clientData/>
  </xdr:twoCellAnchor>
  <xdr:twoCellAnchor editAs="oneCell">
    <xdr:from>
      <xdr:col>19</xdr:col>
      <xdr:colOff>760201</xdr:colOff>
      <xdr:row>63</xdr:row>
      <xdr:rowOff>43795</xdr:rowOff>
    </xdr:from>
    <xdr:to>
      <xdr:col>20</xdr:col>
      <xdr:colOff>61500</xdr:colOff>
      <xdr:row>71</xdr:row>
      <xdr:rowOff>19053</xdr:rowOff>
    </xdr:to>
    <xdr:pic>
      <xdr:nvPicPr>
        <xdr:cNvPr id="13" name="Imagen 12">
          <a:extLst>
            <a:ext uri="{FF2B5EF4-FFF2-40B4-BE49-F238E27FC236}">
              <a16:creationId xmlns:a16="http://schemas.microsoft.com/office/drawing/2014/main" id="{A2C8EF39-CF78-4C51-B195-59F54D8E069B}"/>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rot="5400000">
          <a:off x="16472847" y="11991749"/>
          <a:ext cx="1270658" cy="615749"/>
        </a:xfrm>
        <a:prstGeom prst="rect">
          <a:avLst/>
        </a:prstGeom>
      </xdr:spPr>
    </xdr:pic>
    <xdr:clientData/>
  </xdr:twoCellAnchor>
  <xdr:twoCellAnchor editAs="oneCell">
    <xdr:from>
      <xdr:col>20</xdr:col>
      <xdr:colOff>657677</xdr:colOff>
      <xdr:row>42</xdr:row>
      <xdr:rowOff>21001</xdr:rowOff>
    </xdr:from>
    <xdr:to>
      <xdr:col>25</xdr:col>
      <xdr:colOff>272143</xdr:colOff>
      <xdr:row>77</xdr:row>
      <xdr:rowOff>45357</xdr:rowOff>
    </xdr:to>
    <xdr:pic>
      <xdr:nvPicPr>
        <xdr:cNvPr id="14" name="Imagen 13">
          <a:extLst>
            <a:ext uri="{FF2B5EF4-FFF2-40B4-BE49-F238E27FC236}">
              <a16:creationId xmlns:a16="http://schemas.microsoft.com/office/drawing/2014/main" id="{ED30AF11-F4DE-44B0-8220-13177A8C8A72}"/>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6736" t="25450" r="30068" b="17742"/>
        <a:stretch/>
      </xdr:blipFill>
      <xdr:spPr bwMode="auto">
        <a:xfrm>
          <a:off x="18012227" y="8241076"/>
          <a:ext cx="5491391" cy="56917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152400</xdr:colOff>
      <xdr:row>46</xdr:row>
      <xdr:rowOff>38108</xdr:rowOff>
    </xdr:from>
    <xdr:to>
      <xdr:col>22</xdr:col>
      <xdr:colOff>417468</xdr:colOff>
      <xdr:row>85</xdr:row>
      <xdr:rowOff>46266</xdr:rowOff>
    </xdr:to>
    <xdr:pic>
      <xdr:nvPicPr>
        <xdr:cNvPr id="15" name="Imagen 14">
          <a:extLst>
            <a:ext uri="{FF2B5EF4-FFF2-40B4-BE49-F238E27FC236}">
              <a16:creationId xmlns:a16="http://schemas.microsoft.com/office/drawing/2014/main" id="{8E08F9CC-4B04-4810-9B0D-57BF842C7E91}"/>
            </a:ext>
          </a:extLst>
        </xdr:cNvPr>
        <xdr:cNvPicPr>
          <a:picLocks noChangeAspect="1" noChangeArrowheads="1"/>
        </xdr:cNvPicPr>
      </xdr:nvPicPr>
      <xdr:blipFill rotWithShape="1">
        <a:blip xmlns:r="http://schemas.openxmlformats.org/officeDocument/2006/relationships" r:embed="rId7" cstate="print">
          <a:biLevel thresh="75000"/>
          <a:extLst>
            <a:ext uri="{28A0092B-C50C-407E-A947-70E740481C1C}">
              <a14:useLocalDpi xmlns:a14="http://schemas.microsoft.com/office/drawing/2010/main" val="0"/>
            </a:ext>
          </a:extLst>
        </a:blip>
        <a:srcRect l="18588" t="15451" r="52138" b="38195"/>
        <a:stretch/>
      </xdr:blipFill>
      <xdr:spPr bwMode="auto">
        <a:xfrm>
          <a:off x="9639300" y="8905883"/>
          <a:ext cx="10837818" cy="6323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133350</xdr:colOff>
      <xdr:row>53</xdr:row>
      <xdr:rowOff>0</xdr:rowOff>
    </xdr:from>
    <xdr:to>
      <xdr:col>12</xdr:col>
      <xdr:colOff>133350</xdr:colOff>
      <xdr:row>76</xdr:row>
      <xdr:rowOff>152400</xdr:rowOff>
    </xdr:to>
    <xdr:pic>
      <xdr:nvPicPr>
        <xdr:cNvPr id="17" name="Imagen 16">
          <a:extLst>
            <a:ext uri="{FF2B5EF4-FFF2-40B4-BE49-F238E27FC236}">
              <a16:creationId xmlns:a16="http://schemas.microsoft.com/office/drawing/2014/main" id="{A4DB1D9E-6228-4813-A7EA-BD34407F128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38250" y="10001250"/>
          <a:ext cx="7620000" cy="3876675"/>
        </a:xfrm>
        <a:prstGeom prst="rect">
          <a:avLst/>
        </a:prstGeom>
      </xdr:spPr>
    </xdr:pic>
    <xdr:clientData/>
  </xdr:twoCellAnchor>
  <xdr:twoCellAnchor editAs="oneCell">
    <xdr:from>
      <xdr:col>2</xdr:col>
      <xdr:colOff>209550</xdr:colOff>
      <xdr:row>24</xdr:row>
      <xdr:rowOff>47625</xdr:rowOff>
    </xdr:from>
    <xdr:to>
      <xdr:col>12</xdr:col>
      <xdr:colOff>190500</xdr:colOff>
      <xdr:row>51</xdr:row>
      <xdr:rowOff>95250</xdr:rowOff>
    </xdr:to>
    <xdr:pic>
      <xdr:nvPicPr>
        <xdr:cNvPr id="19" name="Imagen 18">
          <a:extLst>
            <a:ext uri="{FF2B5EF4-FFF2-40B4-BE49-F238E27FC236}">
              <a16:creationId xmlns:a16="http://schemas.microsoft.com/office/drawing/2014/main" id="{032E404C-C021-46D9-912C-207197943CF2}"/>
            </a:ext>
          </a:extLst>
        </xdr:cNvPr>
        <xdr:cNvPicPr>
          <a:picLocks noChangeAspect="1"/>
        </xdr:cNvPicPr>
      </xdr:nvPicPr>
      <xdr:blipFill>
        <a:blip xmlns:r="http://schemas.openxmlformats.org/officeDocument/2006/relationships" r:embed="rId9"/>
        <a:stretch>
          <a:fillRect/>
        </a:stretch>
      </xdr:blipFill>
      <xdr:spPr>
        <a:xfrm>
          <a:off x="1314450" y="5229225"/>
          <a:ext cx="7600950" cy="4772025"/>
        </a:xfrm>
        <a:prstGeom prst="rect">
          <a:avLst/>
        </a:prstGeom>
      </xdr:spPr>
    </xdr:pic>
    <xdr:clientData/>
  </xdr:twoCellAnchor>
  <xdr:twoCellAnchor editAs="oneCell">
    <xdr:from>
      <xdr:col>7</xdr:col>
      <xdr:colOff>251279</xdr:colOff>
      <xdr:row>90</xdr:row>
      <xdr:rowOff>131082</xdr:rowOff>
    </xdr:from>
    <xdr:to>
      <xdr:col>23</xdr:col>
      <xdr:colOff>501877</xdr:colOff>
      <xdr:row>96</xdr:row>
      <xdr:rowOff>638628</xdr:rowOff>
    </xdr:to>
    <xdr:pic>
      <xdr:nvPicPr>
        <xdr:cNvPr id="20" name="Imagen 19">
          <a:extLst>
            <a:ext uri="{FF2B5EF4-FFF2-40B4-BE49-F238E27FC236}">
              <a16:creationId xmlns:a16="http://schemas.microsoft.com/office/drawing/2014/main" id="{F82F55DD-C924-4238-BC1F-863475DB9DA8}"/>
            </a:ext>
          </a:extLst>
        </xdr:cNvPr>
        <xdr:cNvPicPr>
          <a:picLocks noChangeAspect="1" noChangeArrowheads="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r="22043"/>
        <a:stretch/>
      </xdr:blipFill>
      <xdr:spPr bwMode="auto">
        <a:xfrm>
          <a:off x="5166179" y="16761732"/>
          <a:ext cx="16443098" cy="1517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8.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F385FF0A-F7ED-4A00-B330-286973C9A14D}"/>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8E14D116-3FB4-4DC3-B8E6-C690880E2AFF}"/>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E5DF2C99-E984-490B-851E-0838C5F24E7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353840</xdr:colOff>
      <xdr:row>90</xdr:row>
      <xdr:rowOff>78706</xdr:rowOff>
    </xdr:from>
    <xdr:to>
      <xdr:col>13</xdr:col>
      <xdr:colOff>204038</xdr:colOff>
      <xdr:row>98</xdr:row>
      <xdr:rowOff>133187</xdr:rowOff>
    </xdr:to>
    <xdr:pic>
      <xdr:nvPicPr>
        <xdr:cNvPr id="5" name="Imagen 4">
          <a:extLst>
            <a:ext uri="{FF2B5EF4-FFF2-40B4-BE49-F238E27FC236}">
              <a16:creationId xmlns:a16="http://schemas.microsoft.com/office/drawing/2014/main" id="{A4B7B09D-1A90-4DB2-A10F-F089ADB2FC5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316740" y="15642556"/>
          <a:ext cx="1374198" cy="1349881"/>
        </a:xfrm>
        <a:prstGeom prst="rect">
          <a:avLst/>
        </a:prstGeom>
      </xdr:spPr>
    </xdr:pic>
    <xdr:clientData/>
  </xdr:twoCellAnchor>
  <xdr:twoCellAnchor editAs="oneCell">
    <xdr:from>
      <xdr:col>0</xdr:col>
      <xdr:colOff>209550</xdr:colOff>
      <xdr:row>30</xdr:row>
      <xdr:rowOff>152400</xdr:rowOff>
    </xdr:from>
    <xdr:to>
      <xdr:col>25</xdr:col>
      <xdr:colOff>1219200</xdr:colOff>
      <xdr:row>60</xdr:row>
      <xdr:rowOff>95250</xdr:rowOff>
    </xdr:to>
    <xdr:pic>
      <xdr:nvPicPr>
        <xdr:cNvPr id="8" name="Imagen 7">
          <a:extLst>
            <a:ext uri="{FF2B5EF4-FFF2-40B4-BE49-F238E27FC236}">
              <a16:creationId xmlns:a16="http://schemas.microsoft.com/office/drawing/2014/main" id="{A26A6465-DF14-400E-A769-A0BA0DA515D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9550" y="6115050"/>
          <a:ext cx="24307800" cy="5086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389816</xdr:colOff>
      <xdr:row>91</xdr:row>
      <xdr:rowOff>57468</xdr:rowOff>
    </xdr:from>
    <xdr:to>
      <xdr:col>24</xdr:col>
      <xdr:colOff>316564</xdr:colOff>
      <xdr:row>100</xdr:row>
      <xdr:rowOff>50664</xdr:rowOff>
    </xdr:to>
    <xdr:pic>
      <xdr:nvPicPr>
        <xdr:cNvPr id="9" name="Imagen 8">
          <a:extLst>
            <a:ext uri="{FF2B5EF4-FFF2-40B4-BE49-F238E27FC236}">
              <a16:creationId xmlns:a16="http://schemas.microsoft.com/office/drawing/2014/main" id="{0530E0CE-0D09-42BE-8DEC-25951A53CC49}"/>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6066716" y="16516668"/>
          <a:ext cx="16443098" cy="1517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9.xml><?xml version="1.0" encoding="utf-8"?>
<xdr:wsDr xmlns:xdr="http://schemas.openxmlformats.org/drawingml/2006/spreadsheetDrawing" xmlns:a="http://schemas.openxmlformats.org/drawingml/2006/main">
  <xdr:twoCellAnchor editAs="oneCell">
    <xdr:from>
      <xdr:col>0</xdr:col>
      <xdr:colOff>69272</xdr:colOff>
      <xdr:row>22</xdr:row>
      <xdr:rowOff>170062</xdr:rowOff>
    </xdr:from>
    <xdr:to>
      <xdr:col>17</xdr:col>
      <xdr:colOff>1522267</xdr:colOff>
      <xdr:row>65</xdr:row>
      <xdr:rowOff>110837</xdr:rowOff>
    </xdr:to>
    <xdr:pic>
      <xdr:nvPicPr>
        <xdr:cNvPr id="2" name="Imagen 1">
          <a:extLst>
            <a:ext uri="{FF2B5EF4-FFF2-40B4-BE49-F238E27FC236}">
              <a16:creationId xmlns:a16="http://schemas.microsoft.com/office/drawing/2014/main" id="{24372706-BDD6-4755-9CC1-B45E5D139EE4}"/>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8822" t="22088" r="32430" b="44068"/>
        <a:stretch/>
      </xdr:blipFill>
      <xdr:spPr bwMode="auto">
        <a:xfrm>
          <a:off x="69272" y="4665862"/>
          <a:ext cx="14549870" cy="6913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63500</xdr:colOff>
      <xdr:row>0</xdr:row>
      <xdr:rowOff>0</xdr:rowOff>
    </xdr:from>
    <xdr:to>
      <xdr:col>25</xdr:col>
      <xdr:colOff>1272911</xdr:colOff>
      <xdr:row>0</xdr:row>
      <xdr:rowOff>629557</xdr:rowOff>
    </xdr:to>
    <xdr:pic>
      <xdr:nvPicPr>
        <xdr:cNvPr id="3" name="Imagen 11">
          <a:extLst>
            <a:ext uri="{FF2B5EF4-FFF2-40B4-BE49-F238E27FC236}">
              <a16:creationId xmlns:a16="http://schemas.microsoft.com/office/drawing/2014/main" id="{5F571543-3822-4056-867C-ABF93967E483}"/>
            </a:ext>
          </a:extLst>
        </xdr:cNvPr>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4" name="Imagen 10" descr="Gus Marcos – Inversiones Inmobiliarias">
          <a:extLst>
            <a:ext uri="{FF2B5EF4-FFF2-40B4-BE49-F238E27FC236}">
              <a16:creationId xmlns:a16="http://schemas.microsoft.com/office/drawing/2014/main" id="{4DAEC614-D134-46ED-97D7-1D9F40AA0220}"/>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5" name="Imagen 4">
          <a:extLst>
            <a:ext uri="{FF2B5EF4-FFF2-40B4-BE49-F238E27FC236}">
              <a16:creationId xmlns:a16="http://schemas.microsoft.com/office/drawing/2014/main" id="{65399B23-B182-4E9A-B5EB-E50821984C5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255788</xdr:colOff>
      <xdr:row>89</xdr:row>
      <xdr:rowOff>153785</xdr:rowOff>
    </xdr:from>
    <xdr:to>
      <xdr:col>13</xdr:col>
      <xdr:colOff>102176</xdr:colOff>
      <xdr:row>98</xdr:row>
      <xdr:rowOff>36368</xdr:rowOff>
    </xdr:to>
    <xdr:pic>
      <xdr:nvPicPr>
        <xdr:cNvPr id="6" name="Imagen 5">
          <a:extLst>
            <a:ext uri="{FF2B5EF4-FFF2-40B4-BE49-F238E27FC236}">
              <a16:creationId xmlns:a16="http://schemas.microsoft.com/office/drawing/2014/main" id="{8B1C8030-BB1C-4B5A-A866-06AE22EF581D}"/>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8218688" y="15555710"/>
          <a:ext cx="1370388" cy="1339908"/>
        </a:xfrm>
        <a:prstGeom prst="rect">
          <a:avLst/>
        </a:prstGeom>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7" name="Rectángulo redondeado 2">
          <a:extLst>
            <a:ext uri="{FF2B5EF4-FFF2-40B4-BE49-F238E27FC236}">
              <a16:creationId xmlns:a16="http://schemas.microsoft.com/office/drawing/2014/main" id="{6227B988-A988-4E4E-91C1-9B2CF1B9ABF0}"/>
            </a:ext>
          </a:extLst>
        </xdr:cNvPr>
        <xdr:cNvSpPr/>
      </xdr:nvSpPr>
      <xdr:spPr>
        <a:xfrm>
          <a:off x="290945" y="14589702"/>
          <a:ext cx="1160360"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8" name="Rectángulo redondeado 2">
          <a:extLst>
            <a:ext uri="{FF2B5EF4-FFF2-40B4-BE49-F238E27FC236}">
              <a16:creationId xmlns:a16="http://schemas.microsoft.com/office/drawing/2014/main" id="{FFE4C003-AFF5-4853-8079-96CB4424C659}"/>
            </a:ext>
          </a:extLst>
        </xdr:cNvPr>
        <xdr:cNvSpPr/>
      </xdr:nvSpPr>
      <xdr:spPr>
        <a:xfrm>
          <a:off x="313458" y="13790468"/>
          <a:ext cx="1159575" cy="59537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9" name="CuadroTexto 8">
          <a:extLst>
            <a:ext uri="{FF2B5EF4-FFF2-40B4-BE49-F238E27FC236}">
              <a16:creationId xmlns:a16="http://schemas.microsoft.com/office/drawing/2014/main" id="{35313EAB-9BA6-41B5-A62F-BCDDF5B800DF}"/>
            </a:ext>
          </a:extLst>
        </xdr:cNvPr>
        <xdr:cNvSpPr txBox="1"/>
      </xdr:nvSpPr>
      <xdr:spPr>
        <a:xfrm>
          <a:off x="1534391" y="13910830"/>
          <a:ext cx="3685309" cy="4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10" name="CuadroTexto 9">
          <a:extLst>
            <a:ext uri="{FF2B5EF4-FFF2-40B4-BE49-F238E27FC236}">
              <a16:creationId xmlns:a16="http://schemas.microsoft.com/office/drawing/2014/main" id="{3667B78A-827B-401A-965C-309D8DB2ACA3}"/>
            </a:ext>
          </a:extLst>
        </xdr:cNvPr>
        <xdr:cNvSpPr txBox="1"/>
      </xdr:nvSpPr>
      <xdr:spPr>
        <a:xfrm>
          <a:off x="1575954" y="14697075"/>
          <a:ext cx="2497877" cy="48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13</xdr:col>
      <xdr:colOff>582062</xdr:colOff>
      <xdr:row>49</xdr:row>
      <xdr:rowOff>95251</xdr:rowOff>
    </xdr:from>
    <xdr:to>
      <xdr:col>15</xdr:col>
      <xdr:colOff>614450</xdr:colOff>
      <xdr:row>61</xdr:row>
      <xdr:rowOff>120651</xdr:rowOff>
    </xdr:to>
    <xdr:sp macro="" textlink="">
      <xdr:nvSpPr>
        <xdr:cNvPr id="11" name="Rectángulo redondeado 2">
          <a:extLst>
            <a:ext uri="{FF2B5EF4-FFF2-40B4-BE49-F238E27FC236}">
              <a16:creationId xmlns:a16="http://schemas.microsoft.com/office/drawing/2014/main" id="{C332C3EB-0A52-4DF6-99F4-8D88EC849430}"/>
            </a:ext>
          </a:extLst>
        </xdr:cNvPr>
        <xdr:cNvSpPr/>
      </xdr:nvSpPr>
      <xdr:spPr>
        <a:xfrm>
          <a:off x="10068962" y="8972551"/>
          <a:ext cx="1108713" cy="1968500"/>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17</xdr:col>
      <xdr:colOff>1191491</xdr:colOff>
      <xdr:row>22</xdr:row>
      <xdr:rowOff>151450</xdr:rowOff>
    </xdr:from>
    <xdr:to>
      <xdr:col>25</xdr:col>
      <xdr:colOff>431395</xdr:colOff>
      <xdr:row>64</xdr:row>
      <xdr:rowOff>152401</xdr:rowOff>
    </xdr:to>
    <xdr:pic>
      <xdr:nvPicPr>
        <xdr:cNvPr id="12" name="Imagen 11">
          <a:extLst>
            <a:ext uri="{FF2B5EF4-FFF2-40B4-BE49-F238E27FC236}">
              <a16:creationId xmlns:a16="http://schemas.microsoft.com/office/drawing/2014/main" id="{A25759B8-A552-4A09-84D7-161FED254B19}"/>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227" t="16966" r="61609" b="64270"/>
        <a:stretch/>
      </xdr:blipFill>
      <xdr:spPr bwMode="auto">
        <a:xfrm>
          <a:off x="14288366" y="4656775"/>
          <a:ext cx="9374504" cy="6801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164522</xdr:colOff>
      <xdr:row>49</xdr:row>
      <xdr:rowOff>8426</xdr:rowOff>
    </xdr:from>
    <xdr:to>
      <xdr:col>13</xdr:col>
      <xdr:colOff>514410</xdr:colOff>
      <xdr:row>61</xdr:row>
      <xdr:rowOff>95250</xdr:rowOff>
    </xdr:to>
    <xdr:sp macro="" textlink="">
      <xdr:nvSpPr>
        <xdr:cNvPr id="13" name="Rectángulo redondeado 2">
          <a:extLst>
            <a:ext uri="{FF2B5EF4-FFF2-40B4-BE49-F238E27FC236}">
              <a16:creationId xmlns:a16="http://schemas.microsoft.com/office/drawing/2014/main" id="{ECF25926-7775-4EE4-88D0-32871227605F}"/>
            </a:ext>
          </a:extLst>
        </xdr:cNvPr>
        <xdr:cNvSpPr/>
      </xdr:nvSpPr>
      <xdr:spPr>
        <a:xfrm>
          <a:off x="8889422" y="8885726"/>
          <a:ext cx="1111888" cy="2029924"/>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13</xdr:col>
      <xdr:colOff>533400</xdr:colOff>
      <xdr:row>72</xdr:row>
      <xdr:rowOff>38100</xdr:rowOff>
    </xdr:from>
    <xdr:to>
      <xdr:col>18</xdr:col>
      <xdr:colOff>379702</xdr:colOff>
      <xdr:row>81</xdr:row>
      <xdr:rowOff>125991</xdr:rowOff>
    </xdr:to>
    <xdr:sp macro="" textlink="">
      <xdr:nvSpPr>
        <xdr:cNvPr id="15" name="CuadroTexto 14">
          <a:extLst>
            <a:ext uri="{FF2B5EF4-FFF2-40B4-BE49-F238E27FC236}">
              <a16:creationId xmlns:a16="http://schemas.microsoft.com/office/drawing/2014/main" id="{3C09AC9A-FC8E-453D-96C9-BE4F08E5A4D9}"/>
            </a:ext>
          </a:extLst>
        </xdr:cNvPr>
        <xdr:cNvSpPr txBox="1"/>
      </xdr:nvSpPr>
      <xdr:spPr>
        <a:xfrm>
          <a:off x="10020300" y="13201650"/>
          <a:ext cx="5008852" cy="1630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800" b="1">
              <a:solidFill>
                <a:schemeClr val="tx1"/>
              </a:solidFill>
            </a:rPr>
            <a:t>MURO CORE SW-1 EJE F-H /8-10</a:t>
          </a:r>
          <a:endParaRPr lang="es-ES" sz="2800" b="1" baseline="0">
            <a:solidFill>
              <a:schemeClr val="tx1"/>
            </a:solidFill>
          </a:endParaRPr>
        </a:p>
        <a:p>
          <a:endParaRPr lang="es-ES" sz="1600" b="1">
            <a:solidFill>
              <a:schemeClr val="tx1"/>
            </a:solidFill>
          </a:endParaRPr>
        </a:p>
      </xdr:txBody>
    </xdr:sp>
    <xdr:clientData/>
  </xdr:twoCellAnchor>
  <xdr:twoCellAnchor editAs="oneCell">
    <xdr:from>
      <xdr:col>8</xdr:col>
      <xdr:colOff>348615</xdr:colOff>
      <xdr:row>90</xdr:row>
      <xdr:rowOff>152400</xdr:rowOff>
    </xdr:from>
    <xdr:to>
      <xdr:col>24</xdr:col>
      <xdr:colOff>275363</xdr:colOff>
      <xdr:row>99</xdr:row>
      <xdr:rowOff>145596</xdr:rowOff>
    </xdr:to>
    <xdr:pic>
      <xdr:nvPicPr>
        <xdr:cNvPr id="16" name="Imagen 15">
          <a:extLst>
            <a:ext uri="{FF2B5EF4-FFF2-40B4-BE49-F238E27FC236}">
              <a16:creationId xmlns:a16="http://schemas.microsoft.com/office/drawing/2014/main" id="{F37C0350-5E6C-4063-A3BB-23A708962844}"/>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r="22043"/>
        <a:stretch/>
      </xdr:blipFill>
      <xdr:spPr bwMode="auto">
        <a:xfrm>
          <a:off x="6025515" y="16440150"/>
          <a:ext cx="16443098" cy="1517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0.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690D4A27-DE4A-4070-A990-957F376984C2}"/>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82FB524B-77DB-4135-BC62-685227EE8BBE}"/>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A8A623C6-E60D-447E-9449-51D34B89A153}"/>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10</xdr:col>
      <xdr:colOff>751088</xdr:colOff>
      <xdr:row>89</xdr:row>
      <xdr:rowOff>106160</xdr:rowOff>
    </xdr:from>
    <xdr:to>
      <xdr:col>12</xdr:col>
      <xdr:colOff>601286</xdr:colOff>
      <xdr:row>97</xdr:row>
      <xdr:rowOff>154478</xdr:rowOff>
    </xdr:to>
    <xdr:pic>
      <xdr:nvPicPr>
        <xdr:cNvPr id="5" name="Imagen 4">
          <a:extLst>
            <a:ext uri="{FF2B5EF4-FFF2-40B4-BE49-F238E27FC236}">
              <a16:creationId xmlns:a16="http://schemas.microsoft.com/office/drawing/2014/main" id="{AE27FD34-9521-4019-8505-5AA424361771}"/>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7951988" y="15508085"/>
          <a:ext cx="1374198" cy="1343718"/>
        </a:xfrm>
        <a:prstGeom prst="rect">
          <a:avLst/>
        </a:prstGeom>
      </xdr:spPr>
    </xdr:pic>
    <xdr:clientData/>
  </xdr:twoCellAnchor>
  <xdr:twoCellAnchor>
    <xdr:from>
      <xdr:col>14</xdr:col>
      <xdr:colOff>41563</xdr:colOff>
      <xdr:row>79</xdr:row>
      <xdr:rowOff>13854</xdr:rowOff>
    </xdr:from>
    <xdr:to>
      <xdr:col>18</xdr:col>
      <xdr:colOff>692727</xdr:colOff>
      <xdr:row>88</xdr:row>
      <xdr:rowOff>96982</xdr:rowOff>
    </xdr:to>
    <xdr:sp macro="" textlink="">
      <xdr:nvSpPr>
        <xdr:cNvPr id="6" name="CuadroTexto 5">
          <a:extLst>
            <a:ext uri="{FF2B5EF4-FFF2-40B4-BE49-F238E27FC236}">
              <a16:creationId xmlns:a16="http://schemas.microsoft.com/office/drawing/2014/main" id="{00819F22-AF69-4207-BF9B-6D5A896DF89B}"/>
            </a:ext>
          </a:extLst>
        </xdr:cNvPr>
        <xdr:cNvSpPr txBox="1"/>
      </xdr:nvSpPr>
      <xdr:spPr>
        <a:xfrm>
          <a:off x="10290463" y="13748904"/>
          <a:ext cx="5023139" cy="15880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800" b="1">
              <a:solidFill>
                <a:schemeClr val="tx1"/>
              </a:solidFill>
            </a:rPr>
            <a:t>MURO CORE SW-1 EJE F-H /8-10</a:t>
          </a:r>
          <a:endParaRPr lang="es-ES" sz="2800" b="1" baseline="0">
            <a:solidFill>
              <a:schemeClr val="tx1"/>
            </a:solidFill>
          </a:endParaRPr>
        </a:p>
        <a:p>
          <a:endParaRPr lang="es-ES" sz="1600" b="1">
            <a:solidFill>
              <a:schemeClr val="tx1"/>
            </a:solidFill>
          </a:endParaRPr>
        </a:p>
      </xdr:txBody>
    </xdr:sp>
    <xdr:clientData/>
  </xdr:twoCellAnchor>
  <xdr:twoCellAnchor editAs="oneCell">
    <xdr:from>
      <xdr:col>8</xdr:col>
      <xdr:colOff>214312</xdr:colOff>
      <xdr:row>47</xdr:row>
      <xdr:rowOff>71437</xdr:rowOff>
    </xdr:from>
    <xdr:to>
      <xdr:col>20</xdr:col>
      <xdr:colOff>2047875</xdr:colOff>
      <xdr:row>78</xdr:row>
      <xdr:rowOff>47623</xdr:rowOff>
    </xdr:to>
    <xdr:pic>
      <xdr:nvPicPr>
        <xdr:cNvPr id="8" name="Imagen 7">
          <a:extLst>
            <a:ext uri="{FF2B5EF4-FFF2-40B4-BE49-F238E27FC236}">
              <a16:creationId xmlns:a16="http://schemas.microsoft.com/office/drawing/2014/main" id="{1AE9F0EC-5F8A-4711-B32A-830ED1F07D8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891212" y="8624887"/>
          <a:ext cx="13511213" cy="4995861"/>
        </a:xfrm>
        <a:prstGeom prst="rect">
          <a:avLst/>
        </a:prstGeom>
      </xdr:spPr>
    </xdr:pic>
    <xdr:clientData/>
  </xdr:twoCellAnchor>
  <xdr:twoCellAnchor editAs="oneCell">
    <xdr:from>
      <xdr:col>8</xdr:col>
      <xdr:colOff>166686</xdr:colOff>
      <xdr:row>13</xdr:row>
      <xdr:rowOff>178524</xdr:rowOff>
    </xdr:from>
    <xdr:to>
      <xdr:col>20</xdr:col>
      <xdr:colOff>1904999</xdr:colOff>
      <xdr:row>46</xdr:row>
      <xdr:rowOff>95249</xdr:rowOff>
    </xdr:to>
    <xdr:pic>
      <xdr:nvPicPr>
        <xdr:cNvPr id="10" name="Imagen 9">
          <a:extLst>
            <a:ext uri="{FF2B5EF4-FFF2-40B4-BE49-F238E27FC236}">
              <a16:creationId xmlns:a16="http://schemas.microsoft.com/office/drawing/2014/main" id="{684A4278-D22C-42A1-BDA6-0AF7FE4ECA82}"/>
            </a:ext>
          </a:extLst>
        </xdr:cNvPr>
        <xdr:cNvPicPr>
          <a:picLocks noChangeAspect="1"/>
        </xdr:cNvPicPr>
      </xdr:nvPicPr>
      <xdr:blipFill>
        <a:blip xmlns:r="http://schemas.openxmlformats.org/officeDocument/2006/relationships" r:embed="rId6"/>
        <a:stretch>
          <a:fillRect/>
        </a:stretch>
      </xdr:blipFill>
      <xdr:spPr>
        <a:xfrm>
          <a:off x="5834061" y="3083649"/>
          <a:ext cx="13406438" cy="5560288"/>
        </a:xfrm>
        <a:prstGeom prst="rect">
          <a:avLst/>
        </a:prstGeom>
      </xdr:spPr>
    </xdr:pic>
    <xdr:clientData/>
  </xdr:twoCellAnchor>
  <xdr:twoCellAnchor editAs="oneCell">
    <xdr:from>
      <xdr:col>7</xdr:col>
      <xdr:colOff>548641</xdr:colOff>
      <xdr:row>90</xdr:row>
      <xdr:rowOff>149543</xdr:rowOff>
    </xdr:from>
    <xdr:to>
      <xdr:col>23</xdr:col>
      <xdr:colOff>846864</xdr:colOff>
      <xdr:row>100</xdr:row>
      <xdr:rowOff>23677</xdr:rowOff>
    </xdr:to>
    <xdr:pic>
      <xdr:nvPicPr>
        <xdr:cNvPr id="11" name="Imagen 10">
          <a:extLst>
            <a:ext uri="{FF2B5EF4-FFF2-40B4-BE49-F238E27FC236}">
              <a16:creationId xmlns:a16="http://schemas.microsoft.com/office/drawing/2014/main" id="{F7C05FA3-E184-492A-ADC9-3F52985DD0C9}"/>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r="22043"/>
        <a:stretch/>
      </xdr:blipFill>
      <xdr:spPr bwMode="auto">
        <a:xfrm>
          <a:off x="5454016" y="16080106"/>
          <a:ext cx="16443098" cy="1517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1.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3" name="Imagen 11">
          <a:extLst>
            <a:ext uri="{FF2B5EF4-FFF2-40B4-BE49-F238E27FC236}">
              <a16:creationId xmlns:a16="http://schemas.microsoft.com/office/drawing/2014/main" id="{56F31B0D-A381-4773-8647-668B5C2C0748}"/>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4" name="Imagen 10" descr="Gus Marcos – Inversiones Inmobiliarias">
          <a:extLst>
            <a:ext uri="{FF2B5EF4-FFF2-40B4-BE49-F238E27FC236}">
              <a16:creationId xmlns:a16="http://schemas.microsoft.com/office/drawing/2014/main" id="{F499C66D-C579-4260-AB68-C3D85650E59F}"/>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82</xdr:row>
      <xdr:rowOff>51954</xdr:rowOff>
    </xdr:from>
    <xdr:to>
      <xdr:col>17</xdr:col>
      <xdr:colOff>1410295</xdr:colOff>
      <xdr:row>85</xdr:row>
      <xdr:rowOff>589</xdr:rowOff>
    </xdr:to>
    <xdr:sp macro="" textlink="">
      <xdr:nvSpPr>
        <xdr:cNvPr id="5" name="CuadroTexto 4">
          <a:extLst>
            <a:ext uri="{FF2B5EF4-FFF2-40B4-BE49-F238E27FC236}">
              <a16:creationId xmlns:a16="http://schemas.microsoft.com/office/drawing/2014/main" id="{15227F70-1429-4EAA-B70A-51F36B3C5496}"/>
            </a:ext>
          </a:extLst>
        </xdr:cNvPr>
        <xdr:cNvSpPr txBox="1"/>
      </xdr:nvSpPr>
      <xdr:spPr>
        <a:xfrm>
          <a:off x="11970327" y="14768079"/>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81</xdr:row>
      <xdr:rowOff>103909</xdr:rowOff>
    </xdr:from>
    <xdr:to>
      <xdr:col>16</xdr:col>
      <xdr:colOff>259814</xdr:colOff>
      <xdr:row>85</xdr:row>
      <xdr:rowOff>7780</xdr:rowOff>
    </xdr:to>
    <xdr:sp macro="" textlink="">
      <xdr:nvSpPr>
        <xdr:cNvPr id="6" name="Rectángulo redondeado 2">
          <a:extLst>
            <a:ext uri="{FF2B5EF4-FFF2-40B4-BE49-F238E27FC236}">
              <a16:creationId xmlns:a16="http://schemas.microsoft.com/office/drawing/2014/main" id="{53CCB82C-FC14-42EF-9631-F665E904E5DB}"/>
            </a:ext>
          </a:extLst>
        </xdr:cNvPr>
        <xdr:cNvSpPr/>
      </xdr:nvSpPr>
      <xdr:spPr>
        <a:xfrm>
          <a:off x="10753725" y="14658109"/>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200743</xdr:colOff>
      <xdr:row>76</xdr:row>
      <xdr:rowOff>128350</xdr:rowOff>
    </xdr:from>
    <xdr:to>
      <xdr:col>16</xdr:col>
      <xdr:colOff>270057</xdr:colOff>
      <xdr:row>80</xdr:row>
      <xdr:rowOff>46599</xdr:rowOff>
    </xdr:to>
    <xdr:sp macro="" textlink="">
      <xdr:nvSpPr>
        <xdr:cNvPr id="7" name="Rectángulo redondeado 2">
          <a:extLst>
            <a:ext uri="{FF2B5EF4-FFF2-40B4-BE49-F238E27FC236}">
              <a16:creationId xmlns:a16="http://schemas.microsoft.com/office/drawing/2014/main" id="{2EB905B3-B8EC-496C-A0BA-3272C129A581}"/>
            </a:ext>
          </a:extLst>
        </xdr:cNvPr>
        <xdr:cNvSpPr/>
      </xdr:nvSpPr>
      <xdr:spPr>
        <a:xfrm>
          <a:off x="10763968" y="13872925"/>
          <a:ext cx="1164689" cy="56594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310289</xdr:colOff>
      <xdr:row>77</xdr:row>
      <xdr:rowOff>94546</xdr:rowOff>
    </xdr:from>
    <xdr:to>
      <xdr:col>17</xdr:col>
      <xdr:colOff>1408857</xdr:colOff>
      <xdr:row>80</xdr:row>
      <xdr:rowOff>57559</xdr:rowOff>
    </xdr:to>
    <xdr:sp macro="" textlink="">
      <xdr:nvSpPr>
        <xdr:cNvPr id="8" name="CuadroTexto 7">
          <a:extLst>
            <a:ext uri="{FF2B5EF4-FFF2-40B4-BE49-F238E27FC236}">
              <a16:creationId xmlns:a16="http://schemas.microsoft.com/office/drawing/2014/main" id="{DACC0DC8-303F-411A-BD93-830290D87E66}"/>
            </a:ext>
          </a:extLst>
        </xdr:cNvPr>
        <xdr:cNvSpPr txBox="1"/>
      </xdr:nvSpPr>
      <xdr:spPr>
        <a:xfrm>
          <a:off x="11968889" y="14001046"/>
          <a:ext cx="2536843" cy="448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7</xdr:col>
      <xdr:colOff>571500</xdr:colOff>
      <xdr:row>87</xdr:row>
      <xdr:rowOff>17317</xdr:rowOff>
    </xdr:from>
    <xdr:to>
      <xdr:col>9</xdr:col>
      <xdr:colOff>422563</xdr:colOff>
      <xdr:row>93</xdr:row>
      <xdr:rowOff>350718</xdr:rowOff>
    </xdr:to>
    <xdr:pic>
      <xdr:nvPicPr>
        <xdr:cNvPr id="9" name="Imagen 8">
          <a:extLst>
            <a:ext uri="{FF2B5EF4-FFF2-40B4-BE49-F238E27FC236}">
              <a16:creationId xmlns:a16="http://schemas.microsoft.com/office/drawing/2014/main" id="{7D069AE7-77F2-4576-920F-CFE14FB14E56}"/>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5489864" y="15153408"/>
          <a:ext cx="1375063" cy="1251265"/>
        </a:xfrm>
        <a:prstGeom prst="rect">
          <a:avLst/>
        </a:prstGeom>
      </xdr:spPr>
    </xdr:pic>
    <xdr:clientData/>
  </xdr:twoCellAnchor>
  <xdr:twoCellAnchor editAs="oneCell">
    <xdr:from>
      <xdr:col>10</xdr:col>
      <xdr:colOff>576866</xdr:colOff>
      <xdr:row>86</xdr:row>
      <xdr:rowOff>82780</xdr:rowOff>
    </xdr:from>
    <xdr:to>
      <xdr:col>12</xdr:col>
      <xdr:colOff>433818</xdr:colOff>
      <xdr:row>93</xdr:row>
      <xdr:rowOff>325581</xdr:rowOff>
    </xdr:to>
    <xdr:pic>
      <xdr:nvPicPr>
        <xdr:cNvPr id="10" name="Imagen 9">
          <a:extLst>
            <a:ext uri="{FF2B5EF4-FFF2-40B4-BE49-F238E27FC236}">
              <a16:creationId xmlns:a16="http://schemas.microsoft.com/office/drawing/2014/main" id="{7151AD23-C173-4C41-A97B-916AAFC53F12}"/>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7781230" y="15063007"/>
          <a:ext cx="1380952" cy="1316529"/>
        </a:xfrm>
        <a:prstGeom prst="rect">
          <a:avLst/>
        </a:prstGeom>
      </xdr:spPr>
    </xdr:pic>
    <xdr:clientData/>
  </xdr:twoCellAnchor>
  <xdr:twoCellAnchor editAs="oneCell">
    <xdr:from>
      <xdr:col>17</xdr:col>
      <xdr:colOff>1056408</xdr:colOff>
      <xdr:row>36</xdr:row>
      <xdr:rowOff>55806</xdr:rowOff>
    </xdr:from>
    <xdr:to>
      <xdr:col>25</xdr:col>
      <xdr:colOff>434788</xdr:colOff>
      <xdr:row>84</xdr:row>
      <xdr:rowOff>135669</xdr:rowOff>
    </xdr:to>
    <xdr:pic>
      <xdr:nvPicPr>
        <xdr:cNvPr id="11" name="Imagen 10">
          <a:extLst>
            <a:ext uri="{FF2B5EF4-FFF2-40B4-BE49-F238E27FC236}">
              <a16:creationId xmlns:a16="http://schemas.microsoft.com/office/drawing/2014/main" id="{96569FB2-7971-448B-8CFB-9915EA9FA332}"/>
            </a:ext>
          </a:extLst>
        </xdr:cNvPr>
        <xdr:cNvPicPr>
          <a:picLocks noChangeAspect="1" noChangeArrowheads="1"/>
        </xdr:cNvPicPr>
      </xdr:nvPicPr>
      <xdr:blipFill rotWithShape="1">
        <a:blip xmlns:r="http://schemas.openxmlformats.org/officeDocument/2006/relationships" r:embed="rId5" cstate="print">
          <a:biLevel thresh="75000"/>
          <a:extLst>
            <a:ext uri="{28A0092B-C50C-407E-A947-70E740481C1C}">
              <a14:useLocalDpi xmlns:a14="http://schemas.microsoft.com/office/drawing/2010/main" val="0"/>
            </a:ext>
          </a:extLst>
        </a:blip>
        <a:srcRect l="30251" t="3680" r="36812" b="15482"/>
        <a:stretch/>
      </xdr:blipFill>
      <xdr:spPr bwMode="auto">
        <a:xfrm>
          <a:off x="14153283" y="7323381"/>
          <a:ext cx="9512980" cy="7899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23</xdr:col>
      <xdr:colOff>581891</xdr:colOff>
      <xdr:row>67</xdr:row>
      <xdr:rowOff>152401</xdr:rowOff>
    </xdr:from>
    <xdr:to>
      <xdr:col>24</xdr:col>
      <xdr:colOff>914400</xdr:colOff>
      <xdr:row>79</xdr:row>
      <xdr:rowOff>41563</xdr:rowOff>
    </xdr:to>
    <xdr:sp macro="" textlink="">
      <xdr:nvSpPr>
        <xdr:cNvPr id="15" name="Rectángulo redondeado 2">
          <a:extLst>
            <a:ext uri="{FF2B5EF4-FFF2-40B4-BE49-F238E27FC236}">
              <a16:creationId xmlns:a16="http://schemas.microsoft.com/office/drawing/2014/main" id="{17D5AF14-11C0-49B2-9DA1-5DF18135903F}"/>
            </a:ext>
          </a:extLst>
        </xdr:cNvPr>
        <xdr:cNvSpPr/>
      </xdr:nvSpPr>
      <xdr:spPr>
        <a:xfrm>
          <a:off x="21632141" y="12439651"/>
          <a:ext cx="1418359" cy="1832262"/>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650817</xdr:colOff>
      <xdr:row>59</xdr:row>
      <xdr:rowOff>58535</xdr:rowOff>
    </xdr:from>
    <xdr:to>
      <xdr:col>24</xdr:col>
      <xdr:colOff>929813</xdr:colOff>
      <xdr:row>69</xdr:row>
      <xdr:rowOff>138545</xdr:rowOff>
    </xdr:to>
    <xdr:sp macro="" textlink="">
      <xdr:nvSpPr>
        <xdr:cNvPr id="16" name="Rectángulo redondeado 2">
          <a:extLst>
            <a:ext uri="{FF2B5EF4-FFF2-40B4-BE49-F238E27FC236}">
              <a16:creationId xmlns:a16="http://schemas.microsoft.com/office/drawing/2014/main" id="{6A0533A8-335B-434C-B891-C402E2B8FB72}"/>
            </a:ext>
          </a:extLst>
        </xdr:cNvPr>
        <xdr:cNvSpPr/>
      </xdr:nvSpPr>
      <xdr:spPr>
        <a:xfrm>
          <a:off x="22786917" y="11050385"/>
          <a:ext cx="278996" cy="1699260"/>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22</xdr:col>
      <xdr:colOff>207817</xdr:colOff>
      <xdr:row>71</xdr:row>
      <xdr:rowOff>69273</xdr:rowOff>
    </xdr:from>
    <xdr:to>
      <xdr:col>23</xdr:col>
      <xdr:colOff>53857</xdr:colOff>
      <xdr:row>78</xdr:row>
      <xdr:rowOff>134736</xdr:rowOff>
    </xdr:to>
    <xdr:sp macro="" textlink="">
      <xdr:nvSpPr>
        <xdr:cNvPr id="17" name="Rectángulo redondeado 2">
          <a:extLst>
            <a:ext uri="{FF2B5EF4-FFF2-40B4-BE49-F238E27FC236}">
              <a16:creationId xmlns:a16="http://schemas.microsoft.com/office/drawing/2014/main" id="{F56B9364-02B1-424E-9BDD-E2D9720970AB}"/>
            </a:ext>
          </a:extLst>
        </xdr:cNvPr>
        <xdr:cNvSpPr/>
      </xdr:nvSpPr>
      <xdr:spPr>
        <a:xfrm>
          <a:off x="20267467" y="13004223"/>
          <a:ext cx="836640" cy="1198938"/>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18</xdr:col>
      <xdr:colOff>711448</xdr:colOff>
      <xdr:row>42</xdr:row>
      <xdr:rowOff>36986</xdr:rowOff>
    </xdr:from>
    <xdr:to>
      <xdr:col>24</xdr:col>
      <xdr:colOff>1016000</xdr:colOff>
      <xdr:row>82</xdr:row>
      <xdr:rowOff>19050</xdr:rowOff>
    </xdr:to>
    <xdr:sp macro="" textlink="">
      <xdr:nvSpPr>
        <xdr:cNvPr id="21" name="Rectángulo redondeado 2">
          <a:extLst>
            <a:ext uri="{FF2B5EF4-FFF2-40B4-BE49-F238E27FC236}">
              <a16:creationId xmlns:a16="http://schemas.microsoft.com/office/drawing/2014/main" id="{0CF59147-80ED-44D2-87D7-8A8E0C0B9D99}"/>
            </a:ext>
          </a:extLst>
        </xdr:cNvPr>
        <xdr:cNvSpPr/>
      </xdr:nvSpPr>
      <xdr:spPr>
        <a:xfrm>
          <a:off x="15360898" y="8552336"/>
          <a:ext cx="7848352" cy="6840064"/>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467373</xdr:colOff>
      <xdr:row>23</xdr:row>
      <xdr:rowOff>40265</xdr:rowOff>
    </xdr:from>
    <xdr:to>
      <xdr:col>13</xdr:col>
      <xdr:colOff>571500</xdr:colOff>
      <xdr:row>49</xdr:row>
      <xdr:rowOff>86591</xdr:rowOff>
    </xdr:to>
    <xdr:pic>
      <xdr:nvPicPr>
        <xdr:cNvPr id="25" name="Imagen 24">
          <a:extLst>
            <a:ext uri="{FF2B5EF4-FFF2-40B4-BE49-F238E27FC236}">
              <a16:creationId xmlns:a16="http://schemas.microsoft.com/office/drawing/2014/main" id="{F8FD2A76-068F-4FC2-9AB2-FE045A8AC837}"/>
            </a:ext>
          </a:extLst>
        </xdr:cNvPr>
        <xdr:cNvPicPr>
          <a:picLocks noChangeAspect="1"/>
        </xdr:cNvPicPr>
      </xdr:nvPicPr>
      <xdr:blipFill>
        <a:blip xmlns:r="http://schemas.openxmlformats.org/officeDocument/2006/relationships" r:embed="rId6"/>
        <a:stretch>
          <a:fillRect/>
        </a:stretch>
      </xdr:blipFill>
      <xdr:spPr>
        <a:xfrm>
          <a:off x="813737" y="4941310"/>
          <a:ext cx="9248127" cy="4306599"/>
        </a:xfrm>
        <a:prstGeom prst="rect">
          <a:avLst/>
        </a:prstGeom>
      </xdr:spPr>
    </xdr:pic>
    <xdr:clientData/>
  </xdr:twoCellAnchor>
  <xdr:twoCellAnchor editAs="oneCell">
    <xdr:from>
      <xdr:col>1</xdr:col>
      <xdr:colOff>417166</xdr:colOff>
      <xdr:row>50</xdr:row>
      <xdr:rowOff>86592</xdr:rowOff>
    </xdr:from>
    <xdr:to>
      <xdr:col>13</xdr:col>
      <xdr:colOff>588818</xdr:colOff>
      <xdr:row>78</xdr:row>
      <xdr:rowOff>0</xdr:rowOff>
    </xdr:to>
    <xdr:pic>
      <xdr:nvPicPr>
        <xdr:cNvPr id="26" name="Imagen 25">
          <a:extLst>
            <a:ext uri="{FF2B5EF4-FFF2-40B4-BE49-F238E27FC236}">
              <a16:creationId xmlns:a16="http://schemas.microsoft.com/office/drawing/2014/main" id="{10365C41-40B5-4E4C-A202-54A1D96ECBDA}"/>
            </a:ext>
          </a:extLst>
        </xdr:cNvPr>
        <xdr:cNvPicPr>
          <a:picLocks noChangeAspect="1"/>
        </xdr:cNvPicPr>
      </xdr:nvPicPr>
      <xdr:blipFill>
        <a:blip xmlns:r="http://schemas.openxmlformats.org/officeDocument/2006/relationships" r:embed="rId7"/>
        <a:stretch>
          <a:fillRect/>
        </a:stretch>
      </xdr:blipFill>
      <xdr:spPr>
        <a:xfrm>
          <a:off x="763530" y="9403774"/>
          <a:ext cx="9315652" cy="4277590"/>
        </a:xfrm>
        <a:prstGeom prst="rect">
          <a:avLst/>
        </a:prstGeom>
      </xdr:spPr>
    </xdr:pic>
    <xdr:clientData/>
  </xdr:twoCellAnchor>
  <xdr:twoCellAnchor>
    <xdr:from>
      <xdr:col>4</xdr:col>
      <xdr:colOff>554182</xdr:colOff>
      <xdr:row>80</xdr:row>
      <xdr:rowOff>34637</xdr:rowOff>
    </xdr:from>
    <xdr:to>
      <xdr:col>8</xdr:col>
      <xdr:colOff>640772</xdr:colOff>
      <xdr:row>84</xdr:row>
      <xdr:rowOff>34636</xdr:rowOff>
    </xdr:to>
    <xdr:sp macro="" textlink="">
      <xdr:nvSpPr>
        <xdr:cNvPr id="28" name="CuadroTexto 27">
          <a:extLst>
            <a:ext uri="{FF2B5EF4-FFF2-40B4-BE49-F238E27FC236}">
              <a16:creationId xmlns:a16="http://schemas.microsoft.com/office/drawing/2014/main" id="{ACC4CA77-C3ED-4B6B-BBC3-412DEB2F7ECD}"/>
            </a:ext>
          </a:extLst>
        </xdr:cNvPr>
        <xdr:cNvSpPr txBox="1"/>
      </xdr:nvSpPr>
      <xdr:spPr>
        <a:xfrm>
          <a:off x="3186546" y="14027728"/>
          <a:ext cx="3134590" cy="6754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800" b="1">
              <a:solidFill>
                <a:schemeClr val="tx1"/>
              </a:solidFill>
            </a:rPr>
            <a:t>FIRME EJE A-H /1-6</a:t>
          </a:r>
        </a:p>
        <a:p>
          <a:endParaRPr lang="es-ES" sz="2800" b="1" baseline="0">
            <a:solidFill>
              <a:schemeClr val="tx1"/>
            </a:solidFill>
          </a:endParaRPr>
        </a:p>
        <a:p>
          <a:endParaRPr lang="es-ES" sz="1600" b="1">
            <a:solidFill>
              <a:schemeClr val="tx1"/>
            </a:solidFill>
          </a:endParaRPr>
        </a:p>
      </xdr:txBody>
    </xdr:sp>
    <xdr:clientData/>
  </xdr:twoCellAnchor>
  <xdr:twoCellAnchor editAs="oneCell">
    <xdr:from>
      <xdr:col>7</xdr:col>
      <xdr:colOff>289386</xdr:colOff>
      <xdr:row>87</xdr:row>
      <xdr:rowOff>140277</xdr:rowOff>
    </xdr:from>
    <xdr:to>
      <xdr:col>23</xdr:col>
      <xdr:colOff>539984</xdr:colOff>
      <xdr:row>93</xdr:row>
      <xdr:rowOff>647823</xdr:rowOff>
    </xdr:to>
    <xdr:pic>
      <xdr:nvPicPr>
        <xdr:cNvPr id="29" name="Imagen 28">
          <a:extLst>
            <a:ext uri="{FF2B5EF4-FFF2-40B4-BE49-F238E27FC236}">
              <a16:creationId xmlns:a16="http://schemas.microsoft.com/office/drawing/2014/main" id="{793EED48-CF84-4BB7-883B-799376814835}"/>
            </a:ext>
          </a:extLst>
        </xdr:cNvPr>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r="22043"/>
        <a:stretch/>
      </xdr:blipFill>
      <xdr:spPr bwMode="auto">
        <a:xfrm>
          <a:off x="5204286" y="16408977"/>
          <a:ext cx="16443098" cy="1517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2.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3" name="Imagen 11">
          <a:extLst>
            <a:ext uri="{FF2B5EF4-FFF2-40B4-BE49-F238E27FC236}">
              <a16:creationId xmlns:a16="http://schemas.microsoft.com/office/drawing/2014/main" id="{BA733290-040B-4E53-AB68-9ADF24DD49D3}"/>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4" name="Imagen 10" descr="Gus Marcos – Inversiones Inmobiliarias">
          <a:extLst>
            <a:ext uri="{FF2B5EF4-FFF2-40B4-BE49-F238E27FC236}">
              <a16:creationId xmlns:a16="http://schemas.microsoft.com/office/drawing/2014/main" id="{8842A20B-F898-413C-96A7-19BE0A7E8F4D}"/>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645623</xdr:colOff>
      <xdr:row>90</xdr:row>
      <xdr:rowOff>85033</xdr:rowOff>
    </xdr:from>
    <xdr:to>
      <xdr:col>10</xdr:col>
      <xdr:colOff>496686</xdr:colOff>
      <xdr:row>98</xdr:row>
      <xdr:rowOff>56308</xdr:rowOff>
    </xdr:to>
    <xdr:pic>
      <xdr:nvPicPr>
        <xdr:cNvPr id="5" name="Imagen 4">
          <a:extLst>
            <a:ext uri="{FF2B5EF4-FFF2-40B4-BE49-F238E27FC236}">
              <a16:creationId xmlns:a16="http://schemas.microsoft.com/office/drawing/2014/main" id="{998CD3E6-F02A-4CBE-9C78-6098CA351D46}"/>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322523" y="15648883"/>
          <a:ext cx="1375063" cy="1266675"/>
        </a:xfrm>
        <a:prstGeom prst="rect">
          <a:avLst/>
        </a:prstGeom>
      </xdr:spPr>
    </xdr:pic>
    <xdr:clientData/>
  </xdr:twoCellAnchor>
  <xdr:twoCellAnchor editAs="oneCell">
    <xdr:from>
      <xdr:col>11</xdr:col>
      <xdr:colOff>436763</xdr:colOff>
      <xdr:row>89</xdr:row>
      <xdr:rowOff>115685</xdr:rowOff>
    </xdr:from>
    <xdr:to>
      <xdr:col>13</xdr:col>
      <xdr:colOff>286961</xdr:colOff>
      <xdr:row>98</xdr:row>
      <xdr:rowOff>2078</xdr:rowOff>
    </xdr:to>
    <xdr:pic>
      <xdr:nvPicPr>
        <xdr:cNvPr id="6" name="Imagen 5">
          <a:extLst>
            <a:ext uri="{FF2B5EF4-FFF2-40B4-BE49-F238E27FC236}">
              <a16:creationId xmlns:a16="http://schemas.microsoft.com/office/drawing/2014/main" id="{160B7692-1B12-47A4-9DB7-B9DB1453F806}"/>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399663" y="15517610"/>
          <a:ext cx="1374198" cy="1343718"/>
        </a:xfrm>
        <a:prstGeom prst="rect">
          <a:avLst/>
        </a:prstGeom>
      </xdr:spPr>
    </xdr:pic>
    <xdr:clientData/>
  </xdr:twoCellAnchor>
  <xdr:twoCellAnchor editAs="oneCell">
    <xdr:from>
      <xdr:col>0</xdr:col>
      <xdr:colOff>281420</xdr:colOff>
      <xdr:row>32</xdr:row>
      <xdr:rowOff>86591</xdr:rowOff>
    </xdr:from>
    <xdr:to>
      <xdr:col>25</xdr:col>
      <xdr:colOff>736023</xdr:colOff>
      <xdr:row>55</xdr:row>
      <xdr:rowOff>129886</xdr:rowOff>
    </xdr:to>
    <xdr:pic>
      <xdr:nvPicPr>
        <xdr:cNvPr id="8" name="Imagen 7">
          <a:extLst>
            <a:ext uri="{FF2B5EF4-FFF2-40B4-BE49-F238E27FC236}">
              <a16:creationId xmlns:a16="http://schemas.microsoft.com/office/drawing/2014/main" id="{2BDC56B0-0693-4985-BE74-6A1F1FBA914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81420" y="6083011"/>
          <a:ext cx="23639319" cy="3528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657744</xdr:colOff>
      <xdr:row>90</xdr:row>
      <xdr:rowOff>160452</xdr:rowOff>
    </xdr:from>
    <xdr:to>
      <xdr:col>24</xdr:col>
      <xdr:colOff>622592</xdr:colOff>
      <xdr:row>100</xdr:row>
      <xdr:rowOff>34586</xdr:rowOff>
    </xdr:to>
    <xdr:pic>
      <xdr:nvPicPr>
        <xdr:cNvPr id="10" name="Imagen 9">
          <a:extLst>
            <a:ext uri="{FF2B5EF4-FFF2-40B4-BE49-F238E27FC236}">
              <a16:creationId xmlns:a16="http://schemas.microsoft.com/office/drawing/2014/main" id="{7F0B1EEA-1B0A-45FB-A8F2-877F819B548F}"/>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6325119" y="16091015"/>
          <a:ext cx="16443098" cy="1517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3.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3" name="Imagen 11">
          <a:extLst>
            <a:ext uri="{FF2B5EF4-FFF2-40B4-BE49-F238E27FC236}">
              <a16:creationId xmlns:a16="http://schemas.microsoft.com/office/drawing/2014/main" id="{CE0AA234-403A-49DE-89BF-17DB4D52EA33}"/>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4" name="Imagen 10" descr="Gus Marcos – Inversiones Inmobiliarias">
          <a:extLst>
            <a:ext uri="{FF2B5EF4-FFF2-40B4-BE49-F238E27FC236}">
              <a16:creationId xmlns:a16="http://schemas.microsoft.com/office/drawing/2014/main" id="{99208D92-1C4F-43B3-8DCF-638D9618AD91}"/>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5" name="Imagen 4">
          <a:extLst>
            <a:ext uri="{FF2B5EF4-FFF2-40B4-BE49-F238E27FC236}">
              <a16:creationId xmlns:a16="http://schemas.microsoft.com/office/drawing/2014/main" id="{D34013EE-8492-4674-86B2-DD88681A89D3}"/>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208163</xdr:colOff>
      <xdr:row>90</xdr:row>
      <xdr:rowOff>89912</xdr:rowOff>
    </xdr:from>
    <xdr:to>
      <xdr:col>13</xdr:col>
      <xdr:colOff>58361</xdr:colOff>
      <xdr:row>99</xdr:row>
      <xdr:rowOff>1518</xdr:rowOff>
    </xdr:to>
    <xdr:pic>
      <xdr:nvPicPr>
        <xdr:cNvPr id="6" name="Imagen 5">
          <a:extLst>
            <a:ext uri="{FF2B5EF4-FFF2-40B4-BE49-F238E27FC236}">
              <a16:creationId xmlns:a16="http://schemas.microsoft.com/office/drawing/2014/main" id="{B3FD265C-F6F9-419F-A75F-82B60B079DB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71063" y="15653762"/>
          <a:ext cx="1374198" cy="1349881"/>
        </a:xfrm>
        <a:prstGeom prst="rect">
          <a:avLst/>
        </a:prstGeom>
      </xdr:spPr>
    </xdr:pic>
    <xdr:clientData/>
  </xdr:twoCellAnchor>
  <xdr:twoCellAnchor>
    <xdr:from>
      <xdr:col>23</xdr:col>
      <xdr:colOff>9813</xdr:colOff>
      <xdr:row>86</xdr:row>
      <xdr:rowOff>13854</xdr:rowOff>
    </xdr:from>
    <xdr:to>
      <xdr:col>28</xdr:col>
      <xdr:colOff>438727</xdr:colOff>
      <xdr:row>95</xdr:row>
      <xdr:rowOff>96982</xdr:rowOff>
    </xdr:to>
    <xdr:sp macro="" textlink="">
      <xdr:nvSpPr>
        <xdr:cNvPr id="7" name="CuadroTexto 6">
          <a:extLst>
            <a:ext uri="{FF2B5EF4-FFF2-40B4-BE49-F238E27FC236}">
              <a16:creationId xmlns:a16="http://schemas.microsoft.com/office/drawing/2014/main" id="{B5856ACF-0FC4-44E0-B5E9-6DCFA709FFDE}"/>
            </a:ext>
          </a:extLst>
        </xdr:cNvPr>
        <xdr:cNvSpPr txBox="1"/>
      </xdr:nvSpPr>
      <xdr:spPr>
        <a:xfrm>
          <a:off x="21060063" y="14682354"/>
          <a:ext cx="5032664" cy="15753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800" b="1">
              <a:solidFill>
                <a:schemeClr val="tx1"/>
              </a:solidFill>
            </a:rPr>
            <a:t>FIRME EJE A-H /1-6</a:t>
          </a:r>
        </a:p>
        <a:p>
          <a:endParaRPr lang="es-ES" sz="2800" b="1" baseline="0">
            <a:solidFill>
              <a:schemeClr val="tx1"/>
            </a:solidFill>
          </a:endParaRPr>
        </a:p>
        <a:p>
          <a:endParaRPr lang="es-ES" sz="1600" b="1">
            <a:solidFill>
              <a:schemeClr val="tx1"/>
            </a:solidFill>
          </a:endParaRPr>
        </a:p>
      </xdr:txBody>
    </xdr:sp>
    <xdr:clientData/>
  </xdr:twoCellAnchor>
  <xdr:twoCellAnchor editAs="oneCell">
    <xdr:from>
      <xdr:col>6</xdr:col>
      <xdr:colOff>0</xdr:colOff>
      <xdr:row>12</xdr:row>
      <xdr:rowOff>63500</xdr:rowOff>
    </xdr:from>
    <xdr:to>
      <xdr:col>22</xdr:col>
      <xdr:colOff>539750</xdr:colOff>
      <xdr:row>39</xdr:row>
      <xdr:rowOff>127000</xdr:rowOff>
    </xdr:to>
    <xdr:pic>
      <xdr:nvPicPr>
        <xdr:cNvPr id="12" name="Imagen 11">
          <a:extLst>
            <a:ext uri="{FF2B5EF4-FFF2-40B4-BE49-F238E27FC236}">
              <a16:creationId xmlns:a16="http://schemas.microsoft.com/office/drawing/2014/main" id="{6A9BC5B8-E183-483C-B5BE-58416A013D31}"/>
            </a:ext>
          </a:extLst>
        </xdr:cNvPr>
        <xdr:cNvPicPr>
          <a:picLocks noChangeAspect="1"/>
        </xdr:cNvPicPr>
      </xdr:nvPicPr>
      <xdr:blipFill>
        <a:blip xmlns:r="http://schemas.openxmlformats.org/officeDocument/2006/relationships" r:embed="rId5"/>
        <a:stretch>
          <a:fillRect/>
        </a:stretch>
      </xdr:blipFill>
      <xdr:spPr>
        <a:xfrm>
          <a:off x="4159250" y="2730500"/>
          <a:ext cx="16446500" cy="4603750"/>
        </a:xfrm>
        <a:prstGeom prst="rect">
          <a:avLst/>
        </a:prstGeom>
      </xdr:spPr>
    </xdr:pic>
    <xdr:clientData/>
  </xdr:twoCellAnchor>
  <xdr:twoCellAnchor editAs="oneCell">
    <xdr:from>
      <xdr:col>6</xdr:col>
      <xdr:colOff>31750</xdr:colOff>
      <xdr:row>40</xdr:row>
      <xdr:rowOff>31750</xdr:rowOff>
    </xdr:from>
    <xdr:to>
      <xdr:col>22</xdr:col>
      <xdr:colOff>508000</xdr:colOff>
      <xdr:row>66</xdr:row>
      <xdr:rowOff>0</xdr:rowOff>
    </xdr:to>
    <xdr:pic>
      <xdr:nvPicPr>
        <xdr:cNvPr id="13" name="Imagen 12">
          <a:extLst>
            <a:ext uri="{FF2B5EF4-FFF2-40B4-BE49-F238E27FC236}">
              <a16:creationId xmlns:a16="http://schemas.microsoft.com/office/drawing/2014/main" id="{3B85533E-AFCA-4729-AC81-242A8BB27184}"/>
            </a:ext>
          </a:extLst>
        </xdr:cNvPr>
        <xdr:cNvPicPr>
          <a:picLocks noChangeAspect="1"/>
        </xdr:cNvPicPr>
      </xdr:nvPicPr>
      <xdr:blipFill>
        <a:blip xmlns:r="http://schemas.openxmlformats.org/officeDocument/2006/relationships" r:embed="rId6"/>
        <a:stretch>
          <a:fillRect/>
        </a:stretch>
      </xdr:blipFill>
      <xdr:spPr>
        <a:xfrm>
          <a:off x="4191000" y="7397750"/>
          <a:ext cx="16383000" cy="4095750"/>
        </a:xfrm>
        <a:prstGeom prst="rect">
          <a:avLst/>
        </a:prstGeom>
      </xdr:spPr>
    </xdr:pic>
    <xdr:clientData/>
  </xdr:twoCellAnchor>
  <xdr:twoCellAnchor editAs="oneCell">
    <xdr:from>
      <xdr:col>6</xdr:col>
      <xdr:colOff>95250</xdr:colOff>
      <xdr:row>66</xdr:row>
      <xdr:rowOff>31750</xdr:rowOff>
    </xdr:from>
    <xdr:to>
      <xdr:col>22</xdr:col>
      <xdr:colOff>476250</xdr:colOff>
      <xdr:row>89</xdr:row>
      <xdr:rowOff>95250</xdr:rowOff>
    </xdr:to>
    <xdr:pic>
      <xdr:nvPicPr>
        <xdr:cNvPr id="14" name="Imagen 13">
          <a:extLst>
            <a:ext uri="{FF2B5EF4-FFF2-40B4-BE49-F238E27FC236}">
              <a16:creationId xmlns:a16="http://schemas.microsoft.com/office/drawing/2014/main" id="{110298C9-104B-4385-ADBE-3055CD44764D}"/>
            </a:ext>
          </a:extLst>
        </xdr:cNvPr>
        <xdr:cNvPicPr>
          <a:picLocks noChangeAspect="1"/>
        </xdr:cNvPicPr>
      </xdr:nvPicPr>
      <xdr:blipFill>
        <a:blip xmlns:r="http://schemas.openxmlformats.org/officeDocument/2006/relationships" r:embed="rId7"/>
        <a:stretch>
          <a:fillRect/>
        </a:stretch>
      </xdr:blipFill>
      <xdr:spPr>
        <a:xfrm>
          <a:off x="4254500" y="11525250"/>
          <a:ext cx="16287750" cy="3778250"/>
        </a:xfrm>
        <a:prstGeom prst="rect">
          <a:avLst/>
        </a:prstGeom>
      </xdr:spPr>
    </xdr:pic>
    <xdr:clientData/>
  </xdr:twoCellAnchor>
  <xdr:twoCellAnchor editAs="oneCell">
    <xdr:from>
      <xdr:col>7</xdr:col>
      <xdr:colOff>676698</xdr:colOff>
      <xdr:row>91</xdr:row>
      <xdr:rowOff>25600</xdr:rowOff>
    </xdr:from>
    <xdr:to>
      <xdr:col>23</xdr:col>
      <xdr:colOff>965396</xdr:colOff>
      <xdr:row>100</xdr:row>
      <xdr:rowOff>66421</xdr:rowOff>
    </xdr:to>
    <xdr:pic>
      <xdr:nvPicPr>
        <xdr:cNvPr id="16" name="Imagen 15">
          <a:extLst>
            <a:ext uri="{FF2B5EF4-FFF2-40B4-BE49-F238E27FC236}">
              <a16:creationId xmlns:a16="http://schemas.microsoft.com/office/drawing/2014/main" id="{A2AF8CA4-03DC-47C8-A079-24A600B9EBBB}"/>
            </a:ext>
          </a:extLst>
        </xdr:cNvPr>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r="22043"/>
        <a:stretch/>
      </xdr:blipFill>
      <xdr:spPr bwMode="auto">
        <a:xfrm>
          <a:off x="5582073" y="16122850"/>
          <a:ext cx="16433573" cy="1517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4.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42816D88-6114-486D-A05A-01EA3DC65372}"/>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056850"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B9ED0FA6-F54D-4BCF-B23B-88A1EA20509E}"/>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157748"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70</xdr:row>
      <xdr:rowOff>51954</xdr:rowOff>
    </xdr:from>
    <xdr:to>
      <xdr:col>17</xdr:col>
      <xdr:colOff>1410295</xdr:colOff>
      <xdr:row>73</xdr:row>
      <xdr:rowOff>589</xdr:rowOff>
    </xdr:to>
    <xdr:sp macro="" textlink="">
      <xdr:nvSpPr>
        <xdr:cNvPr id="4" name="CuadroTexto 3">
          <a:extLst>
            <a:ext uri="{FF2B5EF4-FFF2-40B4-BE49-F238E27FC236}">
              <a16:creationId xmlns:a16="http://schemas.microsoft.com/office/drawing/2014/main" id="{614BAF0A-019F-4D4F-A1B1-B5B17E2FACDC}"/>
            </a:ext>
          </a:extLst>
        </xdr:cNvPr>
        <xdr:cNvSpPr txBox="1"/>
      </xdr:nvSpPr>
      <xdr:spPr>
        <a:xfrm>
          <a:off x="11970327" y="12653529"/>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69</xdr:row>
      <xdr:rowOff>103909</xdr:rowOff>
    </xdr:from>
    <xdr:to>
      <xdr:col>16</xdr:col>
      <xdr:colOff>259814</xdr:colOff>
      <xdr:row>73</xdr:row>
      <xdr:rowOff>7780</xdr:rowOff>
    </xdr:to>
    <xdr:sp macro="" textlink="">
      <xdr:nvSpPr>
        <xdr:cNvPr id="5" name="Rectángulo redondeado 2">
          <a:extLst>
            <a:ext uri="{FF2B5EF4-FFF2-40B4-BE49-F238E27FC236}">
              <a16:creationId xmlns:a16="http://schemas.microsoft.com/office/drawing/2014/main" id="{24E4A33A-EFA5-4BEA-A9A1-213DF45A13AD}"/>
            </a:ext>
          </a:extLst>
        </xdr:cNvPr>
        <xdr:cNvSpPr/>
      </xdr:nvSpPr>
      <xdr:spPr>
        <a:xfrm>
          <a:off x="10753725" y="12543559"/>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200743</xdr:colOff>
      <xdr:row>64</xdr:row>
      <xdr:rowOff>128350</xdr:rowOff>
    </xdr:from>
    <xdr:to>
      <xdr:col>16</xdr:col>
      <xdr:colOff>270057</xdr:colOff>
      <xdr:row>68</xdr:row>
      <xdr:rowOff>46599</xdr:rowOff>
    </xdr:to>
    <xdr:sp macro="" textlink="">
      <xdr:nvSpPr>
        <xdr:cNvPr id="6" name="Rectángulo redondeado 2">
          <a:extLst>
            <a:ext uri="{FF2B5EF4-FFF2-40B4-BE49-F238E27FC236}">
              <a16:creationId xmlns:a16="http://schemas.microsoft.com/office/drawing/2014/main" id="{C1F462DF-1862-4DB4-9A91-0CBCF8460BCB}"/>
            </a:ext>
          </a:extLst>
        </xdr:cNvPr>
        <xdr:cNvSpPr/>
      </xdr:nvSpPr>
      <xdr:spPr>
        <a:xfrm>
          <a:off x="10763968" y="11758375"/>
          <a:ext cx="1164689" cy="56594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310289</xdr:colOff>
      <xdr:row>65</xdr:row>
      <xdr:rowOff>94546</xdr:rowOff>
    </xdr:from>
    <xdr:to>
      <xdr:col>17</xdr:col>
      <xdr:colOff>1408857</xdr:colOff>
      <xdr:row>68</xdr:row>
      <xdr:rowOff>57559</xdr:rowOff>
    </xdr:to>
    <xdr:sp macro="" textlink="">
      <xdr:nvSpPr>
        <xdr:cNvPr id="7" name="CuadroTexto 6">
          <a:extLst>
            <a:ext uri="{FF2B5EF4-FFF2-40B4-BE49-F238E27FC236}">
              <a16:creationId xmlns:a16="http://schemas.microsoft.com/office/drawing/2014/main" id="{75E403B2-F0BE-45B2-B685-CACAA34B99A2}"/>
            </a:ext>
          </a:extLst>
        </xdr:cNvPr>
        <xdr:cNvSpPr txBox="1"/>
      </xdr:nvSpPr>
      <xdr:spPr>
        <a:xfrm>
          <a:off x="11968889" y="11886496"/>
          <a:ext cx="2536843" cy="448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23</xdr:row>
      <xdr:rowOff>0</xdr:rowOff>
    </xdr:from>
    <xdr:to>
      <xdr:col>9</xdr:col>
      <xdr:colOff>304800</xdr:colOff>
      <xdr:row>24</xdr:row>
      <xdr:rowOff>114301</xdr:rowOff>
    </xdr:to>
    <xdr:sp macro="" textlink="">
      <xdr:nvSpPr>
        <xdr:cNvPr id="8" name="AutoShape 1">
          <a:extLst>
            <a:ext uri="{FF2B5EF4-FFF2-40B4-BE49-F238E27FC236}">
              <a16:creationId xmlns:a16="http://schemas.microsoft.com/office/drawing/2014/main" id="{0A4E9279-0595-4949-BE40-FA357CA44125}"/>
            </a:ext>
          </a:extLst>
        </xdr:cNvPr>
        <xdr:cNvSpPr>
          <a:spLocks noChangeAspect="1" noChangeArrowheads="1"/>
        </xdr:cNvSpPr>
      </xdr:nvSpPr>
      <xdr:spPr bwMode="auto">
        <a:xfrm>
          <a:off x="6438900" y="4829175"/>
          <a:ext cx="304800" cy="29527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415637</xdr:colOff>
      <xdr:row>75</xdr:row>
      <xdr:rowOff>69272</xdr:rowOff>
    </xdr:from>
    <xdr:to>
      <xdr:col>9</xdr:col>
      <xdr:colOff>266700</xdr:colOff>
      <xdr:row>81</xdr:row>
      <xdr:rowOff>402673</xdr:rowOff>
    </xdr:to>
    <xdr:pic>
      <xdr:nvPicPr>
        <xdr:cNvPr id="9" name="Imagen 8">
          <a:extLst>
            <a:ext uri="{FF2B5EF4-FFF2-40B4-BE49-F238E27FC236}">
              <a16:creationId xmlns:a16="http://schemas.microsoft.com/office/drawing/2014/main" id="{A2348FF0-9A85-4CC0-A050-5974DF5A154E}"/>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5330537" y="13528097"/>
          <a:ext cx="1375063" cy="1285901"/>
        </a:xfrm>
        <a:prstGeom prst="rect">
          <a:avLst/>
        </a:prstGeom>
      </xdr:spPr>
    </xdr:pic>
    <xdr:clientData/>
  </xdr:twoCellAnchor>
  <xdr:twoCellAnchor editAs="oneCell">
    <xdr:from>
      <xdr:col>11</xdr:col>
      <xdr:colOff>124689</xdr:colOff>
      <xdr:row>74</xdr:row>
      <xdr:rowOff>138545</xdr:rowOff>
    </xdr:from>
    <xdr:to>
      <xdr:col>12</xdr:col>
      <xdr:colOff>741736</xdr:colOff>
      <xdr:row>81</xdr:row>
      <xdr:rowOff>377536</xdr:rowOff>
    </xdr:to>
    <xdr:pic>
      <xdr:nvPicPr>
        <xdr:cNvPr id="10" name="Imagen 9">
          <a:extLst>
            <a:ext uri="{FF2B5EF4-FFF2-40B4-BE49-F238E27FC236}">
              <a16:creationId xmlns:a16="http://schemas.microsoft.com/office/drawing/2014/main" id="{57BFF9BE-3286-4B89-A5F5-DAE0D94BC14B}"/>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087589" y="13435445"/>
          <a:ext cx="1379047" cy="1353416"/>
        </a:xfrm>
        <a:prstGeom prst="rect">
          <a:avLst/>
        </a:prstGeom>
      </xdr:spPr>
    </xdr:pic>
    <xdr:clientData/>
  </xdr:twoCellAnchor>
  <xdr:twoCellAnchor editAs="oneCell">
    <xdr:from>
      <xdr:col>18</xdr:col>
      <xdr:colOff>849636</xdr:colOff>
      <xdr:row>28</xdr:row>
      <xdr:rowOff>80359</xdr:rowOff>
    </xdr:from>
    <xdr:to>
      <xdr:col>21</xdr:col>
      <xdr:colOff>30483</xdr:colOff>
      <xdr:row>72</xdr:row>
      <xdr:rowOff>13856</xdr:rowOff>
    </xdr:to>
    <xdr:pic>
      <xdr:nvPicPr>
        <xdr:cNvPr id="12" name="Imagen 11">
          <a:extLst>
            <a:ext uri="{FF2B5EF4-FFF2-40B4-BE49-F238E27FC236}">
              <a16:creationId xmlns:a16="http://schemas.microsoft.com/office/drawing/2014/main" id="{6788475F-649A-4007-9ACE-E6CF1A803485}"/>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1631" r="31687"/>
        <a:stretch/>
      </xdr:blipFill>
      <xdr:spPr bwMode="auto">
        <a:xfrm>
          <a:off x="15486386" y="5731859"/>
          <a:ext cx="3736972" cy="70613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1143000</xdr:colOff>
      <xdr:row>41</xdr:row>
      <xdr:rowOff>25513</xdr:rowOff>
    </xdr:from>
    <xdr:to>
      <xdr:col>20</xdr:col>
      <xdr:colOff>1125685</xdr:colOff>
      <xdr:row>69</xdr:row>
      <xdr:rowOff>93516</xdr:rowOff>
    </xdr:to>
    <xdr:sp macro="" textlink="">
      <xdr:nvSpPr>
        <xdr:cNvPr id="13" name="Rectángulo redondeado 2">
          <a:extLst>
            <a:ext uri="{FF2B5EF4-FFF2-40B4-BE49-F238E27FC236}">
              <a16:creationId xmlns:a16="http://schemas.microsoft.com/office/drawing/2014/main" id="{04DCF4A7-4027-4F69-B130-650041811D32}"/>
            </a:ext>
          </a:extLst>
        </xdr:cNvPr>
        <xdr:cNvSpPr/>
      </xdr:nvSpPr>
      <xdr:spPr>
        <a:xfrm rot="16200000">
          <a:off x="15319806" y="9525136"/>
          <a:ext cx="4634900" cy="1300877"/>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1103077</xdr:colOff>
      <xdr:row>37</xdr:row>
      <xdr:rowOff>97274</xdr:rowOff>
    </xdr:from>
    <xdr:to>
      <xdr:col>20</xdr:col>
      <xdr:colOff>1085756</xdr:colOff>
      <xdr:row>40</xdr:row>
      <xdr:rowOff>115256</xdr:rowOff>
    </xdr:to>
    <xdr:sp macro="" textlink="">
      <xdr:nvSpPr>
        <xdr:cNvPr id="14" name="Rectángulo redondeado 2">
          <a:extLst>
            <a:ext uri="{FF2B5EF4-FFF2-40B4-BE49-F238E27FC236}">
              <a16:creationId xmlns:a16="http://schemas.microsoft.com/office/drawing/2014/main" id="{6315757B-E132-46AE-AAA3-5BE5D70FA15E}"/>
            </a:ext>
          </a:extLst>
        </xdr:cNvPr>
        <xdr:cNvSpPr/>
      </xdr:nvSpPr>
      <xdr:spPr>
        <a:xfrm rot="16200000">
          <a:off x="17345961" y="6884479"/>
          <a:ext cx="502737" cy="1300871"/>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2116974</xdr:colOff>
      <xdr:row>45</xdr:row>
      <xdr:rowOff>138543</xdr:rowOff>
    </xdr:from>
    <xdr:to>
      <xdr:col>25</xdr:col>
      <xdr:colOff>45373</xdr:colOff>
      <xdr:row>54</xdr:row>
      <xdr:rowOff>155862</xdr:rowOff>
    </xdr:to>
    <xdr:sp macro="" textlink="">
      <xdr:nvSpPr>
        <xdr:cNvPr id="15" name="CuadroTexto 14">
          <a:extLst>
            <a:ext uri="{FF2B5EF4-FFF2-40B4-BE49-F238E27FC236}">
              <a16:creationId xmlns:a16="http://schemas.microsoft.com/office/drawing/2014/main" id="{ECF1AAD0-274B-4987-8650-417CEE3038FD}"/>
            </a:ext>
          </a:extLst>
        </xdr:cNvPr>
        <xdr:cNvSpPr txBox="1"/>
      </xdr:nvSpPr>
      <xdr:spPr>
        <a:xfrm>
          <a:off x="19185774" y="8691993"/>
          <a:ext cx="3852949" cy="14746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2800"/>
            <a:t>INFORMES</a:t>
          </a:r>
          <a:r>
            <a:rPr lang="es-MX" sz="2800" baseline="0"/>
            <a:t> DE ENSAYES DE CONCRETO NIVEL 8 Y NIVEL 9</a:t>
          </a:r>
          <a:endParaRPr lang="es-MX" sz="1100"/>
        </a:p>
      </xdr:txBody>
    </xdr:sp>
    <xdr:clientData/>
  </xdr:twoCellAnchor>
  <xdr:twoCellAnchor>
    <xdr:from>
      <xdr:col>18</xdr:col>
      <xdr:colOff>992852</xdr:colOff>
      <xdr:row>62</xdr:row>
      <xdr:rowOff>11602</xdr:rowOff>
    </xdr:from>
    <xdr:to>
      <xdr:col>19</xdr:col>
      <xdr:colOff>1108367</xdr:colOff>
      <xdr:row>68</xdr:row>
      <xdr:rowOff>125036</xdr:rowOff>
    </xdr:to>
    <xdr:sp macro="" textlink="">
      <xdr:nvSpPr>
        <xdr:cNvPr id="16" name="Rectángulo redondeado 2">
          <a:extLst>
            <a:ext uri="{FF2B5EF4-FFF2-40B4-BE49-F238E27FC236}">
              <a16:creationId xmlns:a16="http://schemas.microsoft.com/office/drawing/2014/main" id="{C550CF24-97D5-4C5A-906C-FAA8CF03A259}"/>
            </a:ext>
          </a:extLst>
        </xdr:cNvPr>
        <xdr:cNvSpPr/>
      </xdr:nvSpPr>
      <xdr:spPr>
        <a:xfrm rot="16200000">
          <a:off x="15719543" y="11211961"/>
          <a:ext cx="1084984" cy="129661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205451</xdr:colOff>
      <xdr:row>17</xdr:row>
      <xdr:rowOff>90237</xdr:rowOff>
    </xdr:from>
    <xdr:to>
      <xdr:col>7</xdr:col>
      <xdr:colOff>349250</xdr:colOff>
      <xdr:row>44</xdr:row>
      <xdr:rowOff>96587</xdr:rowOff>
    </xdr:to>
    <xdr:pic>
      <xdr:nvPicPr>
        <xdr:cNvPr id="21" name="Imagen 20">
          <a:extLst>
            <a:ext uri="{FF2B5EF4-FFF2-40B4-BE49-F238E27FC236}">
              <a16:creationId xmlns:a16="http://schemas.microsoft.com/office/drawing/2014/main" id="{FEF25891-87F3-4399-B16A-E0F9A8A32B5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54701" y="3773237"/>
          <a:ext cx="4715799" cy="4610100"/>
        </a:xfrm>
        <a:prstGeom prst="rect">
          <a:avLst/>
        </a:prstGeom>
      </xdr:spPr>
    </xdr:pic>
    <xdr:clientData/>
  </xdr:twoCellAnchor>
  <xdr:twoCellAnchor editAs="oneCell">
    <xdr:from>
      <xdr:col>7</xdr:col>
      <xdr:colOff>437746</xdr:colOff>
      <xdr:row>17</xdr:row>
      <xdr:rowOff>174624</xdr:rowOff>
    </xdr:from>
    <xdr:to>
      <xdr:col>13</xdr:col>
      <xdr:colOff>396875</xdr:colOff>
      <xdr:row>44</xdr:row>
      <xdr:rowOff>95250</xdr:rowOff>
    </xdr:to>
    <xdr:pic>
      <xdr:nvPicPr>
        <xdr:cNvPr id="22" name="Imagen 21">
          <a:extLst>
            <a:ext uri="{FF2B5EF4-FFF2-40B4-BE49-F238E27FC236}">
              <a16:creationId xmlns:a16="http://schemas.microsoft.com/office/drawing/2014/main" id="{DADE73B8-F6D4-4D08-82E0-D2A18CEA278A}"/>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5358996" y="3857624"/>
          <a:ext cx="4531129" cy="4524376"/>
        </a:xfrm>
        <a:prstGeom prst="rect">
          <a:avLst/>
        </a:prstGeom>
      </xdr:spPr>
    </xdr:pic>
    <xdr:clientData/>
  </xdr:twoCellAnchor>
  <xdr:twoCellAnchor editAs="oneCell">
    <xdr:from>
      <xdr:col>1</xdr:col>
      <xdr:colOff>284363</xdr:colOff>
      <xdr:row>44</xdr:row>
      <xdr:rowOff>126826</xdr:rowOff>
    </xdr:from>
    <xdr:to>
      <xdr:col>7</xdr:col>
      <xdr:colOff>238125</xdr:colOff>
      <xdr:row>72</xdr:row>
      <xdr:rowOff>127000</xdr:rowOff>
    </xdr:to>
    <xdr:pic>
      <xdr:nvPicPr>
        <xdr:cNvPr id="23" name="Imagen 22">
          <a:extLst>
            <a:ext uri="{FF2B5EF4-FFF2-40B4-BE49-F238E27FC236}">
              <a16:creationId xmlns:a16="http://schemas.microsoft.com/office/drawing/2014/main" id="{B9E0D2EC-B61A-4A6A-80C9-92F5B470CEF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33613" y="8413576"/>
          <a:ext cx="4525762" cy="4492799"/>
        </a:xfrm>
        <a:prstGeom prst="rect">
          <a:avLst/>
        </a:prstGeom>
      </xdr:spPr>
    </xdr:pic>
    <xdr:clientData/>
  </xdr:twoCellAnchor>
  <xdr:twoCellAnchor editAs="oneCell">
    <xdr:from>
      <xdr:col>7</xdr:col>
      <xdr:colOff>444500</xdr:colOff>
      <xdr:row>45</xdr:row>
      <xdr:rowOff>15875</xdr:rowOff>
    </xdr:from>
    <xdr:to>
      <xdr:col>13</xdr:col>
      <xdr:colOff>476250</xdr:colOff>
      <xdr:row>72</xdr:row>
      <xdr:rowOff>63500</xdr:rowOff>
    </xdr:to>
    <xdr:pic>
      <xdr:nvPicPr>
        <xdr:cNvPr id="24" name="Imagen 23">
          <a:extLst>
            <a:ext uri="{FF2B5EF4-FFF2-40B4-BE49-F238E27FC236}">
              <a16:creationId xmlns:a16="http://schemas.microsoft.com/office/drawing/2014/main" id="{DB84D1E5-D2D2-4DDA-B001-AA7A5A2BBED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365750" y="8461375"/>
          <a:ext cx="4603750" cy="4381500"/>
        </a:xfrm>
        <a:prstGeom prst="rect">
          <a:avLst/>
        </a:prstGeom>
      </xdr:spPr>
    </xdr:pic>
    <xdr:clientData/>
  </xdr:twoCellAnchor>
  <xdr:twoCellAnchor editAs="oneCell">
    <xdr:from>
      <xdr:col>7</xdr:col>
      <xdr:colOff>529071</xdr:colOff>
      <xdr:row>76</xdr:row>
      <xdr:rowOff>7361</xdr:rowOff>
    </xdr:from>
    <xdr:to>
      <xdr:col>22</xdr:col>
      <xdr:colOff>676633</xdr:colOff>
      <xdr:row>83</xdr:row>
      <xdr:rowOff>50037</xdr:rowOff>
    </xdr:to>
    <xdr:pic>
      <xdr:nvPicPr>
        <xdr:cNvPr id="25" name="Imagen 24">
          <a:extLst>
            <a:ext uri="{FF2B5EF4-FFF2-40B4-BE49-F238E27FC236}">
              <a16:creationId xmlns:a16="http://schemas.microsoft.com/office/drawing/2014/main" id="{7ADD8261-5EC5-4915-A54D-B7C83957D3D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434446" y="13937674"/>
          <a:ext cx="15054187" cy="1733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5.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F510B3CB-EAFB-4E25-9893-1514BF436808}"/>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4A398623-6BC4-416F-81FC-B4531ED2EF2C}"/>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56308</xdr:rowOff>
    </xdr:to>
    <xdr:pic>
      <xdr:nvPicPr>
        <xdr:cNvPr id="4" name="Imagen 3">
          <a:extLst>
            <a:ext uri="{FF2B5EF4-FFF2-40B4-BE49-F238E27FC236}">
              <a16:creationId xmlns:a16="http://schemas.microsoft.com/office/drawing/2014/main" id="{2DBCF67F-9628-49DE-AF84-63FAD810A7ED}"/>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6858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19223</xdr:rowOff>
    </xdr:to>
    <xdr:pic>
      <xdr:nvPicPr>
        <xdr:cNvPr id="5" name="Imagen 4">
          <a:extLst>
            <a:ext uri="{FF2B5EF4-FFF2-40B4-BE49-F238E27FC236}">
              <a16:creationId xmlns:a16="http://schemas.microsoft.com/office/drawing/2014/main" id="{01C66A84-55CF-4C31-9C97-37D301C14E62}"/>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3723" cy="1338003"/>
        </a:xfrm>
        <a:prstGeom prst="rect">
          <a:avLst/>
        </a:prstGeom>
      </xdr:spPr>
    </xdr:pic>
    <xdr:clientData/>
  </xdr:twoCellAnchor>
  <xdr:twoCellAnchor editAs="oneCell">
    <xdr:from>
      <xdr:col>1</xdr:col>
      <xdr:colOff>86588</xdr:colOff>
      <xdr:row>18</xdr:row>
      <xdr:rowOff>121225</xdr:rowOff>
    </xdr:from>
    <xdr:to>
      <xdr:col>26</xdr:col>
      <xdr:colOff>103910</xdr:colOff>
      <xdr:row>41</xdr:row>
      <xdr:rowOff>120727</xdr:rowOff>
    </xdr:to>
    <xdr:pic>
      <xdr:nvPicPr>
        <xdr:cNvPr id="9" name="Imagen 8">
          <a:extLst>
            <a:ext uri="{FF2B5EF4-FFF2-40B4-BE49-F238E27FC236}">
              <a16:creationId xmlns:a16="http://schemas.microsoft.com/office/drawing/2014/main" id="{91971FA4-DA60-462C-AC5C-8F536F60EEC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32952" y="3896589"/>
          <a:ext cx="24193503" cy="36536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127000</xdr:colOff>
      <xdr:row>61</xdr:row>
      <xdr:rowOff>95250</xdr:rowOff>
    </xdr:from>
    <xdr:to>
      <xdr:col>25</xdr:col>
      <xdr:colOff>635000</xdr:colOff>
      <xdr:row>69</xdr:row>
      <xdr:rowOff>63500</xdr:rowOff>
    </xdr:to>
    <xdr:pic>
      <xdr:nvPicPr>
        <xdr:cNvPr id="10" name="Imagen 9">
          <a:extLst>
            <a:ext uri="{FF2B5EF4-FFF2-40B4-BE49-F238E27FC236}">
              <a16:creationId xmlns:a16="http://schemas.microsoft.com/office/drawing/2014/main" id="{8EDE6BF9-66CF-4FF0-9AE2-1B9309B9692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76250" y="10795000"/>
          <a:ext cx="23399750" cy="1238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624032</xdr:colOff>
      <xdr:row>90</xdr:row>
      <xdr:rowOff>20204</xdr:rowOff>
    </xdr:from>
    <xdr:to>
      <xdr:col>23</xdr:col>
      <xdr:colOff>311219</xdr:colOff>
      <xdr:row>101</xdr:row>
      <xdr:rowOff>7317</xdr:rowOff>
    </xdr:to>
    <xdr:pic>
      <xdr:nvPicPr>
        <xdr:cNvPr id="11" name="Imagen 10">
          <a:extLst>
            <a:ext uri="{FF2B5EF4-FFF2-40B4-BE49-F238E27FC236}">
              <a16:creationId xmlns:a16="http://schemas.microsoft.com/office/drawing/2014/main" id="{4E664ECB-A03D-44F2-9211-1A99C9EF099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307282" y="15387204"/>
          <a:ext cx="15054187" cy="1733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6.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F9235677-57A5-45FF-BF15-D3257F490908}"/>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FACDCC5D-6184-49BA-B78C-5784927F6315}"/>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84</xdr:row>
      <xdr:rowOff>83128</xdr:rowOff>
    </xdr:from>
    <xdr:to>
      <xdr:col>10</xdr:col>
      <xdr:colOff>249036</xdr:colOff>
      <xdr:row>92</xdr:row>
      <xdr:rowOff>56309</xdr:rowOff>
    </xdr:to>
    <xdr:pic>
      <xdr:nvPicPr>
        <xdr:cNvPr id="4" name="Imagen 3">
          <a:extLst>
            <a:ext uri="{FF2B5EF4-FFF2-40B4-BE49-F238E27FC236}">
              <a16:creationId xmlns:a16="http://schemas.microsoft.com/office/drawing/2014/main" id="{793CE76A-3FCB-4C8A-AB41-4ABBDDA9D6D9}"/>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4770678"/>
          <a:ext cx="1371253" cy="1268581"/>
        </a:xfrm>
        <a:prstGeom prst="rect">
          <a:avLst/>
        </a:prstGeom>
      </xdr:spPr>
    </xdr:pic>
    <xdr:clientData/>
  </xdr:twoCellAnchor>
  <xdr:twoCellAnchor editAs="oneCell">
    <xdr:from>
      <xdr:col>11</xdr:col>
      <xdr:colOff>775853</xdr:colOff>
      <xdr:row>83</xdr:row>
      <xdr:rowOff>138545</xdr:rowOff>
    </xdr:from>
    <xdr:to>
      <xdr:col>13</xdr:col>
      <xdr:colOff>629861</xdr:colOff>
      <xdr:row>92</xdr:row>
      <xdr:rowOff>21129</xdr:rowOff>
    </xdr:to>
    <xdr:pic>
      <xdr:nvPicPr>
        <xdr:cNvPr id="5" name="Imagen 4">
          <a:extLst>
            <a:ext uri="{FF2B5EF4-FFF2-40B4-BE49-F238E27FC236}">
              <a16:creationId xmlns:a16="http://schemas.microsoft.com/office/drawing/2014/main" id="{C4E1F4E4-4ACC-4367-8B9C-23A0F6E0364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4664170"/>
          <a:ext cx="1387533" cy="1339909"/>
        </a:xfrm>
        <a:prstGeom prst="rect">
          <a:avLst/>
        </a:prstGeom>
      </xdr:spPr>
    </xdr:pic>
    <xdr:clientData/>
  </xdr:twoCellAnchor>
  <xdr:twoCellAnchor>
    <xdr:from>
      <xdr:col>0</xdr:col>
      <xdr:colOff>290945</xdr:colOff>
      <xdr:row>78</xdr:row>
      <xdr:rowOff>45027</xdr:rowOff>
    </xdr:from>
    <xdr:to>
      <xdr:col>2</xdr:col>
      <xdr:colOff>346405</xdr:colOff>
      <xdr:row>81</xdr:row>
      <xdr:rowOff>115153</xdr:rowOff>
    </xdr:to>
    <xdr:sp macro="" textlink="">
      <xdr:nvSpPr>
        <xdr:cNvPr id="7" name="Rectángulo redondeado 2">
          <a:extLst>
            <a:ext uri="{FF2B5EF4-FFF2-40B4-BE49-F238E27FC236}">
              <a16:creationId xmlns:a16="http://schemas.microsoft.com/office/drawing/2014/main" id="{8532B0CF-0937-4DFB-8828-A8FEBC7922E4}"/>
            </a:ext>
          </a:extLst>
        </xdr:cNvPr>
        <xdr:cNvSpPr/>
      </xdr:nvSpPr>
      <xdr:spPr>
        <a:xfrm>
          <a:off x="290945" y="13713402"/>
          <a:ext cx="1160360"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73</xdr:row>
      <xdr:rowOff>55418</xdr:rowOff>
    </xdr:from>
    <xdr:to>
      <xdr:col>2</xdr:col>
      <xdr:colOff>368133</xdr:colOff>
      <xdr:row>76</xdr:row>
      <xdr:rowOff>165016</xdr:rowOff>
    </xdr:to>
    <xdr:sp macro="" textlink="">
      <xdr:nvSpPr>
        <xdr:cNvPr id="8" name="Rectángulo redondeado 2">
          <a:extLst>
            <a:ext uri="{FF2B5EF4-FFF2-40B4-BE49-F238E27FC236}">
              <a16:creationId xmlns:a16="http://schemas.microsoft.com/office/drawing/2014/main" id="{DC4D96D8-80DB-46AB-96E4-8F4F69FD8EA1}"/>
            </a:ext>
          </a:extLst>
        </xdr:cNvPr>
        <xdr:cNvSpPr/>
      </xdr:nvSpPr>
      <xdr:spPr>
        <a:xfrm>
          <a:off x="313458" y="12914168"/>
          <a:ext cx="1159575" cy="59537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74</xdr:row>
      <xdr:rowOff>13855</xdr:rowOff>
    </xdr:from>
    <xdr:to>
      <xdr:col>7</xdr:col>
      <xdr:colOff>304800</xdr:colOff>
      <xdr:row>76</xdr:row>
      <xdr:rowOff>96981</xdr:rowOff>
    </xdr:to>
    <xdr:sp macro="" textlink="">
      <xdr:nvSpPr>
        <xdr:cNvPr id="9" name="CuadroTexto 8">
          <a:extLst>
            <a:ext uri="{FF2B5EF4-FFF2-40B4-BE49-F238E27FC236}">
              <a16:creationId xmlns:a16="http://schemas.microsoft.com/office/drawing/2014/main" id="{F54F1A3E-E632-4CC0-B3DE-5370F5A98717}"/>
            </a:ext>
          </a:extLst>
        </xdr:cNvPr>
        <xdr:cNvSpPr txBox="1"/>
      </xdr:nvSpPr>
      <xdr:spPr>
        <a:xfrm>
          <a:off x="1534391" y="13034530"/>
          <a:ext cx="3685309" cy="4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a:solidFill>
              <a:schemeClr val="tx1"/>
            </a:solidFill>
          </a:endParaRPr>
        </a:p>
      </xdr:txBody>
    </xdr:sp>
    <xdr:clientData/>
  </xdr:twoCellAnchor>
  <xdr:twoCellAnchor>
    <xdr:from>
      <xdr:col>2</xdr:col>
      <xdr:colOff>471054</xdr:colOff>
      <xdr:row>78</xdr:row>
      <xdr:rowOff>152400</xdr:rowOff>
    </xdr:from>
    <xdr:to>
      <xdr:col>5</xdr:col>
      <xdr:colOff>682931</xdr:colOff>
      <xdr:row>81</xdr:row>
      <xdr:rowOff>101036</xdr:rowOff>
    </xdr:to>
    <xdr:sp macro="" textlink="">
      <xdr:nvSpPr>
        <xdr:cNvPr id="10" name="CuadroTexto 9">
          <a:extLst>
            <a:ext uri="{FF2B5EF4-FFF2-40B4-BE49-F238E27FC236}">
              <a16:creationId xmlns:a16="http://schemas.microsoft.com/office/drawing/2014/main" id="{CCD16D3A-24FF-488E-A9D3-FE2F742A0C57}"/>
            </a:ext>
          </a:extLst>
        </xdr:cNvPr>
        <xdr:cNvSpPr txBox="1"/>
      </xdr:nvSpPr>
      <xdr:spPr>
        <a:xfrm>
          <a:off x="1575954" y="13820775"/>
          <a:ext cx="2497877" cy="48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editAs="oneCell">
    <xdr:from>
      <xdr:col>3</xdr:col>
      <xdr:colOff>574618</xdr:colOff>
      <xdr:row>13</xdr:row>
      <xdr:rowOff>0</xdr:rowOff>
    </xdr:from>
    <xdr:to>
      <xdr:col>24</xdr:col>
      <xdr:colOff>360219</xdr:colOff>
      <xdr:row>71</xdr:row>
      <xdr:rowOff>7271</xdr:rowOff>
    </xdr:to>
    <xdr:pic>
      <xdr:nvPicPr>
        <xdr:cNvPr id="11" name="Imagen 10">
          <a:extLst>
            <a:ext uri="{FF2B5EF4-FFF2-40B4-BE49-F238E27FC236}">
              <a16:creationId xmlns:a16="http://schemas.microsoft.com/office/drawing/2014/main" id="{4DDCBF4A-297C-4D81-8CBC-BC79CA6A74E7}"/>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1631" r="31687"/>
        <a:stretch/>
      </xdr:blipFill>
      <xdr:spPr bwMode="auto">
        <a:xfrm rot="16200000">
          <a:off x="7798033" y="-2478233"/>
          <a:ext cx="9341771" cy="200478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209983</xdr:colOff>
      <xdr:row>29</xdr:row>
      <xdr:rowOff>123105</xdr:rowOff>
    </xdr:from>
    <xdr:to>
      <xdr:col>10</xdr:col>
      <xdr:colOff>514095</xdr:colOff>
      <xdr:row>48</xdr:row>
      <xdr:rowOff>142876</xdr:rowOff>
    </xdr:to>
    <xdr:sp macro="" textlink="">
      <xdr:nvSpPr>
        <xdr:cNvPr id="12" name="Rectángulo redondeado 2">
          <a:extLst>
            <a:ext uri="{FF2B5EF4-FFF2-40B4-BE49-F238E27FC236}">
              <a16:creationId xmlns:a16="http://schemas.microsoft.com/office/drawing/2014/main" id="{9A258613-C603-4BE8-802E-1846A30B1737}"/>
            </a:ext>
          </a:extLst>
        </xdr:cNvPr>
        <xdr:cNvSpPr/>
      </xdr:nvSpPr>
      <xdr:spPr>
        <a:xfrm rot="16200000">
          <a:off x="5531372" y="6946091"/>
          <a:ext cx="3282084" cy="106611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512618</xdr:colOff>
      <xdr:row>46</xdr:row>
      <xdr:rowOff>96982</xdr:rowOff>
    </xdr:from>
    <xdr:to>
      <xdr:col>16</xdr:col>
      <xdr:colOff>512618</xdr:colOff>
      <xdr:row>67</xdr:row>
      <xdr:rowOff>41564</xdr:rowOff>
    </xdr:to>
    <xdr:cxnSp macro="">
      <xdr:nvCxnSpPr>
        <xdr:cNvPr id="13" name="Conector recto de flecha 12">
          <a:extLst>
            <a:ext uri="{FF2B5EF4-FFF2-40B4-BE49-F238E27FC236}">
              <a16:creationId xmlns:a16="http://schemas.microsoft.com/office/drawing/2014/main" id="{EEE7D0A5-FCE9-4ED7-A3B7-1F0C80683B3E}"/>
            </a:ext>
          </a:extLst>
        </xdr:cNvPr>
        <xdr:cNvCxnSpPr/>
      </xdr:nvCxnSpPr>
      <xdr:spPr>
        <a:xfrm flipV="1">
          <a:off x="12171218" y="8583757"/>
          <a:ext cx="0" cy="33450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460664</xdr:colOff>
      <xdr:row>52</xdr:row>
      <xdr:rowOff>8829</xdr:rowOff>
    </xdr:from>
    <xdr:to>
      <xdr:col>15</xdr:col>
      <xdr:colOff>796639</xdr:colOff>
      <xdr:row>75</xdr:row>
      <xdr:rowOff>143219</xdr:rowOff>
    </xdr:to>
    <xdr:sp macro="" textlink="">
      <xdr:nvSpPr>
        <xdr:cNvPr id="14" name="CuadroTexto 13">
          <a:extLst>
            <a:ext uri="{FF2B5EF4-FFF2-40B4-BE49-F238E27FC236}">
              <a16:creationId xmlns:a16="http://schemas.microsoft.com/office/drawing/2014/main" id="{43A56FB8-E8E4-485F-A67E-45EE7D6B5A0C}"/>
            </a:ext>
          </a:extLst>
        </xdr:cNvPr>
        <xdr:cNvSpPr txBox="1"/>
      </xdr:nvSpPr>
      <xdr:spPr>
        <a:xfrm rot="16200000">
          <a:off x="8415252" y="10030514"/>
          <a:ext cx="3719254" cy="21717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3200">
              <a:solidFill>
                <a:schemeClr val="dk1"/>
              </a:solidFill>
              <a:effectLst/>
              <a:latin typeface="+mn-lt"/>
              <a:ea typeface="+mn-ea"/>
              <a:cs typeface="+mn-cs"/>
            </a:rPr>
            <a:t>INFORMES</a:t>
          </a:r>
          <a:r>
            <a:rPr lang="es-MX" sz="3200" baseline="0">
              <a:solidFill>
                <a:schemeClr val="dk1"/>
              </a:solidFill>
              <a:effectLst/>
              <a:latin typeface="+mn-lt"/>
              <a:ea typeface="+mn-ea"/>
              <a:cs typeface="+mn-cs"/>
            </a:rPr>
            <a:t> DE ENSAYES DE CONCRETO NIVEL 8 Y NIVEL 9 </a:t>
          </a:r>
          <a:endParaRPr lang="es-MX" sz="6600">
            <a:effectLst/>
          </a:endParaRPr>
        </a:p>
      </xdr:txBody>
    </xdr:sp>
    <xdr:clientData/>
  </xdr:twoCellAnchor>
  <xdr:twoCellAnchor>
    <xdr:from>
      <xdr:col>10</xdr:col>
      <xdr:colOff>666752</xdr:colOff>
      <xdr:row>29</xdr:row>
      <xdr:rowOff>155860</xdr:rowOff>
    </xdr:from>
    <xdr:to>
      <xdr:col>23</xdr:col>
      <xdr:colOff>139758</xdr:colOff>
      <xdr:row>48</xdr:row>
      <xdr:rowOff>155860</xdr:rowOff>
    </xdr:to>
    <xdr:sp macro="" textlink="">
      <xdr:nvSpPr>
        <xdr:cNvPr id="15" name="Rectángulo redondeado 2">
          <a:extLst>
            <a:ext uri="{FF2B5EF4-FFF2-40B4-BE49-F238E27FC236}">
              <a16:creationId xmlns:a16="http://schemas.microsoft.com/office/drawing/2014/main" id="{6809A792-FB2E-43B4-9AD8-C6299D42302B}"/>
            </a:ext>
          </a:extLst>
        </xdr:cNvPr>
        <xdr:cNvSpPr/>
      </xdr:nvSpPr>
      <xdr:spPr>
        <a:xfrm rot="16200000">
          <a:off x="12892911" y="836076"/>
          <a:ext cx="3262313" cy="13331881"/>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948690</xdr:colOff>
      <xdr:row>48</xdr:row>
      <xdr:rowOff>77063</xdr:rowOff>
    </xdr:from>
    <xdr:to>
      <xdr:col>22</xdr:col>
      <xdr:colOff>1010172</xdr:colOff>
      <xdr:row>67</xdr:row>
      <xdr:rowOff>13506</xdr:rowOff>
    </xdr:to>
    <xdr:sp macro="" textlink="">
      <xdr:nvSpPr>
        <xdr:cNvPr id="16" name="Rectángulo redondeado 2">
          <a:extLst>
            <a:ext uri="{FF2B5EF4-FFF2-40B4-BE49-F238E27FC236}">
              <a16:creationId xmlns:a16="http://schemas.microsoft.com/office/drawing/2014/main" id="{E4F5B35F-D54C-43A3-8D9A-3A4D614F609F}"/>
            </a:ext>
          </a:extLst>
        </xdr:cNvPr>
        <xdr:cNvSpPr/>
      </xdr:nvSpPr>
      <xdr:spPr>
        <a:xfrm rot="16200000">
          <a:off x="18170497" y="9020431"/>
          <a:ext cx="3013018" cy="2747532"/>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395721</xdr:colOff>
      <xdr:row>84</xdr:row>
      <xdr:rowOff>99579</xdr:rowOff>
    </xdr:from>
    <xdr:to>
      <xdr:col>23</xdr:col>
      <xdr:colOff>67033</xdr:colOff>
      <xdr:row>95</xdr:row>
      <xdr:rowOff>23192</xdr:rowOff>
    </xdr:to>
    <xdr:pic>
      <xdr:nvPicPr>
        <xdr:cNvPr id="17" name="Imagen 16">
          <a:extLst>
            <a:ext uri="{FF2B5EF4-FFF2-40B4-BE49-F238E27FC236}">
              <a16:creationId xmlns:a16="http://schemas.microsoft.com/office/drawing/2014/main" id="{2DAE41C0-93F6-4A7B-9BEE-7CE0FC75AE6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63096" y="15125267"/>
          <a:ext cx="15054187" cy="1733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7.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19F819E3-E703-42E2-9332-9AA9559E2C41}"/>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172229F0-8DB6-4313-B20A-E0ECB96A4795}"/>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6C73450E-5F15-4252-AB17-722F97E7471F}"/>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0979D092-3EB2-4774-B53F-E3521B9EADDD}"/>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7533" cy="1339908"/>
        </a:xfrm>
        <a:prstGeom prst="rect">
          <a:avLst/>
        </a:prstGeom>
      </xdr:spPr>
    </xdr:pic>
    <xdr:clientData/>
  </xdr:twoCellAnchor>
  <xdr:twoCellAnchor>
    <xdr:from>
      <xdr:col>12</xdr:col>
      <xdr:colOff>301683</xdr:colOff>
      <xdr:row>84</xdr:row>
      <xdr:rowOff>76547</xdr:rowOff>
    </xdr:from>
    <xdr:to>
      <xdr:col>18</xdr:col>
      <xdr:colOff>917864</xdr:colOff>
      <xdr:row>87</xdr:row>
      <xdr:rowOff>86591</xdr:rowOff>
    </xdr:to>
    <xdr:sp macro="" textlink="">
      <xdr:nvSpPr>
        <xdr:cNvPr id="7" name="CuadroTexto 6">
          <a:extLst>
            <a:ext uri="{FF2B5EF4-FFF2-40B4-BE49-F238E27FC236}">
              <a16:creationId xmlns:a16="http://schemas.microsoft.com/office/drawing/2014/main" id="{11E5E164-E58B-44B8-B161-BE1AB7F26746}"/>
            </a:ext>
          </a:extLst>
        </xdr:cNvPr>
        <xdr:cNvSpPr txBox="1"/>
      </xdr:nvSpPr>
      <xdr:spPr>
        <a:xfrm>
          <a:off x="9026583" y="14621222"/>
          <a:ext cx="6512156" cy="543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800" b="1">
              <a:solidFill>
                <a:schemeClr val="tx1"/>
              </a:solidFill>
            </a:rPr>
            <a:t>LABORATORIO</a:t>
          </a:r>
          <a:r>
            <a:rPr lang="es-ES" sz="2800" b="1" baseline="0">
              <a:solidFill>
                <a:schemeClr val="tx1"/>
              </a:solidFill>
            </a:rPr>
            <a:t> DE CALIDAD DE CONCRETO </a:t>
          </a:r>
          <a:endParaRPr lang="es-ES" sz="2800" b="1">
            <a:solidFill>
              <a:schemeClr val="tx1"/>
            </a:solidFill>
          </a:endParaRPr>
        </a:p>
      </xdr:txBody>
    </xdr:sp>
    <xdr:clientData/>
  </xdr:twoCellAnchor>
  <xdr:twoCellAnchor editAs="oneCell">
    <xdr:from>
      <xdr:col>1</xdr:col>
      <xdr:colOff>225135</xdr:colOff>
      <xdr:row>20</xdr:row>
      <xdr:rowOff>34635</xdr:rowOff>
    </xdr:from>
    <xdr:to>
      <xdr:col>8</xdr:col>
      <xdr:colOff>363680</xdr:colOff>
      <xdr:row>71</xdr:row>
      <xdr:rowOff>121227</xdr:rowOff>
    </xdr:to>
    <xdr:pic>
      <xdr:nvPicPr>
        <xdr:cNvPr id="12" name="Imagen 11">
          <a:extLst>
            <a:ext uri="{FF2B5EF4-FFF2-40B4-BE49-F238E27FC236}">
              <a16:creationId xmlns:a16="http://schemas.microsoft.com/office/drawing/2014/main" id="{A6F31E13-BFEB-407F-87CC-46F5308612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71499" y="4190999"/>
          <a:ext cx="5472545" cy="8035637"/>
        </a:xfrm>
        <a:prstGeom prst="rect">
          <a:avLst/>
        </a:prstGeom>
      </xdr:spPr>
    </xdr:pic>
    <xdr:clientData/>
  </xdr:twoCellAnchor>
  <xdr:twoCellAnchor editAs="oneCell">
    <xdr:from>
      <xdr:col>8</xdr:col>
      <xdr:colOff>346363</xdr:colOff>
      <xdr:row>20</xdr:row>
      <xdr:rowOff>95470</xdr:rowOff>
    </xdr:from>
    <xdr:to>
      <xdr:col>16</xdr:col>
      <xdr:colOff>658090</xdr:colOff>
      <xdr:row>72</xdr:row>
      <xdr:rowOff>103908</xdr:rowOff>
    </xdr:to>
    <xdr:pic>
      <xdr:nvPicPr>
        <xdr:cNvPr id="13" name="Imagen 12">
          <a:extLst>
            <a:ext uri="{FF2B5EF4-FFF2-40B4-BE49-F238E27FC236}">
              <a16:creationId xmlns:a16="http://schemas.microsoft.com/office/drawing/2014/main" id="{60F54A00-4B97-47D2-8A54-40D97FC8CA6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026727" y="4251834"/>
          <a:ext cx="6286499" cy="8113347"/>
        </a:xfrm>
        <a:prstGeom prst="rect">
          <a:avLst/>
        </a:prstGeom>
      </xdr:spPr>
    </xdr:pic>
    <xdr:clientData/>
  </xdr:twoCellAnchor>
  <xdr:twoCellAnchor editAs="oneCell">
    <xdr:from>
      <xdr:col>16</xdr:col>
      <xdr:colOff>554181</xdr:colOff>
      <xdr:row>20</xdr:row>
      <xdr:rowOff>51953</xdr:rowOff>
    </xdr:from>
    <xdr:to>
      <xdr:col>20</xdr:col>
      <xdr:colOff>1212272</xdr:colOff>
      <xdr:row>72</xdr:row>
      <xdr:rowOff>69271</xdr:rowOff>
    </xdr:to>
    <xdr:pic>
      <xdr:nvPicPr>
        <xdr:cNvPr id="14" name="Imagen 13">
          <a:extLst>
            <a:ext uri="{FF2B5EF4-FFF2-40B4-BE49-F238E27FC236}">
              <a16:creationId xmlns:a16="http://schemas.microsoft.com/office/drawing/2014/main" id="{C3024B0D-CA0F-43A9-B43B-F9B0F6106C6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209317" y="4208317"/>
          <a:ext cx="6355773" cy="8122227"/>
        </a:xfrm>
        <a:prstGeom prst="rect">
          <a:avLst/>
        </a:prstGeom>
      </xdr:spPr>
    </xdr:pic>
    <xdr:clientData/>
  </xdr:twoCellAnchor>
  <xdr:twoCellAnchor editAs="oneCell">
    <xdr:from>
      <xdr:col>20</xdr:col>
      <xdr:colOff>1437408</xdr:colOff>
      <xdr:row>19</xdr:row>
      <xdr:rowOff>173182</xdr:rowOff>
    </xdr:from>
    <xdr:to>
      <xdr:col>25</xdr:col>
      <xdr:colOff>1177635</xdr:colOff>
      <xdr:row>72</xdr:row>
      <xdr:rowOff>86590</xdr:rowOff>
    </xdr:to>
    <xdr:pic>
      <xdr:nvPicPr>
        <xdr:cNvPr id="15" name="Imagen 14">
          <a:extLst>
            <a:ext uri="{FF2B5EF4-FFF2-40B4-BE49-F238E27FC236}">
              <a16:creationId xmlns:a16="http://schemas.microsoft.com/office/drawing/2014/main" id="{3A86C6A6-9FA2-4D52-AEFC-3A0E158448C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790226" y="4139046"/>
          <a:ext cx="5611091" cy="8208817"/>
        </a:xfrm>
        <a:prstGeom prst="rect">
          <a:avLst/>
        </a:prstGeom>
      </xdr:spPr>
    </xdr:pic>
    <xdr:clientData/>
  </xdr:twoCellAnchor>
  <xdr:twoCellAnchor editAs="oneCell">
    <xdr:from>
      <xdr:col>8</xdr:col>
      <xdr:colOff>444500</xdr:colOff>
      <xdr:row>90</xdr:row>
      <xdr:rowOff>0</xdr:rowOff>
    </xdr:from>
    <xdr:to>
      <xdr:col>23</xdr:col>
      <xdr:colOff>131687</xdr:colOff>
      <xdr:row>100</xdr:row>
      <xdr:rowOff>145863</xdr:rowOff>
    </xdr:to>
    <xdr:pic>
      <xdr:nvPicPr>
        <xdr:cNvPr id="16" name="Imagen 15">
          <a:extLst>
            <a:ext uri="{FF2B5EF4-FFF2-40B4-BE49-F238E27FC236}">
              <a16:creationId xmlns:a16="http://schemas.microsoft.com/office/drawing/2014/main" id="{E1FB290C-301A-481E-9FE8-B2E92DF93FE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127750" y="15367000"/>
          <a:ext cx="15054187" cy="1733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8.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3" name="Imagen 11">
          <a:extLst>
            <a:ext uri="{FF2B5EF4-FFF2-40B4-BE49-F238E27FC236}">
              <a16:creationId xmlns:a16="http://schemas.microsoft.com/office/drawing/2014/main" id="{2D4882B2-CA5B-4131-8BCD-4BC13FB01323}"/>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4" name="Imagen 10" descr="Gus Marcos – Inversiones Inmobiliarias">
          <a:extLst>
            <a:ext uri="{FF2B5EF4-FFF2-40B4-BE49-F238E27FC236}">
              <a16:creationId xmlns:a16="http://schemas.microsoft.com/office/drawing/2014/main" id="{897FD585-551E-46A5-98F6-8A3AD3277B1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85</xdr:row>
      <xdr:rowOff>51954</xdr:rowOff>
    </xdr:from>
    <xdr:to>
      <xdr:col>17</xdr:col>
      <xdr:colOff>1410295</xdr:colOff>
      <xdr:row>88</xdr:row>
      <xdr:rowOff>589</xdr:rowOff>
    </xdr:to>
    <xdr:sp macro="" textlink="">
      <xdr:nvSpPr>
        <xdr:cNvPr id="5" name="CuadroTexto 4">
          <a:extLst>
            <a:ext uri="{FF2B5EF4-FFF2-40B4-BE49-F238E27FC236}">
              <a16:creationId xmlns:a16="http://schemas.microsoft.com/office/drawing/2014/main" id="{D1EE6ADE-E470-4A32-AB34-C6FF61CB42C4}"/>
            </a:ext>
          </a:extLst>
        </xdr:cNvPr>
        <xdr:cNvSpPr txBox="1"/>
      </xdr:nvSpPr>
      <xdr:spPr>
        <a:xfrm>
          <a:off x="11970327" y="15234804"/>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84</xdr:row>
      <xdr:rowOff>103909</xdr:rowOff>
    </xdr:from>
    <xdr:to>
      <xdr:col>16</xdr:col>
      <xdr:colOff>259814</xdr:colOff>
      <xdr:row>88</xdr:row>
      <xdr:rowOff>7780</xdr:rowOff>
    </xdr:to>
    <xdr:sp macro="" textlink="">
      <xdr:nvSpPr>
        <xdr:cNvPr id="6" name="Rectángulo redondeado 2">
          <a:extLst>
            <a:ext uri="{FF2B5EF4-FFF2-40B4-BE49-F238E27FC236}">
              <a16:creationId xmlns:a16="http://schemas.microsoft.com/office/drawing/2014/main" id="{6A1516FC-02F8-489D-9682-8AC61543C7E8}"/>
            </a:ext>
          </a:extLst>
        </xdr:cNvPr>
        <xdr:cNvSpPr/>
      </xdr:nvSpPr>
      <xdr:spPr>
        <a:xfrm>
          <a:off x="10753725" y="15124834"/>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200743</xdr:colOff>
      <xdr:row>79</xdr:row>
      <xdr:rowOff>128350</xdr:rowOff>
    </xdr:from>
    <xdr:to>
      <xdr:col>16</xdr:col>
      <xdr:colOff>270057</xdr:colOff>
      <xdr:row>83</xdr:row>
      <xdr:rowOff>46599</xdr:rowOff>
    </xdr:to>
    <xdr:sp macro="" textlink="">
      <xdr:nvSpPr>
        <xdr:cNvPr id="7" name="Rectángulo redondeado 2">
          <a:extLst>
            <a:ext uri="{FF2B5EF4-FFF2-40B4-BE49-F238E27FC236}">
              <a16:creationId xmlns:a16="http://schemas.microsoft.com/office/drawing/2014/main" id="{DBC46FBB-7DBF-45B5-A6A1-127F9EF4F831}"/>
            </a:ext>
          </a:extLst>
        </xdr:cNvPr>
        <xdr:cNvSpPr/>
      </xdr:nvSpPr>
      <xdr:spPr>
        <a:xfrm>
          <a:off x="10763968" y="14339650"/>
          <a:ext cx="1164689" cy="56594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310289</xdr:colOff>
      <xdr:row>80</xdr:row>
      <xdr:rowOff>94546</xdr:rowOff>
    </xdr:from>
    <xdr:to>
      <xdr:col>17</xdr:col>
      <xdr:colOff>1408857</xdr:colOff>
      <xdr:row>83</xdr:row>
      <xdr:rowOff>57559</xdr:rowOff>
    </xdr:to>
    <xdr:sp macro="" textlink="">
      <xdr:nvSpPr>
        <xdr:cNvPr id="8" name="CuadroTexto 7">
          <a:extLst>
            <a:ext uri="{FF2B5EF4-FFF2-40B4-BE49-F238E27FC236}">
              <a16:creationId xmlns:a16="http://schemas.microsoft.com/office/drawing/2014/main" id="{32695AC2-EE05-4FED-9442-F4DA282C61AB}"/>
            </a:ext>
          </a:extLst>
        </xdr:cNvPr>
        <xdr:cNvSpPr txBox="1"/>
      </xdr:nvSpPr>
      <xdr:spPr>
        <a:xfrm>
          <a:off x="11968889" y="14467771"/>
          <a:ext cx="2536843" cy="448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9" name="AutoShape 1">
          <a:extLst>
            <a:ext uri="{FF2B5EF4-FFF2-40B4-BE49-F238E27FC236}">
              <a16:creationId xmlns:a16="http://schemas.microsoft.com/office/drawing/2014/main" id="{0F05B2C0-0FFB-4C70-BFCA-0E50DA2EF310}"/>
            </a:ext>
          </a:extLst>
        </xdr:cNvPr>
        <xdr:cNvSpPr>
          <a:spLocks noChangeAspect="1" noChangeArrowheads="1"/>
        </xdr:cNvSpPr>
      </xdr:nvSpPr>
      <xdr:spPr bwMode="auto">
        <a:xfrm>
          <a:off x="6438900" y="6124575"/>
          <a:ext cx="304800" cy="2857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415637</xdr:colOff>
      <xdr:row>90</xdr:row>
      <xdr:rowOff>69272</xdr:rowOff>
    </xdr:from>
    <xdr:to>
      <xdr:col>9</xdr:col>
      <xdr:colOff>266700</xdr:colOff>
      <xdr:row>96</xdr:row>
      <xdr:rowOff>398863</xdr:rowOff>
    </xdr:to>
    <xdr:pic>
      <xdr:nvPicPr>
        <xdr:cNvPr id="10" name="Imagen 9">
          <a:extLst>
            <a:ext uri="{FF2B5EF4-FFF2-40B4-BE49-F238E27FC236}">
              <a16:creationId xmlns:a16="http://schemas.microsoft.com/office/drawing/2014/main" id="{F49C8DE3-91EA-4AC9-88BB-B4C29D0F0439}"/>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5330537" y="16109372"/>
          <a:ext cx="1375063" cy="1282091"/>
        </a:xfrm>
        <a:prstGeom prst="rect">
          <a:avLst/>
        </a:prstGeom>
      </xdr:spPr>
    </xdr:pic>
    <xdr:clientData/>
  </xdr:twoCellAnchor>
  <xdr:twoCellAnchor editAs="oneCell">
    <xdr:from>
      <xdr:col>10</xdr:col>
      <xdr:colOff>648201</xdr:colOff>
      <xdr:row>89</xdr:row>
      <xdr:rowOff>157413</xdr:rowOff>
    </xdr:from>
    <xdr:to>
      <xdr:col>12</xdr:col>
      <xdr:colOff>492272</xdr:colOff>
      <xdr:row>96</xdr:row>
      <xdr:rowOff>400214</xdr:rowOff>
    </xdr:to>
    <xdr:pic>
      <xdr:nvPicPr>
        <xdr:cNvPr id="11" name="Imagen 10">
          <a:extLst>
            <a:ext uri="{FF2B5EF4-FFF2-40B4-BE49-F238E27FC236}">
              <a16:creationId xmlns:a16="http://schemas.microsoft.com/office/drawing/2014/main" id="{CD7BB702-C141-48DD-878B-A36D438E04DB}"/>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7849101" y="16035588"/>
          <a:ext cx="1368071" cy="1357226"/>
        </a:xfrm>
        <a:prstGeom prst="rect">
          <a:avLst/>
        </a:prstGeom>
      </xdr:spPr>
    </xdr:pic>
    <xdr:clientData/>
  </xdr:twoCellAnchor>
  <xdr:twoCellAnchor>
    <xdr:from>
      <xdr:col>5</xdr:col>
      <xdr:colOff>363680</xdr:colOff>
      <xdr:row>85</xdr:row>
      <xdr:rowOff>107719</xdr:rowOff>
    </xdr:from>
    <xdr:to>
      <xdr:col>9</xdr:col>
      <xdr:colOff>395376</xdr:colOff>
      <xdr:row>88</xdr:row>
      <xdr:rowOff>107719</xdr:rowOff>
    </xdr:to>
    <xdr:sp macro="" textlink="">
      <xdr:nvSpPr>
        <xdr:cNvPr id="12" name="CuadroTexto 11">
          <a:extLst>
            <a:ext uri="{FF2B5EF4-FFF2-40B4-BE49-F238E27FC236}">
              <a16:creationId xmlns:a16="http://schemas.microsoft.com/office/drawing/2014/main" id="{57239609-EE26-446D-A0F7-9F09F802DD9E}"/>
            </a:ext>
          </a:extLst>
        </xdr:cNvPr>
        <xdr:cNvSpPr txBox="1"/>
      </xdr:nvSpPr>
      <xdr:spPr>
        <a:xfrm>
          <a:off x="3754580" y="15290569"/>
          <a:ext cx="3079696"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MURO CORE SW-1 EJE F-H /8-10</a:t>
          </a:r>
          <a:endParaRPr lang="es-ES" sz="1600" b="1" baseline="0">
            <a:solidFill>
              <a:schemeClr val="tx1"/>
            </a:solidFill>
          </a:endParaRPr>
        </a:p>
        <a:p>
          <a:endParaRPr lang="es-ES" sz="1600" b="1">
            <a:solidFill>
              <a:schemeClr val="tx1"/>
            </a:solidFill>
          </a:endParaRPr>
        </a:p>
      </xdr:txBody>
    </xdr:sp>
    <xdr:clientData/>
  </xdr:twoCellAnchor>
  <xdr:twoCellAnchor editAs="oneCell">
    <xdr:from>
      <xdr:col>18</xdr:col>
      <xdr:colOff>1418561</xdr:colOff>
      <xdr:row>63</xdr:row>
      <xdr:rowOff>39135</xdr:rowOff>
    </xdr:from>
    <xdr:to>
      <xdr:col>19</xdr:col>
      <xdr:colOff>600611</xdr:colOff>
      <xdr:row>70</xdr:row>
      <xdr:rowOff>157269</xdr:rowOff>
    </xdr:to>
    <xdr:pic>
      <xdr:nvPicPr>
        <xdr:cNvPr id="13" name="Imagen 12">
          <a:extLst>
            <a:ext uri="{FF2B5EF4-FFF2-40B4-BE49-F238E27FC236}">
              <a16:creationId xmlns:a16="http://schemas.microsoft.com/office/drawing/2014/main" id="{C8BA1E7D-B52C-4BDE-AA51-E8EAE3226BDD}"/>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rot="5400000">
          <a:off x="15714269" y="12356277"/>
          <a:ext cx="1318284" cy="610800"/>
        </a:xfrm>
        <a:prstGeom prst="rect">
          <a:avLst/>
        </a:prstGeom>
      </xdr:spPr>
    </xdr:pic>
    <xdr:clientData/>
  </xdr:twoCellAnchor>
  <xdr:twoCellAnchor editAs="oneCell">
    <xdr:from>
      <xdr:col>19</xdr:col>
      <xdr:colOff>760201</xdr:colOff>
      <xdr:row>63</xdr:row>
      <xdr:rowOff>43795</xdr:rowOff>
    </xdr:from>
    <xdr:to>
      <xdr:col>20</xdr:col>
      <xdr:colOff>61500</xdr:colOff>
      <xdr:row>71</xdr:row>
      <xdr:rowOff>19053</xdr:rowOff>
    </xdr:to>
    <xdr:pic>
      <xdr:nvPicPr>
        <xdr:cNvPr id="14" name="Imagen 13">
          <a:extLst>
            <a:ext uri="{FF2B5EF4-FFF2-40B4-BE49-F238E27FC236}">
              <a16:creationId xmlns:a16="http://schemas.microsoft.com/office/drawing/2014/main" id="{FF2D142C-E5DA-4852-9BC8-41440CD0DD47}"/>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rot="5400000">
          <a:off x="16472847" y="12372749"/>
          <a:ext cx="1346858" cy="615749"/>
        </a:xfrm>
        <a:prstGeom prst="rect">
          <a:avLst/>
        </a:prstGeom>
      </xdr:spPr>
    </xdr:pic>
    <xdr:clientData/>
  </xdr:twoCellAnchor>
  <xdr:twoCellAnchor editAs="oneCell">
    <xdr:from>
      <xdr:col>20</xdr:col>
      <xdr:colOff>657677</xdr:colOff>
      <xdr:row>42</xdr:row>
      <xdr:rowOff>21001</xdr:rowOff>
    </xdr:from>
    <xdr:to>
      <xdr:col>25</xdr:col>
      <xdr:colOff>272143</xdr:colOff>
      <xdr:row>77</xdr:row>
      <xdr:rowOff>45357</xdr:rowOff>
    </xdr:to>
    <xdr:pic>
      <xdr:nvPicPr>
        <xdr:cNvPr id="16" name="Imagen 15">
          <a:extLst>
            <a:ext uri="{FF2B5EF4-FFF2-40B4-BE49-F238E27FC236}">
              <a16:creationId xmlns:a16="http://schemas.microsoft.com/office/drawing/2014/main" id="{267A0780-3BA5-42A9-86D8-2C40C8C40B0C}"/>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6736" t="25450" r="30068" b="17742"/>
        <a:stretch/>
      </xdr:blipFill>
      <xdr:spPr bwMode="auto">
        <a:xfrm>
          <a:off x="18012227" y="8241076"/>
          <a:ext cx="5491391" cy="56917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152400</xdr:colOff>
      <xdr:row>46</xdr:row>
      <xdr:rowOff>38108</xdr:rowOff>
    </xdr:from>
    <xdr:to>
      <xdr:col>22</xdr:col>
      <xdr:colOff>417468</xdr:colOff>
      <xdr:row>85</xdr:row>
      <xdr:rowOff>46266</xdr:rowOff>
    </xdr:to>
    <xdr:pic>
      <xdr:nvPicPr>
        <xdr:cNvPr id="20" name="Imagen 19">
          <a:extLst>
            <a:ext uri="{FF2B5EF4-FFF2-40B4-BE49-F238E27FC236}">
              <a16:creationId xmlns:a16="http://schemas.microsoft.com/office/drawing/2014/main" id="{4C93F49E-BA39-4FED-8AD5-1EE5DE5A0CC6}"/>
            </a:ext>
          </a:extLst>
        </xdr:cNvPr>
        <xdr:cNvPicPr>
          <a:picLocks noChangeAspect="1" noChangeArrowheads="1"/>
        </xdr:cNvPicPr>
      </xdr:nvPicPr>
      <xdr:blipFill rotWithShape="1">
        <a:blip xmlns:r="http://schemas.openxmlformats.org/officeDocument/2006/relationships" r:embed="rId7" cstate="print">
          <a:biLevel thresh="75000"/>
          <a:extLst>
            <a:ext uri="{28A0092B-C50C-407E-A947-70E740481C1C}">
              <a14:useLocalDpi xmlns:a14="http://schemas.microsoft.com/office/drawing/2010/main" val="0"/>
            </a:ext>
          </a:extLst>
        </a:blip>
        <a:srcRect l="18588" t="15451" r="52138" b="38195"/>
        <a:stretch/>
      </xdr:blipFill>
      <xdr:spPr bwMode="auto">
        <a:xfrm>
          <a:off x="9639300" y="9086858"/>
          <a:ext cx="10894968" cy="66947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723900</xdr:colOff>
      <xdr:row>22</xdr:row>
      <xdr:rowOff>19050</xdr:rowOff>
    </xdr:from>
    <xdr:to>
      <xdr:col>13</xdr:col>
      <xdr:colOff>190500</xdr:colOff>
      <xdr:row>43</xdr:row>
      <xdr:rowOff>152400</xdr:rowOff>
    </xdr:to>
    <xdr:pic>
      <xdr:nvPicPr>
        <xdr:cNvPr id="21" name="Imagen 20">
          <a:extLst>
            <a:ext uri="{FF2B5EF4-FFF2-40B4-BE49-F238E27FC236}">
              <a16:creationId xmlns:a16="http://schemas.microsoft.com/office/drawing/2014/main" id="{64E1F6CA-F3AE-4EB3-92D5-E4091567C54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66800" y="4857750"/>
          <a:ext cx="8610600" cy="3829050"/>
        </a:xfrm>
        <a:prstGeom prst="rect">
          <a:avLst/>
        </a:prstGeom>
      </xdr:spPr>
    </xdr:pic>
    <xdr:clientData/>
  </xdr:twoCellAnchor>
  <xdr:twoCellAnchor editAs="oneCell">
    <xdr:from>
      <xdr:col>1</xdr:col>
      <xdr:colOff>476251</xdr:colOff>
      <xdr:row>48</xdr:row>
      <xdr:rowOff>0</xdr:rowOff>
    </xdr:from>
    <xdr:to>
      <xdr:col>13</xdr:col>
      <xdr:colOff>304801</xdr:colOff>
      <xdr:row>79</xdr:row>
      <xdr:rowOff>2324</xdr:rowOff>
    </xdr:to>
    <xdr:pic>
      <xdr:nvPicPr>
        <xdr:cNvPr id="22" name="Imagen 21">
          <a:extLst>
            <a:ext uri="{FF2B5EF4-FFF2-40B4-BE49-F238E27FC236}">
              <a16:creationId xmlns:a16="http://schemas.microsoft.com/office/drawing/2014/main" id="{E6CDE4B8-8974-4E7C-9A7A-C1AF71FAC18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19151" y="9391650"/>
          <a:ext cx="8972550" cy="5317274"/>
        </a:xfrm>
        <a:prstGeom prst="rect">
          <a:avLst/>
        </a:prstGeom>
      </xdr:spPr>
    </xdr:pic>
    <xdr:clientData/>
  </xdr:twoCellAnchor>
  <xdr:twoCellAnchor editAs="oneCell">
    <xdr:from>
      <xdr:col>7</xdr:col>
      <xdr:colOff>537029</xdr:colOff>
      <xdr:row>90</xdr:row>
      <xdr:rowOff>150132</xdr:rowOff>
    </xdr:from>
    <xdr:to>
      <xdr:col>22</xdr:col>
      <xdr:colOff>389316</xdr:colOff>
      <xdr:row>97</xdr:row>
      <xdr:rowOff>149945</xdr:rowOff>
    </xdr:to>
    <xdr:pic>
      <xdr:nvPicPr>
        <xdr:cNvPr id="23" name="Imagen 22">
          <a:extLst>
            <a:ext uri="{FF2B5EF4-FFF2-40B4-BE49-F238E27FC236}">
              <a16:creationId xmlns:a16="http://schemas.microsoft.com/office/drawing/2014/main" id="{ADCA1A1A-9EE0-4986-AFB4-2F5645A53DD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451929" y="16780782"/>
          <a:ext cx="15054187" cy="1733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9.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3" name="Imagen 11">
          <a:extLst>
            <a:ext uri="{FF2B5EF4-FFF2-40B4-BE49-F238E27FC236}">
              <a16:creationId xmlns:a16="http://schemas.microsoft.com/office/drawing/2014/main" id="{10B1A5B2-11D2-4E09-8AA4-FAC91812A8DA}"/>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4" name="Imagen 10" descr="Gus Marcos – Inversiones Inmobiliarias">
          <a:extLst>
            <a:ext uri="{FF2B5EF4-FFF2-40B4-BE49-F238E27FC236}">
              <a16:creationId xmlns:a16="http://schemas.microsoft.com/office/drawing/2014/main" id="{F3D130B0-FCE8-40BE-B536-6D70F6DCEBEB}"/>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5" name="Imagen 4">
          <a:extLst>
            <a:ext uri="{FF2B5EF4-FFF2-40B4-BE49-F238E27FC236}">
              <a16:creationId xmlns:a16="http://schemas.microsoft.com/office/drawing/2014/main" id="{7D57566D-3B8B-40C6-B3DA-B29968A20D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353840</xdr:colOff>
      <xdr:row>90</xdr:row>
      <xdr:rowOff>78706</xdr:rowOff>
    </xdr:from>
    <xdr:to>
      <xdr:col>13</xdr:col>
      <xdr:colOff>204038</xdr:colOff>
      <xdr:row>98</xdr:row>
      <xdr:rowOff>133187</xdr:rowOff>
    </xdr:to>
    <xdr:pic>
      <xdr:nvPicPr>
        <xdr:cNvPr id="6" name="Imagen 5">
          <a:extLst>
            <a:ext uri="{FF2B5EF4-FFF2-40B4-BE49-F238E27FC236}">
              <a16:creationId xmlns:a16="http://schemas.microsoft.com/office/drawing/2014/main" id="{0C8CA9ED-C566-4FEF-8960-5D845BF38783}"/>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316740" y="15642556"/>
          <a:ext cx="1374198" cy="1349881"/>
        </a:xfrm>
        <a:prstGeom prst="rect">
          <a:avLst/>
        </a:prstGeom>
      </xdr:spPr>
    </xdr:pic>
    <xdr:clientData/>
  </xdr:twoCellAnchor>
  <xdr:twoCellAnchor editAs="oneCell">
    <xdr:from>
      <xdr:col>0</xdr:col>
      <xdr:colOff>317500</xdr:colOff>
      <xdr:row>25</xdr:row>
      <xdr:rowOff>63499</xdr:rowOff>
    </xdr:from>
    <xdr:to>
      <xdr:col>25</xdr:col>
      <xdr:colOff>1174750</xdr:colOff>
      <xdr:row>55</xdr:row>
      <xdr:rowOff>126836</xdr:rowOff>
    </xdr:to>
    <xdr:pic>
      <xdr:nvPicPr>
        <xdr:cNvPr id="8" name="Imagen 7">
          <a:extLst>
            <a:ext uri="{FF2B5EF4-FFF2-40B4-BE49-F238E27FC236}">
              <a16:creationId xmlns:a16="http://schemas.microsoft.com/office/drawing/2014/main" id="{C4A7E79F-3118-4774-8111-1CAE8E93389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17500" y="5048249"/>
          <a:ext cx="24098250" cy="48258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427916</xdr:colOff>
      <xdr:row>90</xdr:row>
      <xdr:rowOff>152718</xdr:rowOff>
    </xdr:from>
    <xdr:to>
      <xdr:col>23</xdr:col>
      <xdr:colOff>115103</xdr:colOff>
      <xdr:row>101</xdr:row>
      <xdr:rowOff>139831</xdr:rowOff>
    </xdr:to>
    <xdr:pic>
      <xdr:nvPicPr>
        <xdr:cNvPr id="9" name="Imagen 8">
          <a:extLst>
            <a:ext uri="{FF2B5EF4-FFF2-40B4-BE49-F238E27FC236}">
              <a16:creationId xmlns:a16="http://schemas.microsoft.com/office/drawing/2014/main" id="{6721051F-B719-4253-9B58-EE058AA34D2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111166" y="15519718"/>
          <a:ext cx="15054187" cy="1733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0.xml><?xml version="1.0" encoding="utf-8"?>
<xdr:wsDr xmlns:xdr="http://schemas.openxmlformats.org/drawingml/2006/spreadsheetDrawing" xmlns:a="http://schemas.openxmlformats.org/drawingml/2006/main">
  <xdr:twoCellAnchor editAs="oneCell">
    <xdr:from>
      <xdr:col>0</xdr:col>
      <xdr:colOff>69272</xdr:colOff>
      <xdr:row>22</xdr:row>
      <xdr:rowOff>170062</xdr:rowOff>
    </xdr:from>
    <xdr:to>
      <xdr:col>17</xdr:col>
      <xdr:colOff>1522267</xdr:colOff>
      <xdr:row>65</xdr:row>
      <xdr:rowOff>110837</xdr:rowOff>
    </xdr:to>
    <xdr:pic>
      <xdr:nvPicPr>
        <xdr:cNvPr id="3" name="Imagen 2">
          <a:extLst>
            <a:ext uri="{FF2B5EF4-FFF2-40B4-BE49-F238E27FC236}">
              <a16:creationId xmlns:a16="http://schemas.microsoft.com/office/drawing/2014/main" id="{C4DEA3C2-01AF-44A5-B113-A3BA5348E352}"/>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8822" t="22088" r="32430" b="44068"/>
        <a:stretch/>
      </xdr:blipFill>
      <xdr:spPr bwMode="auto">
        <a:xfrm>
          <a:off x="69272" y="4665862"/>
          <a:ext cx="14549870" cy="6913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63500</xdr:colOff>
      <xdr:row>0</xdr:row>
      <xdr:rowOff>0</xdr:rowOff>
    </xdr:from>
    <xdr:to>
      <xdr:col>25</xdr:col>
      <xdr:colOff>1272911</xdr:colOff>
      <xdr:row>0</xdr:row>
      <xdr:rowOff>629557</xdr:rowOff>
    </xdr:to>
    <xdr:pic>
      <xdr:nvPicPr>
        <xdr:cNvPr id="4" name="Imagen 11">
          <a:extLst>
            <a:ext uri="{FF2B5EF4-FFF2-40B4-BE49-F238E27FC236}">
              <a16:creationId xmlns:a16="http://schemas.microsoft.com/office/drawing/2014/main" id="{2E4A33B9-7BD2-49B9-B6D7-CFC662DC2357}"/>
            </a:ext>
          </a:extLst>
        </xdr:cNvPr>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5" name="Imagen 10" descr="Gus Marcos – Inversiones Inmobiliarias">
          <a:extLst>
            <a:ext uri="{FF2B5EF4-FFF2-40B4-BE49-F238E27FC236}">
              <a16:creationId xmlns:a16="http://schemas.microsoft.com/office/drawing/2014/main" id="{2F2D953A-E3D8-4E86-923D-6A4A0FCB2900}"/>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6" name="Imagen 5">
          <a:extLst>
            <a:ext uri="{FF2B5EF4-FFF2-40B4-BE49-F238E27FC236}">
              <a16:creationId xmlns:a16="http://schemas.microsoft.com/office/drawing/2014/main" id="{13BC0C41-0A77-47DB-A3AE-ECCC7144308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255788</xdr:colOff>
      <xdr:row>89</xdr:row>
      <xdr:rowOff>153785</xdr:rowOff>
    </xdr:from>
    <xdr:to>
      <xdr:col>13</xdr:col>
      <xdr:colOff>102176</xdr:colOff>
      <xdr:row>98</xdr:row>
      <xdr:rowOff>36368</xdr:rowOff>
    </xdr:to>
    <xdr:pic>
      <xdr:nvPicPr>
        <xdr:cNvPr id="7" name="Imagen 6">
          <a:extLst>
            <a:ext uri="{FF2B5EF4-FFF2-40B4-BE49-F238E27FC236}">
              <a16:creationId xmlns:a16="http://schemas.microsoft.com/office/drawing/2014/main" id="{553CDF76-B89F-4501-BB98-B1AAE2E1252E}"/>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8218688" y="15555710"/>
          <a:ext cx="1370388" cy="1339908"/>
        </a:xfrm>
        <a:prstGeom prst="rect">
          <a:avLst/>
        </a:prstGeom>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8" name="Rectángulo redondeado 2">
          <a:extLst>
            <a:ext uri="{FF2B5EF4-FFF2-40B4-BE49-F238E27FC236}">
              <a16:creationId xmlns:a16="http://schemas.microsoft.com/office/drawing/2014/main" id="{5AE19965-4A4C-4B17-8A39-1A4F2074C62A}"/>
            </a:ext>
          </a:extLst>
        </xdr:cNvPr>
        <xdr:cNvSpPr/>
      </xdr:nvSpPr>
      <xdr:spPr>
        <a:xfrm>
          <a:off x="290945" y="14589702"/>
          <a:ext cx="1160360"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9" name="Rectángulo redondeado 2">
          <a:extLst>
            <a:ext uri="{FF2B5EF4-FFF2-40B4-BE49-F238E27FC236}">
              <a16:creationId xmlns:a16="http://schemas.microsoft.com/office/drawing/2014/main" id="{765ED492-D09C-4598-8466-F4AAB6068118}"/>
            </a:ext>
          </a:extLst>
        </xdr:cNvPr>
        <xdr:cNvSpPr/>
      </xdr:nvSpPr>
      <xdr:spPr>
        <a:xfrm>
          <a:off x="313458" y="13790468"/>
          <a:ext cx="1159575" cy="59537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10" name="CuadroTexto 9">
          <a:extLst>
            <a:ext uri="{FF2B5EF4-FFF2-40B4-BE49-F238E27FC236}">
              <a16:creationId xmlns:a16="http://schemas.microsoft.com/office/drawing/2014/main" id="{803391CF-6895-4849-8805-333585E7FF5D}"/>
            </a:ext>
          </a:extLst>
        </xdr:cNvPr>
        <xdr:cNvSpPr txBox="1"/>
      </xdr:nvSpPr>
      <xdr:spPr>
        <a:xfrm>
          <a:off x="1534391" y="13910830"/>
          <a:ext cx="3685309" cy="4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11" name="CuadroTexto 10">
          <a:extLst>
            <a:ext uri="{FF2B5EF4-FFF2-40B4-BE49-F238E27FC236}">
              <a16:creationId xmlns:a16="http://schemas.microsoft.com/office/drawing/2014/main" id="{D4D268BA-3B96-4947-8F45-564BE930B8D1}"/>
            </a:ext>
          </a:extLst>
        </xdr:cNvPr>
        <xdr:cNvSpPr txBox="1"/>
      </xdr:nvSpPr>
      <xdr:spPr>
        <a:xfrm>
          <a:off x="1575954" y="14697075"/>
          <a:ext cx="2497877" cy="48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13</xdr:col>
      <xdr:colOff>582062</xdr:colOff>
      <xdr:row>49</xdr:row>
      <xdr:rowOff>95251</xdr:rowOff>
    </xdr:from>
    <xdr:to>
      <xdr:col>15</xdr:col>
      <xdr:colOff>614450</xdr:colOff>
      <xdr:row>61</xdr:row>
      <xdr:rowOff>120651</xdr:rowOff>
    </xdr:to>
    <xdr:sp macro="" textlink="">
      <xdr:nvSpPr>
        <xdr:cNvPr id="12" name="Rectángulo redondeado 2">
          <a:extLst>
            <a:ext uri="{FF2B5EF4-FFF2-40B4-BE49-F238E27FC236}">
              <a16:creationId xmlns:a16="http://schemas.microsoft.com/office/drawing/2014/main" id="{560D2A2D-CD2C-4FBD-86C4-409446B56B25}"/>
            </a:ext>
          </a:extLst>
        </xdr:cNvPr>
        <xdr:cNvSpPr/>
      </xdr:nvSpPr>
      <xdr:spPr>
        <a:xfrm>
          <a:off x="10068962" y="9315451"/>
          <a:ext cx="1118238" cy="2082800"/>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17</xdr:col>
      <xdr:colOff>1191491</xdr:colOff>
      <xdr:row>22</xdr:row>
      <xdr:rowOff>151450</xdr:rowOff>
    </xdr:from>
    <xdr:to>
      <xdr:col>25</xdr:col>
      <xdr:colOff>431395</xdr:colOff>
      <xdr:row>64</xdr:row>
      <xdr:rowOff>152401</xdr:rowOff>
    </xdr:to>
    <xdr:pic>
      <xdr:nvPicPr>
        <xdr:cNvPr id="13" name="Imagen 12">
          <a:extLst>
            <a:ext uri="{FF2B5EF4-FFF2-40B4-BE49-F238E27FC236}">
              <a16:creationId xmlns:a16="http://schemas.microsoft.com/office/drawing/2014/main" id="{3704C579-FE41-4B48-A9D7-D8C0D677D2FE}"/>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227" t="16966" r="61609" b="64270"/>
        <a:stretch/>
      </xdr:blipFill>
      <xdr:spPr bwMode="auto">
        <a:xfrm>
          <a:off x="14288366" y="4656775"/>
          <a:ext cx="9374504" cy="6801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164522</xdr:colOff>
      <xdr:row>49</xdr:row>
      <xdr:rowOff>8426</xdr:rowOff>
    </xdr:from>
    <xdr:to>
      <xdr:col>13</xdr:col>
      <xdr:colOff>514410</xdr:colOff>
      <xdr:row>61</xdr:row>
      <xdr:rowOff>95250</xdr:rowOff>
    </xdr:to>
    <xdr:sp macro="" textlink="">
      <xdr:nvSpPr>
        <xdr:cNvPr id="14" name="Rectángulo redondeado 2">
          <a:extLst>
            <a:ext uri="{FF2B5EF4-FFF2-40B4-BE49-F238E27FC236}">
              <a16:creationId xmlns:a16="http://schemas.microsoft.com/office/drawing/2014/main" id="{997014F3-8C00-4CAB-A602-05E9F757B0C0}"/>
            </a:ext>
          </a:extLst>
        </xdr:cNvPr>
        <xdr:cNvSpPr/>
      </xdr:nvSpPr>
      <xdr:spPr>
        <a:xfrm>
          <a:off x="8889422" y="8885726"/>
          <a:ext cx="1111888" cy="2029924"/>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177165</xdr:colOff>
      <xdr:row>91</xdr:row>
      <xdr:rowOff>9525</xdr:rowOff>
    </xdr:from>
    <xdr:to>
      <xdr:col>22</xdr:col>
      <xdr:colOff>791452</xdr:colOff>
      <xdr:row>101</xdr:row>
      <xdr:rowOff>47438</xdr:rowOff>
    </xdr:to>
    <xdr:pic>
      <xdr:nvPicPr>
        <xdr:cNvPr id="15" name="Imagen 14">
          <a:extLst>
            <a:ext uri="{FF2B5EF4-FFF2-40B4-BE49-F238E27FC236}">
              <a16:creationId xmlns:a16="http://schemas.microsoft.com/office/drawing/2014/main" id="{B2AFB0BB-19E4-4DAE-A384-08CA779233A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854065" y="16468725"/>
          <a:ext cx="15054187" cy="1733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1.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3" name="Imagen 11">
          <a:extLst>
            <a:ext uri="{FF2B5EF4-FFF2-40B4-BE49-F238E27FC236}">
              <a16:creationId xmlns:a16="http://schemas.microsoft.com/office/drawing/2014/main" id="{47FEB748-A66C-4B1C-AD33-BDEF86FA056C}"/>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4" name="Imagen 10" descr="Gus Marcos – Inversiones Inmobiliarias">
          <a:extLst>
            <a:ext uri="{FF2B5EF4-FFF2-40B4-BE49-F238E27FC236}">
              <a16:creationId xmlns:a16="http://schemas.microsoft.com/office/drawing/2014/main" id="{35347758-2382-4FBE-A8F7-180AC2A3B298}"/>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5" name="Imagen 4">
          <a:extLst>
            <a:ext uri="{FF2B5EF4-FFF2-40B4-BE49-F238E27FC236}">
              <a16:creationId xmlns:a16="http://schemas.microsoft.com/office/drawing/2014/main" id="{ABEB6057-E692-448D-8BB2-1438545C0265}"/>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10</xdr:col>
      <xdr:colOff>751088</xdr:colOff>
      <xdr:row>89</xdr:row>
      <xdr:rowOff>106160</xdr:rowOff>
    </xdr:from>
    <xdr:to>
      <xdr:col>12</xdr:col>
      <xdr:colOff>601286</xdr:colOff>
      <xdr:row>97</xdr:row>
      <xdr:rowOff>154478</xdr:rowOff>
    </xdr:to>
    <xdr:pic>
      <xdr:nvPicPr>
        <xdr:cNvPr id="6" name="Imagen 5">
          <a:extLst>
            <a:ext uri="{FF2B5EF4-FFF2-40B4-BE49-F238E27FC236}">
              <a16:creationId xmlns:a16="http://schemas.microsoft.com/office/drawing/2014/main" id="{35FBD90A-1992-4F3C-883D-3B4D00B42313}"/>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7951988" y="15508085"/>
          <a:ext cx="1374198" cy="1343718"/>
        </a:xfrm>
        <a:prstGeom prst="rect">
          <a:avLst/>
        </a:prstGeom>
      </xdr:spPr>
    </xdr:pic>
    <xdr:clientData/>
  </xdr:twoCellAnchor>
  <xdr:twoCellAnchor>
    <xdr:from>
      <xdr:col>14</xdr:col>
      <xdr:colOff>41563</xdr:colOff>
      <xdr:row>79</xdr:row>
      <xdr:rowOff>13854</xdr:rowOff>
    </xdr:from>
    <xdr:to>
      <xdr:col>18</xdr:col>
      <xdr:colOff>692727</xdr:colOff>
      <xdr:row>88</xdr:row>
      <xdr:rowOff>96982</xdr:rowOff>
    </xdr:to>
    <xdr:sp macro="" textlink="">
      <xdr:nvSpPr>
        <xdr:cNvPr id="7" name="CuadroTexto 6">
          <a:extLst>
            <a:ext uri="{FF2B5EF4-FFF2-40B4-BE49-F238E27FC236}">
              <a16:creationId xmlns:a16="http://schemas.microsoft.com/office/drawing/2014/main" id="{FECD440D-2E41-4AA1-BBB9-3736A453764C}"/>
            </a:ext>
          </a:extLst>
        </xdr:cNvPr>
        <xdr:cNvSpPr txBox="1"/>
      </xdr:nvSpPr>
      <xdr:spPr>
        <a:xfrm>
          <a:off x="10290463" y="13748904"/>
          <a:ext cx="5023139" cy="15880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800" b="1">
              <a:solidFill>
                <a:schemeClr val="tx1"/>
              </a:solidFill>
            </a:rPr>
            <a:t>MURO CORE SW-1 EJE F-H /8-10</a:t>
          </a:r>
          <a:endParaRPr lang="es-ES" sz="2800" b="1" baseline="0">
            <a:solidFill>
              <a:schemeClr val="tx1"/>
            </a:solidFill>
          </a:endParaRPr>
        </a:p>
        <a:p>
          <a:endParaRPr lang="es-ES" sz="1600" b="1">
            <a:solidFill>
              <a:schemeClr val="tx1"/>
            </a:solidFill>
          </a:endParaRPr>
        </a:p>
      </xdr:txBody>
    </xdr:sp>
    <xdr:clientData/>
  </xdr:twoCellAnchor>
  <xdr:twoCellAnchor editAs="oneCell">
    <xdr:from>
      <xdr:col>1</xdr:col>
      <xdr:colOff>635001</xdr:colOff>
      <xdr:row>13</xdr:row>
      <xdr:rowOff>40411</xdr:rowOff>
    </xdr:from>
    <xdr:to>
      <xdr:col>16</xdr:col>
      <xdr:colOff>1270000</xdr:colOff>
      <xdr:row>45</xdr:row>
      <xdr:rowOff>87185</xdr:rowOff>
    </xdr:to>
    <xdr:pic>
      <xdr:nvPicPr>
        <xdr:cNvPr id="8" name="Imagen 7">
          <a:extLst>
            <a:ext uri="{FF2B5EF4-FFF2-40B4-BE49-F238E27FC236}">
              <a16:creationId xmlns:a16="http://schemas.microsoft.com/office/drawing/2014/main" id="{00880381-829C-4E25-98F8-39134E3D264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77901" y="2926486"/>
          <a:ext cx="11950699" cy="5390299"/>
        </a:xfrm>
        <a:prstGeom prst="rect">
          <a:avLst/>
        </a:prstGeom>
      </xdr:spPr>
    </xdr:pic>
    <xdr:clientData/>
  </xdr:twoCellAnchor>
  <xdr:twoCellAnchor editAs="oneCell">
    <xdr:from>
      <xdr:col>1</xdr:col>
      <xdr:colOff>666750</xdr:colOff>
      <xdr:row>46</xdr:row>
      <xdr:rowOff>121226</xdr:rowOff>
    </xdr:from>
    <xdr:to>
      <xdr:col>16</xdr:col>
      <xdr:colOff>1238250</xdr:colOff>
      <xdr:row>75</xdr:row>
      <xdr:rowOff>95249</xdr:rowOff>
    </xdr:to>
    <xdr:pic>
      <xdr:nvPicPr>
        <xdr:cNvPr id="9" name="Imagen 8">
          <a:extLst>
            <a:ext uri="{FF2B5EF4-FFF2-40B4-BE49-F238E27FC236}">
              <a16:creationId xmlns:a16="http://schemas.microsoft.com/office/drawing/2014/main" id="{E12FDC1D-01B4-4796-8D8B-019A0828799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09650" y="8512751"/>
          <a:ext cx="11887200" cy="4669848"/>
        </a:xfrm>
        <a:prstGeom prst="rect">
          <a:avLst/>
        </a:prstGeom>
      </xdr:spPr>
    </xdr:pic>
    <xdr:clientData/>
  </xdr:twoCellAnchor>
  <xdr:twoCellAnchor editAs="oneCell">
    <xdr:from>
      <xdr:col>17</xdr:col>
      <xdr:colOff>444500</xdr:colOff>
      <xdr:row>13</xdr:row>
      <xdr:rowOff>89476</xdr:rowOff>
    </xdr:from>
    <xdr:to>
      <xdr:col>25</xdr:col>
      <xdr:colOff>889000</xdr:colOff>
      <xdr:row>45</xdr:row>
      <xdr:rowOff>31750</xdr:rowOff>
    </xdr:to>
    <xdr:pic>
      <xdr:nvPicPr>
        <xdr:cNvPr id="10" name="Imagen 9">
          <a:extLst>
            <a:ext uri="{FF2B5EF4-FFF2-40B4-BE49-F238E27FC236}">
              <a16:creationId xmlns:a16="http://schemas.microsoft.com/office/drawing/2014/main" id="{E66A85B6-337B-4E24-A253-2C148BD82C1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541375" y="2975551"/>
          <a:ext cx="10579100" cy="5285799"/>
        </a:xfrm>
        <a:prstGeom prst="rect">
          <a:avLst/>
        </a:prstGeom>
      </xdr:spPr>
    </xdr:pic>
    <xdr:clientData/>
  </xdr:twoCellAnchor>
  <xdr:twoCellAnchor editAs="oneCell">
    <xdr:from>
      <xdr:col>17</xdr:col>
      <xdr:colOff>412750</xdr:colOff>
      <xdr:row>46</xdr:row>
      <xdr:rowOff>95250</xdr:rowOff>
    </xdr:from>
    <xdr:to>
      <xdr:col>25</xdr:col>
      <xdr:colOff>920750</xdr:colOff>
      <xdr:row>75</xdr:row>
      <xdr:rowOff>95250</xdr:rowOff>
    </xdr:to>
    <xdr:pic>
      <xdr:nvPicPr>
        <xdr:cNvPr id="11" name="Imagen 10">
          <a:extLst>
            <a:ext uri="{FF2B5EF4-FFF2-40B4-BE49-F238E27FC236}">
              <a16:creationId xmlns:a16="http://schemas.microsoft.com/office/drawing/2014/main" id="{7ACD0258-756F-40CB-B36B-3491391A9ED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509625" y="8486775"/>
          <a:ext cx="10642600" cy="4695825"/>
        </a:xfrm>
        <a:prstGeom prst="rect">
          <a:avLst/>
        </a:prstGeom>
      </xdr:spPr>
    </xdr:pic>
    <xdr:clientData/>
  </xdr:twoCellAnchor>
  <xdr:twoCellAnchor editAs="oneCell">
    <xdr:from>
      <xdr:col>7</xdr:col>
      <xdr:colOff>672465</xdr:colOff>
      <xdr:row>89</xdr:row>
      <xdr:rowOff>163830</xdr:rowOff>
    </xdr:from>
    <xdr:to>
      <xdr:col>22</xdr:col>
      <xdr:colOff>581902</xdr:colOff>
      <xdr:row>100</xdr:row>
      <xdr:rowOff>150943</xdr:rowOff>
    </xdr:to>
    <xdr:pic>
      <xdr:nvPicPr>
        <xdr:cNvPr id="12" name="Imagen 11">
          <a:extLst>
            <a:ext uri="{FF2B5EF4-FFF2-40B4-BE49-F238E27FC236}">
              <a16:creationId xmlns:a16="http://schemas.microsoft.com/office/drawing/2014/main" id="{523AC824-4E11-4FB1-9038-4613622873E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587365" y="16280130"/>
          <a:ext cx="15111337" cy="18540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2.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3" name="Imagen 11">
          <a:extLst>
            <a:ext uri="{FF2B5EF4-FFF2-40B4-BE49-F238E27FC236}">
              <a16:creationId xmlns:a16="http://schemas.microsoft.com/office/drawing/2014/main" id="{B0E0FF4A-A24C-4843-8DC0-F465093605B6}"/>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4" name="Imagen 10" descr="Gus Marcos – Inversiones Inmobiliarias">
          <a:extLst>
            <a:ext uri="{FF2B5EF4-FFF2-40B4-BE49-F238E27FC236}">
              <a16:creationId xmlns:a16="http://schemas.microsoft.com/office/drawing/2014/main" id="{81B005BC-E6EF-4F46-8D25-B1A7C4524E11}"/>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82</xdr:row>
      <xdr:rowOff>51954</xdr:rowOff>
    </xdr:from>
    <xdr:to>
      <xdr:col>17</xdr:col>
      <xdr:colOff>1410295</xdr:colOff>
      <xdr:row>85</xdr:row>
      <xdr:rowOff>589</xdr:rowOff>
    </xdr:to>
    <xdr:sp macro="" textlink="">
      <xdr:nvSpPr>
        <xdr:cNvPr id="5" name="CuadroTexto 4">
          <a:extLst>
            <a:ext uri="{FF2B5EF4-FFF2-40B4-BE49-F238E27FC236}">
              <a16:creationId xmlns:a16="http://schemas.microsoft.com/office/drawing/2014/main" id="{200B4EC5-27ED-4E3D-A1AB-EC5B8133832B}"/>
            </a:ext>
          </a:extLst>
        </xdr:cNvPr>
        <xdr:cNvSpPr txBox="1"/>
      </xdr:nvSpPr>
      <xdr:spPr>
        <a:xfrm>
          <a:off x="11970327" y="14768079"/>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81</xdr:row>
      <xdr:rowOff>103909</xdr:rowOff>
    </xdr:from>
    <xdr:to>
      <xdr:col>16</xdr:col>
      <xdr:colOff>259814</xdr:colOff>
      <xdr:row>85</xdr:row>
      <xdr:rowOff>7780</xdr:rowOff>
    </xdr:to>
    <xdr:sp macro="" textlink="">
      <xdr:nvSpPr>
        <xdr:cNvPr id="6" name="Rectángulo redondeado 2">
          <a:extLst>
            <a:ext uri="{FF2B5EF4-FFF2-40B4-BE49-F238E27FC236}">
              <a16:creationId xmlns:a16="http://schemas.microsoft.com/office/drawing/2014/main" id="{AF09C2E8-8F99-4F74-A337-4C080E2642FD}"/>
            </a:ext>
          </a:extLst>
        </xdr:cNvPr>
        <xdr:cNvSpPr/>
      </xdr:nvSpPr>
      <xdr:spPr>
        <a:xfrm>
          <a:off x="10753725" y="14658109"/>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200743</xdr:colOff>
      <xdr:row>76</xdr:row>
      <xdr:rowOff>128350</xdr:rowOff>
    </xdr:from>
    <xdr:to>
      <xdr:col>16</xdr:col>
      <xdr:colOff>270057</xdr:colOff>
      <xdr:row>80</xdr:row>
      <xdr:rowOff>46599</xdr:rowOff>
    </xdr:to>
    <xdr:sp macro="" textlink="">
      <xdr:nvSpPr>
        <xdr:cNvPr id="7" name="Rectángulo redondeado 2">
          <a:extLst>
            <a:ext uri="{FF2B5EF4-FFF2-40B4-BE49-F238E27FC236}">
              <a16:creationId xmlns:a16="http://schemas.microsoft.com/office/drawing/2014/main" id="{680EFFCA-BF25-4D5E-B346-BCE72CEDFFC3}"/>
            </a:ext>
          </a:extLst>
        </xdr:cNvPr>
        <xdr:cNvSpPr/>
      </xdr:nvSpPr>
      <xdr:spPr>
        <a:xfrm>
          <a:off x="10763968" y="13872925"/>
          <a:ext cx="1164689" cy="56594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310289</xdr:colOff>
      <xdr:row>77</xdr:row>
      <xdr:rowOff>94546</xdr:rowOff>
    </xdr:from>
    <xdr:to>
      <xdr:col>17</xdr:col>
      <xdr:colOff>1408857</xdr:colOff>
      <xdr:row>80</xdr:row>
      <xdr:rowOff>57559</xdr:rowOff>
    </xdr:to>
    <xdr:sp macro="" textlink="">
      <xdr:nvSpPr>
        <xdr:cNvPr id="8" name="CuadroTexto 7">
          <a:extLst>
            <a:ext uri="{FF2B5EF4-FFF2-40B4-BE49-F238E27FC236}">
              <a16:creationId xmlns:a16="http://schemas.microsoft.com/office/drawing/2014/main" id="{22466E76-A024-4F7D-B6CB-B11B48932EC4}"/>
            </a:ext>
          </a:extLst>
        </xdr:cNvPr>
        <xdr:cNvSpPr txBox="1"/>
      </xdr:nvSpPr>
      <xdr:spPr>
        <a:xfrm>
          <a:off x="11968889" y="14001046"/>
          <a:ext cx="2536843" cy="448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9" name="AutoShape 1">
          <a:extLst>
            <a:ext uri="{FF2B5EF4-FFF2-40B4-BE49-F238E27FC236}">
              <a16:creationId xmlns:a16="http://schemas.microsoft.com/office/drawing/2014/main" id="{1A401F91-D0BF-48BD-8FA1-7DC55FE155BE}"/>
            </a:ext>
          </a:extLst>
        </xdr:cNvPr>
        <xdr:cNvSpPr>
          <a:spLocks noChangeAspect="1" noChangeArrowheads="1"/>
        </xdr:cNvSpPr>
      </xdr:nvSpPr>
      <xdr:spPr bwMode="auto">
        <a:xfrm>
          <a:off x="6438900" y="6210300"/>
          <a:ext cx="304800" cy="2952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415637</xdr:colOff>
      <xdr:row>87</xdr:row>
      <xdr:rowOff>69272</xdr:rowOff>
    </xdr:from>
    <xdr:to>
      <xdr:col>9</xdr:col>
      <xdr:colOff>266700</xdr:colOff>
      <xdr:row>93</xdr:row>
      <xdr:rowOff>398863</xdr:rowOff>
    </xdr:to>
    <xdr:pic>
      <xdr:nvPicPr>
        <xdr:cNvPr id="10" name="Imagen 9">
          <a:extLst>
            <a:ext uri="{FF2B5EF4-FFF2-40B4-BE49-F238E27FC236}">
              <a16:creationId xmlns:a16="http://schemas.microsoft.com/office/drawing/2014/main" id="{62822627-40B8-4017-B2DA-DFC22A629A4C}"/>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5330537" y="15642647"/>
          <a:ext cx="1375063" cy="1282091"/>
        </a:xfrm>
        <a:prstGeom prst="rect">
          <a:avLst/>
        </a:prstGeom>
      </xdr:spPr>
    </xdr:pic>
    <xdr:clientData/>
  </xdr:twoCellAnchor>
  <xdr:twoCellAnchor editAs="oneCell">
    <xdr:from>
      <xdr:col>11</xdr:col>
      <xdr:colOff>124689</xdr:colOff>
      <xdr:row>86</xdr:row>
      <xdr:rowOff>138545</xdr:rowOff>
    </xdr:from>
    <xdr:to>
      <xdr:col>12</xdr:col>
      <xdr:colOff>745546</xdr:colOff>
      <xdr:row>93</xdr:row>
      <xdr:rowOff>377536</xdr:rowOff>
    </xdr:to>
    <xdr:pic>
      <xdr:nvPicPr>
        <xdr:cNvPr id="11" name="Imagen 10">
          <a:extLst>
            <a:ext uri="{FF2B5EF4-FFF2-40B4-BE49-F238E27FC236}">
              <a16:creationId xmlns:a16="http://schemas.microsoft.com/office/drawing/2014/main" id="{71DAD8FB-BB85-4BE2-A24D-9B63070A7F5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087589" y="15549995"/>
          <a:ext cx="1382857" cy="1353416"/>
        </a:xfrm>
        <a:prstGeom prst="rect">
          <a:avLst/>
        </a:prstGeom>
      </xdr:spPr>
    </xdr:pic>
    <xdr:clientData/>
  </xdr:twoCellAnchor>
  <xdr:twoCellAnchor editAs="oneCell">
    <xdr:from>
      <xdr:col>17</xdr:col>
      <xdr:colOff>1454730</xdr:colOff>
      <xdr:row>36</xdr:row>
      <xdr:rowOff>96982</xdr:rowOff>
    </xdr:from>
    <xdr:to>
      <xdr:col>23</xdr:col>
      <xdr:colOff>75322</xdr:colOff>
      <xdr:row>84</xdr:row>
      <xdr:rowOff>67368</xdr:rowOff>
    </xdr:to>
    <xdr:pic>
      <xdr:nvPicPr>
        <xdr:cNvPr id="13" name="Imagen 12">
          <a:extLst>
            <a:ext uri="{FF2B5EF4-FFF2-40B4-BE49-F238E27FC236}">
              <a16:creationId xmlns:a16="http://schemas.microsoft.com/office/drawing/2014/main" id="{BF010A38-3A19-4FDB-AF56-10B6820D49CE}"/>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6858" t="2991" r="49677" b="7371"/>
        <a:stretch/>
      </xdr:blipFill>
      <xdr:spPr bwMode="auto">
        <a:xfrm>
          <a:off x="14551605" y="7364557"/>
          <a:ext cx="6573967" cy="77904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665910</xdr:colOff>
      <xdr:row>80</xdr:row>
      <xdr:rowOff>21325</xdr:rowOff>
    </xdr:from>
    <xdr:to>
      <xdr:col>20</xdr:col>
      <xdr:colOff>513552</xdr:colOff>
      <xdr:row>82</xdr:row>
      <xdr:rowOff>17318</xdr:rowOff>
    </xdr:to>
    <xdr:sp macro="" textlink="">
      <xdr:nvSpPr>
        <xdr:cNvPr id="14" name="Rectángulo redondeado 2">
          <a:extLst>
            <a:ext uri="{FF2B5EF4-FFF2-40B4-BE49-F238E27FC236}">
              <a16:creationId xmlns:a16="http://schemas.microsoft.com/office/drawing/2014/main" id="{ABB1038D-0651-414F-9B77-E5EB9891ADFF}"/>
            </a:ext>
          </a:extLst>
        </xdr:cNvPr>
        <xdr:cNvSpPr/>
      </xdr:nvSpPr>
      <xdr:spPr>
        <a:xfrm>
          <a:off x="16706010" y="14413600"/>
          <a:ext cx="1162092" cy="31984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631966</xdr:colOff>
      <xdr:row>75</xdr:row>
      <xdr:rowOff>13184</xdr:rowOff>
    </xdr:from>
    <xdr:to>
      <xdr:col>20</xdr:col>
      <xdr:colOff>479608</xdr:colOff>
      <xdr:row>77</xdr:row>
      <xdr:rowOff>17317</xdr:rowOff>
    </xdr:to>
    <xdr:sp macro="" textlink="">
      <xdr:nvSpPr>
        <xdr:cNvPr id="15" name="Rectángulo redondeado 2">
          <a:extLst>
            <a:ext uri="{FF2B5EF4-FFF2-40B4-BE49-F238E27FC236}">
              <a16:creationId xmlns:a16="http://schemas.microsoft.com/office/drawing/2014/main" id="{E71D9C9D-DE12-4043-A961-D1AE88D292DF}"/>
            </a:ext>
          </a:extLst>
        </xdr:cNvPr>
        <xdr:cNvSpPr/>
      </xdr:nvSpPr>
      <xdr:spPr>
        <a:xfrm>
          <a:off x="16672066" y="13595834"/>
          <a:ext cx="1162092" cy="32798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631967</xdr:colOff>
      <xdr:row>77</xdr:row>
      <xdr:rowOff>106357</xdr:rowOff>
    </xdr:from>
    <xdr:to>
      <xdr:col>20</xdr:col>
      <xdr:colOff>479609</xdr:colOff>
      <xdr:row>79</xdr:row>
      <xdr:rowOff>138546</xdr:rowOff>
    </xdr:to>
    <xdr:sp macro="" textlink="">
      <xdr:nvSpPr>
        <xdr:cNvPr id="16" name="Rectángulo redondeado 2">
          <a:extLst>
            <a:ext uri="{FF2B5EF4-FFF2-40B4-BE49-F238E27FC236}">
              <a16:creationId xmlns:a16="http://schemas.microsoft.com/office/drawing/2014/main" id="{3410F99C-31C5-48E3-9417-68F2EF678B4A}"/>
            </a:ext>
          </a:extLst>
        </xdr:cNvPr>
        <xdr:cNvSpPr/>
      </xdr:nvSpPr>
      <xdr:spPr>
        <a:xfrm>
          <a:off x="16672067" y="14012857"/>
          <a:ext cx="1162092" cy="35603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584728</xdr:colOff>
      <xdr:row>59</xdr:row>
      <xdr:rowOff>15503</xdr:rowOff>
    </xdr:from>
    <xdr:to>
      <xdr:col>20</xdr:col>
      <xdr:colOff>432370</xdr:colOff>
      <xdr:row>62</xdr:row>
      <xdr:rowOff>12770</xdr:rowOff>
    </xdr:to>
    <xdr:sp macro="" textlink="">
      <xdr:nvSpPr>
        <xdr:cNvPr id="17" name="Rectángulo redondeado 2">
          <a:extLst>
            <a:ext uri="{FF2B5EF4-FFF2-40B4-BE49-F238E27FC236}">
              <a16:creationId xmlns:a16="http://schemas.microsoft.com/office/drawing/2014/main" id="{80E095BE-922A-4586-A477-57F8CAAB2E9D}"/>
            </a:ext>
          </a:extLst>
        </xdr:cNvPr>
        <xdr:cNvSpPr/>
      </xdr:nvSpPr>
      <xdr:spPr>
        <a:xfrm>
          <a:off x="16629061" y="10905753"/>
          <a:ext cx="1159976" cy="473517"/>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660716</xdr:colOff>
      <xdr:row>71</xdr:row>
      <xdr:rowOff>151556</xdr:rowOff>
    </xdr:from>
    <xdr:to>
      <xdr:col>20</xdr:col>
      <xdr:colOff>508358</xdr:colOff>
      <xdr:row>74</xdr:row>
      <xdr:rowOff>148244</xdr:rowOff>
    </xdr:to>
    <xdr:sp macro="" textlink="">
      <xdr:nvSpPr>
        <xdr:cNvPr id="18" name="Rectángulo redondeado 2">
          <a:extLst>
            <a:ext uri="{FF2B5EF4-FFF2-40B4-BE49-F238E27FC236}">
              <a16:creationId xmlns:a16="http://schemas.microsoft.com/office/drawing/2014/main" id="{DCED5DED-C0D4-42B6-A29D-6A1F67041AC0}"/>
            </a:ext>
          </a:extLst>
        </xdr:cNvPr>
        <xdr:cNvSpPr/>
      </xdr:nvSpPr>
      <xdr:spPr>
        <a:xfrm>
          <a:off x="16700816" y="13086506"/>
          <a:ext cx="1162092" cy="48246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5</xdr:col>
      <xdr:colOff>661901</xdr:colOff>
      <xdr:row>78</xdr:row>
      <xdr:rowOff>34636</xdr:rowOff>
    </xdr:from>
    <xdr:to>
      <xdr:col>9</xdr:col>
      <xdr:colOff>369396</xdr:colOff>
      <xdr:row>81</xdr:row>
      <xdr:rowOff>61480</xdr:rowOff>
    </xdr:to>
    <xdr:sp macro="" textlink="">
      <xdr:nvSpPr>
        <xdr:cNvPr id="19" name="CuadroTexto 18">
          <a:extLst>
            <a:ext uri="{FF2B5EF4-FFF2-40B4-BE49-F238E27FC236}">
              <a16:creationId xmlns:a16="http://schemas.microsoft.com/office/drawing/2014/main" id="{35FB631A-A8D1-449F-AD8D-F0A221444C4F}"/>
            </a:ext>
          </a:extLst>
        </xdr:cNvPr>
        <xdr:cNvSpPr txBox="1"/>
      </xdr:nvSpPr>
      <xdr:spPr>
        <a:xfrm>
          <a:off x="4052801" y="14103061"/>
          <a:ext cx="2755495" cy="512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ESCALERA</a:t>
          </a:r>
          <a:r>
            <a:rPr lang="es-ES" sz="1600" b="1" baseline="0">
              <a:solidFill>
                <a:schemeClr val="tx1"/>
              </a:solidFill>
            </a:rPr>
            <a:t> N4-N5</a:t>
          </a:r>
          <a:endParaRPr lang="es-ES" sz="1600" b="1">
            <a:solidFill>
              <a:schemeClr val="tx1"/>
            </a:solidFill>
          </a:endParaRPr>
        </a:p>
      </xdr:txBody>
    </xdr:sp>
    <xdr:clientData/>
  </xdr:twoCellAnchor>
  <xdr:twoCellAnchor>
    <xdr:from>
      <xdr:col>19</xdr:col>
      <xdr:colOff>639586</xdr:colOff>
      <xdr:row>67</xdr:row>
      <xdr:rowOff>172856</xdr:rowOff>
    </xdr:from>
    <xdr:to>
      <xdr:col>20</xdr:col>
      <xdr:colOff>487228</xdr:colOff>
      <xdr:row>71</xdr:row>
      <xdr:rowOff>67367</xdr:rowOff>
    </xdr:to>
    <xdr:sp macro="" textlink="">
      <xdr:nvSpPr>
        <xdr:cNvPr id="20" name="Rectángulo redondeado 2">
          <a:extLst>
            <a:ext uri="{FF2B5EF4-FFF2-40B4-BE49-F238E27FC236}">
              <a16:creationId xmlns:a16="http://schemas.microsoft.com/office/drawing/2014/main" id="{0BFB6A41-DB44-429C-BCF9-2790F5D30DBA}"/>
            </a:ext>
          </a:extLst>
        </xdr:cNvPr>
        <xdr:cNvSpPr/>
      </xdr:nvSpPr>
      <xdr:spPr>
        <a:xfrm>
          <a:off x="16679686" y="12450581"/>
          <a:ext cx="1162092" cy="551736"/>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7</xdr:col>
      <xdr:colOff>400570</xdr:colOff>
      <xdr:row>40</xdr:row>
      <xdr:rowOff>0</xdr:rowOff>
    </xdr:from>
    <xdr:to>
      <xdr:col>13</xdr:col>
      <xdr:colOff>329045</xdr:colOff>
      <xdr:row>75</xdr:row>
      <xdr:rowOff>69272</xdr:rowOff>
    </xdr:to>
    <xdr:pic>
      <xdr:nvPicPr>
        <xdr:cNvPr id="23" name="Imagen 22">
          <a:extLst>
            <a:ext uri="{FF2B5EF4-FFF2-40B4-BE49-F238E27FC236}">
              <a16:creationId xmlns:a16="http://schemas.microsoft.com/office/drawing/2014/main" id="{29BF0F39-6A0A-4B30-9AC0-7DBE8A73D00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318934" y="7758545"/>
          <a:ext cx="4500475" cy="5524500"/>
        </a:xfrm>
        <a:prstGeom prst="rect">
          <a:avLst/>
        </a:prstGeom>
      </xdr:spPr>
    </xdr:pic>
    <xdr:clientData/>
  </xdr:twoCellAnchor>
  <xdr:twoCellAnchor>
    <xdr:from>
      <xdr:col>19</xdr:col>
      <xdr:colOff>582436</xdr:colOff>
      <xdr:row>65</xdr:row>
      <xdr:rowOff>2139</xdr:rowOff>
    </xdr:from>
    <xdr:to>
      <xdr:col>20</xdr:col>
      <xdr:colOff>430078</xdr:colOff>
      <xdr:row>68</xdr:row>
      <xdr:rowOff>67367</xdr:rowOff>
    </xdr:to>
    <xdr:sp macro="" textlink="">
      <xdr:nvSpPr>
        <xdr:cNvPr id="24" name="Rectángulo redondeado 2">
          <a:extLst>
            <a:ext uri="{FF2B5EF4-FFF2-40B4-BE49-F238E27FC236}">
              <a16:creationId xmlns:a16="http://schemas.microsoft.com/office/drawing/2014/main" id="{003CC3A2-C717-4953-A7B4-7082B2B8F373}"/>
            </a:ext>
          </a:extLst>
        </xdr:cNvPr>
        <xdr:cNvSpPr/>
      </xdr:nvSpPr>
      <xdr:spPr>
        <a:xfrm>
          <a:off x="16628398" y="11967004"/>
          <a:ext cx="1159161" cy="54880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552315</xdr:colOff>
      <xdr:row>62</xdr:row>
      <xdr:rowOff>18421</xdr:rowOff>
    </xdr:from>
    <xdr:to>
      <xdr:col>20</xdr:col>
      <xdr:colOff>399957</xdr:colOff>
      <xdr:row>64</xdr:row>
      <xdr:rowOff>116417</xdr:rowOff>
    </xdr:to>
    <xdr:sp macro="" textlink="">
      <xdr:nvSpPr>
        <xdr:cNvPr id="26" name="Rectángulo redondeado 2">
          <a:extLst>
            <a:ext uri="{FF2B5EF4-FFF2-40B4-BE49-F238E27FC236}">
              <a16:creationId xmlns:a16="http://schemas.microsoft.com/office/drawing/2014/main" id="{13E11280-FA6C-4989-B61E-9D6B9A58A667}"/>
            </a:ext>
          </a:extLst>
        </xdr:cNvPr>
        <xdr:cNvSpPr/>
      </xdr:nvSpPr>
      <xdr:spPr>
        <a:xfrm>
          <a:off x="16596648" y="11384921"/>
          <a:ext cx="1159976" cy="415496"/>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465165</xdr:colOff>
      <xdr:row>24</xdr:row>
      <xdr:rowOff>12196</xdr:rowOff>
    </xdr:from>
    <xdr:to>
      <xdr:col>7</xdr:col>
      <xdr:colOff>277796</xdr:colOff>
      <xdr:row>58</xdr:row>
      <xdr:rowOff>152399</xdr:rowOff>
    </xdr:to>
    <xdr:pic>
      <xdr:nvPicPr>
        <xdr:cNvPr id="2" name="Imagen 1">
          <a:extLst>
            <a:ext uri="{FF2B5EF4-FFF2-40B4-BE49-F238E27FC236}">
              <a16:creationId xmlns:a16="http://schemas.microsoft.com/office/drawing/2014/main" id="{33883186-98D3-4A93-926B-C33D88FED3A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08065" y="5250946"/>
          <a:ext cx="4384631" cy="6160003"/>
        </a:xfrm>
        <a:prstGeom prst="rect">
          <a:avLst/>
        </a:prstGeom>
      </xdr:spPr>
    </xdr:pic>
    <xdr:clientData/>
  </xdr:twoCellAnchor>
  <xdr:twoCellAnchor editAs="oneCell">
    <xdr:from>
      <xdr:col>7</xdr:col>
      <xdr:colOff>404034</xdr:colOff>
      <xdr:row>37</xdr:row>
      <xdr:rowOff>100444</xdr:rowOff>
    </xdr:from>
    <xdr:to>
      <xdr:col>13</xdr:col>
      <xdr:colOff>419100</xdr:colOff>
      <xdr:row>75</xdr:row>
      <xdr:rowOff>113429</xdr:rowOff>
    </xdr:to>
    <xdr:pic>
      <xdr:nvPicPr>
        <xdr:cNvPr id="12" name="Imagen 11">
          <a:extLst>
            <a:ext uri="{FF2B5EF4-FFF2-40B4-BE49-F238E27FC236}">
              <a16:creationId xmlns:a16="http://schemas.microsoft.com/office/drawing/2014/main" id="{14E30167-2625-4586-A406-0BC2CFAE949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318934" y="7758544"/>
          <a:ext cx="4587066" cy="6528085"/>
        </a:xfrm>
        <a:prstGeom prst="rect">
          <a:avLst/>
        </a:prstGeom>
      </xdr:spPr>
    </xdr:pic>
    <xdr:clientData/>
  </xdr:twoCellAnchor>
  <xdr:twoCellAnchor editAs="oneCell">
    <xdr:from>
      <xdr:col>7</xdr:col>
      <xdr:colOff>312113</xdr:colOff>
      <xdr:row>87</xdr:row>
      <xdr:rowOff>20590</xdr:rowOff>
    </xdr:from>
    <xdr:to>
      <xdr:col>23</xdr:col>
      <xdr:colOff>655468</xdr:colOff>
      <xdr:row>95</xdr:row>
      <xdr:rowOff>4812</xdr:rowOff>
    </xdr:to>
    <xdr:pic>
      <xdr:nvPicPr>
        <xdr:cNvPr id="28" name="Imagen 27">
          <a:extLst>
            <a:ext uri="{FF2B5EF4-FFF2-40B4-BE49-F238E27FC236}">
              <a16:creationId xmlns:a16="http://schemas.microsoft.com/office/drawing/2014/main" id="{59DCB897-A6DC-4F6E-9816-619E9A46308E}"/>
            </a:ext>
          </a:extLst>
        </xdr:cNvPr>
        <xdr:cNvPicPr>
          <a:picLocks noChangeAspect="1" noChangeArrowheads="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r="21629"/>
        <a:stretch/>
      </xdr:blipFill>
      <xdr:spPr bwMode="auto">
        <a:xfrm>
          <a:off x="5222780" y="15408757"/>
          <a:ext cx="16482938" cy="1804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3.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C6EFF87B-94A7-48BB-94B0-F4D1D7ED9C0E}"/>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5160D47A-DBAE-40EF-AC33-4F2D004A1A03}"/>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E082BE93-5EAC-4D1B-B2C4-13341FFC26B2}"/>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78BF86D2-881F-41D6-BF60-E90ACB29DA84}"/>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7533" cy="1339908"/>
        </a:xfrm>
        <a:prstGeom prst="rect">
          <a:avLst/>
        </a:prstGeom>
      </xdr:spPr>
    </xdr:pic>
    <xdr:clientData/>
  </xdr:twoCellAnchor>
  <xdr:twoCellAnchor editAs="oneCell">
    <xdr:from>
      <xdr:col>1</xdr:col>
      <xdr:colOff>31750</xdr:colOff>
      <xdr:row>28</xdr:row>
      <xdr:rowOff>31750</xdr:rowOff>
    </xdr:from>
    <xdr:to>
      <xdr:col>25</xdr:col>
      <xdr:colOff>480516</xdr:colOff>
      <xdr:row>56</xdr:row>
      <xdr:rowOff>95250</xdr:rowOff>
    </xdr:to>
    <xdr:pic>
      <xdr:nvPicPr>
        <xdr:cNvPr id="8" name="Imagen 7">
          <a:extLst>
            <a:ext uri="{FF2B5EF4-FFF2-40B4-BE49-F238E27FC236}">
              <a16:creationId xmlns:a16="http://schemas.microsoft.com/office/drawing/2014/main" id="{F4A2E02F-6D85-4602-84A0-9EDCF3298FB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81000" y="5492750"/>
          <a:ext cx="23340516" cy="450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219220</xdr:colOff>
      <xdr:row>90</xdr:row>
      <xdr:rowOff>59891</xdr:rowOff>
    </xdr:from>
    <xdr:to>
      <xdr:col>24</xdr:col>
      <xdr:colOff>223908</xdr:colOff>
      <xdr:row>101</xdr:row>
      <xdr:rowOff>54696</xdr:rowOff>
    </xdr:to>
    <xdr:pic>
      <xdr:nvPicPr>
        <xdr:cNvPr id="11" name="Imagen 10">
          <a:extLst>
            <a:ext uri="{FF2B5EF4-FFF2-40B4-BE49-F238E27FC236}">
              <a16:creationId xmlns:a16="http://schemas.microsoft.com/office/drawing/2014/main" id="{E8CD379A-44F5-42EE-96AE-491D6783C3CF}"/>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r="21629"/>
        <a:stretch/>
      </xdr:blipFill>
      <xdr:spPr bwMode="auto">
        <a:xfrm>
          <a:off x="5886595" y="15990454"/>
          <a:ext cx="16482938" cy="1804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4.xml><?xml version="1.0" encoding="utf-8"?>
<xdr:wsDr xmlns:xdr="http://schemas.openxmlformats.org/drawingml/2006/spreadsheetDrawing" xmlns:a="http://schemas.openxmlformats.org/drawingml/2006/main">
  <xdr:twoCellAnchor editAs="oneCell">
    <xdr:from>
      <xdr:col>77</xdr:col>
      <xdr:colOff>572518</xdr:colOff>
      <xdr:row>0</xdr:row>
      <xdr:rowOff>0</xdr:rowOff>
    </xdr:from>
    <xdr:to>
      <xdr:col>78</xdr:col>
      <xdr:colOff>518105</xdr:colOff>
      <xdr:row>0</xdr:row>
      <xdr:rowOff>631462</xdr:rowOff>
    </xdr:to>
    <xdr:pic>
      <xdr:nvPicPr>
        <xdr:cNvPr id="2" name="Imagen 11">
          <a:extLst>
            <a:ext uri="{FF2B5EF4-FFF2-40B4-BE49-F238E27FC236}">
              <a16:creationId xmlns:a16="http://schemas.microsoft.com/office/drawing/2014/main" id="{9DB8B7B8-66A5-4007-8BB9-2182AC0EAAC8}"/>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31062043" y="0"/>
          <a:ext cx="1145737" cy="631462"/>
        </a:xfrm>
        <a:prstGeom prst="rect">
          <a:avLst/>
        </a:prstGeom>
        <a:ln>
          <a:noFill/>
        </a:ln>
      </xdr:spPr>
    </xdr:pic>
    <xdr:clientData/>
  </xdr:twoCellAnchor>
  <xdr:twoCellAnchor editAs="oneCell">
    <xdr:from>
      <xdr:col>76</xdr:col>
      <xdr:colOff>639535</xdr:colOff>
      <xdr:row>0</xdr:row>
      <xdr:rowOff>40821</xdr:rowOff>
    </xdr:from>
    <xdr:to>
      <xdr:col>77</xdr:col>
      <xdr:colOff>246838</xdr:colOff>
      <xdr:row>0</xdr:row>
      <xdr:rowOff>685656</xdr:rowOff>
    </xdr:to>
    <xdr:pic>
      <xdr:nvPicPr>
        <xdr:cNvPr id="3" name="Imagen 10" descr="Gus Marcos – Inversiones Inmobiliarias">
          <a:extLst>
            <a:ext uri="{FF2B5EF4-FFF2-40B4-BE49-F238E27FC236}">
              <a16:creationId xmlns:a16="http://schemas.microsoft.com/office/drawing/2014/main" id="{2E41D3D3-04BF-4814-803A-5BE817F4155B}"/>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30071785" y="40821"/>
          <a:ext cx="664578" cy="6448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140</xdr:row>
      <xdr:rowOff>0</xdr:rowOff>
    </xdr:from>
    <xdr:to>
      <xdr:col>4</xdr:col>
      <xdr:colOff>304800</xdr:colOff>
      <xdr:row>141</xdr:row>
      <xdr:rowOff>114301</xdr:rowOff>
    </xdr:to>
    <xdr:sp macro="" textlink="">
      <xdr:nvSpPr>
        <xdr:cNvPr id="4" name="AutoShape 6">
          <a:extLst>
            <a:ext uri="{FF2B5EF4-FFF2-40B4-BE49-F238E27FC236}">
              <a16:creationId xmlns:a16="http://schemas.microsoft.com/office/drawing/2014/main" id="{5D7416DF-DB46-4DF1-B5C2-7D0F89F742A1}"/>
            </a:ext>
          </a:extLst>
        </xdr:cNvPr>
        <xdr:cNvSpPr>
          <a:spLocks noChangeAspect="1" noChangeArrowheads="1"/>
        </xdr:cNvSpPr>
      </xdr:nvSpPr>
      <xdr:spPr bwMode="auto">
        <a:xfrm>
          <a:off x="4629150" y="12263437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227425</xdr:colOff>
      <xdr:row>136</xdr:row>
      <xdr:rowOff>52134</xdr:rowOff>
    </xdr:from>
    <xdr:to>
      <xdr:col>9</xdr:col>
      <xdr:colOff>895224</xdr:colOff>
      <xdr:row>143</xdr:row>
      <xdr:rowOff>92347</xdr:rowOff>
    </xdr:to>
    <xdr:pic>
      <xdr:nvPicPr>
        <xdr:cNvPr id="5" name="Imagen 4">
          <a:extLst>
            <a:ext uri="{FF2B5EF4-FFF2-40B4-BE49-F238E27FC236}">
              <a16:creationId xmlns:a16="http://schemas.microsoft.com/office/drawing/2014/main" id="{D44957B3-9AFD-4271-B26F-7CA3910CA9F2}"/>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9495250" y="121953084"/>
          <a:ext cx="1382174" cy="1326088"/>
        </a:xfrm>
        <a:prstGeom prst="rect">
          <a:avLst/>
        </a:prstGeom>
      </xdr:spPr>
    </xdr:pic>
    <xdr:clientData/>
  </xdr:twoCellAnchor>
  <xdr:twoCellAnchor editAs="oneCell">
    <xdr:from>
      <xdr:col>10</xdr:col>
      <xdr:colOff>621826</xdr:colOff>
      <xdr:row>136</xdr:row>
      <xdr:rowOff>85122</xdr:rowOff>
    </xdr:from>
    <xdr:to>
      <xdr:col>11</xdr:col>
      <xdr:colOff>860818</xdr:colOff>
      <xdr:row>144</xdr:row>
      <xdr:rowOff>16741</xdr:rowOff>
    </xdr:to>
    <xdr:pic>
      <xdr:nvPicPr>
        <xdr:cNvPr id="6" name="Imagen 5">
          <a:extLst>
            <a:ext uri="{FF2B5EF4-FFF2-40B4-BE49-F238E27FC236}">
              <a16:creationId xmlns:a16="http://schemas.microsoft.com/office/drawing/2014/main" id="{BD1771AE-139E-427E-BCEC-6B5F2BAB5CB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594626" y="121986072"/>
          <a:ext cx="1391517" cy="1398469"/>
        </a:xfrm>
        <a:prstGeom prst="rect">
          <a:avLst/>
        </a:prstGeom>
      </xdr:spPr>
    </xdr:pic>
    <xdr:clientData/>
  </xdr:twoCellAnchor>
  <xdr:twoCellAnchor editAs="oneCell">
    <xdr:from>
      <xdr:col>7</xdr:col>
      <xdr:colOff>1096867</xdr:colOff>
      <xdr:row>136</xdr:row>
      <xdr:rowOff>163285</xdr:rowOff>
    </xdr:from>
    <xdr:to>
      <xdr:col>72</xdr:col>
      <xdr:colOff>781051</xdr:colOff>
      <xdr:row>146</xdr:row>
      <xdr:rowOff>60262</xdr:rowOff>
    </xdr:to>
    <xdr:pic>
      <xdr:nvPicPr>
        <xdr:cNvPr id="7" name="Imagen 6">
          <a:extLst>
            <a:ext uri="{FF2B5EF4-FFF2-40B4-BE49-F238E27FC236}">
              <a16:creationId xmlns:a16="http://schemas.microsoft.com/office/drawing/2014/main" id="{675FC19B-8C88-42CC-A49B-797284A7262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021667" y="122064235"/>
          <a:ext cx="15181359" cy="17162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5.xml><?xml version="1.0" encoding="utf-8"?>
<xdr:wsDr xmlns:xdr="http://schemas.openxmlformats.org/drawingml/2006/spreadsheetDrawing" xmlns:a="http://schemas.openxmlformats.org/drawingml/2006/main">
  <xdr:twoCellAnchor editAs="oneCell">
    <xdr:from>
      <xdr:col>3</xdr:col>
      <xdr:colOff>12123</xdr:colOff>
      <xdr:row>23</xdr:row>
      <xdr:rowOff>58880</xdr:rowOff>
    </xdr:from>
    <xdr:to>
      <xdr:col>26</xdr:col>
      <xdr:colOff>19053</xdr:colOff>
      <xdr:row>73</xdr:row>
      <xdr:rowOff>114297</xdr:rowOff>
    </xdr:to>
    <xdr:pic>
      <xdr:nvPicPr>
        <xdr:cNvPr id="2" name="Imagen 1">
          <a:extLst>
            <a:ext uri="{FF2B5EF4-FFF2-40B4-BE49-F238E27FC236}">
              <a16:creationId xmlns:a16="http://schemas.microsoft.com/office/drawing/2014/main" id="{09020B0C-1869-4EEF-99EC-7B0A462D3DAA}"/>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6858" t="2991" r="49677" b="7371"/>
        <a:stretch/>
      </xdr:blipFill>
      <xdr:spPr bwMode="auto">
        <a:xfrm rot="16200000">
          <a:off x="8931854" y="-2231451"/>
          <a:ext cx="8627917" cy="22733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63500</xdr:colOff>
      <xdr:row>0</xdr:row>
      <xdr:rowOff>0</xdr:rowOff>
    </xdr:from>
    <xdr:to>
      <xdr:col>25</xdr:col>
      <xdr:colOff>1276721</xdr:colOff>
      <xdr:row>0</xdr:row>
      <xdr:rowOff>625747</xdr:rowOff>
    </xdr:to>
    <xdr:pic>
      <xdr:nvPicPr>
        <xdr:cNvPr id="3" name="Imagen 11">
          <a:extLst>
            <a:ext uri="{FF2B5EF4-FFF2-40B4-BE49-F238E27FC236}">
              <a16:creationId xmlns:a16="http://schemas.microsoft.com/office/drawing/2014/main" id="{425567DC-4800-457E-A30F-B5AC8620B1B2}"/>
            </a:ext>
          </a:extLst>
        </xdr:cNvPr>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4" name="Imagen 10" descr="Gus Marcos – Inversiones Inmobiliarias">
          <a:extLst>
            <a:ext uri="{FF2B5EF4-FFF2-40B4-BE49-F238E27FC236}">
              <a16:creationId xmlns:a16="http://schemas.microsoft.com/office/drawing/2014/main" id="{61BF0191-D74C-4A9C-9C57-1B1425C9F5EB}"/>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5" name="Imagen 4">
          <a:extLst>
            <a:ext uri="{FF2B5EF4-FFF2-40B4-BE49-F238E27FC236}">
              <a16:creationId xmlns:a16="http://schemas.microsoft.com/office/drawing/2014/main" id="{A1429B68-8CDA-4058-81B6-A50A22B2E0F6}"/>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6" name="Imagen 5">
          <a:extLst>
            <a:ext uri="{FF2B5EF4-FFF2-40B4-BE49-F238E27FC236}">
              <a16:creationId xmlns:a16="http://schemas.microsoft.com/office/drawing/2014/main" id="{D7F86377-354C-40A2-8E2F-7F5C73DD2A57}"/>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8729228" y="15540470"/>
          <a:ext cx="1383723" cy="1336098"/>
        </a:xfrm>
        <a:prstGeom prst="rect">
          <a:avLst/>
        </a:prstGeom>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8" name="Rectángulo redondeado 2">
          <a:extLst>
            <a:ext uri="{FF2B5EF4-FFF2-40B4-BE49-F238E27FC236}">
              <a16:creationId xmlns:a16="http://schemas.microsoft.com/office/drawing/2014/main" id="{07F6A767-F70E-4EFA-B729-80FBA254C57D}"/>
            </a:ext>
          </a:extLst>
        </xdr:cNvPr>
        <xdr:cNvSpPr/>
      </xdr:nvSpPr>
      <xdr:spPr>
        <a:xfrm>
          <a:off x="290945" y="14589702"/>
          <a:ext cx="1160360"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9" name="Rectángulo redondeado 2">
          <a:extLst>
            <a:ext uri="{FF2B5EF4-FFF2-40B4-BE49-F238E27FC236}">
              <a16:creationId xmlns:a16="http://schemas.microsoft.com/office/drawing/2014/main" id="{52B7EB49-B387-4829-A480-725A73B44231}"/>
            </a:ext>
          </a:extLst>
        </xdr:cNvPr>
        <xdr:cNvSpPr/>
      </xdr:nvSpPr>
      <xdr:spPr>
        <a:xfrm>
          <a:off x="313458" y="13790468"/>
          <a:ext cx="1159575" cy="59537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10" name="CuadroTexto 9">
          <a:extLst>
            <a:ext uri="{FF2B5EF4-FFF2-40B4-BE49-F238E27FC236}">
              <a16:creationId xmlns:a16="http://schemas.microsoft.com/office/drawing/2014/main" id="{3927BEE5-F272-49B3-943D-EC3947DC987B}"/>
            </a:ext>
          </a:extLst>
        </xdr:cNvPr>
        <xdr:cNvSpPr txBox="1"/>
      </xdr:nvSpPr>
      <xdr:spPr>
        <a:xfrm>
          <a:off x="1534391" y="13910830"/>
          <a:ext cx="3685309" cy="4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11" name="CuadroTexto 10">
          <a:extLst>
            <a:ext uri="{FF2B5EF4-FFF2-40B4-BE49-F238E27FC236}">
              <a16:creationId xmlns:a16="http://schemas.microsoft.com/office/drawing/2014/main" id="{CA81E047-A7B0-4869-B97B-83E5B22DEBB5}"/>
            </a:ext>
          </a:extLst>
        </xdr:cNvPr>
        <xdr:cNvSpPr txBox="1"/>
      </xdr:nvSpPr>
      <xdr:spPr>
        <a:xfrm>
          <a:off x="1575954" y="14697075"/>
          <a:ext cx="2497877" cy="48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16</xdr:col>
      <xdr:colOff>766811</xdr:colOff>
      <xdr:row>42</xdr:row>
      <xdr:rowOff>100212</xdr:rowOff>
    </xdr:from>
    <xdr:to>
      <xdr:col>17</xdr:col>
      <xdr:colOff>586504</xdr:colOff>
      <xdr:row>57</xdr:row>
      <xdr:rowOff>154421</xdr:rowOff>
    </xdr:to>
    <xdr:sp macro="" textlink="">
      <xdr:nvSpPr>
        <xdr:cNvPr id="12" name="Rectángulo redondeado 2">
          <a:extLst>
            <a:ext uri="{FF2B5EF4-FFF2-40B4-BE49-F238E27FC236}">
              <a16:creationId xmlns:a16="http://schemas.microsoft.com/office/drawing/2014/main" id="{50024C37-05B1-4E98-9839-DBE52C7C1BC5}"/>
            </a:ext>
          </a:extLst>
        </xdr:cNvPr>
        <xdr:cNvSpPr/>
      </xdr:nvSpPr>
      <xdr:spPr>
        <a:xfrm rot="16200000">
          <a:off x="11807411" y="8490612"/>
          <a:ext cx="2503494" cy="1262051"/>
        </a:xfrm>
        <a:prstGeom prst="rect">
          <a:avLst/>
        </a:prstGeom>
        <a:solidFill>
          <a:srgbClr val="C0000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166258</xdr:colOff>
      <xdr:row>42</xdr:row>
      <xdr:rowOff>55417</xdr:rowOff>
    </xdr:from>
    <xdr:to>
      <xdr:col>25</xdr:col>
      <xdr:colOff>138549</xdr:colOff>
      <xdr:row>57</xdr:row>
      <xdr:rowOff>13855</xdr:rowOff>
    </xdr:to>
    <xdr:sp macro="" textlink="">
      <xdr:nvSpPr>
        <xdr:cNvPr id="13" name="Rectángulo redondeado 2">
          <a:extLst>
            <a:ext uri="{FF2B5EF4-FFF2-40B4-BE49-F238E27FC236}">
              <a16:creationId xmlns:a16="http://schemas.microsoft.com/office/drawing/2014/main" id="{56ED5519-9A96-4FEB-8680-AA63763DAE68}"/>
            </a:ext>
          </a:extLst>
        </xdr:cNvPr>
        <xdr:cNvSpPr/>
      </xdr:nvSpPr>
      <xdr:spPr>
        <a:xfrm rot="16200000">
          <a:off x="21642534" y="8459066"/>
          <a:ext cx="2387313" cy="1067666"/>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22</xdr:col>
      <xdr:colOff>969822</xdr:colOff>
      <xdr:row>42</xdr:row>
      <xdr:rowOff>41563</xdr:rowOff>
    </xdr:from>
    <xdr:to>
      <xdr:col>24</xdr:col>
      <xdr:colOff>83129</xdr:colOff>
      <xdr:row>57</xdr:row>
      <xdr:rowOff>83129</xdr:rowOff>
    </xdr:to>
    <xdr:sp macro="" textlink="">
      <xdr:nvSpPr>
        <xdr:cNvPr id="14" name="Rectángulo redondeado 2">
          <a:extLst>
            <a:ext uri="{FF2B5EF4-FFF2-40B4-BE49-F238E27FC236}">
              <a16:creationId xmlns:a16="http://schemas.microsoft.com/office/drawing/2014/main" id="{B5233556-FF54-462D-A0B5-CD63AE8FED75}"/>
            </a:ext>
          </a:extLst>
        </xdr:cNvPr>
        <xdr:cNvSpPr/>
      </xdr:nvSpPr>
      <xdr:spPr>
        <a:xfrm rot="16200000">
          <a:off x="20389130" y="8425730"/>
          <a:ext cx="2470441" cy="1189757"/>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21</xdr:col>
      <xdr:colOff>401788</xdr:colOff>
      <xdr:row>41</xdr:row>
      <xdr:rowOff>124691</xdr:rowOff>
    </xdr:from>
    <xdr:to>
      <xdr:col>22</xdr:col>
      <xdr:colOff>845134</xdr:colOff>
      <xdr:row>57</xdr:row>
      <xdr:rowOff>55420</xdr:rowOff>
    </xdr:to>
    <xdr:sp macro="" textlink="">
      <xdr:nvSpPr>
        <xdr:cNvPr id="15" name="Rectángulo redondeado 2">
          <a:extLst>
            <a:ext uri="{FF2B5EF4-FFF2-40B4-BE49-F238E27FC236}">
              <a16:creationId xmlns:a16="http://schemas.microsoft.com/office/drawing/2014/main" id="{E7FD11D5-8193-4EAA-8955-066015341B93}"/>
            </a:ext>
          </a:extLst>
        </xdr:cNvPr>
        <xdr:cNvSpPr/>
      </xdr:nvSpPr>
      <xdr:spPr>
        <a:xfrm rot="16200000">
          <a:off x="19103259" y="8426595"/>
          <a:ext cx="2521529" cy="1081521"/>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967922</xdr:colOff>
      <xdr:row>41</xdr:row>
      <xdr:rowOff>107026</xdr:rowOff>
    </xdr:from>
    <xdr:to>
      <xdr:col>21</xdr:col>
      <xdr:colOff>294412</xdr:colOff>
      <xdr:row>57</xdr:row>
      <xdr:rowOff>45375</xdr:rowOff>
    </xdr:to>
    <xdr:sp macro="" textlink="">
      <xdr:nvSpPr>
        <xdr:cNvPr id="16" name="Rectángulo redondeado 2">
          <a:extLst>
            <a:ext uri="{FF2B5EF4-FFF2-40B4-BE49-F238E27FC236}">
              <a16:creationId xmlns:a16="http://schemas.microsoft.com/office/drawing/2014/main" id="{737A4DC3-ECEC-4ACE-A10B-8CFBEA2E3ABB}"/>
            </a:ext>
          </a:extLst>
        </xdr:cNvPr>
        <xdr:cNvSpPr/>
      </xdr:nvSpPr>
      <xdr:spPr>
        <a:xfrm rot="16200000">
          <a:off x="17754605" y="8256793"/>
          <a:ext cx="2529149" cy="1393415"/>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450282</xdr:colOff>
      <xdr:row>41</xdr:row>
      <xdr:rowOff>103215</xdr:rowOff>
    </xdr:from>
    <xdr:to>
      <xdr:col>20</xdr:col>
      <xdr:colOff>952500</xdr:colOff>
      <xdr:row>57</xdr:row>
      <xdr:rowOff>54899</xdr:rowOff>
    </xdr:to>
    <xdr:sp macro="" textlink="">
      <xdr:nvSpPr>
        <xdr:cNvPr id="17" name="Rectángulo redondeado 2">
          <a:extLst>
            <a:ext uri="{FF2B5EF4-FFF2-40B4-BE49-F238E27FC236}">
              <a16:creationId xmlns:a16="http://schemas.microsoft.com/office/drawing/2014/main" id="{5414B998-9510-415B-AA1F-564788B37279}"/>
            </a:ext>
          </a:extLst>
        </xdr:cNvPr>
        <xdr:cNvSpPr/>
      </xdr:nvSpPr>
      <xdr:spPr>
        <a:xfrm rot="16200000">
          <a:off x="16127474" y="8048023"/>
          <a:ext cx="2542484" cy="1816668"/>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18</xdr:col>
      <xdr:colOff>312766</xdr:colOff>
      <xdr:row>42</xdr:row>
      <xdr:rowOff>20467</xdr:rowOff>
    </xdr:from>
    <xdr:to>
      <xdr:col>19</xdr:col>
      <xdr:colOff>476253</xdr:colOff>
      <xdr:row>57</xdr:row>
      <xdr:rowOff>135862</xdr:rowOff>
    </xdr:to>
    <xdr:sp macro="" textlink="">
      <xdr:nvSpPr>
        <xdr:cNvPr id="18" name="Rectángulo redondeado 2">
          <a:extLst>
            <a:ext uri="{FF2B5EF4-FFF2-40B4-BE49-F238E27FC236}">
              <a16:creationId xmlns:a16="http://schemas.microsoft.com/office/drawing/2014/main" id="{BB82B6A5-3A57-49CA-B67C-3928EC2E4FBD}"/>
            </a:ext>
          </a:extLst>
        </xdr:cNvPr>
        <xdr:cNvSpPr/>
      </xdr:nvSpPr>
      <xdr:spPr>
        <a:xfrm rot="16200000">
          <a:off x="14401069" y="8345679"/>
          <a:ext cx="2571059" cy="1577354"/>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528782</xdr:colOff>
      <xdr:row>41</xdr:row>
      <xdr:rowOff>160789</xdr:rowOff>
    </xdr:from>
    <xdr:to>
      <xdr:col>18</xdr:col>
      <xdr:colOff>312968</xdr:colOff>
      <xdr:row>57</xdr:row>
      <xdr:rowOff>112898</xdr:rowOff>
    </xdr:to>
    <xdr:sp macro="" textlink="">
      <xdr:nvSpPr>
        <xdr:cNvPr id="20" name="Rectángulo redondeado 2">
          <a:extLst>
            <a:ext uri="{FF2B5EF4-FFF2-40B4-BE49-F238E27FC236}">
              <a16:creationId xmlns:a16="http://schemas.microsoft.com/office/drawing/2014/main" id="{179BB1E7-B210-4786-8111-411E3CC0F71A}"/>
            </a:ext>
          </a:extLst>
        </xdr:cNvPr>
        <xdr:cNvSpPr/>
      </xdr:nvSpPr>
      <xdr:spPr>
        <a:xfrm rot="16200000">
          <a:off x="13004214" y="8395429"/>
          <a:ext cx="2564680" cy="1308186"/>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290369</xdr:colOff>
      <xdr:row>90</xdr:row>
      <xdr:rowOff>2742</xdr:rowOff>
    </xdr:from>
    <xdr:to>
      <xdr:col>24</xdr:col>
      <xdr:colOff>326807</xdr:colOff>
      <xdr:row>101</xdr:row>
      <xdr:rowOff>76922</xdr:rowOff>
    </xdr:to>
    <xdr:pic>
      <xdr:nvPicPr>
        <xdr:cNvPr id="22" name="Imagen 21">
          <a:extLst>
            <a:ext uri="{FF2B5EF4-FFF2-40B4-BE49-F238E27FC236}">
              <a16:creationId xmlns:a16="http://schemas.microsoft.com/office/drawing/2014/main" id="{88B00B4D-BBE4-48A1-8795-6BF830BE25CC}"/>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r="21629"/>
        <a:stretch/>
      </xdr:blipFill>
      <xdr:spPr bwMode="auto">
        <a:xfrm>
          <a:off x="5973619" y="15322117"/>
          <a:ext cx="16482938" cy="1804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6.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6E575845-1E90-4493-9281-44092582601A}"/>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FDC04113-65D4-4708-8A5B-63256E85B91C}"/>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06F367D0-3B6A-4D6C-9C71-A53322AFE7E2}"/>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D1701C70-B7F9-4AD6-B7E7-96C740FB9281}"/>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7533" cy="1339908"/>
        </a:xfrm>
        <a:prstGeom prst="rect">
          <a:avLst/>
        </a:prstGeom>
      </xdr:spPr>
    </xdr:pic>
    <xdr:clientData/>
  </xdr:twoCellAnchor>
  <xdr:twoCellAnchor>
    <xdr:from>
      <xdr:col>14</xdr:col>
      <xdr:colOff>93518</xdr:colOff>
      <xdr:row>80</xdr:row>
      <xdr:rowOff>34982</xdr:rowOff>
    </xdr:from>
    <xdr:to>
      <xdr:col>18</xdr:col>
      <xdr:colOff>746587</xdr:colOff>
      <xdr:row>89</xdr:row>
      <xdr:rowOff>127809</xdr:rowOff>
    </xdr:to>
    <xdr:sp macro="" textlink="">
      <xdr:nvSpPr>
        <xdr:cNvPr id="7" name="CuadroTexto 6">
          <a:extLst>
            <a:ext uri="{FF2B5EF4-FFF2-40B4-BE49-F238E27FC236}">
              <a16:creationId xmlns:a16="http://schemas.microsoft.com/office/drawing/2014/main" id="{EB7AD593-ACF0-4B41-91A1-55FC01D911F6}"/>
            </a:ext>
          </a:extLst>
        </xdr:cNvPr>
        <xdr:cNvSpPr txBox="1"/>
      </xdr:nvSpPr>
      <xdr:spPr>
        <a:xfrm>
          <a:off x="10342418" y="13931957"/>
          <a:ext cx="5025044" cy="1597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800" b="1">
              <a:solidFill>
                <a:schemeClr val="tx1"/>
              </a:solidFill>
            </a:rPr>
            <a:t>ESCALERA</a:t>
          </a:r>
          <a:r>
            <a:rPr lang="es-ES" sz="2800" b="1" baseline="0">
              <a:solidFill>
                <a:schemeClr val="tx1"/>
              </a:solidFill>
            </a:rPr>
            <a:t> N4 A N5 </a:t>
          </a:r>
          <a:r>
            <a:rPr lang="es-ES" sz="2800" b="1">
              <a:solidFill>
                <a:schemeClr val="tx1"/>
              </a:solidFill>
            </a:rPr>
            <a:t>EJE F-H /4-5</a:t>
          </a:r>
          <a:endParaRPr lang="es-ES" sz="2800" b="1" baseline="0">
            <a:solidFill>
              <a:schemeClr val="tx1"/>
            </a:solidFill>
          </a:endParaRPr>
        </a:p>
        <a:p>
          <a:endParaRPr lang="es-ES" sz="1600" b="1">
            <a:solidFill>
              <a:schemeClr val="tx1"/>
            </a:solidFill>
          </a:endParaRPr>
        </a:p>
      </xdr:txBody>
    </xdr:sp>
    <xdr:clientData/>
  </xdr:twoCellAnchor>
  <xdr:twoCellAnchor editAs="oneCell">
    <xdr:from>
      <xdr:col>1</xdr:col>
      <xdr:colOff>190500</xdr:colOff>
      <xdr:row>16</xdr:row>
      <xdr:rowOff>31750</xdr:rowOff>
    </xdr:from>
    <xdr:to>
      <xdr:col>10</xdr:col>
      <xdr:colOff>698500</xdr:colOff>
      <xdr:row>75</xdr:row>
      <xdr:rowOff>63500</xdr:rowOff>
    </xdr:to>
    <xdr:pic>
      <xdr:nvPicPr>
        <xdr:cNvPr id="15" name="Imagen 14">
          <a:extLst>
            <a:ext uri="{FF2B5EF4-FFF2-40B4-BE49-F238E27FC236}">
              <a16:creationId xmlns:a16="http://schemas.microsoft.com/office/drawing/2014/main" id="{1BAAD0BD-C2F6-47C2-B2C7-4B569CC1575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39750" y="3492500"/>
          <a:ext cx="7366000" cy="9493250"/>
        </a:xfrm>
        <a:prstGeom prst="rect">
          <a:avLst/>
        </a:prstGeom>
      </xdr:spPr>
    </xdr:pic>
    <xdr:clientData/>
  </xdr:twoCellAnchor>
  <xdr:twoCellAnchor editAs="oneCell">
    <xdr:from>
      <xdr:col>11</xdr:col>
      <xdr:colOff>732618</xdr:colOff>
      <xdr:row>16</xdr:row>
      <xdr:rowOff>31098</xdr:rowOff>
    </xdr:from>
    <xdr:to>
      <xdr:col>18</xdr:col>
      <xdr:colOff>1174749</xdr:colOff>
      <xdr:row>75</xdr:row>
      <xdr:rowOff>63500</xdr:rowOff>
    </xdr:to>
    <xdr:pic>
      <xdr:nvPicPr>
        <xdr:cNvPr id="16" name="Imagen 15">
          <a:extLst>
            <a:ext uri="{FF2B5EF4-FFF2-40B4-BE49-F238E27FC236}">
              <a16:creationId xmlns:a16="http://schemas.microsoft.com/office/drawing/2014/main" id="{D7ED15E5-EA44-4D10-95B8-FC52F0DBDD4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701868" y="3491848"/>
          <a:ext cx="7109631" cy="9493902"/>
        </a:xfrm>
        <a:prstGeom prst="rect">
          <a:avLst/>
        </a:prstGeom>
      </xdr:spPr>
    </xdr:pic>
    <xdr:clientData/>
  </xdr:twoCellAnchor>
  <xdr:twoCellAnchor editAs="oneCell">
    <xdr:from>
      <xdr:col>19</xdr:col>
      <xdr:colOff>254000</xdr:colOff>
      <xdr:row>16</xdr:row>
      <xdr:rowOff>31750</xdr:rowOff>
    </xdr:from>
    <xdr:to>
      <xdr:col>25</xdr:col>
      <xdr:colOff>1047750</xdr:colOff>
      <xdr:row>75</xdr:row>
      <xdr:rowOff>63500</xdr:rowOff>
    </xdr:to>
    <xdr:pic>
      <xdr:nvPicPr>
        <xdr:cNvPr id="6" name="Imagen 5">
          <a:extLst>
            <a:ext uri="{FF2B5EF4-FFF2-40B4-BE49-F238E27FC236}">
              <a16:creationId xmlns:a16="http://schemas.microsoft.com/office/drawing/2014/main" id="{04F53FBC-B25C-43EB-BACE-F801E0DEC5A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6319500" y="3492500"/>
          <a:ext cx="7969250" cy="9493250"/>
        </a:xfrm>
        <a:prstGeom prst="rect">
          <a:avLst/>
        </a:prstGeom>
      </xdr:spPr>
    </xdr:pic>
    <xdr:clientData/>
  </xdr:twoCellAnchor>
  <xdr:twoCellAnchor editAs="oneCell">
    <xdr:from>
      <xdr:col>8</xdr:col>
      <xdr:colOff>279400</xdr:colOff>
      <xdr:row>90</xdr:row>
      <xdr:rowOff>6350</xdr:rowOff>
    </xdr:from>
    <xdr:to>
      <xdr:col>24</xdr:col>
      <xdr:colOff>245988</xdr:colOff>
      <xdr:row>100</xdr:row>
      <xdr:rowOff>115455</xdr:rowOff>
    </xdr:to>
    <xdr:pic>
      <xdr:nvPicPr>
        <xdr:cNvPr id="19" name="Imagen 18">
          <a:extLst>
            <a:ext uri="{FF2B5EF4-FFF2-40B4-BE49-F238E27FC236}">
              <a16:creationId xmlns:a16="http://schemas.microsoft.com/office/drawing/2014/main" id="{95413892-A664-4ED3-BA0B-2ED448DB3273}"/>
            </a:ext>
          </a:extLst>
        </xdr:cNvPr>
        <xdr:cNvPicPr>
          <a:picLocks noChangeAspect="1" noChangeArrowheads="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r="21629"/>
        <a:stretch/>
      </xdr:blipFill>
      <xdr:spPr bwMode="auto">
        <a:xfrm>
          <a:off x="5956300" y="16294100"/>
          <a:ext cx="16482938" cy="1804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241300</xdr:colOff>
      <xdr:row>15</xdr:row>
      <xdr:rowOff>177800</xdr:rowOff>
    </xdr:from>
    <xdr:to>
      <xdr:col>25</xdr:col>
      <xdr:colOff>1085850</xdr:colOff>
      <xdr:row>75</xdr:row>
      <xdr:rowOff>76200</xdr:rowOff>
    </xdr:to>
    <xdr:pic>
      <xdr:nvPicPr>
        <xdr:cNvPr id="8" name="Imagen 7">
          <a:extLst>
            <a:ext uri="{FF2B5EF4-FFF2-40B4-BE49-F238E27FC236}">
              <a16:creationId xmlns:a16="http://schemas.microsoft.com/office/drawing/2014/main" id="{9D3058AD-43D5-492D-9653-BAF5CBF4892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6319500" y="3492500"/>
          <a:ext cx="8064500" cy="10261600"/>
        </a:xfrm>
        <a:prstGeom prst="rect">
          <a:avLst/>
        </a:prstGeom>
      </xdr:spPr>
    </xdr:pic>
    <xdr:clientData/>
  </xdr:twoCellAnchor>
</xdr:wsDr>
</file>

<file path=xl/drawings/drawing167.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BF87943F-CAD5-4F78-830C-D5325A09EF17}"/>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A1249B91-D68C-4079-9DEA-13EE5ACA0547}"/>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82</xdr:row>
      <xdr:rowOff>51954</xdr:rowOff>
    </xdr:from>
    <xdr:to>
      <xdr:col>17</xdr:col>
      <xdr:colOff>1410295</xdr:colOff>
      <xdr:row>85</xdr:row>
      <xdr:rowOff>589</xdr:rowOff>
    </xdr:to>
    <xdr:sp macro="" textlink="">
      <xdr:nvSpPr>
        <xdr:cNvPr id="4" name="CuadroTexto 3">
          <a:extLst>
            <a:ext uri="{FF2B5EF4-FFF2-40B4-BE49-F238E27FC236}">
              <a16:creationId xmlns:a16="http://schemas.microsoft.com/office/drawing/2014/main" id="{ABE351CA-0E42-4C4A-878A-8B10AD8193F9}"/>
            </a:ext>
          </a:extLst>
        </xdr:cNvPr>
        <xdr:cNvSpPr txBox="1"/>
      </xdr:nvSpPr>
      <xdr:spPr>
        <a:xfrm>
          <a:off x="11970327" y="14768079"/>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81</xdr:row>
      <xdr:rowOff>103909</xdr:rowOff>
    </xdr:from>
    <xdr:to>
      <xdr:col>16</xdr:col>
      <xdr:colOff>259814</xdr:colOff>
      <xdr:row>85</xdr:row>
      <xdr:rowOff>7780</xdr:rowOff>
    </xdr:to>
    <xdr:sp macro="" textlink="">
      <xdr:nvSpPr>
        <xdr:cNvPr id="5" name="Rectángulo redondeado 2">
          <a:extLst>
            <a:ext uri="{FF2B5EF4-FFF2-40B4-BE49-F238E27FC236}">
              <a16:creationId xmlns:a16="http://schemas.microsoft.com/office/drawing/2014/main" id="{DCC7B91A-E167-45CF-9525-30DC31A03EFC}"/>
            </a:ext>
          </a:extLst>
        </xdr:cNvPr>
        <xdr:cNvSpPr/>
      </xdr:nvSpPr>
      <xdr:spPr>
        <a:xfrm>
          <a:off x="10753725" y="14658109"/>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200743</xdr:colOff>
      <xdr:row>76</xdr:row>
      <xdr:rowOff>128350</xdr:rowOff>
    </xdr:from>
    <xdr:to>
      <xdr:col>16</xdr:col>
      <xdr:colOff>270057</xdr:colOff>
      <xdr:row>80</xdr:row>
      <xdr:rowOff>46599</xdr:rowOff>
    </xdr:to>
    <xdr:sp macro="" textlink="">
      <xdr:nvSpPr>
        <xdr:cNvPr id="6" name="Rectángulo redondeado 2">
          <a:extLst>
            <a:ext uri="{FF2B5EF4-FFF2-40B4-BE49-F238E27FC236}">
              <a16:creationId xmlns:a16="http://schemas.microsoft.com/office/drawing/2014/main" id="{16A3F64E-9A65-4418-8C47-F807EBFC22E2}"/>
            </a:ext>
          </a:extLst>
        </xdr:cNvPr>
        <xdr:cNvSpPr/>
      </xdr:nvSpPr>
      <xdr:spPr>
        <a:xfrm>
          <a:off x="10763968" y="13872925"/>
          <a:ext cx="1164689" cy="56594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310289</xdr:colOff>
      <xdr:row>77</xdr:row>
      <xdr:rowOff>94546</xdr:rowOff>
    </xdr:from>
    <xdr:to>
      <xdr:col>17</xdr:col>
      <xdr:colOff>1408857</xdr:colOff>
      <xdr:row>80</xdr:row>
      <xdr:rowOff>57559</xdr:rowOff>
    </xdr:to>
    <xdr:sp macro="" textlink="">
      <xdr:nvSpPr>
        <xdr:cNvPr id="7" name="CuadroTexto 6">
          <a:extLst>
            <a:ext uri="{FF2B5EF4-FFF2-40B4-BE49-F238E27FC236}">
              <a16:creationId xmlns:a16="http://schemas.microsoft.com/office/drawing/2014/main" id="{C2FCA835-C027-47EF-BB7C-E5B08D8489C6}"/>
            </a:ext>
          </a:extLst>
        </xdr:cNvPr>
        <xdr:cNvSpPr txBox="1"/>
      </xdr:nvSpPr>
      <xdr:spPr>
        <a:xfrm>
          <a:off x="11968889" y="14001046"/>
          <a:ext cx="2536843" cy="448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8" name="AutoShape 1">
          <a:extLst>
            <a:ext uri="{FF2B5EF4-FFF2-40B4-BE49-F238E27FC236}">
              <a16:creationId xmlns:a16="http://schemas.microsoft.com/office/drawing/2014/main" id="{CC879E48-1E9B-4432-8E9D-E617EFA495B1}"/>
            </a:ext>
          </a:extLst>
        </xdr:cNvPr>
        <xdr:cNvSpPr>
          <a:spLocks noChangeAspect="1" noChangeArrowheads="1"/>
        </xdr:cNvSpPr>
      </xdr:nvSpPr>
      <xdr:spPr bwMode="auto">
        <a:xfrm>
          <a:off x="6438900" y="6210300"/>
          <a:ext cx="304800" cy="2952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415637</xdr:colOff>
      <xdr:row>87</xdr:row>
      <xdr:rowOff>69272</xdr:rowOff>
    </xdr:from>
    <xdr:to>
      <xdr:col>9</xdr:col>
      <xdr:colOff>266700</xdr:colOff>
      <xdr:row>93</xdr:row>
      <xdr:rowOff>398863</xdr:rowOff>
    </xdr:to>
    <xdr:pic>
      <xdr:nvPicPr>
        <xdr:cNvPr id="9" name="Imagen 8">
          <a:extLst>
            <a:ext uri="{FF2B5EF4-FFF2-40B4-BE49-F238E27FC236}">
              <a16:creationId xmlns:a16="http://schemas.microsoft.com/office/drawing/2014/main" id="{6A666AB8-C71E-4F90-A7F1-FD5E3999A33B}"/>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5330537" y="15642647"/>
          <a:ext cx="1375063" cy="1282091"/>
        </a:xfrm>
        <a:prstGeom prst="rect">
          <a:avLst/>
        </a:prstGeom>
      </xdr:spPr>
    </xdr:pic>
    <xdr:clientData/>
  </xdr:twoCellAnchor>
  <xdr:twoCellAnchor editAs="oneCell">
    <xdr:from>
      <xdr:col>11</xdr:col>
      <xdr:colOff>124689</xdr:colOff>
      <xdr:row>86</xdr:row>
      <xdr:rowOff>138545</xdr:rowOff>
    </xdr:from>
    <xdr:to>
      <xdr:col>12</xdr:col>
      <xdr:colOff>745546</xdr:colOff>
      <xdr:row>93</xdr:row>
      <xdr:rowOff>377536</xdr:rowOff>
    </xdr:to>
    <xdr:pic>
      <xdr:nvPicPr>
        <xdr:cNvPr id="10" name="Imagen 9">
          <a:extLst>
            <a:ext uri="{FF2B5EF4-FFF2-40B4-BE49-F238E27FC236}">
              <a16:creationId xmlns:a16="http://schemas.microsoft.com/office/drawing/2014/main" id="{D8F0F516-FF97-46D0-9CCC-B47229E4D62B}"/>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087589" y="15549995"/>
          <a:ext cx="1382857" cy="1353416"/>
        </a:xfrm>
        <a:prstGeom prst="rect">
          <a:avLst/>
        </a:prstGeom>
      </xdr:spPr>
    </xdr:pic>
    <xdr:clientData/>
  </xdr:twoCellAnchor>
  <xdr:twoCellAnchor editAs="oneCell">
    <xdr:from>
      <xdr:col>17</xdr:col>
      <xdr:colOff>1454730</xdr:colOff>
      <xdr:row>36</xdr:row>
      <xdr:rowOff>96982</xdr:rowOff>
    </xdr:from>
    <xdr:to>
      <xdr:col>23</xdr:col>
      <xdr:colOff>75322</xdr:colOff>
      <xdr:row>84</xdr:row>
      <xdr:rowOff>67368</xdr:rowOff>
    </xdr:to>
    <xdr:pic>
      <xdr:nvPicPr>
        <xdr:cNvPr id="11" name="Imagen 10">
          <a:extLst>
            <a:ext uri="{FF2B5EF4-FFF2-40B4-BE49-F238E27FC236}">
              <a16:creationId xmlns:a16="http://schemas.microsoft.com/office/drawing/2014/main" id="{E6C98BD1-F5C9-4BF5-8269-8C265764DCD9}"/>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6858" t="2991" r="49677" b="7371"/>
        <a:stretch/>
      </xdr:blipFill>
      <xdr:spPr bwMode="auto">
        <a:xfrm>
          <a:off x="14551605" y="7364557"/>
          <a:ext cx="6573967" cy="77904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665910</xdr:colOff>
      <xdr:row>80</xdr:row>
      <xdr:rowOff>21325</xdr:rowOff>
    </xdr:from>
    <xdr:to>
      <xdr:col>20</xdr:col>
      <xdr:colOff>513552</xdr:colOff>
      <xdr:row>82</xdr:row>
      <xdr:rowOff>17318</xdr:rowOff>
    </xdr:to>
    <xdr:sp macro="" textlink="">
      <xdr:nvSpPr>
        <xdr:cNvPr id="12" name="Rectángulo redondeado 2">
          <a:extLst>
            <a:ext uri="{FF2B5EF4-FFF2-40B4-BE49-F238E27FC236}">
              <a16:creationId xmlns:a16="http://schemas.microsoft.com/office/drawing/2014/main" id="{830D5BC2-A4DA-4C92-A5EB-3626A35145C0}"/>
            </a:ext>
          </a:extLst>
        </xdr:cNvPr>
        <xdr:cNvSpPr/>
      </xdr:nvSpPr>
      <xdr:spPr>
        <a:xfrm>
          <a:off x="16706010" y="14413600"/>
          <a:ext cx="1162092" cy="31984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631966</xdr:colOff>
      <xdr:row>75</xdr:row>
      <xdr:rowOff>13184</xdr:rowOff>
    </xdr:from>
    <xdr:to>
      <xdr:col>20</xdr:col>
      <xdr:colOff>479608</xdr:colOff>
      <xdr:row>77</xdr:row>
      <xdr:rowOff>17317</xdr:rowOff>
    </xdr:to>
    <xdr:sp macro="" textlink="">
      <xdr:nvSpPr>
        <xdr:cNvPr id="13" name="Rectángulo redondeado 2">
          <a:extLst>
            <a:ext uri="{FF2B5EF4-FFF2-40B4-BE49-F238E27FC236}">
              <a16:creationId xmlns:a16="http://schemas.microsoft.com/office/drawing/2014/main" id="{992F0EDA-9FFC-4E38-AFA0-5AEF56D70B64}"/>
            </a:ext>
          </a:extLst>
        </xdr:cNvPr>
        <xdr:cNvSpPr/>
      </xdr:nvSpPr>
      <xdr:spPr>
        <a:xfrm>
          <a:off x="16672066" y="13595834"/>
          <a:ext cx="1162092" cy="32798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631967</xdr:colOff>
      <xdr:row>77</xdr:row>
      <xdr:rowOff>106357</xdr:rowOff>
    </xdr:from>
    <xdr:to>
      <xdr:col>20</xdr:col>
      <xdr:colOff>479609</xdr:colOff>
      <xdr:row>79</xdr:row>
      <xdr:rowOff>138546</xdr:rowOff>
    </xdr:to>
    <xdr:sp macro="" textlink="">
      <xdr:nvSpPr>
        <xdr:cNvPr id="14" name="Rectángulo redondeado 2">
          <a:extLst>
            <a:ext uri="{FF2B5EF4-FFF2-40B4-BE49-F238E27FC236}">
              <a16:creationId xmlns:a16="http://schemas.microsoft.com/office/drawing/2014/main" id="{4BBDF247-3341-40B6-BE74-3CB87F471345}"/>
            </a:ext>
          </a:extLst>
        </xdr:cNvPr>
        <xdr:cNvSpPr/>
      </xdr:nvSpPr>
      <xdr:spPr>
        <a:xfrm>
          <a:off x="16672067" y="14012857"/>
          <a:ext cx="1162092" cy="35603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584728</xdr:colOff>
      <xdr:row>55</xdr:row>
      <xdr:rowOff>123453</xdr:rowOff>
    </xdr:from>
    <xdr:to>
      <xdr:col>20</xdr:col>
      <xdr:colOff>432370</xdr:colOff>
      <xdr:row>58</xdr:row>
      <xdr:rowOff>120720</xdr:rowOff>
    </xdr:to>
    <xdr:sp macro="" textlink="">
      <xdr:nvSpPr>
        <xdr:cNvPr id="15" name="Rectángulo redondeado 2">
          <a:extLst>
            <a:ext uri="{FF2B5EF4-FFF2-40B4-BE49-F238E27FC236}">
              <a16:creationId xmlns:a16="http://schemas.microsoft.com/office/drawing/2014/main" id="{ABC4DC26-D69B-4D75-840C-33A0CC58A89A}"/>
            </a:ext>
          </a:extLst>
        </xdr:cNvPr>
        <xdr:cNvSpPr/>
      </xdr:nvSpPr>
      <xdr:spPr>
        <a:xfrm>
          <a:off x="16637528" y="10600953"/>
          <a:ext cx="1162092" cy="492567"/>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660716</xdr:colOff>
      <xdr:row>71</xdr:row>
      <xdr:rowOff>151556</xdr:rowOff>
    </xdr:from>
    <xdr:to>
      <xdr:col>20</xdr:col>
      <xdr:colOff>508358</xdr:colOff>
      <xdr:row>74</xdr:row>
      <xdr:rowOff>148244</xdr:rowOff>
    </xdr:to>
    <xdr:sp macro="" textlink="">
      <xdr:nvSpPr>
        <xdr:cNvPr id="16" name="Rectángulo redondeado 2">
          <a:extLst>
            <a:ext uri="{FF2B5EF4-FFF2-40B4-BE49-F238E27FC236}">
              <a16:creationId xmlns:a16="http://schemas.microsoft.com/office/drawing/2014/main" id="{70ADA9BC-BEC0-477D-8A15-2B8D2D6ECE6E}"/>
            </a:ext>
          </a:extLst>
        </xdr:cNvPr>
        <xdr:cNvSpPr/>
      </xdr:nvSpPr>
      <xdr:spPr>
        <a:xfrm>
          <a:off x="16700816" y="13086506"/>
          <a:ext cx="1162092" cy="48246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5</xdr:col>
      <xdr:colOff>661901</xdr:colOff>
      <xdr:row>78</xdr:row>
      <xdr:rowOff>34636</xdr:rowOff>
    </xdr:from>
    <xdr:to>
      <xdr:col>9</xdr:col>
      <xdr:colOff>369396</xdr:colOff>
      <xdr:row>81</xdr:row>
      <xdr:rowOff>61480</xdr:rowOff>
    </xdr:to>
    <xdr:sp macro="" textlink="">
      <xdr:nvSpPr>
        <xdr:cNvPr id="17" name="CuadroTexto 16">
          <a:extLst>
            <a:ext uri="{FF2B5EF4-FFF2-40B4-BE49-F238E27FC236}">
              <a16:creationId xmlns:a16="http://schemas.microsoft.com/office/drawing/2014/main" id="{7AF80CE5-D964-4DDB-88CB-1246ABCB2E39}"/>
            </a:ext>
          </a:extLst>
        </xdr:cNvPr>
        <xdr:cNvSpPr txBox="1"/>
      </xdr:nvSpPr>
      <xdr:spPr>
        <a:xfrm>
          <a:off x="4052801" y="14103061"/>
          <a:ext cx="2755495" cy="512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ESCALERA</a:t>
          </a:r>
          <a:r>
            <a:rPr lang="es-ES" sz="1600" b="1" baseline="0">
              <a:solidFill>
                <a:schemeClr val="tx1"/>
              </a:solidFill>
            </a:rPr>
            <a:t> N5-N6</a:t>
          </a:r>
          <a:endParaRPr lang="es-ES" sz="1600" b="1">
            <a:solidFill>
              <a:schemeClr val="tx1"/>
            </a:solidFill>
          </a:endParaRPr>
        </a:p>
      </xdr:txBody>
    </xdr:sp>
    <xdr:clientData/>
  </xdr:twoCellAnchor>
  <xdr:twoCellAnchor>
    <xdr:from>
      <xdr:col>19</xdr:col>
      <xdr:colOff>639586</xdr:colOff>
      <xdr:row>67</xdr:row>
      <xdr:rowOff>172856</xdr:rowOff>
    </xdr:from>
    <xdr:to>
      <xdr:col>20</xdr:col>
      <xdr:colOff>487228</xdr:colOff>
      <xdr:row>71</xdr:row>
      <xdr:rowOff>67367</xdr:rowOff>
    </xdr:to>
    <xdr:sp macro="" textlink="">
      <xdr:nvSpPr>
        <xdr:cNvPr id="18" name="Rectángulo redondeado 2">
          <a:extLst>
            <a:ext uri="{FF2B5EF4-FFF2-40B4-BE49-F238E27FC236}">
              <a16:creationId xmlns:a16="http://schemas.microsoft.com/office/drawing/2014/main" id="{D675A365-48FE-4E16-8AC4-2E5F43DB0EDB}"/>
            </a:ext>
          </a:extLst>
        </xdr:cNvPr>
        <xdr:cNvSpPr/>
      </xdr:nvSpPr>
      <xdr:spPr>
        <a:xfrm>
          <a:off x="16679686" y="12450581"/>
          <a:ext cx="1162092" cy="551736"/>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7</xdr:col>
      <xdr:colOff>400570</xdr:colOff>
      <xdr:row>40</xdr:row>
      <xdr:rowOff>0</xdr:rowOff>
    </xdr:from>
    <xdr:to>
      <xdr:col>13</xdr:col>
      <xdr:colOff>329045</xdr:colOff>
      <xdr:row>75</xdr:row>
      <xdr:rowOff>69272</xdr:rowOff>
    </xdr:to>
    <xdr:pic>
      <xdr:nvPicPr>
        <xdr:cNvPr id="19" name="Imagen 18">
          <a:extLst>
            <a:ext uri="{FF2B5EF4-FFF2-40B4-BE49-F238E27FC236}">
              <a16:creationId xmlns:a16="http://schemas.microsoft.com/office/drawing/2014/main" id="{D63285D1-EA38-4A3E-A792-D3ECD701EDE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315470" y="7915275"/>
          <a:ext cx="4500475" cy="5736647"/>
        </a:xfrm>
        <a:prstGeom prst="rect">
          <a:avLst/>
        </a:prstGeom>
      </xdr:spPr>
    </xdr:pic>
    <xdr:clientData/>
  </xdr:twoCellAnchor>
  <xdr:twoCellAnchor>
    <xdr:from>
      <xdr:col>19</xdr:col>
      <xdr:colOff>582436</xdr:colOff>
      <xdr:row>65</xdr:row>
      <xdr:rowOff>2139</xdr:rowOff>
    </xdr:from>
    <xdr:to>
      <xdr:col>20</xdr:col>
      <xdr:colOff>430078</xdr:colOff>
      <xdr:row>68</xdr:row>
      <xdr:rowOff>67367</xdr:rowOff>
    </xdr:to>
    <xdr:sp macro="" textlink="">
      <xdr:nvSpPr>
        <xdr:cNvPr id="20" name="Rectángulo redondeado 2">
          <a:extLst>
            <a:ext uri="{FF2B5EF4-FFF2-40B4-BE49-F238E27FC236}">
              <a16:creationId xmlns:a16="http://schemas.microsoft.com/office/drawing/2014/main" id="{35173A75-7959-4C82-B2B6-2E17E210AF79}"/>
            </a:ext>
          </a:extLst>
        </xdr:cNvPr>
        <xdr:cNvSpPr/>
      </xdr:nvSpPr>
      <xdr:spPr>
        <a:xfrm>
          <a:off x="16622536" y="11965539"/>
          <a:ext cx="1162092" cy="55100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552315</xdr:colOff>
      <xdr:row>62</xdr:row>
      <xdr:rowOff>18421</xdr:rowOff>
    </xdr:from>
    <xdr:to>
      <xdr:col>20</xdr:col>
      <xdr:colOff>399957</xdr:colOff>
      <xdr:row>64</xdr:row>
      <xdr:rowOff>116417</xdr:rowOff>
    </xdr:to>
    <xdr:sp macro="" textlink="">
      <xdr:nvSpPr>
        <xdr:cNvPr id="21" name="Rectángulo redondeado 2">
          <a:extLst>
            <a:ext uri="{FF2B5EF4-FFF2-40B4-BE49-F238E27FC236}">
              <a16:creationId xmlns:a16="http://schemas.microsoft.com/office/drawing/2014/main" id="{5AAD8D22-F34E-484D-B488-1620E857A3F5}"/>
            </a:ext>
          </a:extLst>
        </xdr:cNvPr>
        <xdr:cNvSpPr/>
      </xdr:nvSpPr>
      <xdr:spPr>
        <a:xfrm>
          <a:off x="16592415" y="11496046"/>
          <a:ext cx="1162092" cy="421846"/>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7</xdr:col>
      <xdr:colOff>404034</xdr:colOff>
      <xdr:row>37</xdr:row>
      <xdr:rowOff>100444</xdr:rowOff>
    </xdr:from>
    <xdr:to>
      <xdr:col>13</xdr:col>
      <xdr:colOff>419100</xdr:colOff>
      <xdr:row>75</xdr:row>
      <xdr:rowOff>113429</xdr:rowOff>
    </xdr:to>
    <xdr:pic>
      <xdr:nvPicPr>
        <xdr:cNvPr id="23" name="Imagen 22">
          <a:extLst>
            <a:ext uri="{FF2B5EF4-FFF2-40B4-BE49-F238E27FC236}">
              <a16:creationId xmlns:a16="http://schemas.microsoft.com/office/drawing/2014/main" id="{81689687-C94E-4DD5-8B74-AF993340EA3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318934" y="7529944"/>
          <a:ext cx="4587066" cy="6166135"/>
        </a:xfrm>
        <a:prstGeom prst="rect">
          <a:avLst/>
        </a:prstGeom>
      </xdr:spPr>
    </xdr:pic>
    <xdr:clientData/>
  </xdr:twoCellAnchor>
  <xdr:twoCellAnchor>
    <xdr:from>
      <xdr:col>19</xdr:col>
      <xdr:colOff>558665</xdr:colOff>
      <xdr:row>59</xdr:row>
      <xdr:rowOff>15246</xdr:rowOff>
    </xdr:from>
    <xdr:to>
      <xdr:col>20</xdr:col>
      <xdr:colOff>406307</xdr:colOff>
      <xdr:row>61</xdr:row>
      <xdr:rowOff>113242</xdr:rowOff>
    </xdr:to>
    <xdr:sp macro="" textlink="">
      <xdr:nvSpPr>
        <xdr:cNvPr id="25" name="Rectángulo redondeado 2">
          <a:extLst>
            <a:ext uri="{FF2B5EF4-FFF2-40B4-BE49-F238E27FC236}">
              <a16:creationId xmlns:a16="http://schemas.microsoft.com/office/drawing/2014/main" id="{D77A8031-C2B4-460D-8502-90F8A62E6353}"/>
            </a:ext>
          </a:extLst>
        </xdr:cNvPr>
        <xdr:cNvSpPr/>
      </xdr:nvSpPr>
      <xdr:spPr>
        <a:xfrm>
          <a:off x="16611465" y="11153146"/>
          <a:ext cx="1162092" cy="428196"/>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531839</xdr:colOff>
      <xdr:row>25</xdr:row>
      <xdr:rowOff>7433</xdr:rowOff>
    </xdr:from>
    <xdr:to>
      <xdr:col>7</xdr:col>
      <xdr:colOff>303736</xdr:colOff>
      <xdr:row>60</xdr:row>
      <xdr:rowOff>57150</xdr:rowOff>
    </xdr:to>
    <xdr:pic>
      <xdr:nvPicPr>
        <xdr:cNvPr id="26" name="Imagen 25">
          <a:extLst>
            <a:ext uri="{FF2B5EF4-FFF2-40B4-BE49-F238E27FC236}">
              <a16:creationId xmlns:a16="http://schemas.microsoft.com/office/drawing/2014/main" id="{99B201FD-9EBA-4C91-8269-12557EA0D8C9}"/>
            </a:ext>
          </a:extLst>
        </xdr:cNvPr>
        <xdr:cNvPicPr>
          <a:picLocks noChangeAspect="1"/>
        </xdr:cNvPicPr>
      </xdr:nvPicPr>
      <xdr:blipFill>
        <a:blip xmlns:r="http://schemas.openxmlformats.org/officeDocument/2006/relationships" r:embed="rId8"/>
        <a:stretch>
          <a:fillRect/>
        </a:stretch>
      </xdr:blipFill>
      <xdr:spPr>
        <a:xfrm>
          <a:off x="874739" y="5436683"/>
          <a:ext cx="4343897" cy="6221917"/>
        </a:xfrm>
        <a:prstGeom prst="rect">
          <a:avLst/>
        </a:prstGeom>
      </xdr:spPr>
    </xdr:pic>
    <xdr:clientData/>
  </xdr:twoCellAnchor>
  <xdr:twoCellAnchor editAs="oneCell">
    <xdr:from>
      <xdr:col>7</xdr:col>
      <xdr:colOff>413559</xdr:colOff>
      <xdr:row>36</xdr:row>
      <xdr:rowOff>124255</xdr:rowOff>
    </xdr:from>
    <xdr:to>
      <xdr:col>13</xdr:col>
      <xdr:colOff>500062</xdr:colOff>
      <xdr:row>75</xdr:row>
      <xdr:rowOff>142874</xdr:rowOff>
    </xdr:to>
    <xdr:pic>
      <xdr:nvPicPr>
        <xdr:cNvPr id="27" name="Imagen 26">
          <a:extLst>
            <a:ext uri="{FF2B5EF4-FFF2-40B4-BE49-F238E27FC236}">
              <a16:creationId xmlns:a16="http://schemas.microsoft.com/office/drawing/2014/main" id="{C4B386CD-EC7C-4050-A1E1-C80EA96B6957}"/>
            </a:ext>
          </a:extLst>
        </xdr:cNvPr>
        <xdr:cNvPicPr>
          <a:picLocks noChangeAspect="1"/>
        </xdr:cNvPicPr>
      </xdr:nvPicPr>
      <xdr:blipFill>
        <a:blip xmlns:r="http://schemas.openxmlformats.org/officeDocument/2006/relationships" r:embed="rId9"/>
        <a:stretch>
          <a:fillRect/>
        </a:stretch>
      </xdr:blipFill>
      <xdr:spPr>
        <a:xfrm>
          <a:off x="5318934" y="7529943"/>
          <a:ext cx="4658503" cy="6519431"/>
        </a:xfrm>
        <a:prstGeom prst="rect">
          <a:avLst/>
        </a:prstGeom>
      </xdr:spPr>
    </xdr:pic>
    <xdr:clientData/>
  </xdr:twoCellAnchor>
  <xdr:twoCellAnchor editAs="oneCell">
    <xdr:from>
      <xdr:col>7</xdr:col>
      <xdr:colOff>369263</xdr:colOff>
      <xdr:row>87</xdr:row>
      <xdr:rowOff>163465</xdr:rowOff>
    </xdr:from>
    <xdr:to>
      <xdr:col>23</xdr:col>
      <xdr:colOff>619861</xdr:colOff>
      <xdr:row>93</xdr:row>
      <xdr:rowOff>671011</xdr:rowOff>
    </xdr:to>
    <xdr:pic>
      <xdr:nvPicPr>
        <xdr:cNvPr id="28" name="Imagen 27">
          <a:extLst>
            <a:ext uri="{FF2B5EF4-FFF2-40B4-BE49-F238E27FC236}">
              <a16:creationId xmlns:a16="http://schemas.microsoft.com/office/drawing/2014/main" id="{3F904D2C-F189-43A7-90D2-A30BC153F88D}"/>
            </a:ext>
          </a:extLst>
        </xdr:cNvPr>
        <xdr:cNvPicPr>
          <a:picLocks noChangeAspect="1" noChangeArrowheads="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r="22043"/>
        <a:stretch/>
      </xdr:blipFill>
      <xdr:spPr bwMode="auto">
        <a:xfrm>
          <a:off x="5284163" y="16432165"/>
          <a:ext cx="16443098" cy="1517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8.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FD9DAD60-F83A-4089-B9E4-A04229D6724A}"/>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D6447ECB-5211-489E-817C-2D0E6D745275}"/>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4CC1C8FA-B3D9-40C3-B24E-8736F8A4E79B}"/>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EC1596FC-4D27-41D3-8C34-59EB3D2C38DA}"/>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7533" cy="1339908"/>
        </a:xfrm>
        <a:prstGeom prst="rect">
          <a:avLst/>
        </a:prstGeom>
      </xdr:spPr>
    </xdr:pic>
    <xdr:clientData/>
  </xdr:twoCellAnchor>
  <xdr:twoCellAnchor editAs="oneCell">
    <xdr:from>
      <xdr:col>1</xdr:col>
      <xdr:colOff>47625</xdr:colOff>
      <xdr:row>27</xdr:row>
      <xdr:rowOff>23812</xdr:rowOff>
    </xdr:from>
    <xdr:to>
      <xdr:col>25</xdr:col>
      <xdr:colOff>500063</xdr:colOff>
      <xdr:row>55</xdr:row>
      <xdr:rowOff>119062</xdr:rowOff>
    </xdr:to>
    <xdr:pic>
      <xdr:nvPicPr>
        <xdr:cNvPr id="8" name="Imagen 7">
          <a:extLst>
            <a:ext uri="{FF2B5EF4-FFF2-40B4-BE49-F238E27FC236}">
              <a16:creationId xmlns:a16="http://schemas.microsoft.com/office/drawing/2014/main" id="{633F8B8F-F832-4F9E-891F-701D8CC3E62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81000" y="5405437"/>
          <a:ext cx="23360063" cy="476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252557</xdr:colOff>
      <xdr:row>90</xdr:row>
      <xdr:rowOff>50366</xdr:rowOff>
    </xdr:from>
    <xdr:to>
      <xdr:col>24</xdr:col>
      <xdr:colOff>217405</xdr:colOff>
      <xdr:row>99</xdr:row>
      <xdr:rowOff>91187</xdr:rowOff>
    </xdr:to>
    <xdr:pic>
      <xdr:nvPicPr>
        <xdr:cNvPr id="9" name="Imagen 8">
          <a:extLst>
            <a:ext uri="{FF2B5EF4-FFF2-40B4-BE49-F238E27FC236}">
              <a16:creationId xmlns:a16="http://schemas.microsoft.com/office/drawing/2014/main" id="{B7DD4BAB-5D1E-444D-9FAA-7748CB77B9F3}"/>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5919932" y="15980929"/>
          <a:ext cx="16443098" cy="1517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9.xml><?xml version="1.0" encoding="utf-8"?>
<xdr:wsDr xmlns:xdr="http://schemas.openxmlformats.org/drawingml/2006/spreadsheetDrawing" xmlns:a="http://schemas.openxmlformats.org/drawingml/2006/main">
  <xdr:twoCellAnchor editAs="oneCell">
    <xdr:from>
      <xdr:col>3</xdr:col>
      <xdr:colOff>12123</xdr:colOff>
      <xdr:row>23</xdr:row>
      <xdr:rowOff>58880</xdr:rowOff>
    </xdr:from>
    <xdr:to>
      <xdr:col>26</xdr:col>
      <xdr:colOff>19053</xdr:colOff>
      <xdr:row>73</xdr:row>
      <xdr:rowOff>114297</xdr:rowOff>
    </xdr:to>
    <xdr:pic>
      <xdr:nvPicPr>
        <xdr:cNvPr id="2" name="Imagen 1">
          <a:extLst>
            <a:ext uri="{FF2B5EF4-FFF2-40B4-BE49-F238E27FC236}">
              <a16:creationId xmlns:a16="http://schemas.microsoft.com/office/drawing/2014/main" id="{7E0D8969-C4DD-49BB-801A-3F0B54F4BD53}"/>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6858" t="2991" r="49677" b="7371"/>
        <a:stretch/>
      </xdr:blipFill>
      <xdr:spPr bwMode="auto">
        <a:xfrm rot="16200000">
          <a:off x="9136642" y="-2531489"/>
          <a:ext cx="8151667" cy="226669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63500</xdr:colOff>
      <xdr:row>0</xdr:row>
      <xdr:rowOff>0</xdr:rowOff>
    </xdr:from>
    <xdr:to>
      <xdr:col>25</xdr:col>
      <xdr:colOff>1276721</xdr:colOff>
      <xdr:row>0</xdr:row>
      <xdr:rowOff>625747</xdr:rowOff>
    </xdr:to>
    <xdr:pic>
      <xdr:nvPicPr>
        <xdr:cNvPr id="3" name="Imagen 11">
          <a:extLst>
            <a:ext uri="{FF2B5EF4-FFF2-40B4-BE49-F238E27FC236}">
              <a16:creationId xmlns:a16="http://schemas.microsoft.com/office/drawing/2014/main" id="{9EDDA081-D5AA-4239-BC57-352B9D615186}"/>
            </a:ext>
          </a:extLst>
        </xdr:cNvPr>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4" name="Imagen 10" descr="Gus Marcos – Inversiones Inmobiliarias">
          <a:extLst>
            <a:ext uri="{FF2B5EF4-FFF2-40B4-BE49-F238E27FC236}">
              <a16:creationId xmlns:a16="http://schemas.microsoft.com/office/drawing/2014/main" id="{7CB95099-9971-415C-8386-08C454C9CC90}"/>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5" name="Imagen 4">
          <a:extLst>
            <a:ext uri="{FF2B5EF4-FFF2-40B4-BE49-F238E27FC236}">
              <a16:creationId xmlns:a16="http://schemas.microsoft.com/office/drawing/2014/main" id="{7A2F4EE9-AEBD-4182-B42F-EDAC9015E64A}"/>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6" name="Imagen 5">
          <a:extLst>
            <a:ext uri="{FF2B5EF4-FFF2-40B4-BE49-F238E27FC236}">
              <a16:creationId xmlns:a16="http://schemas.microsoft.com/office/drawing/2014/main" id="{BA50B9C2-5C93-4CEA-A049-928C2FFE735B}"/>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8729228" y="15540470"/>
          <a:ext cx="1383723" cy="1336098"/>
        </a:xfrm>
        <a:prstGeom prst="rect">
          <a:avLst/>
        </a:prstGeom>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7" name="Rectángulo redondeado 2">
          <a:extLst>
            <a:ext uri="{FF2B5EF4-FFF2-40B4-BE49-F238E27FC236}">
              <a16:creationId xmlns:a16="http://schemas.microsoft.com/office/drawing/2014/main" id="{54AA75F9-BF0F-46F5-9C9F-FEAA3D42235A}"/>
            </a:ext>
          </a:extLst>
        </xdr:cNvPr>
        <xdr:cNvSpPr/>
      </xdr:nvSpPr>
      <xdr:spPr>
        <a:xfrm>
          <a:off x="290945" y="14589702"/>
          <a:ext cx="1160360"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8" name="Rectángulo redondeado 2">
          <a:extLst>
            <a:ext uri="{FF2B5EF4-FFF2-40B4-BE49-F238E27FC236}">
              <a16:creationId xmlns:a16="http://schemas.microsoft.com/office/drawing/2014/main" id="{BD7D2601-117E-4A12-8BAC-A38A1A5AAF59}"/>
            </a:ext>
          </a:extLst>
        </xdr:cNvPr>
        <xdr:cNvSpPr/>
      </xdr:nvSpPr>
      <xdr:spPr>
        <a:xfrm>
          <a:off x="313458" y="13790468"/>
          <a:ext cx="1159575" cy="59537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9" name="CuadroTexto 8">
          <a:extLst>
            <a:ext uri="{FF2B5EF4-FFF2-40B4-BE49-F238E27FC236}">
              <a16:creationId xmlns:a16="http://schemas.microsoft.com/office/drawing/2014/main" id="{E751AF63-B882-4898-BD18-82D0942951A2}"/>
            </a:ext>
          </a:extLst>
        </xdr:cNvPr>
        <xdr:cNvSpPr txBox="1"/>
      </xdr:nvSpPr>
      <xdr:spPr>
        <a:xfrm>
          <a:off x="1534391" y="13910830"/>
          <a:ext cx="3685309" cy="4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10" name="CuadroTexto 9">
          <a:extLst>
            <a:ext uri="{FF2B5EF4-FFF2-40B4-BE49-F238E27FC236}">
              <a16:creationId xmlns:a16="http://schemas.microsoft.com/office/drawing/2014/main" id="{AD6C01EA-B132-4EAB-AEA9-157AE8C48E3A}"/>
            </a:ext>
          </a:extLst>
        </xdr:cNvPr>
        <xdr:cNvSpPr txBox="1"/>
      </xdr:nvSpPr>
      <xdr:spPr>
        <a:xfrm>
          <a:off x="1575954" y="14697075"/>
          <a:ext cx="2497877" cy="48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385813</xdr:colOff>
      <xdr:row>42</xdr:row>
      <xdr:rowOff>4962</xdr:rowOff>
    </xdr:from>
    <xdr:to>
      <xdr:col>16</xdr:col>
      <xdr:colOff>554756</xdr:colOff>
      <xdr:row>57</xdr:row>
      <xdr:rowOff>59171</xdr:rowOff>
    </xdr:to>
    <xdr:sp macro="" textlink="">
      <xdr:nvSpPr>
        <xdr:cNvPr id="11" name="Rectángulo redondeado 2">
          <a:extLst>
            <a:ext uri="{FF2B5EF4-FFF2-40B4-BE49-F238E27FC236}">
              <a16:creationId xmlns:a16="http://schemas.microsoft.com/office/drawing/2014/main" id="{EED3DC28-B12D-4336-94B8-35773B893969}"/>
            </a:ext>
          </a:extLst>
        </xdr:cNvPr>
        <xdr:cNvSpPr/>
      </xdr:nvSpPr>
      <xdr:spPr>
        <a:xfrm rot="16200000">
          <a:off x="10372992" y="8242283"/>
          <a:ext cx="2435459" cy="1264318"/>
        </a:xfrm>
        <a:prstGeom prst="rect">
          <a:avLst/>
        </a:prstGeom>
        <a:solidFill>
          <a:srgbClr val="C0000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166258</xdr:colOff>
      <xdr:row>42</xdr:row>
      <xdr:rowOff>55417</xdr:rowOff>
    </xdr:from>
    <xdr:to>
      <xdr:col>25</xdr:col>
      <xdr:colOff>138549</xdr:colOff>
      <xdr:row>57</xdr:row>
      <xdr:rowOff>13855</xdr:rowOff>
    </xdr:to>
    <xdr:sp macro="" textlink="">
      <xdr:nvSpPr>
        <xdr:cNvPr id="12" name="Rectángulo redondeado 2">
          <a:extLst>
            <a:ext uri="{FF2B5EF4-FFF2-40B4-BE49-F238E27FC236}">
              <a16:creationId xmlns:a16="http://schemas.microsoft.com/office/drawing/2014/main" id="{CDF9BF85-CD6F-49BC-973D-0C4B0330231C}"/>
            </a:ext>
          </a:extLst>
        </xdr:cNvPr>
        <xdr:cNvSpPr/>
      </xdr:nvSpPr>
      <xdr:spPr>
        <a:xfrm rot="16200000">
          <a:off x="21642534" y="8459066"/>
          <a:ext cx="2387313" cy="1067666"/>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22</xdr:col>
      <xdr:colOff>969822</xdr:colOff>
      <xdr:row>42</xdr:row>
      <xdr:rowOff>41563</xdr:rowOff>
    </xdr:from>
    <xdr:to>
      <xdr:col>24</xdr:col>
      <xdr:colOff>83129</xdr:colOff>
      <xdr:row>57</xdr:row>
      <xdr:rowOff>83129</xdr:rowOff>
    </xdr:to>
    <xdr:sp macro="" textlink="">
      <xdr:nvSpPr>
        <xdr:cNvPr id="13" name="Rectángulo redondeado 2">
          <a:extLst>
            <a:ext uri="{FF2B5EF4-FFF2-40B4-BE49-F238E27FC236}">
              <a16:creationId xmlns:a16="http://schemas.microsoft.com/office/drawing/2014/main" id="{D4EC8C76-738C-4389-965F-EE5EBC6BBE32}"/>
            </a:ext>
          </a:extLst>
        </xdr:cNvPr>
        <xdr:cNvSpPr/>
      </xdr:nvSpPr>
      <xdr:spPr>
        <a:xfrm rot="16200000">
          <a:off x="20389130" y="8425730"/>
          <a:ext cx="2470441" cy="1189757"/>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21</xdr:col>
      <xdr:colOff>401788</xdr:colOff>
      <xdr:row>41</xdr:row>
      <xdr:rowOff>124691</xdr:rowOff>
    </xdr:from>
    <xdr:to>
      <xdr:col>22</xdr:col>
      <xdr:colOff>845134</xdr:colOff>
      <xdr:row>57</xdr:row>
      <xdr:rowOff>55420</xdr:rowOff>
    </xdr:to>
    <xdr:sp macro="" textlink="">
      <xdr:nvSpPr>
        <xdr:cNvPr id="14" name="Rectángulo redondeado 2">
          <a:extLst>
            <a:ext uri="{FF2B5EF4-FFF2-40B4-BE49-F238E27FC236}">
              <a16:creationId xmlns:a16="http://schemas.microsoft.com/office/drawing/2014/main" id="{C3B06349-C540-4DE8-B16B-8B35A3E47579}"/>
            </a:ext>
          </a:extLst>
        </xdr:cNvPr>
        <xdr:cNvSpPr/>
      </xdr:nvSpPr>
      <xdr:spPr>
        <a:xfrm rot="16200000">
          <a:off x="19103259" y="8426595"/>
          <a:ext cx="2521529" cy="1081521"/>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967922</xdr:colOff>
      <xdr:row>41</xdr:row>
      <xdr:rowOff>107026</xdr:rowOff>
    </xdr:from>
    <xdr:to>
      <xdr:col>21</xdr:col>
      <xdr:colOff>294412</xdr:colOff>
      <xdr:row>57</xdr:row>
      <xdr:rowOff>45375</xdr:rowOff>
    </xdr:to>
    <xdr:sp macro="" textlink="">
      <xdr:nvSpPr>
        <xdr:cNvPr id="15" name="Rectángulo redondeado 2">
          <a:extLst>
            <a:ext uri="{FF2B5EF4-FFF2-40B4-BE49-F238E27FC236}">
              <a16:creationId xmlns:a16="http://schemas.microsoft.com/office/drawing/2014/main" id="{93E9BF38-BFE5-4177-A6CE-2A20EFFF14B2}"/>
            </a:ext>
          </a:extLst>
        </xdr:cNvPr>
        <xdr:cNvSpPr/>
      </xdr:nvSpPr>
      <xdr:spPr>
        <a:xfrm rot="16200000">
          <a:off x="17754605" y="8256793"/>
          <a:ext cx="2529149" cy="1393415"/>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450282</xdr:colOff>
      <xdr:row>41</xdr:row>
      <xdr:rowOff>103215</xdr:rowOff>
    </xdr:from>
    <xdr:to>
      <xdr:col>20</xdr:col>
      <xdr:colOff>952500</xdr:colOff>
      <xdr:row>57</xdr:row>
      <xdr:rowOff>54899</xdr:rowOff>
    </xdr:to>
    <xdr:sp macro="" textlink="">
      <xdr:nvSpPr>
        <xdr:cNvPr id="16" name="Rectángulo redondeado 2">
          <a:extLst>
            <a:ext uri="{FF2B5EF4-FFF2-40B4-BE49-F238E27FC236}">
              <a16:creationId xmlns:a16="http://schemas.microsoft.com/office/drawing/2014/main" id="{82C2E1BA-FF42-4EE8-8E54-B80E7D9D42CC}"/>
            </a:ext>
          </a:extLst>
        </xdr:cNvPr>
        <xdr:cNvSpPr/>
      </xdr:nvSpPr>
      <xdr:spPr>
        <a:xfrm rot="16200000">
          <a:off x="16127474" y="8048023"/>
          <a:ext cx="2542484" cy="1816668"/>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18</xdr:col>
      <xdr:colOff>312766</xdr:colOff>
      <xdr:row>42</xdr:row>
      <xdr:rowOff>20467</xdr:rowOff>
    </xdr:from>
    <xdr:to>
      <xdr:col>19</xdr:col>
      <xdr:colOff>476253</xdr:colOff>
      <xdr:row>57</xdr:row>
      <xdr:rowOff>135862</xdr:rowOff>
    </xdr:to>
    <xdr:sp macro="" textlink="">
      <xdr:nvSpPr>
        <xdr:cNvPr id="17" name="Rectángulo redondeado 2">
          <a:extLst>
            <a:ext uri="{FF2B5EF4-FFF2-40B4-BE49-F238E27FC236}">
              <a16:creationId xmlns:a16="http://schemas.microsoft.com/office/drawing/2014/main" id="{9416DA79-E577-4AF0-A3DB-ED6737D81268}"/>
            </a:ext>
          </a:extLst>
        </xdr:cNvPr>
        <xdr:cNvSpPr/>
      </xdr:nvSpPr>
      <xdr:spPr>
        <a:xfrm rot="16200000">
          <a:off x="14452862" y="8245071"/>
          <a:ext cx="2544270" cy="1582712"/>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528782</xdr:colOff>
      <xdr:row>41</xdr:row>
      <xdr:rowOff>160789</xdr:rowOff>
    </xdr:from>
    <xdr:to>
      <xdr:col>18</xdr:col>
      <xdr:colOff>312968</xdr:colOff>
      <xdr:row>57</xdr:row>
      <xdr:rowOff>112898</xdr:rowOff>
    </xdr:to>
    <xdr:sp macro="" textlink="">
      <xdr:nvSpPr>
        <xdr:cNvPr id="18" name="Rectángulo redondeado 2">
          <a:extLst>
            <a:ext uri="{FF2B5EF4-FFF2-40B4-BE49-F238E27FC236}">
              <a16:creationId xmlns:a16="http://schemas.microsoft.com/office/drawing/2014/main" id="{232F5AB8-0120-4A16-A6DB-010D8FCFB8D3}"/>
            </a:ext>
          </a:extLst>
        </xdr:cNvPr>
        <xdr:cNvSpPr/>
      </xdr:nvSpPr>
      <xdr:spPr>
        <a:xfrm rot="16200000">
          <a:off x="13008295" y="8360051"/>
          <a:ext cx="2542909" cy="1308186"/>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592283</xdr:colOff>
      <xdr:row>42</xdr:row>
      <xdr:rowOff>11564</xdr:rowOff>
    </xdr:from>
    <xdr:to>
      <xdr:col>17</xdr:col>
      <xdr:colOff>455844</xdr:colOff>
      <xdr:row>57</xdr:row>
      <xdr:rowOff>122423</xdr:rowOff>
    </xdr:to>
    <xdr:sp macro="" textlink="">
      <xdr:nvSpPr>
        <xdr:cNvPr id="20" name="Rectángulo redondeado 2">
          <a:extLst>
            <a:ext uri="{FF2B5EF4-FFF2-40B4-BE49-F238E27FC236}">
              <a16:creationId xmlns:a16="http://schemas.microsoft.com/office/drawing/2014/main" id="{0ACFBF66-775A-4AA3-AD75-3B6BC3AFAC33}"/>
            </a:ext>
          </a:extLst>
        </xdr:cNvPr>
        <xdr:cNvSpPr/>
      </xdr:nvSpPr>
      <xdr:spPr>
        <a:xfrm rot="16200000">
          <a:off x="11668446" y="8255276"/>
          <a:ext cx="2492109" cy="1308186"/>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347519</xdr:colOff>
      <xdr:row>90</xdr:row>
      <xdr:rowOff>159904</xdr:rowOff>
    </xdr:from>
    <xdr:to>
      <xdr:col>24</xdr:col>
      <xdr:colOff>312367</xdr:colOff>
      <xdr:row>100</xdr:row>
      <xdr:rowOff>34038</xdr:rowOff>
    </xdr:to>
    <xdr:pic>
      <xdr:nvPicPr>
        <xdr:cNvPr id="21" name="Imagen 20">
          <a:extLst>
            <a:ext uri="{FF2B5EF4-FFF2-40B4-BE49-F238E27FC236}">
              <a16:creationId xmlns:a16="http://schemas.microsoft.com/office/drawing/2014/main" id="{4D4DD2E8-4662-43E6-A7DE-91F0FE7EC4B8}"/>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6014894" y="16090467"/>
          <a:ext cx="16443098" cy="1517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0.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ED7D8241-8808-4B98-9CBA-369070B16F48}"/>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CFFFDC21-8446-4057-BDBE-0E3301945D86}"/>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C04EDA9A-20DF-4A36-8F05-AF9841A6F99D}"/>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D60D23B0-CB5A-41E2-B6A1-11AAAD305E0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7533" cy="1339908"/>
        </a:xfrm>
        <a:prstGeom prst="rect">
          <a:avLst/>
        </a:prstGeom>
      </xdr:spPr>
    </xdr:pic>
    <xdr:clientData/>
  </xdr:twoCellAnchor>
  <xdr:twoCellAnchor>
    <xdr:from>
      <xdr:col>14</xdr:col>
      <xdr:colOff>93518</xdr:colOff>
      <xdr:row>80</xdr:row>
      <xdr:rowOff>34982</xdr:rowOff>
    </xdr:from>
    <xdr:to>
      <xdr:col>18</xdr:col>
      <xdr:colOff>746587</xdr:colOff>
      <xdr:row>89</xdr:row>
      <xdr:rowOff>127809</xdr:rowOff>
    </xdr:to>
    <xdr:sp macro="" textlink="">
      <xdr:nvSpPr>
        <xdr:cNvPr id="6" name="CuadroTexto 5">
          <a:extLst>
            <a:ext uri="{FF2B5EF4-FFF2-40B4-BE49-F238E27FC236}">
              <a16:creationId xmlns:a16="http://schemas.microsoft.com/office/drawing/2014/main" id="{E20DAFD4-E224-44E8-A328-181C061EB68B}"/>
            </a:ext>
          </a:extLst>
        </xdr:cNvPr>
        <xdr:cNvSpPr txBox="1"/>
      </xdr:nvSpPr>
      <xdr:spPr>
        <a:xfrm>
          <a:off x="10342418" y="13931957"/>
          <a:ext cx="5025044" cy="1597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800" b="1">
              <a:solidFill>
                <a:schemeClr val="tx1"/>
              </a:solidFill>
            </a:rPr>
            <a:t>ESCALERA</a:t>
          </a:r>
          <a:r>
            <a:rPr lang="es-ES" sz="2800" b="1" baseline="0">
              <a:solidFill>
                <a:schemeClr val="tx1"/>
              </a:solidFill>
            </a:rPr>
            <a:t> N5 A N6 </a:t>
          </a:r>
          <a:r>
            <a:rPr lang="es-ES" sz="2800" b="1">
              <a:solidFill>
                <a:schemeClr val="tx1"/>
              </a:solidFill>
            </a:rPr>
            <a:t>EJE F-H /4-5</a:t>
          </a:r>
          <a:endParaRPr lang="es-ES" sz="2800" b="1" baseline="0">
            <a:solidFill>
              <a:schemeClr val="tx1"/>
            </a:solidFill>
          </a:endParaRPr>
        </a:p>
        <a:p>
          <a:endParaRPr lang="es-ES" sz="1600" b="1">
            <a:solidFill>
              <a:schemeClr val="tx1"/>
            </a:solidFill>
          </a:endParaRPr>
        </a:p>
      </xdr:txBody>
    </xdr:sp>
    <xdr:clientData/>
  </xdr:twoCellAnchor>
  <xdr:twoCellAnchor editAs="oneCell">
    <xdr:from>
      <xdr:col>19</xdr:col>
      <xdr:colOff>254000</xdr:colOff>
      <xdr:row>16</xdr:row>
      <xdr:rowOff>31750</xdr:rowOff>
    </xdr:from>
    <xdr:to>
      <xdr:col>25</xdr:col>
      <xdr:colOff>1047750</xdr:colOff>
      <xdr:row>75</xdr:row>
      <xdr:rowOff>63500</xdr:rowOff>
    </xdr:to>
    <xdr:pic>
      <xdr:nvPicPr>
        <xdr:cNvPr id="9" name="Imagen 8">
          <a:extLst>
            <a:ext uri="{FF2B5EF4-FFF2-40B4-BE49-F238E27FC236}">
              <a16:creationId xmlns:a16="http://schemas.microsoft.com/office/drawing/2014/main" id="{7017C552-F2AB-4933-A5B3-B1BADC85B39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294100" y="3479800"/>
          <a:ext cx="7985125" cy="9671050"/>
        </a:xfrm>
        <a:prstGeom prst="rect">
          <a:avLst/>
        </a:prstGeom>
      </xdr:spPr>
    </xdr:pic>
    <xdr:clientData/>
  </xdr:twoCellAnchor>
  <xdr:twoCellAnchor editAs="oneCell">
    <xdr:from>
      <xdr:col>19</xdr:col>
      <xdr:colOff>241300</xdr:colOff>
      <xdr:row>15</xdr:row>
      <xdr:rowOff>177800</xdr:rowOff>
    </xdr:from>
    <xdr:to>
      <xdr:col>25</xdr:col>
      <xdr:colOff>1085850</xdr:colOff>
      <xdr:row>75</xdr:row>
      <xdr:rowOff>76200</xdr:rowOff>
    </xdr:to>
    <xdr:pic>
      <xdr:nvPicPr>
        <xdr:cNvPr id="11" name="Imagen 10">
          <a:extLst>
            <a:ext uri="{FF2B5EF4-FFF2-40B4-BE49-F238E27FC236}">
              <a16:creationId xmlns:a16="http://schemas.microsoft.com/office/drawing/2014/main" id="{279A0E8E-EFE1-4D7A-8F1E-1B84786FF87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6281400" y="3435350"/>
          <a:ext cx="8035925" cy="9728200"/>
        </a:xfrm>
        <a:prstGeom prst="rect">
          <a:avLst/>
        </a:prstGeom>
      </xdr:spPr>
    </xdr:pic>
    <xdr:clientData/>
  </xdr:twoCellAnchor>
  <xdr:twoCellAnchor editAs="oneCell">
    <xdr:from>
      <xdr:col>1</xdr:col>
      <xdr:colOff>444500</xdr:colOff>
      <xdr:row>16</xdr:row>
      <xdr:rowOff>31750</xdr:rowOff>
    </xdr:from>
    <xdr:to>
      <xdr:col>11</xdr:col>
      <xdr:colOff>63500</xdr:colOff>
      <xdr:row>75</xdr:row>
      <xdr:rowOff>31750</xdr:rowOff>
    </xdr:to>
    <xdr:pic>
      <xdr:nvPicPr>
        <xdr:cNvPr id="12" name="Imagen 11">
          <a:extLst>
            <a:ext uri="{FF2B5EF4-FFF2-40B4-BE49-F238E27FC236}">
              <a16:creationId xmlns:a16="http://schemas.microsoft.com/office/drawing/2014/main" id="{8BA63C14-346E-433E-8469-0589B6D92953}"/>
            </a:ext>
          </a:extLst>
        </xdr:cNvPr>
        <xdr:cNvPicPr>
          <a:picLocks noChangeAspect="1"/>
        </xdr:cNvPicPr>
      </xdr:nvPicPr>
      <xdr:blipFill>
        <a:blip xmlns:r="http://schemas.openxmlformats.org/officeDocument/2006/relationships" r:embed="rId7"/>
        <a:stretch>
          <a:fillRect/>
        </a:stretch>
      </xdr:blipFill>
      <xdr:spPr>
        <a:xfrm>
          <a:off x="793750" y="3492500"/>
          <a:ext cx="7239000" cy="9461500"/>
        </a:xfrm>
        <a:prstGeom prst="rect">
          <a:avLst/>
        </a:prstGeom>
      </xdr:spPr>
    </xdr:pic>
    <xdr:clientData/>
  </xdr:twoCellAnchor>
  <xdr:twoCellAnchor editAs="oneCell">
    <xdr:from>
      <xdr:col>19</xdr:col>
      <xdr:colOff>288120</xdr:colOff>
      <xdr:row>16</xdr:row>
      <xdr:rowOff>21572</xdr:rowOff>
    </xdr:from>
    <xdr:to>
      <xdr:col>25</xdr:col>
      <xdr:colOff>1047750</xdr:colOff>
      <xdr:row>75</xdr:row>
      <xdr:rowOff>31750</xdr:rowOff>
    </xdr:to>
    <xdr:pic>
      <xdr:nvPicPr>
        <xdr:cNvPr id="13" name="Imagen 12">
          <a:extLst>
            <a:ext uri="{FF2B5EF4-FFF2-40B4-BE49-F238E27FC236}">
              <a16:creationId xmlns:a16="http://schemas.microsoft.com/office/drawing/2014/main" id="{763B4878-9B6A-422F-BA0F-1F17FCF5BED2}"/>
            </a:ext>
          </a:extLst>
        </xdr:cNvPr>
        <xdr:cNvPicPr>
          <a:picLocks noChangeAspect="1"/>
        </xdr:cNvPicPr>
      </xdr:nvPicPr>
      <xdr:blipFill>
        <a:blip xmlns:r="http://schemas.openxmlformats.org/officeDocument/2006/relationships" r:embed="rId8"/>
        <a:stretch>
          <a:fillRect/>
        </a:stretch>
      </xdr:blipFill>
      <xdr:spPr>
        <a:xfrm>
          <a:off x="16353620" y="3482322"/>
          <a:ext cx="7935130" cy="9471678"/>
        </a:xfrm>
        <a:prstGeom prst="rect">
          <a:avLst/>
        </a:prstGeom>
      </xdr:spPr>
    </xdr:pic>
    <xdr:clientData/>
  </xdr:twoCellAnchor>
  <xdr:twoCellAnchor editAs="oneCell">
    <xdr:from>
      <xdr:col>11</xdr:col>
      <xdr:colOff>631018</xdr:colOff>
      <xdr:row>15</xdr:row>
      <xdr:rowOff>145398</xdr:rowOff>
    </xdr:from>
    <xdr:to>
      <xdr:col>18</xdr:col>
      <xdr:colOff>1038500</xdr:colOff>
      <xdr:row>75</xdr:row>
      <xdr:rowOff>0</xdr:rowOff>
    </xdr:to>
    <xdr:pic>
      <xdr:nvPicPr>
        <xdr:cNvPr id="14" name="Imagen 13">
          <a:extLst>
            <a:ext uri="{FF2B5EF4-FFF2-40B4-BE49-F238E27FC236}">
              <a16:creationId xmlns:a16="http://schemas.microsoft.com/office/drawing/2014/main" id="{313892EE-5F50-4B97-995A-33ECEFEFFEE4}"/>
            </a:ext>
          </a:extLst>
        </xdr:cNvPr>
        <xdr:cNvPicPr>
          <a:picLocks noChangeAspect="1"/>
        </xdr:cNvPicPr>
      </xdr:nvPicPr>
      <xdr:blipFill>
        <a:blip xmlns:r="http://schemas.openxmlformats.org/officeDocument/2006/relationships" r:embed="rId9"/>
        <a:stretch>
          <a:fillRect/>
        </a:stretch>
      </xdr:blipFill>
      <xdr:spPr>
        <a:xfrm>
          <a:off x="8600268" y="3415648"/>
          <a:ext cx="7074982" cy="9506602"/>
        </a:xfrm>
        <a:prstGeom prst="rect">
          <a:avLst/>
        </a:prstGeom>
      </xdr:spPr>
    </xdr:pic>
    <xdr:clientData/>
  </xdr:twoCellAnchor>
  <xdr:twoCellAnchor editAs="oneCell">
    <xdr:from>
      <xdr:col>8</xdr:col>
      <xdr:colOff>336550</xdr:colOff>
      <xdr:row>90</xdr:row>
      <xdr:rowOff>139700</xdr:rowOff>
    </xdr:from>
    <xdr:to>
      <xdr:col>24</xdr:col>
      <xdr:colOff>263298</xdr:colOff>
      <xdr:row>99</xdr:row>
      <xdr:rowOff>132896</xdr:rowOff>
    </xdr:to>
    <xdr:pic>
      <xdr:nvPicPr>
        <xdr:cNvPr id="15" name="Imagen 14">
          <a:extLst>
            <a:ext uri="{FF2B5EF4-FFF2-40B4-BE49-F238E27FC236}">
              <a16:creationId xmlns:a16="http://schemas.microsoft.com/office/drawing/2014/main" id="{B8ECC58A-41DF-49F2-97F4-1571CAA5151A}"/>
            </a:ext>
          </a:extLst>
        </xdr:cNvPr>
        <xdr:cNvPicPr>
          <a:picLocks noChangeAspect="1" noChangeArrowheads="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r="22043"/>
        <a:stretch/>
      </xdr:blipFill>
      <xdr:spPr bwMode="auto">
        <a:xfrm>
          <a:off x="6013450" y="16427450"/>
          <a:ext cx="16443098" cy="1517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1.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F47AF829-F837-4981-80DD-695CA4696D2B}"/>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EBEFB0CE-B408-4548-A4B3-A383BFD7087D}"/>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82</xdr:row>
      <xdr:rowOff>51954</xdr:rowOff>
    </xdr:from>
    <xdr:to>
      <xdr:col>17</xdr:col>
      <xdr:colOff>1410295</xdr:colOff>
      <xdr:row>85</xdr:row>
      <xdr:rowOff>589</xdr:rowOff>
    </xdr:to>
    <xdr:sp macro="" textlink="">
      <xdr:nvSpPr>
        <xdr:cNvPr id="4" name="CuadroTexto 3">
          <a:extLst>
            <a:ext uri="{FF2B5EF4-FFF2-40B4-BE49-F238E27FC236}">
              <a16:creationId xmlns:a16="http://schemas.microsoft.com/office/drawing/2014/main" id="{3DCE9D9A-EDA7-4E5B-A772-7D1683A47F34}"/>
            </a:ext>
          </a:extLst>
        </xdr:cNvPr>
        <xdr:cNvSpPr txBox="1"/>
      </xdr:nvSpPr>
      <xdr:spPr>
        <a:xfrm>
          <a:off x="11970327" y="14768079"/>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81</xdr:row>
      <xdr:rowOff>103909</xdr:rowOff>
    </xdr:from>
    <xdr:to>
      <xdr:col>16</xdr:col>
      <xdr:colOff>259814</xdr:colOff>
      <xdr:row>85</xdr:row>
      <xdr:rowOff>7780</xdr:rowOff>
    </xdr:to>
    <xdr:sp macro="" textlink="">
      <xdr:nvSpPr>
        <xdr:cNvPr id="5" name="Rectángulo redondeado 2">
          <a:extLst>
            <a:ext uri="{FF2B5EF4-FFF2-40B4-BE49-F238E27FC236}">
              <a16:creationId xmlns:a16="http://schemas.microsoft.com/office/drawing/2014/main" id="{D67F189A-5065-4E72-B38F-54471F8B8E3A}"/>
            </a:ext>
          </a:extLst>
        </xdr:cNvPr>
        <xdr:cNvSpPr/>
      </xdr:nvSpPr>
      <xdr:spPr>
        <a:xfrm>
          <a:off x="10753725" y="14658109"/>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200743</xdr:colOff>
      <xdr:row>76</xdr:row>
      <xdr:rowOff>128350</xdr:rowOff>
    </xdr:from>
    <xdr:to>
      <xdr:col>16</xdr:col>
      <xdr:colOff>270057</xdr:colOff>
      <xdr:row>80</xdr:row>
      <xdr:rowOff>46599</xdr:rowOff>
    </xdr:to>
    <xdr:sp macro="" textlink="">
      <xdr:nvSpPr>
        <xdr:cNvPr id="6" name="Rectángulo redondeado 2">
          <a:extLst>
            <a:ext uri="{FF2B5EF4-FFF2-40B4-BE49-F238E27FC236}">
              <a16:creationId xmlns:a16="http://schemas.microsoft.com/office/drawing/2014/main" id="{FE81FBBC-495B-44DC-BE53-03735E208CCC}"/>
            </a:ext>
          </a:extLst>
        </xdr:cNvPr>
        <xdr:cNvSpPr/>
      </xdr:nvSpPr>
      <xdr:spPr>
        <a:xfrm>
          <a:off x="10763968" y="13872925"/>
          <a:ext cx="1164689" cy="56594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310289</xdr:colOff>
      <xdr:row>77</xdr:row>
      <xdr:rowOff>94546</xdr:rowOff>
    </xdr:from>
    <xdr:to>
      <xdr:col>17</xdr:col>
      <xdr:colOff>1408857</xdr:colOff>
      <xdr:row>80</xdr:row>
      <xdr:rowOff>57559</xdr:rowOff>
    </xdr:to>
    <xdr:sp macro="" textlink="">
      <xdr:nvSpPr>
        <xdr:cNvPr id="7" name="CuadroTexto 6">
          <a:extLst>
            <a:ext uri="{FF2B5EF4-FFF2-40B4-BE49-F238E27FC236}">
              <a16:creationId xmlns:a16="http://schemas.microsoft.com/office/drawing/2014/main" id="{19471216-0D29-4560-B2EB-B83E3A08DA16}"/>
            </a:ext>
          </a:extLst>
        </xdr:cNvPr>
        <xdr:cNvSpPr txBox="1"/>
      </xdr:nvSpPr>
      <xdr:spPr>
        <a:xfrm>
          <a:off x="11968889" y="14001046"/>
          <a:ext cx="2536843" cy="448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8" name="AutoShape 1">
          <a:extLst>
            <a:ext uri="{FF2B5EF4-FFF2-40B4-BE49-F238E27FC236}">
              <a16:creationId xmlns:a16="http://schemas.microsoft.com/office/drawing/2014/main" id="{8777C424-7B3F-4F0B-A0F0-CA0B32C2FD87}"/>
            </a:ext>
          </a:extLst>
        </xdr:cNvPr>
        <xdr:cNvSpPr>
          <a:spLocks noChangeAspect="1" noChangeArrowheads="1"/>
        </xdr:cNvSpPr>
      </xdr:nvSpPr>
      <xdr:spPr bwMode="auto">
        <a:xfrm>
          <a:off x="6438900" y="6210300"/>
          <a:ext cx="304800" cy="2952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415637</xdr:colOff>
      <xdr:row>87</xdr:row>
      <xdr:rowOff>69272</xdr:rowOff>
    </xdr:from>
    <xdr:to>
      <xdr:col>9</xdr:col>
      <xdr:colOff>266700</xdr:colOff>
      <xdr:row>93</xdr:row>
      <xdr:rowOff>398863</xdr:rowOff>
    </xdr:to>
    <xdr:pic>
      <xdr:nvPicPr>
        <xdr:cNvPr id="9" name="Imagen 8">
          <a:extLst>
            <a:ext uri="{FF2B5EF4-FFF2-40B4-BE49-F238E27FC236}">
              <a16:creationId xmlns:a16="http://schemas.microsoft.com/office/drawing/2014/main" id="{EF2C4A78-DB95-4574-8567-D3D8FD60A20E}"/>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5330537" y="15642647"/>
          <a:ext cx="1375063" cy="1282091"/>
        </a:xfrm>
        <a:prstGeom prst="rect">
          <a:avLst/>
        </a:prstGeom>
      </xdr:spPr>
    </xdr:pic>
    <xdr:clientData/>
  </xdr:twoCellAnchor>
  <xdr:twoCellAnchor editAs="oneCell">
    <xdr:from>
      <xdr:col>11</xdr:col>
      <xdr:colOff>124689</xdr:colOff>
      <xdr:row>86</xdr:row>
      <xdr:rowOff>138545</xdr:rowOff>
    </xdr:from>
    <xdr:to>
      <xdr:col>12</xdr:col>
      <xdr:colOff>745546</xdr:colOff>
      <xdr:row>93</xdr:row>
      <xdr:rowOff>377536</xdr:rowOff>
    </xdr:to>
    <xdr:pic>
      <xdr:nvPicPr>
        <xdr:cNvPr id="10" name="Imagen 9">
          <a:extLst>
            <a:ext uri="{FF2B5EF4-FFF2-40B4-BE49-F238E27FC236}">
              <a16:creationId xmlns:a16="http://schemas.microsoft.com/office/drawing/2014/main" id="{BA24157A-634C-4848-ABB1-81B93B4D9DC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087589" y="15549995"/>
          <a:ext cx="1382857" cy="1353416"/>
        </a:xfrm>
        <a:prstGeom prst="rect">
          <a:avLst/>
        </a:prstGeom>
      </xdr:spPr>
    </xdr:pic>
    <xdr:clientData/>
  </xdr:twoCellAnchor>
  <xdr:twoCellAnchor editAs="oneCell">
    <xdr:from>
      <xdr:col>17</xdr:col>
      <xdr:colOff>1454730</xdr:colOff>
      <xdr:row>36</xdr:row>
      <xdr:rowOff>96982</xdr:rowOff>
    </xdr:from>
    <xdr:to>
      <xdr:col>23</xdr:col>
      <xdr:colOff>75322</xdr:colOff>
      <xdr:row>84</xdr:row>
      <xdr:rowOff>67368</xdr:rowOff>
    </xdr:to>
    <xdr:pic>
      <xdr:nvPicPr>
        <xdr:cNvPr id="11" name="Imagen 10">
          <a:extLst>
            <a:ext uri="{FF2B5EF4-FFF2-40B4-BE49-F238E27FC236}">
              <a16:creationId xmlns:a16="http://schemas.microsoft.com/office/drawing/2014/main" id="{43917D53-41EC-4B3C-9727-698DEA4B2AA4}"/>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6858" t="2991" r="49677" b="7371"/>
        <a:stretch/>
      </xdr:blipFill>
      <xdr:spPr bwMode="auto">
        <a:xfrm>
          <a:off x="14551605" y="7364557"/>
          <a:ext cx="6573967" cy="77904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611944</xdr:colOff>
      <xdr:row>79</xdr:row>
      <xdr:rowOff>75829</xdr:rowOff>
    </xdr:from>
    <xdr:to>
      <xdr:col>20</xdr:col>
      <xdr:colOff>459586</xdr:colOff>
      <xdr:row>82</xdr:row>
      <xdr:rowOff>73095</xdr:rowOff>
    </xdr:to>
    <xdr:sp macro="" textlink="">
      <xdr:nvSpPr>
        <xdr:cNvPr id="15" name="Rectángulo redondeado 2">
          <a:extLst>
            <a:ext uri="{FF2B5EF4-FFF2-40B4-BE49-F238E27FC236}">
              <a16:creationId xmlns:a16="http://schemas.microsoft.com/office/drawing/2014/main" id="{61CD5CC8-86C1-4D91-BB3C-78418F38EA3C}"/>
            </a:ext>
          </a:extLst>
        </xdr:cNvPr>
        <xdr:cNvSpPr/>
      </xdr:nvSpPr>
      <xdr:spPr>
        <a:xfrm>
          <a:off x="16647962" y="14404150"/>
          <a:ext cx="1160731" cy="487124"/>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5</xdr:col>
      <xdr:colOff>661901</xdr:colOff>
      <xdr:row>78</xdr:row>
      <xdr:rowOff>34636</xdr:rowOff>
    </xdr:from>
    <xdr:to>
      <xdr:col>9</xdr:col>
      <xdr:colOff>369396</xdr:colOff>
      <xdr:row>81</xdr:row>
      <xdr:rowOff>61480</xdr:rowOff>
    </xdr:to>
    <xdr:sp macro="" textlink="">
      <xdr:nvSpPr>
        <xdr:cNvPr id="17" name="CuadroTexto 16">
          <a:extLst>
            <a:ext uri="{FF2B5EF4-FFF2-40B4-BE49-F238E27FC236}">
              <a16:creationId xmlns:a16="http://schemas.microsoft.com/office/drawing/2014/main" id="{97743890-0897-4492-86E7-3EEC149259E9}"/>
            </a:ext>
          </a:extLst>
        </xdr:cNvPr>
        <xdr:cNvSpPr txBox="1"/>
      </xdr:nvSpPr>
      <xdr:spPr>
        <a:xfrm>
          <a:off x="4052801" y="14103061"/>
          <a:ext cx="2755495" cy="512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ESCALERA</a:t>
          </a:r>
          <a:r>
            <a:rPr lang="es-ES" sz="1600" b="1" baseline="0">
              <a:solidFill>
                <a:schemeClr val="tx1"/>
              </a:solidFill>
            </a:rPr>
            <a:t> E1-E2</a:t>
          </a:r>
          <a:endParaRPr lang="es-ES" sz="1600" b="1">
            <a:solidFill>
              <a:schemeClr val="tx1"/>
            </a:solidFill>
          </a:endParaRPr>
        </a:p>
      </xdr:txBody>
    </xdr:sp>
    <xdr:clientData/>
  </xdr:twoCellAnchor>
  <xdr:twoCellAnchor editAs="oneCell">
    <xdr:from>
      <xdr:col>7</xdr:col>
      <xdr:colOff>369263</xdr:colOff>
      <xdr:row>87</xdr:row>
      <xdr:rowOff>163465</xdr:rowOff>
    </xdr:from>
    <xdr:to>
      <xdr:col>23</xdr:col>
      <xdr:colOff>619861</xdr:colOff>
      <xdr:row>93</xdr:row>
      <xdr:rowOff>671011</xdr:rowOff>
    </xdr:to>
    <xdr:pic>
      <xdr:nvPicPr>
        <xdr:cNvPr id="22" name="Imagen 21">
          <a:extLst>
            <a:ext uri="{FF2B5EF4-FFF2-40B4-BE49-F238E27FC236}">
              <a16:creationId xmlns:a16="http://schemas.microsoft.com/office/drawing/2014/main" id="{5A66C77C-1D44-4782-A14C-F2A5046A88C6}"/>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5284163" y="15736840"/>
          <a:ext cx="16385948" cy="14600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647700</xdr:colOff>
      <xdr:row>22</xdr:row>
      <xdr:rowOff>0</xdr:rowOff>
    </xdr:from>
    <xdr:to>
      <xdr:col>7</xdr:col>
      <xdr:colOff>754804</xdr:colOff>
      <xdr:row>56</xdr:row>
      <xdr:rowOff>0</xdr:rowOff>
    </xdr:to>
    <xdr:pic>
      <xdr:nvPicPr>
        <xdr:cNvPr id="26" name="Imagen 25">
          <a:extLst>
            <a:ext uri="{FF2B5EF4-FFF2-40B4-BE49-F238E27FC236}">
              <a16:creationId xmlns:a16="http://schemas.microsoft.com/office/drawing/2014/main" id="{8800C4C8-6284-485C-A5A0-855F6D280CD8}"/>
            </a:ext>
          </a:extLst>
        </xdr:cNvPr>
        <xdr:cNvPicPr>
          <a:picLocks noChangeAspect="1"/>
        </xdr:cNvPicPr>
      </xdr:nvPicPr>
      <xdr:blipFill>
        <a:blip xmlns:r="http://schemas.openxmlformats.org/officeDocument/2006/relationships" r:embed="rId7"/>
        <a:stretch>
          <a:fillRect/>
        </a:stretch>
      </xdr:blipFill>
      <xdr:spPr>
        <a:xfrm>
          <a:off x="990600" y="4857750"/>
          <a:ext cx="4679104" cy="6057900"/>
        </a:xfrm>
        <a:prstGeom prst="rect">
          <a:avLst/>
        </a:prstGeom>
      </xdr:spPr>
    </xdr:pic>
    <xdr:clientData/>
  </xdr:twoCellAnchor>
  <xdr:twoCellAnchor editAs="oneCell">
    <xdr:from>
      <xdr:col>8</xdr:col>
      <xdr:colOff>361950</xdr:colOff>
      <xdr:row>42</xdr:row>
      <xdr:rowOff>114300</xdr:rowOff>
    </xdr:from>
    <xdr:to>
      <xdr:col>13</xdr:col>
      <xdr:colOff>508756</xdr:colOff>
      <xdr:row>74</xdr:row>
      <xdr:rowOff>19050</xdr:rowOff>
    </xdr:to>
    <xdr:pic>
      <xdr:nvPicPr>
        <xdr:cNvPr id="27" name="Imagen 26">
          <a:extLst>
            <a:ext uri="{FF2B5EF4-FFF2-40B4-BE49-F238E27FC236}">
              <a16:creationId xmlns:a16="http://schemas.microsoft.com/office/drawing/2014/main" id="{E6E76249-05B5-4B0E-AEA5-3FB2B89315FA}"/>
            </a:ext>
          </a:extLst>
        </xdr:cNvPr>
        <xdr:cNvPicPr>
          <a:picLocks noChangeAspect="1"/>
        </xdr:cNvPicPr>
      </xdr:nvPicPr>
      <xdr:blipFill>
        <a:blip xmlns:r="http://schemas.openxmlformats.org/officeDocument/2006/relationships" r:embed="rId8"/>
        <a:stretch>
          <a:fillRect/>
        </a:stretch>
      </xdr:blipFill>
      <xdr:spPr>
        <a:xfrm>
          <a:off x="6038850" y="8629650"/>
          <a:ext cx="3956806" cy="5391150"/>
        </a:xfrm>
        <a:prstGeom prst="rect">
          <a:avLst/>
        </a:prstGeom>
      </xdr:spPr>
    </xdr:pic>
    <xdr:clientData/>
  </xdr:twoCellAnchor>
</xdr:wsDr>
</file>

<file path=xl/drawings/drawing172.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FC4E5B24-591C-4CF5-B3D5-0E6AB2C44A3A}"/>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2C9CFBAA-43A9-4787-A9DF-27271F8FB275}"/>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47F057D3-782F-4F8F-A179-34778919FF7C}"/>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A87F5D27-12EE-4396-89DD-E180A4654AC9}"/>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7533" cy="1339908"/>
        </a:xfrm>
        <a:prstGeom prst="rect">
          <a:avLst/>
        </a:prstGeom>
      </xdr:spPr>
    </xdr:pic>
    <xdr:clientData/>
  </xdr:twoCellAnchor>
  <xdr:twoCellAnchor editAs="oneCell">
    <xdr:from>
      <xdr:col>8</xdr:col>
      <xdr:colOff>252557</xdr:colOff>
      <xdr:row>90</xdr:row>
      <xdr:rowOff>50366</xdr:rowOff>
    </xdr:from>
    <xdr:to>
      <xdr:col>24</xdr:col>
      <xdr:colOff>217405</xdr:colOff>
      <xdr:row>99</xdr:row>
      <xdr:rowOff>91187</xdr:rowOff>
    </xdr:to>
    <xdr:pic>
      <xdr:nvPicPr>
        <xdr:cNvPr id="6" name="Imagen 5">
          <a:extLst>
            <a:ext uri="{FF2B5EF4-FFF2-40B4-BE49-F238E27FC236}">
              <a16:creationId xmlns:a16="http://schemas.microsoft.com/office/drawing/2014/main" id="{30F268D7-E4CE-4918-8F96-F4296C667B8B}"/>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2043"/>
        <a:stretch/>
      </xdr:blipFill>
      <xdr:spPr bwMode="auto">
        <a:xfrm>
          <a:off x="5929457" y="15614216"/>
          <a:ext cx="16424048" cy="14790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33</xdr:row>
      <xdr:rowOff>119061</xdr:rowOff>
    </xdr:from>
    <xdr:to>
      <xdr:col>25</xdr:col>
      <xdr:colOff>547687</xdr:colOff>
      <xdr:row>63</xdr:row>
      <xdr:rowOff>23811</xdr:rowOff>
    </xdr:to>
    <xdr:pic>
      <xdr:nvPicPr>
        <xdr:cNvPr id="8" name="Imagen 7">
          <a:extLst>
            <a:ext uri="{FF2B5EF4-FFF2-40B4-BE49-F238E27FC236}">
              <a16:creationId xmlns:a16="http://schemas.microsoft.com/office/drawing/2014/main" id="{F9245E01-F6F8-4993-89FB-9C589F2AC93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23875" y="6500811"/>
          <a:ext cx="23264812" cy="4905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3.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9BC5972D-F8FC-4289-BC8B-0D5E3976AE5D}"/>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464636CA-7C98-4072-98F2-A60D7F7DB5FD}"/>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C856F276-E37D-4B3B-A3B4-69571679BC25}"/>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474C350F-BD95-4C50-A0CE-1A518A423A0A}"/>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7533" cy="1339908"/>
        </a:xfrm>
        <a:prstGeom prst="rect">
          <a:avLst/>
        </a:prstGeom>
      </xdr:spPr>
    </xdr:pic>
    <xdr:clientData/>
  </xdr:twoCellAnchor>
  <xdr:twoCellAnchor>
    <xdr:from>
      <xdr:col>13</xdr:col>
      <xdr:colOff>760268</xdr:colOff>
      <xdr:row>84</xdr:row>
      <xdr:rowOff>3232</xdr:rowOff>
    </xdr:from>
    <xdr:to>
      <xdr:col>18</xdr:col>
      <xdr:colOff>651337</xdr:colOff>
      <xdr:row>93</xdr:row>
      <xdr:rowOff>96059</xdr:rowOff>
    </xdr:to>
    <xdr:sp macro="" textlink="">
      <xdr:nvSpPr>
        <xdr:cNvPr id="6" name="CuadroTexto 5">
          <a:extLst>
            <a:ext uri="{FF2B5EF4-FFF2-40B4-BE49-F238E27FC236}">
              <a16:creationId xmlns:a16="http://schemas.microsoft.com/office/drawing/2014/main" id="{343731DA-F640-4C54-80B4-7642A60F5E28}"/>
            </a:ext>
          </a:extLst>
        </xdr:cNvPr>
        <xdr:cNvSpPr txBox="1"/>
      </xdr:nvSpPr>
      <xdr:spPr>
        <a:xfrm>
          <a:off x="10253518" y="14354232"/>
          <a:ext cx="5034569" cy="1585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800" b="1">
              <a:solidFill>
                <a:schemeClr val="tx1"/>
              </a:solidFill>
            </a:rPr>
            <a:t>ESCALERA</a:t>
          </a:r>
          <a:r>
            <a:rPr lang="es-ES" sz="2800" b="1" baseline="0">
              <a:solidFill>
                <a:schemeClr val="tx1"/>
              </a:solidFill>
            </a:rPr>
            <a:t> E1 A E-2 </a:t>
          </a:r>
          <a:r>
            <a:rPr lang="es-ES" sz="2800" b="1">
              <a:solidFill>
                <a:schemeClr val="tx1"/>
              </a:solidFill>
            </a:rPr>
            <a:t>EJE F-H /4-5</a:t>
          </a:r>
          <a:endParaRPr lang="es-ES" sz="2800" b="1" baseline="0">
            <a:solidFill>
              <a:schemeClr val="tx1"/>
            </a:solidFill>
          </a:endParaRPr>
        </a:p>
        <a:p>
          <a:endParaRPr lang="es-ES" sz="1600" b="1">
            <a:solidFill>
              <a:schemeClr val="tx1"/>
            </a:solidFill>
          </a:endParaRPr>
        </a:p>
      </xdr:txBody>
    </xdr:sp>
    <xdr:clientData/>
  </xdr:twoCellAnchor>
  <xdr:twoCellAnchor editAs="oneCell">
    <xdr:from>
      <xdr:col>8</xdr:col>
      <xdr:colOff>336550</xdr:colOff>
      <xdr:row>90</xdr:row>
      <xdr:rowOff>139700</xdr:rowOff>
    </xdr:from>
    <xdr:to>
      <xdr:col>24</xdr:col>
      <xdr:colOff>263298</xdr:colOff>
      <xdr:row>99</xdr:row>
      <xdr:rowOff>132896</xdr:rowOff>
    </xdr:to>
    <xdr:pic>
      <xdr:nvPicPr>
        <xdr:cNvPr id="7" name="Imagen 6">
          <a:extLst>
            <a:ext uri="{FF2B5EF4-FFF2-40B4-BE49-F238E27FC236}">
              <a16:creationId xmlns:a16="http://schemas.microsoft.com/office/drawing/2014/main" id="{7D338776-7B54-4529-904C-50DF78AFB017}"/>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2043"/>
        <a:stretch/>
      </xdr:blipFill>
      <xdr:spPr bwMode="auto">
        <a:xfrm>
          <a:off x="6013450" y="15703550"/>
          <a:ext cx="16385948" cy="14314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507999</xdr:colOff>
      <xdr:row>15</xdr:row>
      <xdr:rowOff>158750</xdr:rowOff>
    </xdr:from>
    <xdr:to>
      <xdr:col>11</xdr:col>
      <xdr:colOff>661982</xdr:colOff>
      <xdr:row>78</xdr:row>
      <xdr:rowOff>95250</xdr:rowOff>
    </xdr:to>
    <xdr:pic>
      <xdr:nvPicPr>
        <xdr:cNvPr id="10" name="Imagen 9">
          <a:extLst>
            <a:ext uri="{FF2B5EF4-FFF2-40B4-BE49-F238E27FC236}">
              <a16:creationId xmlns:a16="http://schemas.microsoft.com/office/drawing/2014/main" id="{971A534F-BB3C-4A24-A8E9-6EFCCDFEE031}"/>
            </a:ext>
          </a:extLst>
        </xdr:cNvPr>
        <xdr:cNvPicPr>
          <a:picLocks noChangeAspect="1"/>
        </xdr:cNvPicPr>
      </xdr:nvPicPr>
      <xdr:blipFill>
        <a:blip xmlns:r="http://schemas.openxmlformats.org/officeDocument/2006/relationships" r:embed="rId6"/>
        <a:stretch>
          <a:fillRect/>
        </a:stretch>
      </xdr:blipFill>
      <xdr:spPr>
        <a:xfrm>
          <a:off x="857249" y="3429000"/>
          <a:ext cx="7773983" cy="10064750"/>
        </a:xfrm>
        <a:prstGeom prst="rect">
          <a:avLst/>
        </a:prstGeom>
      </xdr:spPr>
    </xdr:pic>
    <xdr:clientData/>
  </xdr:twoCellAnchor>
  <xdr:twoCellAnchor editAs="oneCell">
    <xdr:from>
      <xdr:col>12</xdr:col>
      <xdr:colOff>349249</xdr:colOff>
      <xdr:row>15</xdr:row>
      <xdr:rowOff>152400</xdr:rowOff>
    </xdr:from>
    <xdr:to>
      <xdr:col>18</xdr:col>
      <xdr:colOff>762000</xdr:colOff>
      <xdr:row>78</xdr:row>
      <xdr:rowOff>31750</xdr:rowOff>
    </xdr:to>
    <xdr:pic>
      <xdr:nvPicPr>
        <xdr:cNvPr id="11" name="Imagen 10">
          <a:extLst>
            <a:ext uri="{FF2B5EF4-FFF2-40B4-BE49-F238E27FC236}">
              <a16:creationId xmlns:a16="http://schemas.microsoft.com/office/drawing/2014/main" id="{447BAC22-5D59-44B6-86CD-8425C6AA7F9F}"/>
            </a:ext>
          </a:extLst>
        </xdr:cNvPr>
        <xdr:cNvPicPr>
          <a:picLocks noChangeAspect="1"/>
        </xdr:cNvPicPr>
      </xdr:nvPicPr>
      <xdr:blipFill>
        <a:blip xmlns:r="http://schemas.openxmlformats.org/officeDocument/2006/relationships" r:embed="rId7"/>
        <a:stretch>
          <a:fillRect/>
        </a:stretch>
      </xdr:blipFill>
      <xdr:spPr>
        <a:xfrm>
          <a:off x="9080499" y="3422650"/>
          <a:ext cx="6318251" cy="10007600"/>
        </a:xfrm>
        <a:prstGeom prst="rect">
          <a:avLst/>
        </a:prstGeom>
      </xdr:spPr>
    </xdr:pic>
    <xdr:clientData/>
  </xdr:twoCellAnchor>
  <xdr:twoCellAnchor editAs="oneCell">
    <xdr:from>
      <xdr:col>18</xdr:col>
      <xdr:colOff>1301749</xdr:colOff>
      <xdr:row>16</xdr:row>
      <xdr:rowOff>63500</xdr:rowOff>
    </xdr:from>
    <xdr:to>
      <xdr:col>24</xdr:col>
      <xdr:colOff>317500</xdr:colOff>
      <xdr:row>78</xdr:row>
      <xdr:rowOff>127000</xdr:rowOff>
    </xdr:to>
    <xdr:pic>
      <xdr:nvPicPr>
        <xdr:cNvPr id="12" name="Imagen 11">
          <a:extLst>
            <a:ext uri="{FF2B5EF4-FFF2-40B4-BE49-F238E27FC236}">
              <a16:creationId xmlns:a16="http://schemas.microsoft.com/office/drawing/2014/main" id="{B62C4D1D-37D5-4C87-98D4-42638DEB301E}"/>
            </a:ext>
          </a:extLst>
        </xdr:cNvPr>
        <xdr:cNvPicPr>
          <a:picLocks noChangeAspect="1"/>
        </xdr:cNvPicPr>
      </xdr:nvPicPr>
      <xdr:blipFill>
        <a:blip xmlns:r="http://schemas.openxmlformats.org/officeDocument/2006/relationships" r:embed="rId8"/>
        <a:stretch>
          <a:fillRect/>
        </a:stretch>
      </xdr:blipFill>
      <xdr:spPr>
        <a:xfrm>
          <a:off x="15938499" y="3524250"/>
          <a:ext cx="6508751" cy="10001250"/>
        </a:xfrm>
        <a:prstGeom prst="rect">
          <a:avLst/>
        </a:prstGeom>
      </xdr:spPr>
    </xdr:pic>
    <xdr:clientData/>
  </xdr:twoCellAnchor>
</xdr:wsDr>
</file>

<file path=xl/drawings/drawing174.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6C60F396-FDC7-4B4B-A96F-A3B358AE21C3}"/>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C1D72C53-AC73-4F0E-AAD1-0A7DAB16AB46}"/>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82</xdr:row>
      <xdr:rowOff>51954</xdr:rowOff>
    </xdr:from>
    <xdr:to>
      <xdr:col>17</xdr:col>
      <xdr:colOff>1410295</xdr:colOff>
      <xdr:row>85</xdr:row>
      <xdr:rowOff>589</xdr:rowOff>
    </xdr:to>
    <xdr:sp macro="" textlink="">
      <xdr:nvSpPr>
        <xdr:cNvPr id="4" name="CuadroTexto 3">
          <a:extLst>
            <a:ext uri="{FF2B5EF4-FFF2-40B4-BE49-F238E27FC236}">
              <a16:creationId xmlns:a16="http://schemas.microsoft.com/office/drawing/2014/main" id="{424EA873-F5EC-4E55-A653-3AACDFCC680E}"/>
            </a:ext>
          </a:extLst>
        </xdr:cNvPr>
        <xdr:cNvSpPr txBox="1"/>
      </xdr:nvSpPr>
      <xdr:spPr>
        <a:xfrm>
          <a:off x="11970327" y="14768079"/>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81</xdr:row>
      <xdr:rowOff>103909</xdr:rowOff>
    </xdr:from>
    <xdr:to>
      <xdr:col>16</xdr:col>
      <xdr:colOff>259814</xdr:colOff>
      <xdr:row>85</xdr:row>
      <xdr:rowOff>7780</xdr:rowOff>
    </xdr:to>
    <xdr:sp macro="" textlink="">
      <xdr:nvSpPr>
        <xdr:cNvPr id="5" name="Rectángulo redondeado 2">
          <a:extLst>
            <a:ext uri="{FF2B5EF4-FFF2-40B4-BE49-F238E27FC236}">
              <a16:creationId xmlns:a16="http://schemas.microsoft.com/office/drawing/2014/main" id="{8499168E-B125-4141-931B-27ED70BAB172}"/>
            </a:ext>
          </a:extLst>
        </xdr:cNvPr>
        <xdr:cNvSpPr/>
      </xdr:nvSpPr>
      <xdr:spPr>
        <a:xfrm>
          <a:off x="10753725" y="14658109"/>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200743</xdr:colOff>
      <xdr:row>76</xdr:row>
      <xdr:rowOff>128350</xdr:rowOff>
    </xdr:from>
    <xdr:to>
      <xdr:col>16</xdr:col>
      <xdr:colOff>270057</xdr:colOff>
      <xdr:row>80</xdr:row>
      <xdr:rowOff>46599</xdr:rowOff>
    </xdr:to>
    <xdr:sp macro="" textlink="">
      <xdr:nvSpPr>
        <xdr:cNvPr id="6" name="Rectángulo redondeado 2">
          <a:extLst>
            <a:ext uri="{FF2B5EF4-FFF2-40B4-BE49-F238E27FC236}">
              <a16:creationId xmlns:a16="http://schemas.microsoft.com/office/drawing/2014/main" id="{E1F3E439-593B-4654-A2B2-77772726ABD2}"/>
            </a:ext>
          </a:extLst>
        </xdr:cNvPr>
        <xdr:cNvSpPr/>
      </xdr:nvSpPr>
      <xdr:spPr>
        <a:xfrm>
          <a:off x="10763968" y="13872925"/>
          <a:ext cx="1164689" cy="56594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310289</xdr:colOff>
      <xdr:row>77</xdr:row>
      <xdr:rowOff>94546</xdr:rowOff>
    </xdr:from>
    <xdr:to>
      <xdr:col>17</xdr:col>
      <xdr:colOff>1408857</xdr:colOff>
      <xdr:row>80</xdr:row>
      <xdr:rowOff>57559</xdr:rowOff>
    </xdr:to>
    <xdr:sp macro="" textlink="">
      <xdr:nvSpPr>
        <xdr:cNvPr id="7" name="CuadroTexto 6">
          <a:extLst>
            <a:ext uri="{FF2B5EF4-FFF2-40B4-BE49-F238E27FC236}">
              <a16:creationId xmlns:a16="http://schemas.microsoft.com/office/drawing/2014/main" id="{CC8A8C05-14FC-4E2A-B3EA-754A9632FAB4}"/>
            </a:ext>
          </a:extLst>
        </xdr:cNvPr>
        <xdr:cNvSpPr txBox="1"/>
      </xdr:nvSpPr>
      <xdr:spPr>
        <a:xfrm>
          <a:off x="11968889" y="14001046"/>
          <a:ext cx="2536843" cy="448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8" name="AutoShape 1">
          <a:extLst>
            <a:ext uri="{FF2B5EF4-FFF2-40B4-BE49-F238E27FC236}">
              <a16:creationId xmlns:a16="http://schemas.microsoft.com/office/drawing/2014/main" id="{F686FBD3-67B4-40BF-BA41-97D7B62AB776}"/>
            </a:ext>
          </a:extLst>
        </xdr:cNvPr>
        <xdr:cNvSpPr>
          <a:spLocks noChangeAspect="1" noChangeArrowheads="1"/>
        </xdr:cNvSpPr>
      </xdr:nvSpPr>
      <xdr:spPr bwMode="auto">
        <a:xfrm>
          <a:off x="6438900" y="6210300"/>
          <a:ext cx="304800" cy="2952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415637</xdr:colOff>
      <xdr:row>87</xdr:row>
      <xdr:rowOff>69272</xdr:rowOff>
    </xdr:from>
    <xdr:to>
      <xdr:col>9</xdr:col>
      <xdr:colOff>266700</xdr:colOff>
      <xdr:row>93</xdr:row>
      <xdr:rowOff>398863</xdr:rowOff>
    </xdr:to>
    <xdr:pic>
      <xdr:nvPicPr>
        <xdr:cNvPr id="9" name="Imagen 8">
          <a:extLst>
            <a:ext uri="{FF2B5EF4-FFF2-40B4-BE49-F238E27FC236}">
              <a16:creationId xmlns:a16="http://schemas.microsoft.com/office/drawing/2014/main" id="{6900FB4D-360E-48D6-BB84-B767FEA6832F}"/>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5330537" y="15642647"/>
          <a:ext cx="1375063" cy="1282091"/>
        </a:xfrm>
        <a:prstGeom prst="rect">
          <a:avLst/>
        </a:prstGeom>
      </xdr:spPr>
    </xdr:pic>
    <xdr:clientData/>
  </xdr:twoCellAnchor>
  <xdr:twoCellAnchor editAs="oneCell">
    <xdr:from>
      <xdr:col>11</xdr:col>
      <xdr:colOff>124689</xdr:colOff>
      <xdr:row>86</xdr:row>
      <xdr:rowOff>138545</xdr:rowOff>
    </xdr:from>
    <xdr:to>
      <xdr:col>12</xdr:col>
      <xdr:colOff>745546</xdr:colOff>
      <xdr:row>93</xdr:row>
      <xdr:rowOff>377536</xdr:rowOff>
    </xdr:to>
    <xdr:pic>
      <xdr:nvPicPr>
        <xdr:cNvPr id="10" name="Imagen 9">
          <a:extLst>
            <a:ext uri="{FF2B5EF4-FFF2-40B4-BE49-F238E27FC236}">
              <a16:creationId xmlns:a16="http://schemas.microsoft.com/office/drawing/2014/main" id="{41213B83-0A52-47BB-BAD0-F2DE4C5CA4F1}"/>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087589" y="15549995"/>
          <a:ext cx="1382857" cy="1353416"/>
        </a:xfrm>
        <a:prstGeom prst="rect">
          <a:avLst/>
        </a:prstGeom>
      </xdr:spPr>
    </xdr:pic>
    <xdr:clientData/>
  </xdr:twoCellAnchor>
  <xdr:twoCellAnchor editAs="oneCell">
    <xdr:from>
      <xdr:col>17</xdr:col>
      <xdr:colOff>1454730</xdr:colOff>
      <xdr:row>36</xdr:row>
      <xdr:rowOff>96982</xdr:rowOff>
    </xdr:from>
    <xdr:to>
      <xdr:col>23</xdr:col>
      <xdr:colOff>75322</xdr:colOff>
      <xdr:row>84</xdr:row>
      <xdr:rowOff>67368</xdr:rowOff>
    </xdr:to>
    <xdr:pic>
      <xdr:nvPicPr>
        <xdr:cNvPr id="11" name="Imagen 10">
          <a:extLst>
            <a:ext uri="{FF2B5EF4-FFF2-40B4-BE49-F238E27FC236}">
              <a16:creationId xmlns:a16="http://schemas.microsoft.com/office/drawing/2014/main" id="{2B1AA1D8-BD08-4B3D-8056-564A792BC6D6}"/>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6858" t="2991" r="49677" b="7371"/>
        <a:stretch/>
      </xdr:blipFill>
      <xdr:spPr bwMode="auto">
        <a:xfrm>
          <a:off x="14551605" y="7364557"/>
          <a:ext cx="6573967" cy="77904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639157</xdr:colOff>
      <xdr:row>77</xdr:row>
      <xdr:rowOff>41811</xdr:rowOff>
    </xdr:from>
    <xdr:to>
      <xdr:col>20</xdr:col>
      <xdr:colOff>486799</xdr:colOff>
      <xdr:row>80</xdr:row>
      <xdr:rowOff>39077</xdr:rowOff>
    </xdr:to>
    <xdr:sp macro="" textlink="">
      <xdr:nvSpPr>
        <xdr:cNvPr id="15" name="Rectángulo redondeado 2">
          <a:extLst>
            <a:ext uri="{FF2B5EF4-FFF2-40B4-BE49-F238E27FC236}">
              <a16:creationId xmlns:a16="http://schemas.microsoft.com/office/drawing/2014/main" id="{44733AF5-FA6D-4EF3-A454-989EE481719F}"/>
            </a:ext>
          </a:extLst>
        </xdr:cNvPr>
        <xdr:cNvSpPr/>
      </xdr:nvSpPr>
      <xdr:spPr>
        <a:xfrm>
          <a:off x="16664970" y="14281686"/>
          <a:ext cx="1157329" cy="497329"/>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5</xdr:col>
      <xdr:colOff>519026</xdr:colOff>
      <xdr:row>81</xdr:row>
      <xdr:rowOff>10824</xdr:rowOff>
    </xdr:from>
    <xdr:to>
      <xdr:col>9</xdr:col>
      <xdr:colOff>226521</xdr:colOff>
      <xdr:row>83</xdr:row>
      <xdr:rowOff>204355</xdr:rowOff>
    </xdr:to>
    <xdr:sp macro="" textlink="">
      <xdr:nvSpPr>
        <xdr:cNvPr id="17" name="CuadroTexto 16">
          <a:extLst>
            <a:ext uri="{FF2B5EF4-FFF2-40B4-BE49-F238E27FC236}">
              <a16:creationId xmlns:a16="http://schemas.microsoft.com/office/drawing/2014/main" id="{6B203E2A-CA0B-4844-A644-3F13E599CCCA}"/>
            </a:ext>
          </a:extLst>
        </xdr:cNvPr>
        <xdr:cNvSpPr txBox="1"/>
      </xdr:nvSpPr>
      <xdr:spPr>
        <a:xfrm>
          <a:off x="3900401" y="14917449"/>
          <a:ext cx="2755495" cy="526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ESCALERA</a:t>
          </a:r>
          <a:r>
            <a:rPr lang="es-ES" sz="1600" b="1" baseline="0">
              <a:solidFill>
                <a:schemeClr val="tx1"/>
              </a:solidFill>
            </a:rPr>
            <a:t> E2 A E3</a:t>
          </a:r>
          <a:endParaRPr lang="es-ES" sz="1600" b="1">
            <a:solidFill>
              <a:schemeClr val="tx1"/>
            </a:solidFill>
          </a:endParaRPr>
        </a:p>
      </xdr:txBody>
    </xdr:sp>
    <xdr:clientData/>
  </xdr:twoCellAnchor>
  <xdr:twoCellAnchor editAs="oneCell">
    <xdr:from>
      <xdr:col>7</xdr:col>
      <xdr:colOff>369263</xdr:colOff>
      <xdr:row>87</xdr:row>
      <xdr:rowOff>163465</xdr:rowOff>
    </xdr:from>
    <xdr:to>
      <xdr:col>23</xdr:col>
      <xdr:colOff>619861</xdr:colOff>
      <xdr:row>93</xdr:row>
      <xdr:rowOff>671011</xdr:rowOff>
    </xdr:to>
    <xdr:pic>
      <xdr:nvPicPr>
        <xdr:cNvPr id="22" name="Imagen 21">
          <a:extLst>
            <a:ext uri="{FF2B5EF4-FFF2-40B4-BE49-F238E27FC236}">
              <a16:creationId xmlns:a16="http://schemas.microsoft.com/office/drawing/2014/main" id="{D46A3183-A1A1-4D76-A342-CB34AA7E09E6}"/>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5284163" y="15736840"/>
          <a:ext cx="16385948" cy="14600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643655</xdr:colOff>
      <xdr:row>79</xdr:row>
      <xdr:rowOff>133112</xdr:rowOff>
    </xdr:from>
    <xdr:to>
      <xdr:col>20</xdr:col>
      <xdr:colOff>498657</xdr:colOff>
      <xdr:row>82</xdr:row>
      <xdr:rowOff>47624</xdr:rowOff>
    </xdr:to>
    <xdr:sp macro="" textlink="">
      <xdr:nvSpPr>
        <xdr:cNvPr id="26" name="Rectángulo redondeado 2">
          <a:extLst>
            <a:ext uri="{FF2B5EF4-FFF2-40B4-BE49-F238E27FC236}">
              <a16:creationId xmlns:a16="http://schemas.microsoft.com/office/drawing/2014/main" id="{3EA818F1-EC1C-4F52-A7B8-6881DD8C93CF}"/>
            </a:ext>
          </a:extLst>
        </xdr:cNvPr>
        <xdr:cNvSpPr/>
      </xdr:nvSpPr>
      <xdr:spPr>
        <a:xfrm>
          <a:off x="16669468" y="14706362"/>
          <a:ext cx="1164689" cy="41457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380999</xdr:colOff>
      <xdr:row>22</xdr:row>
      <xdr:rowOff>-1</xdr:rowOff>
    </xdr:from>
    <xdr:to>
      <xdr:col>7</xdr:col>
      <xdr:colOff>336107</xdr:colOff>
      <xdr:row>59</xdr:row>
      <xdr:rowOff>-1</xdr:rowOff>
    </xdr:to>
    <xdr:pic>
      <xdr:nvPicPr>
        <xdr:cNvPr id="27" name="Imagen 26">
          <a:extLst>
            <a:ext uri="{FF2B5EF4-FFF2-40B4-BE49-F238E27FC236}">
              <a16:creationId xmlns:a16="http://schemas.microsoft.com/office/drawing/2014/main" id="{3FD8F020-06FC-4C87-B5F9-49F699A759D6}"/>
            </a:ext>
          </a:extLst>
        </xdr:cNvPr>
        <xdr:cNvPicPr>
          <a:picLocks noChangeAspect="1"/>
        </xdr:cNvPicPr>
      </xdr:nvPicPr>
      <xdr:blipFill>
        <a:blip xmlns:r="http://schemas.openxmlformats.org/officeDocument/2006/relationships" r:embed="rId7"/>
        <a:stretch>
          <a:fillRect/>
        </a:stretch>
      </xdr:blipFill>
      <xdr:spPr>
        <a:xfrm>
          <a:off x="714374" y="4786312"/>
          <a:ext cx="4527108" cy="6453187"/>
        </a:xfrm>
        <a:prstGeom prst="rect">
          <a:avLst/>
        </a:prstGeom>
      </xdr:spPr>
    </xdr:pic>
    <xdr:clientData/>
  </xdr:twoCellAnchor>
  <xdr:twoCellAnchor editAs="oneCell">
    <xdr:from>
      <xdr:col>7</xdr:col>
      <xdr:colOff>738187</xdr:colOff>
      <xdr:row>39</xdr:row>
      <xdr:rowOff>71437</xdr:rowOff>
    </xdr:from>
    <xdr:to>
      <xdr:col>13</xdr:col>
      <xdr:colOff>309562</xdr:colOff>
      <xdr:row>80</xdr:row>
      <xdr:rowOff>-1</xdr:rowOff>
    </xdr:to>
    <xdr:pic>
      <xdr:nvPicPr>
        <xdr:cNvPr id="28" name="Imagen 27">
          <a:extLst>
            <a:ext uri="{FF2B5EF4-FFF2-40B4-BE49-F238E27FC236}">
              <a16:creationId xmlns:a16="http://schemas.microsoft.com/office/drawing/2014/main" id="{BC8327D7-052D-482A-A82D-0FDBCB80E38E}"/>
            </a:ext>
          </a:extLst>
        </xdr:cNvPr>
        <xdr:cNvPicPr>
          <a:picLocks noChangeAspect="1"/>
        </xdr:cNvPicPr>
      </xdr:nvPicPr>
      <xdr:blipFill>
        <a:blip xmlns:r="http://schemas.openxmlformats.org/officeDocument/2006/relationships" r:embed="rId8"/>
        <a:stretch>
          <a:fillRect/>
        </a:stretch>
      </xdr:blipFill>
      <xdr:spPr>
        <a:xfrm>
          <a:off x="5643562" y="7977187"/>
          <a:ext cx="4143375" cy="6762750"/>
        </a:xfrm>
        <a:prstGeom prst="rect">
          <a:avLst/>
        </a:prstGeom>
      </xdr:spPr>
    </xdr:pic>
    <xdr:clientData/>
  </xdr:twoCellAnchor>
</xdr:wsDr>
</file>

<file path=xl/drawings/drawing175.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8BA6EE67-3C79-4A93-8A74-C519875A6433}"/>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4156E7CE-90AA-4FA5-89CB-0C5E2CE6DA17}"/>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B6B2D3A3-27D8-40B9-A17A-FB3E8ED502A8}"/>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6DD5C8CB-0715-4EFE-ABEF-0D94E4325DAA}"/>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7533" cy="1339908"/>
        </a:xfrm>
        <a:prstGeom prst="rect">
          <a:avLst/>
        </a:prstGeom>
      </xdr:spPr>
    </xdr:pic>
    <xdr:clientData/>
  </xdr:twoCellAnchor>
  <xdr:twoCellAnchor editAs="oneCell">
    <xdr:from>
      <xdr:col>8</xdr:col>
      <xdr:colOff>252557</xdr:colOff>
      <xdr:row>90</xdr:row>
      <xdr:rowOff>50366</xdr:rowOff>
    </xdr:from>
    <xdr:to>
      <xdr:col>24</xdr:col>
      <xdr:colOff>217405</xdr:colOff>
      <xdr:row>99</xdr:row>
      <xdr:rowOff>91187</xdr:rowOff>
    </xdr:to>
    <xdr:pic>
      <xdr:nvPicPr>
        <xdr:cNvPr id="6" name="Imagen 5">
          <a:extLst>
            <a:ext uri="{FF2B5EF4-FFF2-40B4-BE49-F238E27FC236}">
              <a16:creationId xmlns:a16="http://schemas.microsoft.com/office/drawing/2014/main" id="{9C65433A-0E70-4503-9F1C-0552084EFC5D}"/>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2043"/>
        <a:stretch/>
      </xdr:blipFill>
      <xdr:spPr bwMode="auto">
        <a:xfrm>
          <a:off x="5929457" y="15614216"/>
          <a:ext cx="16424048" cy="14790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285749</xdr:colOff>
      <xdr:row>32</xdr:row>
      <xdr:rowOff>-1</xdr:rowOff>
    </xdr:from>
    <xdr:to>
      <xdr:col>25</xdr:col>
      <xdr:colOff>285748</xdr:colOff>
      <xdr:row>60</xdr:row>
      <xdr:rowOff>71436</xdr:rowOff>
    </xdr:to>
    <xdr:pic>
      <xdr:nvPicPr>
        <xdr:cNvPr id="8" name="Imagen 7">
          <a:extLst>
            <a:ext uri="{FF2B5EF4-FFF2-40B4-BE49-F238E27FC236}">
              <a16:creationId xmlns:a16="http://schemas.microsoft.com/office/drawing/2014/main" id="{C2B6408A-CE91-4DFF-A38F-E8C30C04878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5749" y="6215062"/>
          <a:ext cx="23240999" cy="47386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6.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83C63DBD-D542-467F-90FD-74B0A0492BA3}"/>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B8BC46AE-3A2C-4A0D-8FA7-EC74984D14AD}"/>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FE541353-5445-493D-BF30-70526E42EC63}"/>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15D21823-D7E1-4E3F-B7ED-52ED3AC5DD1E}"/>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7533" cy="1339908"/>
        </a:xfrm>
        <a:prstGeom prst="rect">
          <a:avLst/>
        </a:prstGeom>
      </xdr:spPr>
    </xdr:pic>
    <xdr:clientData/>
  </xdr:twoCellAnchor>
  <xdr:twoCellAnchor>
    <xdr:from>
      <xdr:col>14</xdr:col>
      <xdr:colOff>61768</xdr:colOff>
      <xdr:row>84</xdr:row>
      <xdr:rowOff>34982</xdr:rowOff>
    </xdr:from>
    <xdr:to>
      <xdr:col>18</xdr:col>
      <xdr:colOff>714837</xdr:colOff>
      <xdr:row>93</xdr:row>
      <xdr:rowOff>127809</xdr:rowOff>
    </xdr:to>
    <xdr:sp macro="" textlink="">
      <xdr:nvSpPr>
        <xdr:cNvPr id="6" name="CuadroTexto 5">
          <a:extLst>
            <a:ext uri="{FF2B5EF4-FFF2-40B4-BE49-F238E27FC236}">
              <a16:creationId xmlns:a16="http://schemas.microsoft.com/office/drawing/2014/main" id="{1A102CAD-F783-49DC-A7F4-41537E23FEEA}"/>
            </a:ext>
          </a:extLst>
        </xdr:cNvPr>
        <xdr:cNvSpPr txBox="1"/>
      </xdr:nvSpPr>
      <xdr:spPr>
        <a:xfrm>
          <a:off x="10317018" y="14385982"/>
          <a:ext cx="5034569" cy="1585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800" b="1">
              <a:solidFill>
                <a:schemeClr val="tx1"/>
              </a:solidFill>
            </a:rPr>
            <a:t>ESCALERA</a:t>
          </a:r>
          <a:r>
            <a:rPr lang="es-ES" sz="2800" b="1" baseline="0">
              <a:solidFill>
                <a:schemeClr val="tx1"/>
              </a:solidFill>
            </a:rPr>
            <a:t> E2 A E3</a:t>
          </a:r>
          <a:endParaRPr lang="es-ES" sz="1600" b="1">
            <a:solidFill>
              <a:schemeClr val="tx1"/>
            </a:solidFill>
          </a:endParaRPr>
        </a:p>
      </xdr:txBody>
    </xdr:sp>
    <xdr:clientData/>
  </xdr:twoCellAnchor>
  <xdr:twoCellAnchor editAs="oneCell">
    <xdr:from>
      <xdr:col>8</xdr:col>
      <xdr:colOff>336550</xdr:colOff>
      <xdr:row>90</xdr:row>
      <xdr:rowOff>139700</xdr:rowOff>
    </xdr:from>
    <xdr:to>
      <xdr:col>24</xdr:col>
      <xdr:colOff>263298</xdr:colOff>
      <xdr:row>99</xdr:row>
      <xdr:rowOff>132896</xdr:rowOff>
    </xdr:to>
    <xdr:pic>
      <xdr:nvPicPr>
        <xdr:cNvPr id="7" name="Imagen 6">
          <a:extLst>
            <a:ext uri="{FF2B5EF4-FFF2-40B4-BE49-F238E27FC236}">
              <a16:creationId xmlns:a16="http://schemas.microsoft.com/office/drawing/2014/main" id="{1134101E-D6B6-45EF-AA2D-4D18D7417FDC}"/>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2043"/>
        <a:stretch/>
      </xdr:blipFill>
      <xdr:spPr bwMode="auto">
        <a:xfrm>
          <a:off x="6013450" y="15703550"/>
          <a:ext cx="16385948" cy="14314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317500</xdr:colOff>
      <xdr:row>17</xdr:row>
      <xdr:rowOff>127000</xdr:rowOff>
    </xdr:from>
    <xdr:to>
      <xdr:col>9</xdr:col>
      <xdr:colOff>578212</xdr:colOff>
      <xdr:row>78</xdr:row>
      <xdr:rowOff>127000</xdr:rowOff>
    </xdr:to>
    <xdr:pic>
      <xdr:nvPicPr>
        <xdr:cNvPr id="10" name="Imagen 9">
          <a:extLst>
            <a:ext uri="{FF2B5EF4-FFF2-40B4-BE49-F238E27FC236}">
              <a16:creationId xmlns:a16="http://schemas.microsoft.com/office/drawing/2014/main" id="{D9542FAE-B7F3-4E1C-ADBE-6BC8E09EE0E6}"/>
            </a:ext>
          </a:extLst>
        </xdr:cNvPr>
        <xdr:cNvPicPr>
          <a:picLocks noChangeAspect="1"/>
        </xdr:cNvPicPr>
      </xdr:nvPicPr>
      <xdr:blipFill>
        <a:blip xmlns:r="http://schemas.openxmlformats.org/officeDocument/2006/relationships" r:embed="rId6"/>
        <a:stretch>
          <a:fillRect/>
        </a:stretch>
      </xdr:blipFill>
      <xdr:spPr>
        <a:xfrm>
          <a:off x="317500" y="3746500"/>
          <a:ext cx="6705962" cy="9779000"/>
        </a:xfrm>
        <a:prstGeom prst="rect">
          <a:avLst/>
        </a:prstGeom>
      </xdr:spPr>
    </xdr:pic>
    <xdr:clientData/>
  </xdr:twoCellAnchor>
  <xdr:twoCellAnchor editAs="oneCell">
    <xdr:from>
      <xdr:col>10</xdr:col>
      <xdr:colOff>325438</xdr:colOff>
      <xdr:row>17</xdr:row>
      <xdr:rowOff>127000</xdr:rowOff>
    </xdr:from>
    <xdr:to>
      <xdr:col>17</xdr:col>
      <xdr:colOff>378195</xdr:colOff>
      <xdr:row>78</xdr:row>
      <xdr:rowOff>127000</xdr:rowOff>
    </xdr:to>
    <xdr:pic>
      <xdr:nvPicPr>
        <xdr:cNvPr id="11" name="Imagen 10">
          <a:extLst>
            <a:ext uri="{FF2B5EF4-FFF2-40B4-BE49-F238E27FC236}">
              <a16:creationId xmlns:a16="http://schemas.microsoft.com/office/drawing/2014/main" id="{C561F84D-B348-441E-8919-9BB1A9D392F4}"/>
            </a:ext>
          </a:extLst>
        </xdr:cNvPr>
        <xdr:cNvPicPr>
          <a:picLocks noChangeAspect="1"/>
        </xdr:cNvPicPr>
      </xdr:nvPicPr>
      <xdr:blipFill>
        <a:blip xmlns:r="http://schemas.openxmlformats.org/officeDocument/2006/relationships" r:embed="rId7"/>
        <a:stretch>
          <a:fillRect/>
        </a:stretch>
      </xdr:blipFill>
      <xdr:spPr>
        <a:xfrm>
          <a:off x="7532688" y="3746500"/>
          <a:ext cx="5958257" cy="9779000"/>
        </a:xfrm>
        <a:prstGeom prst="rect">
          <a:avLst/>
        </a:prstGeom>
      </xdr:spPr>
    </xdr:pic>
    <xdr:clientData/>
  </xdr:twoCellAnchor>
  <xdr:twoCellAnchor editAs="oneCell">
    <xdr:from>
      <xdr:col>17</xdr:col>
      <xdr:colOff>698499</xdr:colOff>
      <xdr:row>23</xdr:row>
      <xdr:rowOff>95250</xdr:rowOff>
    </xdr:from>
    <xdr:to>
      <xdr:col>26</xdr:col>
      <xdr:colOff>134552</xdr:colOff>
      <xdr:row>73</xdr:row>
      <xdr:rowOff>63500</xdr:rowOff>
    </xdr:to>
    <xdr:pic>
      <xdr:nvPicPr>
        <xdr:cNvPr id="12" name="Imagen 11">
          <a:extLst>
            <a:ext uri="{FF2B5EF4-FFF2-40B4-BE49-F238E27FC236}">
              <a16:creationId xmlns:a16="http://schemas.microsoft.com/office/drawing/2014/main" id="{21F3985E-EBD2-40ED-932C-D3848FA6ABB9}"/>
            </a:ext>
          </a:extLst>
        </xdr:cNvPr>
        <xdr:cNvPicPr>
          <a:picLocks noChangeAspect="1"/>
        </xdr:cNvPicPr>
      </xdr:nvPicPr>
      <xdr:blipFill>
        <a:blip xmlns:r="http://schemas.openxmlformats.org/officeDocument/2006/relationships" r:embed="rId8"/>
        <a:stretch>
          <a:fillRect/>
        </a:stretch>
      </xdr:blipFill>
      <xdr:spPr>
        <a:xfrm>
          <a:off x="13811249" y="4762500"/>
          <a:ext cx="10866053" cy="7905750"/>
        </a:xfrm>
        <a:prstGeom prst="rect">
          <a:avLst/>
        </a:prstGeom>
      </xdr:spPr>
    </xdr:pic>
    <xdr:clientData/>
  </xdr:twoCellAnchor>
</xdr:wsDr>
</file>

<file path=xl/drawings/drawing177.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621CD120-F987-4D3D-BAD8-0BCF6F7E8B9C}"/>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3ED9FE5A-A345-4395-AEAF-4BF286AE9672}"/>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82</xdr:row>
      <xdr:rowOff>51954</xdr:rowOff>
    </xdr:from>
    <xdr:to>
      <xdr:col>17</xdr:col>
      <xdr:colOff>1410295</xdr:colOff>
      <xdr:row>85</xdr:row>
      <xdr:rowOff>589</xdr:rowOff>
    </xdr:to>
    <xdr:sp macro="" textlink="">
      <xdr:nvSpPr>
        <xdr:cNvPr id="4" name="CuadroTexto 3">
          <a:extLst>
            <a:ext uri="{FF2B5EF4-FFF2-40B4-BE49-F238E27FC236}">
              <a16:creationId xmlns:a16="http://schemas.microsoft.com/office/drawing/2014/main" id="{E6DDA3C9-98C6-4F5C-8215-FBDBDD65C19A}"/>
            </a:ext>
          </a:extLst>
        </xdr:cNvPr>
        <xdr:cNvSpPr txBox="1"/>
      </xdr:nvSpPr>
      <xdr:spPr>
        <a:xfrm>
          <a:off x="11970327" y="14768079"/>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81</xdr:row>
      <xdr:rowOff>103909</xdr:rowOff>
    </xdr:from>
    <xdr:to>
      <xdr:col>16</xdr:col>
      <xdr:colOff>259814</xdr:colOff>
      <xdr:row>85</xdr:row>
      <xdr:rowOff>7780</xdr:rowOff>
    </xdr:to>
    <xdr:sp macro="" textlink="">
      <xdr:nvSpPr>
        <xdr:cNvPr id="5" name="Rectángulo redondeado 2">
          <a:extLst>
            <a:ext uri="{FF2B5EF4-FFF2-40B4-BE49-F238E27FC236}">
              <a16:creationId xmlns:a16="http://schemas.microsoft.com/office/drawing/2014/main" id="{0F9F86D3-CBEF-4682-A3FC-74142AA03FD8}"/>
            </a:ext>
          </a:extLst>
        </xdr:cNvPr>
        <xdr:cNvSpPr/>
      </xdr:nvSpPr>
      <xdr:spPr>
        <a:xfrm>
          <a:off x="10753725" y="14658109"/>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200743</xdr:colOff>
      <xdr:row>76</xdr:row>
      <xdr:rowOff>128350</xdr:rowOff>
    </xdr:from>
    <xdr:to>
      <xdr:col>16</xdr:col>
      <xdr:colOff>270057</xdr:colOff>
      <xdr:row>80</xdr:row>
      <xdr:rowOff>46599</xdr:rowOff>
    </xdr:to>
    <xdr:sp macro="" textlink="">
      <xdr:nvSpPr>
        <xdr:cNvPr id="6" name="Rectángulo redondeado 2">
          <a:extLst>
            <a:ext uri="{FF2B5EF4-FFF2-40B4-BE49-F238E27FC236}">
              <a16:creationId xmlns:a16="http://schemas.microsoft.com/office/drawing/2014/main" id="{0733662E-DA9A-4435-9045-E1803DE09C6C}"/>
            </a:ext>
          </a:extLst>
        </xdr:cNvPr>
        <xdr:cNvSpPr/>
      </xdr:nvSpPr>
      <xdr:spPr>
        <a:xfrm>
          <a:off x="10763968" y="13872925"/>
          <a:ext cx="1164689" cy="56594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310289</xdr:colOff>
      <xdr:row>77</xdr:row>
      <xdr:rowOff>94546</xdr:rowOff>
    </xdr:from>
    <xdr:to>
      <xdr:col>17</xdr:col>
      <xdr:colOff>1408857</xdr:colOff>
      <xdr:row>80</xdr:row>
      <xdr:rowOff>57559</xdr:rowOff>
    </xdr:to>
    <xdr:sp macro="" textlink="">
      <xdr:nvSpPr>
        <xdr:cNvPr id="7" name="CuadroTexto 6">
          <a:extLst>
            <a:ext uri="{FF2B5EF4-FFF2-40B4-BE49-F238E27FC236}">
              <a16:creationId xmlns:a16="http://schemas.microsoft.com/office/drawing/2014/main" id="{3EAC106F-7855-4827-AAD1-53B1F8EBF44F}"/>
            </a:ext>
          </a:extLst>
        </xdr:cNvPr>
        <xdr:cNvSpPr txBox="1"/>
      </xdr:nvSpPr>
      <xdr:spPr>
        <a:xfrm>
          <a:off x="11968889" y="14001046"/>
          <a:ext cx="2536843" cy="448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8" name="AutoShape 1">
          <a:extLst>
            <a:ext uri="{FF2B5EF4-FFF2-40B4-BE49-F238E27FC236}">
              <a16:creationId xmlns:a16="http://schemas.microsoft.com/office/drawing/2014/main" id="{AC7EAF1A-79D3-48BC-83D4-F008E7F77C94}"/>
            </a:ext>
          </a:extLst>
        </xdr:cNvPr>
        <xdr:cNvSpPr>
          <a:spLocks noChangeAspect="1" noChangeArrowheads="1"/>
        </xdr:cNvSpPr>
      </xdr:nvSpPr>
      <xdr:spPr bwMode="auto">
        <a:xfrm>
          <a:off x="6438900" y="6210300"/>
          <a:ext cx="304800" cy="2952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415637</xdr:colOff>
      <xdr:row>87</xdr:row>
      <xdr:rowOff>69272</xdr:rowOff>
    </xdr:from>
    <xdr:to>
      <xdr:col>9</xdr:col>
      <xdr:colOff>266700</xdr:colOff>
      <xdr:row>93</xdr:row>
      <xdr:rowOff>398863</xdr:rowOff>
    </xdr:to>
    <xdr:pic>
      <xdr:nvPicPr>
        <xdr:cNvPr id="9" name="Imagen 8">
          <a:extLst>
            <a:ext uri="{FF2B5EF4-FFF2-40B4-BE49-F238E27FC236}">
              <a16:creationId xmlns:a16="http://schemas.microsoft.com/office/drawing/2014/main" id="{A8824BBB-28D9-4CB4-B1E8-BD54AAE68AFB}"/>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5330537" y="15642647"/>
          <a:ext cx="1375063" cy="1282091"/>
        </a:xfrm>
        <a:prstGeom prst="rect">
          <a:avLst/>
        </a:prstGeom>
      </xdr:spPr>
    </xdr:pic>
    <xdr:clientData/>
  </xdr:twoCellAnchor>
  <xdr:twoCellAnchor editAs="oneCell">
    <xdr:from>
      <xdr:col>11</xdr:col>
      <xdr:colOff>124689</xdr:colOff>
      <xdr:row>86</xdr:row>
      <xdr:rowOff>138545</xdr:rowOff>
    </xdr:from>
    <xdr:to>
      <xdr:col>12</xdr:col>
      <xdr:colOff>745546</xdr:colOff>
      <xdr:row>93</xdr:row>
      <xdr:rowOff>377536</xdr:rowOff>
    </xdr:to>
    <xdr:pic>
      <xdr:nvPicPr>
        <xdr:cNvPr id="10" name="Imagen 9">
          <a:extLst>
            <a:ext uri="{FF2B5EF4-FFF2-40B4-BE49-F238E27FC236}">
              <a16:creationId xmlns:a16="http://schemas.microsoft.com/office/drawing/2014/main" id="{36036749-935E-4A7D-98AF-3E5F75E4317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087589" y="15549995"/>
          <a:ext cx="1382857" cy="1353416"/>
        </a:xfrm>
        <a:prstGeom prst="rect">
          <a:avLst/>
        </a:prstGeom>
      </xdr:spPr>
    </xdr:pic>
    <xdr:clientData/>
  </xdr:twoCellAnchor>
  <xdr:twoCellAnchor editAs="oneCell">
    <xdr:from>
      <xdr:col>17</xdr:col>
      <xdr:colOff>1454730</xdr:colOff>
      <xdr:row>36</xdr:row>
      <xdr:rowOff>96982</xdr:rowOff>
    </xdr:from>
    <xdr:to>
      <xdr:col>23</xdr:col>
      <xdr:colOff>75322</xdr:colOff>
      <xdr:row>84</xdr:row>
      <xdr:rowOff>67368</xdr:rowOff>
    </xdr:to>
    <xdr:pic>
      <xdr:nvPicPr>
        <xdr:cNvPr id="11" name="Imagen 10">
          <a:extLst>
            <a:ext uri="{FF2B5EF4-FFF2-40B4-BE49-F238E27FC236}">
              <a16:creationId xmlns:a16="http://schemas.microsoft.com/office/drawing/2014/main" id="{F1EF8DE6-7C7C-4907-931D-489A52EBB8B4}"/>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6858" t="2991" r="49677" b="7371"/>
        <a:stretch/>
      </xdr:blipFill>
      <xdr:spPr bwMode="auto">
        <a:xfrm>
          <a:off x="14551605" y="7364557"/>
          <a:ext cx="6573967" cy="77904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587869</xdr:colOff>
      <xdr:row>74</xdr:row>
      <xdr:rowOff>82108</xdr:rowOff>
    </xdr:from>
    <xdr:to>
      <xdr:col>20</xdr:col>
      <xdr:colOff>435511</xdr:colOff>
      <xdr:row>77</xdr:row>
      <xdr:rowOff>79374</xdr:rowOff>
    </xdr:to>
    <xdr:sp macro="" textlink="">
      <xdr:nvSpPr>
        <xdr:cNvPr id="15" name="Rectángulo redondeado 2">
          <a:extLst>
            <a:ext uri="{FF2B5EF4-FFF2-40B4-BE49-F238E27FC236}">
              <a16:creationId xmlns:a16="http://schemas.microsoft.com/office/drawing/2014/main" id="{BD2D2D83-8C8D-4172-B352-1ADC8257F70F}"/>
            </a:ext>
          </a:extLst>
        </xdr:cNvPr>
        <xdr:cNvSpPr/>
      </xdr:nvSpPr>
      <xdr:spPr>
        <a:xfrm>
          <a:off x="16633831" y="13497704"/>
          <a:ext cx="1159161" cy="480843"/>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5</xdr:col>
      <xdr:colOff>604751</xdr:colOff>
      <xdr:row>82</xdr:row>
      <xdr:rowOff>72736</xdr:rowOff>
    </xdr:from>
    <xdr:to>
      <xdr:col>9</xdr:col>
      <xdr:colOff>312246</xdr:colOff>
      <xdr:row>85</xdr:row>
      <xdr:rowOff>61480</xdr:rowOff>
    </xdr:to>
    <xdr:sp macro="" textlink="">
      <xdr:nvSpPr>
        <xdr:cNvPr id="17" name="CuadroTexto 16">
          <a:extLst>
            <a:ext uri="{FF2B5EF4-FFF2-40B4-BE49-F238E27FC236}">
              <a16:creationId xmlns:a16="http://schemas.microsoft.com/office/drawing/2014/main" id="{6C0F636C-6855-4CBC-83BF-A488F066B39D}"/>
            </a:ext>
          </a:extLst>
        </xdr:cNvPr>
        <xdr:cNvSpPr txBox="1"/>
      </xdr:nvSpPr>
      <xdr:spPr>
        <a:xfrm>
          <a:off x="3995651" y="15446086"/>
          <a:ext cx="2755495" cy="541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ESCALERA</a:t>
          </a:r>
          <a:r>
            <a:rPr lang="es-ES" sz="1600" b="1" baseline="0">
              <a:solidFill>
                <a:schemeClr val="tx1"/>
              </a:solidFill>
            </a:rPr>
            <a:t> E3 A E4</a:t>
          </a:r>
          <a:endParaRPr lang="es-ES" sz="1600" b="1">
            <a:solidFill>
              <a:schemeClr val="tx1"/>
            </a:solidFill>
          </a:endParaRPr>
        </a:p>
      </xdr:txBody>
    </xdr:sp>
    <xdr:clientData/>
  </xdr:twoCellAnchor>
  <xdr:twoCellAnchor editAs="oneCell">
    <xdr:from>
      <xdr:col>7</xdr:col>
      <xdr:colOff>369263</xdr:colOff>
      <xdr:row>87</xdr:row>
      <xdr:rowOff>163465</xdr:rowOff>
    </xdr:from>
    <xdr:to>
      <xdr:col>23</xdr:col>
      <xdr:colOff>619861</xdr:colOff>
      <xdr:row>93</xdr:row>
      <xdr:rowOff>671011</xdr:rowOff>
    </xdr:to>
    <xdr:pic>
      <xdr:nvPicPr>
        <xdr:cNvPr id="22" name="Imagen 21">
          <a:extLst>
            <a:ext uri="{FF2B5EF4-FFF2-40B4-BE49-F238E27FC236}">
              <a16:creationId xmlns:a16="http://schemas.microsoft.com/office/drawing/2014/main" id="{91807198-75FA-4E97-B301-D57CEAA0F98A}"/>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5284163" y="15736840"/>
          <a:ext cx="16385948" cy="14600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556343</xdr:colOff>
      <xdr:row>80</xdr:row>
      <xdr:rowOff>21988</xdr:rowOff>
    </xdr:from>
    <xdr:to>
      <xdr:col>20</xdr:col>
      <xdr:colOff>411345</xdr:colOff>
      <xdr:row>82</xdr:row>
      <xdr:rowOff>150813</xdr:rowOff>
    </xdr:to>
    <xdr:sp macro="" textlink="">
      <xdr:nvSpPr>
        <xdr:cNvPr id="26" name="Rectángulo redondeado 2">
          <a:extLst>
            <a:ext uri="{FF2B5EF4-FFF2-40B4-BE49-F238E27FC236}">
              <a16:creationId xmlns:a16="http://schemas.microsoft.com/office/drawing/2014/main" id="{BF539A1E-46AF-43FB-9BE7-98B06D9A62D9}"/>
            </a:ext>
          </a:extLst>
        </xdr:cNvPr>
        <xdr:cNvSpPr/>
      </xdr:nvSpPr>
      <xdr:spPr>
        <a:xfrm>
          <a:off x="16598031" y="14277738"/>
          <a:ext cx="1172627" cy="44632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581743</xdr:colOff>
      <xdr:row>77</xdr:row>
      <xdr:rowOff>87075</xdr:rowOff>
    </xdr:from>
    <xdr:to>
      <xdr:col>20</xdr:col>
      <xdr:colOff>436745</xdr:colOff>
      <xdr:row>80</xdr:row>
      <xdr:rowOff>49212</xdr:rowOff>
    </xdr:to>
    <xdr:sp macro="" textlink="">
      <xdr:nvSpPr>
        <xdr:cNvPr id="27" name="Rectángulo redondeado 2">
          <a:extLst>
            <a:ext uri="{FF2B5EF4-FFF2-40B4-BE49-F238E27FC236}">
              <a16:creationId xmlns:a16="http://schemas.microsoft.com/office/drawing/2014/main" id="{8EC4200C-7675-4C1D-A0F4-0603B338328C}"/>
            </a:ext>
          </a:extLst>
        </xdr:cNvPr>
        <xdr:cNvSpPr/>
      </xdr:nvSpPr>
      <xdr:spPr>
        <a:xfrm>
          <a:off x="16623431" y="13866575"/>
          <a:ext cx="1172627" cy="438387"/>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114301</xdr:colOff>
      <xdr:row>25</xdr:row>
      <xdr:rowOff>38100</xdr:rowOff>
    </xdr:from>
    <xdr:to>
      <xdr:col>7</xdr:col>
      <xdr:colOff>228601</xdr:colOff>
      <xdr:row>61</xdr:row>
      <xdr:rowOff>144069</xdr:rowOff>
    </xdr:to>
    <xdr:pic>
      <xdr:nvPicPr>
        <xdr:cNvPr id="28" name="Imagen 27">
          <a:extLst>
            <a:ext uri="{FF2B5EF4-FFF2-40B4-BE49-F238E27FC236}">
              <a16:creationId xmlns:a16="http://schemas.microsoft.com/office/drawing/2014/main" id="{D85A5178-390C-44D3-BB26-59846AE2A5DE}"/>
            </a:ext>
          </a:extLst>
        </xdr:cNvPr>
        <xdr:cNvPicPr>
          <a:picLocks noChangeAspect="1"/>
        </xdr:cNvPicPr>
      </xdr:nvPicPr>
      <xdr:blipFill>
        <a:blip xmlns:r="http://schemas.openxmlformats.org/officeDocument/2006/relationships" r:embed="rId7"/>
        <a:stretch>
          <a:fillRect/>
        </a:stretch>
      </xdr:blipFill>
      <xdr:spPr>
        <a:xfrm>
          <a:off x="457201" y="5467350"/>
          <a:ext cx="4686300" cy="6449619"/>
        </a:xfrm>
        <a:prstGeom prst="rect">
          <a:avLst/>
        </a:prstGeom>
      </xdr:spPr>
    </xdr:pic>
    <xdr:clientData/>
  </xdr:twoCellAnchor>
  <xdr:twoCellAnchor editAs="oneCell">
    <xdr:from>
      <xdr:col>7</xdr:col>
      <xdr:colOff>476250</xdr:colOff>
      <xdr:row>43</xdr:row>
      <xdr:rowOff>57150</xdr:rowOff>
    </xdr:from>
    <xdr:to>
      <xdr:col>13</xdr:col>
      <xdr:colOff>457200</xdr:colOff>
      <xdr:row>78</xdr:row>
      <xdr:rowOff>133350</xdr:rowOff>
    </xdr:to>
    <xdr:pic>
      <xdr:nvPicPr>
        <xdr:cNvPr id="29" name="Imagen 28">
          <a:extLst>
            <a:ext uri="{FF2B5EF4-FFF2-40B4-BE49-F238E27FC236}">
              <a16:creationId xmlns:a16="http://schemas.microsoft.com/office/drawing/2014/main" id="{B717530F-899E-44A9-A48F-707D804EBF2D}"/>
            </a:ext>
          </a:extLst>
        </xdr:cNvPr>
        <xdr:cNvPicPr>
          <a:picLocks noChangeAspect="1"/>
        </xdr:cNvPicPr>
      </xdr:nvPicPr>
      <xdr:blipFill>
        <a:blip xmlns:r="http://schemas.openxmlformats.org/officeDocument/2006/relationships" r:embed="rId8"/>
        <a:stretch>
          <a:fillRect/>
        </a:stretch>
      </xdr:blipFill>
      <xdr:spPr>
        <a:xfrm>
          <a:off x="5391150" y="8743950"/>
          <a:ext cx="4552950" cy="6076950"/>
        </a:xfrm>
        <a:prstGeom prst="rect">
          <a:avLst/>
        </a:prstGeom>
      </xdr:spPr>
    </xdr:pic>
    <xdr:clientData/>
  </xdr:twoCellAnchor>
</xdr:wsDr>
</file>

<file path=xl/drawings/drawing178.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5441B63A-6E66-476D-8B35-B3A0FD8E3945}"/>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5230F602-1289-495C-8F7F-7C47AC00999C}"/>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AF73337D-001A-4040-8049-520FAB1F30BE}"/>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7DE4230D-DEEA-4D10-8DA3-61B940B8C788}"/>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7533" cy="1339908"/>
        </a:xfrm>
        <a:prstGeom prst="rect">
          <a:avLst/>
        </a:prstGeom>
      </xdr:spPr>
    </xdr:pic>
    <xdr:clientData/>
  </xdr:twoCellAnchor>
  <xdr:twoCellAnchor editAs="oneCell">
    <xdr:from>
      <xdr:col>8</xdr:col>
      <xdr:colOff>252557</xdr:colOff>
      <xdr:row>90</xdr:row>
      <xdr:rowOff>50366</xdr:rowOff>
    </xdr:from>
    <xdr:to>
      <xdr:col>24</xdr:col>
      <xdr:colOff>217405</xdr:colOff>
      <xdr:row>99</xdr:row>
      <xdr:rowOff>91187</xdr:rowOff>
    </xdr:to>
    <xdr:pic>
      <xdr:nvPicPr>
        <xdr:cNvPr id="6" name="Imagen 5">
          <a:extLst>
            <a:ext uri="{FF2B5EF4-FFF2-40B4-BE49-F238E27FC236}">
              <a16:creationId xmlns:a16="http://schemas.microsoft.com/office/drawing/2014/main" id="{8D31903F-DE7E-4249-8177-7AB370417038}"/>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2043"/>
        <a:stretch/>
      </xdr:blipFill>
      <xdr:spPr bwMode="auto">
        <a:xfrm>
          <a:off x="5929457" y="15614216"/>
          <a:ext cx="16424048" cy="14790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238125</xdr:colOff>
      <xdr:row>30</xdr:row>
      <xdr:rowOff>-1</xdr:rowOff>
    </xdr:from>
    <xdr:to>
      <xdr:col>24</xdr:col>
      <xdr:colOff>264959</xdr:colOff>
      <xdr:row>55</xdr:row>
      <xdr:rowOff>119062</xdr:rowOff>
    </xdr:to>
    <xdr:pic>
      <xdr:nvPicPr>
        <xdr:cNvPr id="8" name="Imagen 7">
          <a:extLst>
            <a:ext uri="{FF2B5EF4-FFF2-40B4-BE49-F238E27FC236}">
              <a16:creationId xmlns:a16="http://schemas.microsoft.com/office/drawing/2014/main" id="{B5AABF12-0FE9-4B0D-8F77-3E05DDDC3EC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5881687"/>
          <a:ext cx="21839084" cy="428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9.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B842482D-71A7-451B-BEE1-DB599D01D0EB}"/>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2775D8AE-C6AA-48E0-A7F8-60A599C8D232}"/>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AFCD81D0-831A-4955-A876-940ECCB61CEF}"/>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0040A962-3CBB-494C-BA8A-B5071FD8DFB1}"/>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7533" cy="1339908"/>
        </a:xfrm>
        <a:prstGeom prst="rect">
          <a:avLst/>
        </a:prstGeom>
      </xdr:spPr>
    </xdr:pic>
    <xdr:clientData/>
  </xdr:twoCellAnchor>
  <xdr:twoCellAnchor>
    <xdr:from>
      <xdr:col>14</xdr:col>
      <xdr:colOff>93518</xdr:colOff>
      <xdr:row>80</xdr:row>
      <xdr:rowOff>34982</xdr:rowOff>
    </xdr:from>
    <xdr:to>
      <xdr:col>18</xdr:col>
      <xdr:colOff>746587</xdr:colOff>
      <xdr:row>89</xdr:row>
      <xdr:rowOff>127809</xdr:rowOff>
    </xdr:to>
    <xdr:sp macro="" textlink="">
      <xdr:nvSpPr>
        <xdr:cNvPr id="6" name="CuadroTexto 5">
          <a:extLst>
            <a:ext uri="{FF2B5EF4-FFF2-40B4-BE49-F238E27FC236}">
              <a16:creationId xmlns:a16="http://schemas.microsoft.com/office/drawing/2014/main" id="{25C90E85-6330-4114-99F7-B3FC6B8847C3}"/>
            </a:ext>
          </a:extLst>
        </xdr:cNvPr>
        <xdr:cNvSpPr txBox="1"/>
      </xdr:nvSpPr>
      <xdr:spPr>
        <a:xfrm>
          <a:off x="10342418" y="13931957"/>
          <a:ext cx="5025044" cy="1597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800" b="1">
              <a:solidFill>
                <a:schemeClr val="tx1"/>
              </a:solidFill>
            </a:rPr>
            <a:t>ESCALERA</a:t>
          </a:r>
          <a:r>
            <a:rPr lang="es-ES" sz="2800" b="1" baseline="0">
              <a:solidFill>
                <a:schemeClr val="tx1"/>
              </a:solidFill>
            </a:rPr>
            <a:t> E3 A E4 </a:t>
          </a:r>
          <a:r>
            <a:rPr lang="es-ES" sz="2800" b="1">
              <a:solidFill>
                <a:schemeClr val="tx1"/>
              </a:solidFill>
            </a:rPr>
            <a:t>EJE F-H /4-5</a:t>
          </a:r>
          <a:endParaRPr lang="es-ES" sz="2800" b="1" baseline="0">
            <a:solidFill>
              <a:schemeClr val="tx1"/>
            </a:solidFill>
          </a:endParaRPr>
        </a:p>
        <a:p>
          <a:endParaRPr lang="es-ES" sz="1600" b="1">
            <a:solidFill>
              <a:schemeClr val="tx1"/>
            </a:solidFill>
          </a:endParaRPr>
        </a:p>
      </xdr:txBody>
    </xdr:sp>
    <xdr:clientData/>
  </xdr:twoCellAnchor>
  <xdr:twoCellAnchor editAs="oneCell">
    <xdr:from>
      <xdr:col>8</xdr:col>
      <xdr:colOff>336550</xdr:colOff>
      <xdr:row>90</xdr:row>
      <xdr:rowOff>139700</xdr:rowOff>
    </xdr:from>
    <xdr:to>
      <xdr:col>24</xdr:col>
      <xdr:colOff>263298</xdr:colOff>
      <xdr:row>99</xdr:row>
      <xdr:rowOff>132896</xdr:rowOff>
    </xdr:to>
    <xdr:pic>
      <xdr:nvPicPr>
        <xdr:cNvPr id="7" name="Imagen 6">
          <a:extLst>
            <a:ext uri="{FF2B5EF4-FFF2-40B4-BE49-F238E27FC236}">
              <a16:creationId xmlns:a16="http://schemas.microsoft.com/office/drawing/2014/main" id="{632819B2-6A0E-46AC-B12A-E181B1D9C39C}"/>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2043"/>
        <a:stretch/>
      </xdr:blipFill>
      <xdr:spPr bwMode="auto">
        <a:xfrm>
          <a:off x="6013450" y="15703550"/>
          <a:ext cx="16385948" cy="14314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95249</xdr:colOff>
      <xdr:row>13</xdr:row>
      <xdr:rowOff>142875</xdr:rowOff>
    </xdr:from>
    <xdr:to>
      <xdr:col>11</xdr:col>
      <xdr:colOff>401058</xdr:colOff>
      <xdr:row>73</xdr:row>
      <xdr:rowOff>95250</xdr:rowOff>
    </xdr:to>
    <xdr:pic>
      <xdr:nvPicPr>
        <xdr:cNvPr id="10" name="Imagen 9">
          <a:extLst>
            <a:ext uri="{FF2B5EF4-FFF2-40B4-BE49-F238E27FC236}">
              <a16:creationId xmlns:a16="http://schemas.microsoft.com/office/drawing/2014/main" id="{5FF41411-FD91-4C59-9B9E-0A9AA5AC735B}"/>
            </a:ext>
          </a:extLst>
        </xdr:cNvPr>
        <xdr:cNvPicPr>
          <a:picLocks noChangeAspect="1"/>
        </xdr:cNvPicPr>
      </xdr:nvPicPr>
      <xdr:blipFill>
        <a:blip xmlns:r="http://schemas.openxmlformats.org/officeDocument/2006/relationships" r:embed="rId6"/>
        <a:stretch>
          <a:fillRect/>
        </a:stretch>
      </xdr:blipFill>
      <xdr:spPr>
        <a:xfrm>
          <a:off x="1952624" y="3000375"/>
          <a:ext cx="6401809" cy="8810625"/>
        </a:xfrm>
        <a:prstGeom prst="rect">
          <a:avLst/>
        </a:prstGeom>
      </xdr:spPr>
    </xdr:pic>
    <xdr:clientData/>
  </xdr:twoCellAnchor>
  <xdr:twoCellAnchor editAs="oneCell">
    <xdr:from>
      <xdr:col>19</xdr:col>
      <xdr:colOff>695324</xdr:colOff>
      <xdr:row>14</xdr:row>
      <xdr:rowOff>85725</xdr:rowOff>
    </xdr:from>
    <xdr:to>
      <xdr:col>24</xdr:col>
      <xdr:colOff>993436</xdr:colOff>
      <xdr:row>72</xdr:row>
      <xdr:rowOff>95250</xdr:rowOff>
    </xdr:to>
    <xdr:pic>
      <xdr:nvPicPr>
        <xdr:cNvPr id="11" name="Imagen 10">
          <a:extLst>
            <a:ext uri="{FF2B5EF4-FFF2-40B4-BE49-F238E27FC236}">
              <a16:creationId xmlns:a16="http://schemas.microsoft.com/office/drawing/2014/main" id="{82B35378-FB79-4B2C-8A7D-DEAECDC42D52}"/>
            </a:ext>
          </a:extLst>
        </xdr:cNvPr>
        <xdr:cNvPicPr>
          <a:picLocks noChangeAspect="1"/>
        </xdr:cNvPicPr>
      </xdr:nvPicPr>
      <xdr:blipFill>
        <a:blip xmlns:r="http://schemas.openxmlformats.org/officeDocument/2006/relationships" r:embed="rId7"/>
        <a:stretch>
          <a:fillRect/>
        </a:stretch>
      </xdr:blipFill>
      <xdr:spPr>
        <a:xfrm>
          <a:off x="16744949" y="3133725"/>
          <a:ext cx="6394112" cy="8534400"/>
        </a:xfrm>
        <a:prstGeom prst="rect">
          <a:avLst/>
        </a:prstGeom>
      </xdr:spPr>
    </xdr:pic>
    <xdr:clientData/>
  </xdr:twoCellAnchor>
  <xdr:twoCellAnchor editAs="oneCell">
    <xdr:from>
      <xdr:col>13</xdr:col>
      <xdr:colOff>142874</xdr:colOff>
      <xdr:row>14</xdr:row>
      <xdr:rowOff>0</xdr:rowOff>
    </xdr:from>
    <xdr:to>
      <xdr:col>18</xdr:col>
      <xdr:colOff>1381125</xdr:colOff>
      <xdr:row>73</xdr:row>
      <xdr:rowOff>95250</xdr:rowOff>
    </xdr:to>
    <xdr:pic>
      <xdr:nvPicPr>
        <xdr:cNvPr id="12" name="Imagen 11">
          <a:extLst>
            <a:ext uri="{FF2B5EF4-FFF2-40B4-BE49-F238E27FC236}">
              <a16:creationId xmlns:a16="http://schemas.microsoft.com/office/drawing/2014/main" id="{9E20F5A8-9605-401F-B82C-EA11503FA743}"/>
            </a:ext>
          </a:extLst>
        </xdr:cNvPr>
        <xdr:cNvPicPr>
          <a:picLocks noChangeAspect="1"/>
        </xdr:cNvPicPr>
      </xdr:nvPicPr>
      <xdr:blipFill>
        <a:blip xmlns:r="http://schemas.openxmlformats.org/officeDocument/2006/relationships" r:embed="rId8"/>
        <a:stretch>
          <a:fillRect/>
        </a:stretch>
      </xdr:blipFill>
      <xdr:spPr>
        <a:xfrm>
          <a:off x="9620249" y="3048000"/>
          <a:ext cx="6381751" cy="8763000"/>
        </a:xfrm>
        <a:prstGeom prst="rect">
          <a:avLst/>
        </a:prstGeom>
      </xdr:spPr>
    </xdr:pic>
    <xdr:clientData/>
  </xdr:twoCellAnchor>
</xdr:wsDr>
</file>

<file path=xl/drawings/drawing180.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448FAE09-CEF4-4584-9A37-A88B5E7576A5}"/>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8EDACB1E-3F67-44AF-8283-D99F6070672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82</xdr:row>
      <xdr:rowOff>51954</xdr:rowOff>
    </xdr:from>
    <xdr:to>
      <xdr:col>17</xdr:col>
      <xdr:colOff>1410295</xdr:colOff>
      <xdr:row>85</xdr:row>
      <xdr:rowOff>589</xdr:rowOff>
    </xdr:to>
    <xdr:sp macro="" textlink="">
      <xdr:nvSpPr>
        <xdr:cNvPr id="4" name="CuadroTexto 3">
          <a:extLst>
            <a:ext uri="{FF2B5EF4-FFF2-40B4-BE49-F238E27FC236}">
              <a16:creationId xmlns:a16="http://schemas.microsoft.com/office/drawing/2014/main" id="{DFD5D4E6-0EA3-4B28-A569-31DBC61BE179}"/>
            </a:ext>
          </a:extLst>
        </xdr:cNvPr>
        <xdr:cNvSpPr txBox="1"/>
      </xdr:nvSpPr>
      <xdr:spPr>
        <a:xfrm>
          <a:off x="11970327" y="14768079"/>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81</xdr:row>
      <xdr:rowOff>103909</xdr:rowOff>
    </xdr:from>
    <xdr:to>
      <xdr:col>16</xdr:col>
      <xdr:colOff>259814</xdr:colOff>
      <xdr:row>85</xdr:row>
      <xdr:rowOff>7780</xdr:rowOff>
    </xdr:to>
    <xdr:sp macro="" textlink="">
      <xdr:nvSpPr>
        <xdr:cNvPr id="5" name="Rectángulo redondeado 2">
          <a:extLst>
            <a:ext uri="{FF2B5EF4-FFF2-40B4-BE49-F238E27FC236}">
              <a16:creationId xmlns:a16="http://schemas.microsoft.com/office/drawing/2014/main" id="{34CE6122-A80F-458E-B2A0-D0D7F7903DA2}"/>
            </a:ext>
          </a:extLst>
        </xdr:cNvPr>
        <xdr:cNvSpPr/>
      </xdr:nvSpPr>
      <xdr:spPr>
        <a:xfrm>
          <a:off x="10753725" y="14658109"/>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200743</xdr:colOff>
      <xdr:row>76</xdr:row>
      <xdr:rowOff>128350</xdr:rowOff>
    </xdr:from>
    <xdr:to>
      <xdr:col>16</xdr:col>
      <xdr:colOff>270057</xdr:colOff>
      <xdr:row>80</xdr:row>
      <xdr:rowOff>46599</xdr:rowOff>
    </xdr:to>
    <xdr:sp macro="" textlink="">
      <xdr:nvSpPr>
        <xdr:cNvPr id="6" name="Rectángulo redondeado 2">
          <a:extLst>
            <a:ext uri="{FF2B5EF4-FFF2-40B4-BE49-F238E27FC236}">
              <a16:creationId xmlns:a16="http://schemas.microsoft.com/office/drawing/2014/main" id="{25E39112-660A-4A9B-BF6C-A24046EFBD9B}"/>
            </a:ext>
          </a:extLst>
        </xdr:cNvPr>
        <xdr:cNvSpPr/>
      </xdr:nvSpPr>
      <xdr:spPr>
        <a:xfrm>
          <a:off x="10763968" y="13872925"/>
          <a:ext cx="1164689" cy="56594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310289</xdr:colOff>
      <xdr:row>77</xdr:row>
      <xdr:rowOff>94546</xdr:rowOff>
    </xdr:from>
    <xdr:to>
      <xdr:col>17</xdr:col>
      <xdr:colOff>1408857</xdr:colOff>
      <xdr:row>80</xdr:row>
      <xdr:rowOff>57559</xdr:rowOff>
    </xdr:to>
    <xdr:sp macro="" textlink="">
      <xdr:nvSpPr>
        <xdr:cNvPr id="7" name="CuadroTexto 6">
          <a:extLst>
            <a:ext uri="{FF2B5EF4-FFF2-40B4-BE49-F238E27FC236}">
              <a16:creationId xmlns:a16="http://schemas.microsoft.com/office/drawing/2014/main" id="{512F8872-C9BF-46A1-A20E-C4005CB06CB3}"/>
            </a:ext>
          </a:extLst>
        </xdr:cNvPr>
        <xdr:cNvSpPr txBox="1"/>
      </xdr:nvSpPr>
      <xdr:spPr>
        <a:xfrm>
          <a:off x="11968889" y="14001046"/>
          <a:ext cx="2536843" cy="448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8" name="AutoShape 1">
          <a:extLst>
            <a:ext uri="{FF2B5EF4-FFF2-40B4-BE49-F238E27FC236}">
              <a16:creationId xmlns:a16="http://schemas.microsoft.com/office/drawing/2014/main" id="{4840AD08-A4EA-43D3-BF43-24BF4E99D337}"/>
            </a:ext>
          </a:extLst>
        </xdr:cNvPr>
        <xdr:cNvSpPr>
          <a:spLocks noChangeAspect="1" noChangeArrowheads="1"/>
        </xdr:cNvSpPr>
      </xdr:nvSpPr>
      <xdr:spPr bwMode="auto">
        <a:xfrm>
          <a:off x="6438900" y="6210300"/>
          <a:ext cx="304800" cy="2952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415637</xdr:colOff>
      <xdr:row>87</xdr:row>
      <xdr:rowOff>69272</xdr:rowOff>
    </xdr:from>
    <xdr:to>
      <xdr:col>9</xdr:col>
      <xdr:colOff>266700</xdr:colOff>
      <xdr:row>93</xdr:row>
      <xdr:rowOff>398863</xdr:rowOff>
    </xdr:to>
    <xdr:pic>
      <xdr:nvPicPr>
        <xdr:cNvPr id="9" name="Imagen 8">
          <a:extLst>
            <a:ext uri="{FF2B5EF4-FFF2-40B4-BE49-F238E27FC236}">
              <a16:creationId xmlns:a16="http://schemas.microsoft.com/office/drawing/2014/main" id="{6EAD97F7-172A-414C-9C22-D1BB10C98F9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5330537" y="15642647"/>
          <a:ext cx="1375063" cy="1282091"/>
        </a:xfrm>
        <a:prstGeom prst="rect">
          <a:avLst/>
        </a:prstGeom>
      </xdr:spPr>
    </xdr:pic>
    <xdr:clientData/>
  </xdr:twoCellAnchor>
  <xdr:twoCellAnchor editAs="oneCell">
    <xdr:from>
      <xdr:col>11</xdr:col>
      <xdr:colOff>124689</xdr:colOff>
      <xdr:row>86</xdr:row>
      <xdr:rowOff>138545</xdr:rowOff>
    </xdr:from>
    <xdr:to>
      <xdr:col>12</xdr:col>
      <xdr:colOff>745546</xdr:colOff>
      <xdr:row>93</xdr:row>
      <xdr:rowOff>377536</xdr:rowOff>
    </xdr:to>
    <xdr:pic>
      <xdr:nvPicPr>
        <xdr:cNvPr id="10" name="Imagen 9">
          <a:extLst>
            <a:ext uri="{FF2B5EF4-FFF2-40B4-BE49-F238E27FC236}">
              <a16:creationId xmlns:a16="http://schemas.microsoft.com/office/drawing/2014/main" id="{2CDC86AF-B65B-4EFA-9EB9-52EDD158A1C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087589" y="15549995"/>
          <a:ext cx="1382857" cy="1353416"/>
        </a:xfrm>
        <a:prstGeom prst="rect">
          <a:avLst/>
        </a:prstGeom>
      </xdr:spPr>
    </xdr:pic>
    <xdr:clientData/>
  </xdr:twoCellAnchor>
  <xdr:twoCellAnchor editAs="oneCell">
    <xdr:from>
      <xdr:col>17</xdr:col>
      <xdr:colOff>1454730</xdr:colOff>
      <xdr:row>36</xdr:row>
      <xdr:rowOff>96982</xdr:rowOff>
    </xdr:from>
    <xdr:to>
      <xdr:col>23</xdr:col>
      <xdr:colOff>75322</xdr:colOff>
      <xdr:row>84</xdr:row>
      <xdr:rowOff>67368</xdr:rowOff>
    </xdr:to>
    <xdr:pic>
      <xdr:nvPicPr>
        <xdr:cNvPr id="11" name="Imagen 10">
          <a:extLst>
            <a:ext uri="{FF2B5EF4-FFF2-40B4-BE49-F238E27FC236}">
              <a16:creationId xmlns:a16="http://schemas.microsoft.com/office/drawing/2014/main" id="{6EEE2E32-C766-4520-98EE-22E03A8021AA}"/>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6858" t="2991" r="49677" b="7371"/>
        <a:stretch/>
      </xdr:blipFill>
      <xdr:spPr bwMode="auto">
        <a:xfrm>
          <a:off x="14551605" y="7364557"/>
          <a:ext cx="6573967" cy="77904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561135</xdr:colOff>
      <xdr:row>80</xdr:row>
      <xdr:rowOff>21325</xdr:rowOff>
    </xdr:from>
    <xdr:to>
      <xdr:col>20</xdr:col>
      <xdr:colOff>408777</xdr:colOff>
      <xdr:row>82</xdr:row>
      <xdr:rowOff>17318</xdr:rowOff>
    </xdr:to>
    <xdr:sp macro="" textlink="">
      <xdr:nvSpPr>
        <xdr:cNvPr id="12" name="Rectángulo redondeado 2">
          <a:extLst>
            <a:ext uri="{FF2B5EF4-FFF2-40B4-BE49-F238E27FC236}">
              <a16:creationId xmlns:a16="http://schemas.microsoft.com/office/drawing/2014/main" id="{DFB3A11D-01FC-4972-BFC3-EDEF8209F520}"/>
            </a:ext>
          </a:extLst>
        </xdr:cNvPr>
        <xdr:cNvSpPr/>
      </xdr:nvSpPr>
      <xdr:spPr>
        <a:xfrm>
          <a:off x="16601235" y="14413600"/>
          <a:ext cx="1162092" cy="31984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551051</xdr:colOff>
      <xdr:row>71</xdr:row>
      <xdr:rowOff>113248</xdr:rowOff>
    </xdr:from>
    <xdr:to>
      <xdr:col>20</xdr:col>
      <xdr:colOff>398693</xdr:colOff>
      <xdr:row>74</xdr:row>
      <xdr:rowOff>110514</xdr:rowOff>
    </xdr:to>
    <xdr:sp macro="" textlink="">
      <xdr:nvSpPr>
        <xdr:cNvPr id="15" name="Rectángulo redondeado 2">
          <a:extLst>
            <a:ext uri="{FF2B5EF4-FFF2-40B4-BE49-F238E27FC236}">
              <a16:creationId xmlns:a16="http://schemas.microsoft.com/office/drawing/2014/main" id="{816DAE2E-6FFB-4FC5-9F77-CC0DE7945471}"/>
            </a:ext>
          </a:extLst>
        </xdr:cNvPr>
        <xdr:cNvSpPr/>
      </xdr:nvSpPr>
      <xdr:spPr>
        <a:xfrm>
          <a:off x="16591151" y="13048198"/>
          <a:ext cx="1162092" cy="483041"/>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5</xdr:col>
      <xdr:colOff>661901</xdr:colOff>
      <xdr:row>78</xdr:row>
      <xdr:rowOff>34636</xdr:rowOff>
    </xdr:from>
    <xdr:to>
      <xdr:col>9</xdr:col>
      <xdr:colOff>369396</xdr:colOff>
      <xdr:row>81</xdr:row>
      <xdr:rowOff>61480</xdr:rowOff>
    </xdr:to>
    <xdr:sp macro="" textlink="">
      <xdr:nvSpPr>
        <xdr:cNvPr id="17" name="CuadroTexto 16">
          <a:extLst>
            <a:ext uri="{FF2B5EF4-FFF2-40B4-BE49-F238E27FC236}">
              <a16:creationId xmlns:a16="http://schemas.microsoft.com/office/drawing/2014/main" id="{30F03A8B-D168-4F78-B08C-4C081A80E78C}"/>
            </a:ext>
          </a:extLst>
        </xdr:cNvPr>
        <xdr:cNvSpPr txBox="1"/>
      </xdr:nvSpPr>
      <xdr:spPr>
        <a:xfrm>
          <a:off x="4052801" y="14103061"/>
          <a:ext cx="2755495" cy="512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ESCALERA</a:t>
          </a:r>
          <a:r>
            <a:rPr lang="es-ES" sz="1600" b="1" baseline="0">
              <a:solidFill>
                <a:schemeClr val="tx1"/>
              </a:solidFill>
            </a:rPr>
            <a:t> E4 A PB</a:t>
          </a:r>
          <a:endParaRPr lang="es-ES" sz="1600" b="1">
            <a:solidFill>
              <a:schemeClr val="tx1"/>
            </a:solidFill>
          </a:endParaRPr>
        </a:p>
      </xdr:txBody>
    </xdr:sp>
    <xdr:clientData/>
  </xdr:twoCellAnchor>
  <xdr:twoCellAnchor editAs="oneCell">
    <xdr:from>
      <xdr:col>7</xdr:col>
      <xdr:colOff>369263</xdr:colOff>
      <xdr:row>87</xdr:row>
      <xdr:rowOff>163465</xdr:rowOff>
    </xdr:from>
    <xdr:to>
      <xdr:col>23</xdr:col>
      <xdr:colOff>619861</xdr:colOff>
      <xdr:row>93</xdr:row>
      <xdr:rowOff>671011</xdr:rowOff>
    </xdr:to>
    <xdr:pic>
      <xdr:nvPicPr>
        <xdr:cNvPr id="22" name="Imagen 21">
          <a:extLst>
            <a:ext uri="{FF2B5EF4-FFF2-40B4-BE49-F238E27FC236}">
              <a16:creationId xmlns:a16="http://schemas.microsoft.com/office/drawing/2014/main" id="{3DA3C1DA-D1D2-4165-8AAD-562A5AF20A8C}"/>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5284163" y="15736840"/>
          <a:ext cx="16385948" cy="14600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580185</xdr:colOff>
      <xdr:row>77</xdr:row>
      <xdr:rowOff>88000</xdr:rowOff>
    </xdr:from>
    <xdr:to>
      <xdr:col>20</xdr:col>
      <xdr:colOff>427827</xdr:colOff>
      <xdr:row>79</xdr:row>
      <xdr:rowOff>83993</xdr:rowOff>
    </xdr:to>
    <xdr:sp macro="" textlink="">
      <xdr:nvSpPr>
        <xdr:cNvPr id="26" name="Rectángulo redondeado 2">
          <a:extLst>
            <a:ext uri="{FF2B5EF4-FFF2-40B4-BE49-F238E27FC236}">
              <a16:creationId xmlns:a16="http://schemas.microsoft.com/office/drawing/2014/main" id="{8A40BF17-92BD-4B6D-A29C-879F3C5A52D1}"/>
            </a:ext>
          </a:extLst>
        </xdr:cNvPr>
        <xdr:cNvSpPr/>
      </xdr:nvSpPr>
      <xdr:spPr>
        <a:xfrm>
          <a:off x="16620285" y="13994500"/>
          <a:ext cx="1162092" cy="31984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570660</xdr:colOff>
      <xdr:row>74</xdr:row>
      <xdr:rowOff>154675</xdr:rowOff>
    </xdr:from>
    <xdr:to>
      <xdr:col>20</xdr:col>
      <xdr:colOff>418302</xdr:colOff>
      <xdr:row>76</xdr:row>
      <xdr:rowOff>150668</xdr:rowOff>
    </xdr:to>
    <xdr:sp macro="" textlink="">
      <xdr:nvSpPr>
        <xdr:cNvPr id="27" name="Rectángulo redondeado 2">
          <a:extLst>
            <a:ext uri="{FF2B5EF4-FFF2-40B4-BE49-F238E27FC236}">
              <a16:creationId xmlns:a16="http://schemas.microsoft.com/office/drawing/2014/main" id="{F30D6B26-1B05-4651-B960-5C10D81F0244}"/>
            </a:ext>
          </a:extLst>
        </xdr:cNvPr>
        <xdr:cNvSpPr/>
      </xdr:nvSpPr>
      <xdr:spPr>
        <a:xfrm>
          <a:off x="16610760" y="13575400"/>
          <a:ext cx="1162092" cy="31984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228599</xdr:colOff>
      <xdr:row>25</xdr:row>
      <xdr:rowOff>152400</xdr:rowOff>
    </xdr:from>
    <xdr:to>
      <xdr:col>7</xdr:col>
      <xdr:colOff>228600</xdr:colOff>
      <xdr:row>69</xdr:row>
      <xdr:rowOff>57150</xdr:rowOff>
    </xdr:to>
    <xdr:pic>
      <xdr:nvPicPr>
        <xdr:cNvPr id="28" name="Imagen 27">
          <a:extLst>
            <a:ext uri="{FF2B5EF4-FFF2-40B4-BE49-F238E27FC236}">
              <a16:creationId xmlns:a16="http://schemas.microsoft.com/office/drawing/2014/main" id="{1F189599-3867-4157-81C7-C96E60467472}"/>
            </a:ext>
          </a:extLst>
        </xdr:cNvPr>
        <xdr:cNvPicPr>
          <a:picLocks noChangeAspect="1"/>
        </xdr:cNvPicPr>
      </xdr:nvPicPr>
      <xdr:blipFill>
        <a:blip xmlns:r="http://schemas.openxmlformats.org/officeDocument/2006/relationships" r:embed="rId7"/>
        <a:stretch>
          <a:fillRect/>
        </a:stretch>
      </xdr:blipFill>
      <xdr:spPr>
        <a:xfrm>
          <a:off x="571499" y="5581650"/>
          <a:ext cx="4572001" cy="7620000"/>
        </a:xfrm>
        <a:prstGeom prst="rect">
          <a:avLst/>
        </a:prstGeom>
      </xdr:spPr>
    </xdr:pic>
    <xdr:clientData/>
  </xdr:twoCellAnchor>
  <xdr:twoCellAnchor editAs="oneCell">
    <xdr:from>
      <xdr:col>7</xdr:col>
      <xdr:colOff>438150</xdr:colOff>
      <xdr:row>25</xdr:row>
      <xdr:rowOff>171450</xdr:rowOff>
    </xdr:from>
    <xdr:to>
      <xdr:col>13</xdr:col>
      <xdr:colOff>757371</xdr:colOff>
      <xdr:row>69</xdr:row>
      <xdr:rowOff>57150</xdr:rowOff>
    </xdr:to>
    <xdr:pic>
      <xdr:nvPicPr>
        <xdr:cNvPr id="30" name="Imagen 29">
          <a:extLst>
            <a:ext uri="{FF2B5EF4-FFF2-40B4-BE49-F238E27FC236}">
              <a16:creationId xmlns:a16="http://schemas.microsoft.com/office/drawing/2014/main" id="{688D3F7A-46FD-474E-AAB3-D86C4444BAE8}"/>
            </a:ext>
          </a:extLst>
        </xdr:cNvPr>
        <xdr:cNvPicPr>
          <a:picLocks noChangeAspect="1"/>
        </xdr:cNvPicPr>
      </xdr:nvPicPr>
      <xdr:blipFill>
        <a:blip xmlns:r="http://schemas.openxmlformats.org/officeDocument/2006/relationships" r:embed="rId8"/>
        <a:stretch>
          <a:fillRect/>
        </a:stretch>
      </xdr:blipFill>
      <xdr:spPr>
        <a:xfrm>
          <a:off x="5353050" y="5600700"/>
          <a:ext cx="4891221" cy="7600950"/>
        </a:xfrm>
        <a:prstGeom prst="rect">
          <a:avLst/>
        </a:prstGeom>
      </xdr:spPr>
    </xdr:pic>
    <xdr:clientData/>
  </xdr:twoCellAnchor>
</xdr:wsDr>
</file>

<file path=xl/drawings/drawing181.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A09DF0A0-7AD8-44A8-944A-2713EB3905C6}"/>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5A4E02ED-9532-4883-B3CE-47C8637752DD}"/>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D7F8F44D-5453-4B68-9611-89A0C2A5BA49}"/>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95F5E960-0EDA-4CF5-8569-DE33FDC44255}"/>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7533" cy="1339908"/>
        </a:xfrm>
        <a:prstGeom prst="rect">
          <a:avLst/>
        </a:prstGeom>
      </xdr:spPr>
    </xdr:pic>
    <xdr:clientData/>
  </xdr:twoCellAnchor>
  <xdr:twoCellAnchor editAs="oneCell">
    <xdr:from>
      <xdr:col>8</xdr:col>
      <xdr:colOff>252557</xdr:colOff>
      <xdr:row>90</xdr:row>
      <xdr:rowOff>50366</xdr:rowOff>
    </xdr:from>
    <xdr:to>
      <xdr:col>24</xdr:col>
      <xdr:colOff>217405</xdr:colOff>
      <xdr:row>99</xdr:row>
      <xdr:rowOff>91187</xdr:rowOff>
    </xdr:to>
    <xdr:pic>
      <xdr:nvPicPr>
        <xdr:cNvPr id="6" name="Imagen 5">
          <a:extLst>
            <a:ext uri="{FF2B5EF4-FFF2-40B4-BE49-F238E27FC236}">
              <a16:creationId xmlns:a16="http://schemas.microsoft.com/office/drawing/2014/main" id="{3715A902-70D0-4A20-9BE5-5BC679186150}"/>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2043"/>
        <a:stretch/>
      </xdr:blipFill>
      <xdr:spPr bwMode="auto">
        <a:xfrm>
          <a:off x="5929457" y="15614216"/>
          <a:ext cx="16424048" cy="14790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309562</xdr:colOff>
      <xdr:row>38</xdr:row>
      <xdr:rowOff>119062</xdr:rowOff>
    </xdr:from>
    <xdr:to>
      <xdr:col>25</xdr:col>
      <xdr:colOff>690562</xdr:colOff>
      <xdr:row>68</xdr:row>
      <xdr:rowOff>47624</xdr:rowOff>
    </xdr:to>
    <xdr:pic>
      <xdr:nvPicPr>
        <xdr:cNvPr id="8" name="Imagen 7">
          <a:extLst>
            <a:ext uri="{FF2B5EF4-FFF2-40B4-BE49-F238E27FC236}">
              <a16:creationId xmlns:a16="http://schemas.microsoft.com/office/drawing/2014/main" id="{3C51790B-7464-44EB-9FDC-A380FD29E9B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2937" y="7334250"/>
          <a:ext cx="23288625" cy="49291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2.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51EDAA77-A308-4878-B8A1-31B10DC2F578}"/>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C3F84D21-5FA7-41B8-AF81-EA09F4DD1EEE}"/>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F02C40CE-3EE8-43FE-9E52-D1BBE339F27F}"/>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1B38DFB7-D1EA-4DA1-AFAD-9CCB805A9445}"/>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7533" cy="1339908"/>
        </a:xfrm>
        <a:prstGeom prst="rect">
          <a:avLst/>
        </a:prstGeom>
      </xdr:spPr>
    </xdr:pic>
    <xdr:clientData/>
  </xdr:twoCellAnchor>
  <xdr:twoCellAnchor>
    <xdr:from>
      <xdr:col>14</xdr:col>
      <xdr:colOff>93518</xdr:colOff>
      <xdr:row>80</xdr:row>
      <xdr:rowOff>34982</xdr:rowOff>
    </xdr:from>
    <xdr:to>
      <xdr:col>18</xdr:col>
      <xdr:colOff>746587</xdr:colOff>
      <xdr:row>89</xdr:row>
      <xdr:rowOff>127809</xdr:rowOff>
    </xdr:to>
    <xdr:sp macro="" textlink="">
      <xdr:nvSpPr>
        <xdr:cNvPr id="6" name="CuadroTexto 5">
          <a:extLst>
            <a:ext uri="{FF2B5EF4-FFF2-40B4-BE49-F238E27FC236}">
              <a16:creationId xmlns:a16="http://schemas.microsoft.com/office/drawing/2014/main" id="{B6EB847E-57ED-453B-BE20-3065BB0CCBA2}"/>
            </a:ext>
          </a:extLst>
        </xdr:cNvPr>
        <xdr:cNvSpPr txBox="1"/>
      </xdr:nvSpPr>
      <xdr:spPr>
        <a:xfrm>
          <a:off x="10342418" y="13931957"/>
          <a:ext cx="5025044" cy="1597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800" b="1">
              <a:solidFill>
                <a:schemeClr val="tx1"/>
              </a:solidFill>
            </a:rPr>
            <a:t>ESCALERA</a:t>
          </a:r>
          <a:r>
            <a:rPr lang="es-ES" sz="2800" b="1" baseline="0">
              <a:solidFill>
                <a:schemeClr val="tx1"/>
              </a:solidFill>
            </a:rPr>
            <a:t> E4 A PB </a:t>
          </a:r>
          <a:r>
            <a:rPr lang="es-ES" sz="2800" b="1">
              <a:solidFill>
                <a:schemeClr val="tx1"/>
              </a:solidFill>
            </a:rPr>
            <a:t>EJE F-H /4-5</a:t>
          </a:r>
          <a:endParaRPr lang="es-ES" sz="2800" b="1" baseline="0">
            <a:solidFill>
              <a:schemeClr val="tx1"/>
            </a:solidFill>
          </a:endParaRPr>
        </a:p>
        <a:p>
          <a:endParaRPr lang="es-ES" sz="1600" b="1">
            <a:solidFill>
              <a:schemeClr val="tx1"/>
            </a:solidFill>
          </a:endParaRPr>
        </a:p>
      </xdr:txBody>
    </xdr:sp>
    <xdr:clientData/>
  </xdr:twoCellAnchor>
  <xdr:twoCellAnchor editAs="oneCell">
    <xdr:from>
      <xdr:col>8</xdr:col>
      <xdr:colOff>336550</xdr:colOff>
      <xdr:row>90</xdr:row>
      <xdr:rowOff>139700</xdr:rowOff>
    </xdr:from>
    <xdr:to>
      <xdr:col>24</xdr:col>
      <xdr:colOff>263298</xdr:colOff>
      <xdr:row>99</xdr:row>
      <xdr:rowOff>132896</xdr:rowOff>
    </xdr:to>
    <xdr:pic>
      <xdr:nvPicPr>
        <xdr:cNvPr id="7" name="Imagen 6">
          <a:extLst>
            <a:ext uri="{FF2B5EF4-FFF2-40B4-BE49-F238E27FC236}">
              <a16:creationId xmlns:a16="http://schemas.microsoft.com/office/drawing/2014/main" id="{103BB46F-2178-4862-BC73-0B3C389E5A9A}"/>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2043"/>
        <a:stretch/>
      </xdr:blipFill>
      <xdr:spPr bwMode="auto">
        <a:xfrm>
          <a:off x="6013450" y="15703550"/>
          <a:ext cx="16385948" cy="14314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412750</xdr:colOff>
      <xdr:row>13</xdr:row>
      <xdr:rowOff>50800</xdr:rowOff>
    </xdr:from>
    <xdr:to>
      <xdr:col>9</xdr:col>
      <xdr:colOff>325121</xdr:colOff>
      <xdr:row>75</xdr:row>
      <xdr:rowOff>31750</xdr:rowOff>
    </xdr:to>
    <xdr:pic>
      <xdr:nvPicPr>
        <xdr:cNvPr id="10" name="Imagen 9">
          <a:extLst>
            <a:ext uri="{FF2B5EF4-FFF2-40B4-BE49-F238E27FC236}">
              <a16:creationId xmlns:a16="http://schemas.microsoft.com/office/drawing/2014/main" id="{5ECAE8AF-858A-47E6-AB20-F02C1AC3DD2B}"/>
            </a:ext>
          </a:extLst>
        </xdr:cNvPr>
        <xdr:cNvPicPr>
          <a:picLocks noChangeAspect="1"/>
        </xdr:cNvPicPr>
      </xdr:nvPicPr>
      <xdr:blipFill>
        <a:blip xmlns:r="http://schemas.openxmlformats.org/officeDocument/2006/relationships" r:embed="rId6"/>
        <a:stretch>
          <a:fillRect/>
        </a:stretch>
      </xdr:blipFill>
      <xdr:spPr>
        <a:xfrm>
          <a:off x="762000" y="2940050"/>
          <a:ext cx="6008371" cy="10013950"/>
        </a:xfrm>
        <a:prstGeom prst="rect">
          <a:avLst/>
        </a:prstGeom>
      </xdr:spPr>
    </xdr:pic>
    <xdr:clientData/>
  </xdr:twoCellAnchor>
  <xdr:twoCellAnchor editAs="oneCell">
    <xdr:from>
      <xdr:col>9</xdr:col>
      <xdr:colOff>615951</xdr:colOff>
      <xdr:row>13</xdr:row>
      <xdr:rowOff>95250</xdr:rowOff>
    </xdr:from>
    <xdr:to>
      <xdr:col>16</xdr:col>
      <xdr:colOff>1079500</xdr:colOff>
      <xdr:row>73</xdr:row>
      <xdr:rowOff>127000</xdr:rowOff>
    </xdr:to>
    <xdr:pic>
      <xdr:nvPicPr>
        <xdr:cNvPr id="11" name="Imagen 10">
          <a:extLst>
            <a:ext uri="{FF2B5EF4-FFF2-40B4-BE49-F238E27FC236}">
              <a16:creationId xmlns:a16="http://schemas.microsoft.com/office/drawing/2014/main" id="{082A4A8F-69A6-4C35-B923-BF43D47D2B32}"/>
            </a:ext>
          </a:extLst>
        </xdr:cNvPr>
        <xdr:cNvPicPr>
          <a:picLocks noChangeAspect="1"/>
        </xdr:cNvPicPr>
      </xdr:nvPicPr>
      <xdr:blipFill>
        <a:blip xmlns:r="http://schemas.openxmlformats.org/officeDocument/2006/relationships" r:embed="rId7"/>
        <a:stretch>
          <a:fillRect/>
        </a:stretch>
      </xdr:blipFill>
      <xdr:spPr>
        <a:xfrm>
          <a:off x="7061201" y="2984500"/>
          <a:ext cx="5702299" cy="9747250"/>
        </a:xfrm>
        <a:prstGeom prst="rect">
          <a:avLst/>
        </a:prstGeom>
      </xdr:spPr>
    </xdr:pic>
    <xdr:clientData/>
  </xdr:twoCellAnchor>
  <xdr:twoCellAnchor editAs="oneCell">
    <xdr:from>
      <xdr:col>20</xdr:col>
      <xdr:colOff>1143001</xdr:colOff>
      <xdr:row>14</xdr:row>
      <xdr:rowOff>6350</xdr:rowOff>
    </xdr:from>
    <xdr:to>
      <xdr:col>25</xdr:col>
      <xdr:colOff>857251</xdr:colOff>
      <xdr:row>74</xdr:row>
      <xdr:rowOff>0</xdr:rowOff>
    </xdr:to>
    <xdr:pic>
      <xdr:nvPicPr>
        <xdr:cNvPr id="12" name="Imagen 11">
          <a:extLst>
            <a:ext uri="{FF2B5EF4-FFF2-40B4-BE49-F238E27FC236}">
              <a16:creationId xmlns:a16="http://schemas.microsoft.com/office/drawing/2014/main" id="{6274C301-D39C-479E-BEA8-6253C19C17F0}"/>
            </a:ext>
          </a:extLst>
        </xdr:cNvPr>
        <xdr:cNvPicPr>
          <a:picLocks noChangeAspect="1"/>
        </xdr:cNvPicPr>
      </xdr:nvPicPr>
      <xdr:blipFill>
        <a:blip xmlns:r="http://schemas.openxmlformats.org/officeDocument/2006/relationships" r:embed="rId8"/>
        <a:stretch>
          <a:fillRect/>
        </a:stretch>
      </xdr:blipFill>
      <xdr:spPr>
        <a:xfrm>
          <a:off x="18510251" y="3086100"/>
          <a:ext cx="5588000" cy="9677400"/>
        </a:xfrm>
        <a:prstGeom prst="rect">
          <a:avLst/>
        </a:prstGeom>
      </xdr:spPr>
    </xdr:pic>
    <xdr:clientData/>
  </xdr:twoCellAnchor>
  <xdr:twoCellAnchor editAs="oneCell">
    <xdr:from>
      <xdr:col>17</xdr:col>
      <xdr:colOff>19051</xdr:colOff>
      <xdr:row>13</xdr:row>
      <xdr:rowOff>107950</xdr:rowOff>
    </xdr:from>
    <xdr:to>
      <xdr:col>20</xdr:col>
      <xdr:colOff>920750</xdr:colOff>
      <xdr:row>73</xdr:row>
      <xdr:rowOff>127000</xdr:rowOff>
    </xdr:to>
    <xdr:pic>
      <xdr:nvPicPr>
        <xdr:cNvPr id="13" name="Imagen 12">
          <a:extLst>
            <a:ext uri="{FF2B5EF4-FFF2-40B4-BE49-F238E27FC236}">
              <a16:creationId xmlns:a16="http://schemas.microsoft.com/office/drawing/2014/main" id="{93303C58-849B-42ED-AAA5-6E841CC9C6DF}"/>
            </a:ext>
          </a:extLst>
        </xdr:cNvPr>
        <xdr:cNvPicPr>
          <a:picLocks noChangeAspect="1"/>
        </xdr:cNvPicPr>
      </xdr:nvPicPr>
      <xdr:blipFill>
        <a:blip xmlns:r="http://schemas.openxmlformats.org/officeDocument/2006/relationships" r:embed="rId9"/>
        <a:stretch>
          <a:fillRect/>
        </a:stretch>
      </xdr:blipFill>
      <xdr:spPr>
        <a:xfrm>
          <a:off x="13131801" y="2997200"/>
          <a:ext cx="5156199" cy="9734550"/>
        </a:xfrm>
        <a:prstGeom prst="rect">
          <a:avLst/>
        </a:prstGeom>
      </xdr:spPr>
    </xdr:pic>
    <xdr:clientData/>
  </xdr:twoCellAnchor>
</xdr:wsDr>
</file>

<file path=xl/drawings/drawing183.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52BDB778-CEA5-4134-B39B-BBB599E3990F}"/>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8350A39F-A499-4BCB-A200-12A9AE4E95BB}"/>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82</xdr:row>
      <xdr:rowOff>51954</xdr:rowOff>
    </xdr:from>
    <xdr:to>
      <xdr:col>17</xdr:col>
      <xdr:colOff>1410295</xdr:colOff>
      <xdr:row>85</xdr:row>
      <xdr:rowOff>589</xdr:rowOff>
    </xdr:to>
    <xdr:sp macro="" textlink="">
      <xdr:nvSpPr>
        <xdr:cNvPr id="4" name="CuadroTexto 3">
          <a:extLst>
            <a:ext uri="{FF2B5EF4-FFF2-40B4-BE49-F238E27FC236}">
              <a16:creationId xmlns:a16="http://schemas.microsoft.com/office/drawing/2014/main" id="{8210267B-1125-4325-957E-8237D9DE9497}"/>
            </a:ext>
          </a:extLst>
        </xdr:cNvPr>
        <xdr:cNvSpPr txBox="1"/>
      </xdr:nvSpPr>
      <xdr:spPr>
        <a:xfrm>
          <a:off x="11970327" y="14768079"/>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81</xdr:row>
      <xdr:rowOff>103909</xdr:rowOff>
    </xdr:from>
    <xdr:to>
      <xdr:col>16</xdr:col>
      <xdr:colOff>259814</xdr:colOff>
      <xdr:row>85</xdr:row>
      <xdr:rowOff>7780</xdr:rowOff>
    </xdr:to>
    <xdr:sp macro="" textlink="">
      <xdr:nvSpPr>
        <xdr:cNvPr id="5" name="Rectángulo redondeado 2">
          <a:extLst>
            <a:ext uri="{FF2B5EF4-FFF2-40B4-BE49-F238E27FC236}">
              <a16:creationId xmlns:a16="http://schemas.microsoft.com/office/drawing/2014/main" id="{6F913426-440E-4C4B-A1C9-4E1E0FCBDC60}"/>
            </a:ext>
          </a:extLst>
        </xdr:cNvPr>
        <xdr:cNvSpPr/>
      </xdr:nvSpPr>
      <xdr:spPr>
        <a:xfrm>
          <a:off x="10753725" y="14658109"/>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200743</xdr:colOff>
      <xdr:row>76</xdr:row>
      <xdr:rowOff>128350</xdr:rowOff>
    </xdr:from>
    <xdr:to>
      <xdr:col>16</xdr:col>
      <xdr:colOff>270057</xdr:colOff>
      <xdr:row>80</xdr:row>
      <xdr:rowOff>46599</xdr:rowOff>
    </xdr:to>
    <xdr:sp macro="" textlink="">
      <xdr:nvSpPr>
        <xdr:cNvPr id="6" name="Rectángulo redondeado 2">
          <a:extLst>
            <a:ext uri="{FF2B5EF4-FFF2-40B4-BE49-F238E27FC236}">
              <a16:creationId xmlns:a16="http://schemas.microsoft.com/office/drawing/2014/main" id="{11CDB3D1-4A97-45BA-8F14-CDD5AD48255C}"/>
            </a:ext>
          </a:extLst>
        </xdr:cNvPr>
        <xdr:cNvSpPr/>
      </xdr:nvSpPr>
      <xdr:spPr>
        <a:xfrm>
          <a:off x="10763968" y="13872925"/>
          <a:ext cx="1164689" cy="56594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310289</xdr:colOff>
      <xdr:row>77</xdr:row>
      <xdr:rowOff>94546</xdr:rowOff>
    </xdr:from>
    <xdr:to>
      <xdr:col>17</xdr:col>
      <xdr:colOff>1408857</xdr:colOff>
      <xdr:row>80</xdr:row>
      <xdr:rowOff>57559</xdr:rowOff>
    </xdr:to>
    <xdr:sp macro="" textlink="">
      <xdr:nvSpPr>
        <xdr:cNvPr id="7" name="CuadroTexto 6">
          <a:extLst>
            <a:ext uri="{FF2B5EF4-FFF2-40B4-BE49-F238E27FC236}">
              <a16:creationId xmlns:a16="http://schemas.microsoft.com/office/drawing/2014/main" id="{06E494F2-C294-4385-A768-B3F939D04920}"/>
            </a:ext>
          </a:extLst>
        </xdr:cNvPr>
        <xdr:cNvSpPr txBox="1"/>
      </xdr:nvSpPr>
      <xdr:spPr>
        <a:xfrm>
          <a:off x="11968889" y="14001046"/>
          <a:ext cx="2536843" cy="448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8" name="AutoShape 1">
          <a:extLst>
            <a:ext uri="{FF2B5EF4-FFF2-40B4-BE49-F238E27FC236}">
              <a16:creationId xmlns:a16="http://schemas.microsoft.com/office/drawing/2014/main" id="{2A7DE043-0DE4-4DBE-A2E4-B55D086B36F1}"/>
            </a:ext>
          </a:extLst>
        </xdr:cNvPr>
        <xdr:cNvSpPr>
          <a:spLocks noChangeAspect="1" noChangeArrowheads="1"/>
        </xdr:cNvSpPr>
      </xdr:nvSpPr>
      <xdr:spPr bwMode="auto">
        <a:xfrm>
          <a:off x="6438900" y="6210300"/>
          <a:ext cx="304800" cy="2952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415637</xdr:colOff>
      <xdr:row>87</xdr:row>
      <xdr:rowOff>69272</xdr:rowOff>
    </xdr:from>
    <xdr:to>
      <xdr:col>9</xdr:col>
      <xdr:colOff>266700</xdr:colOff>
      <xdr:row>93</xdr:row>
      <xdr:rowOff>398863</xdr:rowOff>
    </xdr:to>
    <xdr:pic>
      <xdr:nvPicPr>
        <xdr:cNvPr id="9" name="Imagen 8">
          <a:extLst>
            <a:ext uri="{FF2B5EF4-FFF2-40B4-BE49-F238E27FC236}">
              <a16:creationId xmlns:a16="http://schemas.microsoft.com/office/drawing/2014/main" id="{D59A336E-98D7-41AB-AF3E-B82CBE8E7436}"/>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5330537" y="15642647"/>
          <a:ext cx="1375063" cy="1282091"/>
        </a:xfrm>
        <a:prstGeom prst="rect">
          <a:avLst/>
        </a:prstGeom>
      </xdr:spPr>
    </xdr:pic>
    <xdr:clientData/>
  </xdr:twoCellAnchor>
  <xdr:twoCellAnchor editAs="oneCell">
    <xdr:from>
      <xdr:col>11</xdr:col>
      <xdr:colOff>124689</xdr:colOff>
      <xdr:row>86</xdr:row>
      <xdr:rowOff>138545</xdr:rowOff>
    </xdr:from>
    <xdr:to>
      <xdr:col>12</xdr:col>
      <xdr:colOff>745546</xdr:colOff>
      <xdr:row>93</xdr:row>
      <xdr:rowOff>377536</xdr:rowOff>
    </xdr:to>
    <xdr:pic>
      <xdr:nvPicPr>
        <xdr:cNvPr id="10" name="Imagen 9">
          <a:extLst>
            <a:ext uri="{FF2B5EF4-FFF2-40B4-BE49-F238E27FC236}">
              <a16:creationId xmlns:a16="http://schemas.microsoft.com/office/drawing/2014/main" id="{FF484DC7-EB8F-4BF0-A0BE-F4F4F67AC15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087589" y="15549995"/>
          <a:ext cx="1382857" cy="1353416"/>
        </a:xfrm>
        <a:prstGeom prst="rect">
          <a:avLst/>
        </a:prstGeom>
      </xdr:spPr>
    </xdr:pic>
    <xdr:clientData/>
  </xdr:twoCellAnchor>
  <xdr:twoCellAnchor editAs="oneCell">
    <xdr:from>
      <xdr:col>17</xdr:col>
      <xdr:colOff>1454730</xdr:colOff>
      <xdr:row>36</xdr:row>
      <xdr:rowOff>96982</xdr:rowOff>
    </xdr:from>
    <xdr:to>
      <xdr:col>23</xdr:col>
      <xdr:colOff>75322</xdr:colOff>
      <xdr:row>84</xdr:row>
      <xdr:rowOff>67368</xdr:rowOff>
    </xdr:to>
    <xdr:pic>
      <xdr:nvPicPr>
        <xdr:cNvPr id="11" name="Imagen 10">
          <a:extLst>
            <a:ext uri="{FF2B5EF4-FFF2-40B4-BE49-F238E27FC236}">
              <a16:creationId xmlns:a16="http://schemas.microsoft.com/office/drawing/2014/main" id="{9479CD31-E4F2-4225-BD0D-C44375D76227}"/>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6858" t="2991" r="49677" b="7371"/>
        <a:stretch/>
      </xdr:blipFill>
      <xdr:spPr bwMode="auto">
        <a:xfrm>
          <a:off x="14551605" y="7364557"/>
          <a:ext cx="6573967" cy="77904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665910</xdr:colOff>
      <xdr:row>80</xdr:row>
      <xdr:rowOff>21325</xdr:rowOff>
    </xdr:from>
    <xdr:to>
      <xdr:col>20</xdr:col>
      <xdr:colOff>513552</xdr:colOff>
      <xdr:row>82</xdr:row>
      <xdr:rowOff>17318</xdr:rowOff>
    </xdr:to>
    <xdr:sp macro="" textlink="">
      <xdr:nvSpPr>
        <xdr:cNvPr id="12" name="Rectángulo redondeado 2">
          <a:extLst>
            <a:ext uri="{FF2B5EF4-FFF2-40B4-BE49-F238E27FC236}">
              <a16:creationId xmlns:a16="http://schemas.microsoft.com/office/drawing/2014/main" id="{BC038851-A28D-45DB-B927-BA447A5738BF}"/>
            </a:ext>
          </a:extLst>
        </xdr:cNvPr>
        <xdr:cNvSpPr/>
      </xdr:nvSpPr>
      <xdr:spPr>
        <a:xfrm>
          <a:off x="16706010" y="14413600"/>
          <a:ext cx="1162092" cy="31984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631966</xdr:colOff>
      <xdr:row>75</xdr:row>
      <xdr:rowOff>13184</xdr:rowOff>
    </xdr:from>
    <xdr:to>
      <xdr:col>20</xdr:col>
      <xdr:colOff>479608</xdr:colOff>
      <xdr:row>77</xdr:row>
      <xdr:rowOff>17317</xdr:rowOff>
    </xdr:to>
    <xdr:sp macro="" textlink="">
      <xdr:nvSpPr>
        <xdr:cNvPr id="13" name="Rectángulo redondeado 2">
          <a:extLst>
            <a:ext uri="{FF2B5EF4-FFF2-40B4-BE49-F238E27FC236}">
              <a16:creationId xmlns:a16="http://schemas.microsoft.com/office/drawing/2014/main" id="{CFD0BF48-A350-4123-942C-9403C58D07B7}"/>
            </a:ext>
          </a:extLst>
        </xdr:cNvPr>
        <xdr:cNvSpPr/>
      </xdr:nvSpPr>
      <xdr:spPr>
        <a:xfrm>
          <a:off x="16672066" y="13595834"/>
          <a:ext cx="1162092" cy="32798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631967</xdr:colOff>
      <xdr:row>77</xdr:row>
      <xdr:rowOff>106357</xdr:rowOff>
    </xdr:from>
    <xdr:to>
      <xdr:col>20</xdr:col>
      <xdr:colOff>479609</xdr:colOff>
      <xdr:row>79</xdr:row>
      <xdr:rowOff>138546</xdr:rowOff>
    </xdr:to>
    <xdr:sp macro="" textlink="">
      <xdr:nvSpPr>
        <xdr:cNvPr id="14" name="Rectángulo redondeado 2">
          <a:extLst>
            <a:ext uri="{FF2B5EF4-FFF2-40B4-BE49-F238E27FC236}">
              <a16:creationId xmlns:a16="http://schemas.microsoft.com/office/drawing/2014/main" id="{AA4B07C9-8CF3-4781-9EEE-A2907AA57925}"/>
            </a:ext>
          </a:extLst>
        </xdr:cNvPr>
        <xdr:cNvSpPr/>
      </xdr:nvSpPr>
      <xdr:spPr>
        <a:xfrm>
          <a:off x="16672067" y="14012857"/>
          <a:ext cx="1162092" cy="35603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565554</xdr:colOff>
      <xdr:row>49</xdr:row>
      <xdr:rowOff>141390</xdr:rowOff>
    </xdr:from>
    <xdr:to>
      <xdr:col>20</xdr:col>
      <xdr:colOff>413196</xdr:colOff>
      <xdr:row>52</xdr:row>
      <xdr:rowOff>138657</xdr:rowOff>
    </xdr:to>
    <xdr:sp macro="" textlink="">
      <xdr:nvSpPr>
        <xdr:cNvPr id="15" name="Rectángulo redondeado 2">
          <a:extLst>
            <a:ext uri="{FF2B5EF4-FFF2-40B4-BE49-F238E27FC236}">
              <a16:creationId xmlns:a16="http://schemas.microsoft.com/office/drawing/2014/main" id="{23F2F3B2-34A9-4AC3-8D5A-0D17A5EDCC0A}"/>
            </a:ext>
          </a:extLst>
        </xdr:cNvPr>
        <xdr:cNvSpPr/>
      </xdr:nvSpPr>
      <xdr:spPr>
        <a:xfrm>
          <a:off x="16610849" y="9579799"/>
          <a:ext cx="1163824" cy="490835"/>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660716</xdr:colOff>
      <xdr:row>71</xdr:row>
      <xdr:rowOff>151556</xdr:rowOff>
    </xdr:from>
    <xdr:to>
      <xdr:col>20</xdr:col>
      <xdr:colOff>508358</xdr:colOff>
      <xdr:row>74</xdr:row>
      <xdr:rowOff>148244</xdr:rowOff>
    </xdr:to>
    <xdr:sp macro="" textlink="">
      <xdr:nvSpPr>
        <xdr:cNvPr id="16" name="Rectángulo redondeado 2">
          <a:extLst>
            <a:ext uri="{FF2B5EF4-FFF2-40B4-BE49-F238E27FC236}">
              <a16:creationId xmlns:a16="http://schemas.microsoft.com/office/drawing/2014/main" id="{3625EBDB-93AF-4E2D-8FDB-6AE321C148D4}"/>
            </a:ext>
          </a:extLst>
        </xdr:cNvPr>
        <xdr:cNvSpPr/>
      </xdr:nvSpPr>
      <xdr:spPr>
        <a:xfrm>
          <a:off x="16700816" y="13086506"/>
          <a:ext cx="1162092" cy="48246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5</xdr:col>
      <xdr:colOff>661901</xdr:colOff>
      <xdr:row>78</xdr:row>
      <xdr:rowOff>34636</xdr:rowOff>
    </xdr:from>
    <xdr:to>
      <xdr:col>9</xdr:col>
      <xdr:colOff>369396</xdr:colOff>
      <xdr:row>81</xdr:row>
      <xdr:rowOff>61480</xdr:rowOff>
    </xdr:to>
    <xdr:sp macro="" textlink="">
      <xdr:nvSpPr>
        <xdr:cNvPr id="17" name="CuadroTexto 16">
          <a:extLst>
            <a:ext uri="{FF2B5EF4-FFF2-40B4-BE49-F238E27FC236}">
              <a16:creationId xmlns:a16="http://schemas.microsoft.com/office/drawing/2014/main" id="{501D8823-E9B8-4730-A93C-F57A00FDCE0E}"/>
            </a:ext>
          </a:extLst>
        </xdr:cNvPr>
        <xdr:cNvSpPr txBox="1"/>
      </xdr:nvSpPr>
      <xdr:spPr>
        <a:xfrm>
          <a:off x="4052801" y="14103061"/>
          <a:ext cx="2755495" cy="512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ESCALERA</a:t>
          </a:r>
          <a:r>
            <a:rPr lang="es-ES" sz="1600" b="1" baseline="0">
              <a:solidFill>
                <a:schemeClr val="tx1"/>
              </a:solidFill>
            </a:rPr>
            <a:t> N7-N8</a:t>
          </a:r>
          <a:endParaRPr lang="es-ES" sz="1600" b="1">
            <a:solidFill>
              <a:schemeClr val="tx1"/>
            </a:solidFill>
          </a:endParaRPr>
        </a:p>
      </xdr:txBody>
    </xdr:sp>
    <xdr:clientData/>
  </xdr:twoCellAnchor>
  <xdr:twoCellAnchor>
    <xdr:from>
      <xdr:col>19</xdr:col>
      <xdr:colOff>639586</xdr:colOff>
      <xdr:row>67</xdr:row>
      <xdr:rowOff>172856</xdr:rowOff>
    </xdr:from>
    <xdr:to>
      <xdr:col>20</xdr:col>
      <xdr:colOff>487228</xdr:colOff>
      <xdr:row>71</xdr:row>
      <xdr:rowOff>67367</xdr:rowOff>
    </xdr:to>
    <xdr:sp macro="" textlink="">
      <xdr:nvSpPr>
        <xdr:cNvPr id="18" name="Rectángulo redondeado 2">
          <a:extLst>
            <a:ext uri="{FF2B5EF4-FFF2-40B4-BE49-F238E27FC236}">
              <a16:creationId xmlns:a16="http://schemas.microsoft.com/office/drawing/2014/main" id="{7E167AB1-C62B-4F2D-826B-9C22E13B2E2E}"/>
            </a:ext>
          </a:extLst>
        </xdr:cNvPr>
        <xdr:cNvSpPr/>
      </xdr:nvSpPr>
      <xdr:spPr>
        <a:xfrm>
          <a:off x="16679686" y="12450581"/>
          <a:ext cx="1162092" cy="551736"/>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582436</xdr:colOff>
      <xdr:row>65</xdr:row>
      <xdr:rowOff>2139</xdr:rowOff>
    </xdr:from>
    <xdr:to>
      <xdr:col>20</xdr:col>
      <xdr:colOff>430078</xdr:colOff>
      <xdr:row>68</xdr:row>
      <xdr:rowOff>67367</xdr:rowOff>
    </xdr:to>
    <xdr:sp macro="" textlink="">
      <xdr:nvSpPr>
        <xdr:cNvPr id="20" name="Rectángulo redondeado 2">
          <a:extLst>
            <a:ext uri="{FF2B5EF4-FFF2-40B4-BE49-F238E27FC236}">
              <a16:creationId xmlns:a16="http://schemas.microsoft.com/office/drawing/2014/main" id="{5071C07F-68C6-49B3-B764-E0654D44A7E6}"/>
            </a:ext>
          </a:extLst>
        </xdr:cNvPr>
        <xdr:cNvSpPr/>
      </xdr:nvSpPr>
      <xdr:spPr>
        <a:xfrm>
          <a:off x="16622536" y="11965539"/>
          <a:ext cx="1162092" cy="55100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552315</xdr:colOff>
      <xdr:row>62</xdr:row>
      <xdr:rowOff>18421</xdr:rowOff>
    </xdr:from>
    <xdr:to>
      <xdr:col>20</xdr:col>
      <xdr:colOff>399957</xdr:colOff>
      <xdr:row>64</xdr:row>
      <xdr:rowOff>116417</xdr:rowOff>
    </xdr:to>
    <xdr:sp macro="" textlink="">
      <xdr:nvSpPr>
        <xdr:cNvPr id="21" name="Rectángulo redondeado 2">
          <a:extLst>
            <a:ext uri="{FF2B5EF4-FFF2-40B4-BE49-F238E27FC236}">
              <a16:creationId xmlns:a16="http://schemas.microsoft.com/office/drawing/2014/main" id="{041349C9-C524-4360-8F91-E373CA7C682E}"/>
            </a:ext>
          </a:extLst>
        </xdr:cNvPr>
        <xdr:cNvSpPr/>
      </xdr:nvSpPr>
      <xdr:spPr>
        <a:xfrm>
          <a:off x="16592415" y="11496046"/>
          <a:ext cx="1162092" cy="421846"/>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558665</xdr:colOff>
      <xdr:row>59</xdr:row>
      <xdr:rowOff>15246</xdr:rowOff>
    </xdr:from>
    <xdr:to>
      <xdr:col>20</xdr:col>
      <xdr:colOff>406307</xdr:colOff>
      <xdr:row>61</xdr:row>
      <xdr:rowOff>113242</xdr:rowOff>
    </xdr:to>
    <xdr:sp macro="" textlink="">
      <xdr:nvSpPr>
        <xdr:cNvPr id="23" name="Rectángulo redondeado 2">
          <a:extLst>
            <a:ext uri="{FF2B5EF4-FFF2-40B4-BE49-F238E27FC236}">
              <a16:creationId xmlns:a16="http://schemas.microsoft.com/office/drawing/2014/main" id="{731DD780-7235-4317-A313-00F6BD9E0B07}"/>
            </a:ext>
          </a:extLst>
        </xdr:cNvPr>
        <xdr:cNvSpPr/>
      </xdr:nvSpPr>
      <xdr:spPr>
        <a:xfrm>
          <a:off x="16598765" y="11007096"/>
          <a:ext cx="1162092" cy="421846"/>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7</xdr:col>
      <xdr:colOff>369263</xdr:colOff>
      <xdr:row>87</xdr:row>
      <xdr:rowOff>163465</xdr:rowOff>
    </xdr:from>
    <xdr:to>
      <xdr:col>23</xdr:col>
      <xdr:colOff>619861</xdr:colOff>
      <xdr:row>93</xdr:row>
      <xdr:rowOff>671011</xdr:rowOff>
    </xdr:to>
    <xdr:pic>
      <xdr:nvPicPr>
        <xdr:cNvPr id="26" name="Imagen 25">
          <a:extLst>
            <a:ext uri="{FF2B5EF4-FFF2-40B4-BE49-F238E27FC236}">
              <a16:creationId xmlns:a16="http://schemas.microsoft.com/office/drawing/2014/main" id="{EB62EA01-A9A4-4740-96EE-07A7CA619E59}"/>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5284163" y="15736840"/>
          <a:ext cx="16385948" cy="14600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562747</xdr:colOff>
      <xdr:row>56</xdr:row>
      <xdr:rowOff>5721</xdr:rowOff>
    </xdr:from>
    <xdr:to>
      <xdr:col>20</xdr:col>
      <xdr:colOff>410389</xdr:colOff>
      <xdr:row>58</xdr:row>
      <xdr:rowOff>103718</xdr:rowOff>
    </xdr:to>
    <xdr:sp macro="" textlink="">
      <xdr:nvSpPr>
        <xdr:cNvPr id="27" name="Rectángulo redondeado 2">
          <a:extLst>
            <a:ext uri="{FF2B5EF4-FFF2-40B4-BE49-F238E27FC236}">
              <a16:creationId xmlns:a16="http://schemas.microsoft.com/office/drawing/2014/main" id="{568E3957-4C17-43D2-9C87-D9A70B50D7C6}"/>
            </a:ext>
          </a:extLst>
        </xdr:cNvPr>
        <xdr:cNvSpPr/>
      </xdr:nvSpPr>
      <xdr:spPr>
        <a:xfrm>
          <a:off x="16598765" y="10578471"/>
          <a:ext cx="1160731" cy="424568"/>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553470</xdr:colOff>
      <xdr:row>52</xdr:row>
      <xdr:rowOff>161585</xdr:rowOff>
    </xdr:from>
    <xdr:to>
      <xdr:col>20</xdr:col>
      <xdr:colOff>401112</xdr:colOff>
      <xdr:row>55</xdr:row>
      <xdr:rowOff>95060</xdr:rowOff>
    </xdr:to>
    <xdr:sp macro="" textlink="">
      <xdr:nvSpPr>
        <xdr:cNvPr id="29" name="Rectángulo redondeado 2">
          <a:extLst>
            <a:ext uri="{FF2B5EF4-FFF2-40B4-BE49-F238E27FC236}">
              <a16:creationId xmlns:a16="http://schemas.microsoft.com/office/drawing/2014/main" id="{F886DAB5-08E2-4FB8-87B9-F3ABA941CBB6}"/>
            </a:ext>
          </a:extLst>
        </xdr:cNvPr>
        <xdr:cNvSpPr/>
      </xdr:nvSpPr>
      <xdr:spPr>
        <a:xfrm>
          <a:off x="16598765" y="10093562"/>
          <a:ext cx="1163824" cy="42704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wsDr>
</file>

<file path=xl/drawings/drawing184.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E4A5A5DC-4CF0-49C3-B7DF-D28ADA4669AA}"/>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02794553-3DAB-4515-9ABB-26D9DF00E6E5}"/>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9D4E2423-38E2-4595-B2CA-1E31C718CCCB}"/>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BC80F07C-D8DD-4E36-BB82-67B8842E3B3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7533" cy="1339908"/>
        </a:xfrm>
        <a:prstGeom prst="rect">
          <a:avLst/>
        </a:prstGeom>
      </xdr:spPr>
    </xdr:pic>
    <xdr:clientData/>
  </xdr:twoCellAnchor>
  <xdr:twoCellAnchor editAs="oneCell">
    <xdr:from>
      <xdr:col>8</xdr:col>
      <xdr:colOff>252557</xdr:colOff>
      <xdr:row>90</xdr:row>
      <xdr:rowOff>50366</xdr:rowOff>
    </xdr:from>
    <xdr:to>
      <xdr:col>24</xdr:col>
      <xdr:colOff>217405</xdr:colOff>
      <xdr:row>99</xdr:row>
      <xdr:rowOff>91187</xdr:rowOff>
    </xdr:to>
    <xdr:pic>
      <xdr:nvPicPr>
        <xdr:cNvPr id="7" name="Imagen 6">
          <a:extLst>
            <a:ext uri="{FF2B5EF4-FFF2-40B4-BE49-F238E27FC236}">
              <a16:creationId xmlns:a16="http://schemas.microsoft.com/office/drawing/2014/main" id="{5127358B-712D-4085-94EA-2C746B31EDFE}"/>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2043"/>
        <a:stretch/>
      </xdr:blipFill>
      <xdr:spPr bwMode="auto">
        <a:xfrm>
          <a:off x="5929457" y="15614216"/>
          <a:ext cx="16424048" cy="14790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23812</xdr:colOff>
      <xdr:row>35</xdr:row>
      <xdr:rowOff>119062</xdr:rowOff>
    </xdr:from>
    <xdr:to>
      <xdr:col>25</xdr:col>
      <xdr:colOff>357187</xdr:colOff>
      <xdr:row>64</xdr:row>
      <xdr:rowOff>71436</xdr:rowOff>
    </xdr:to>
    <xdr:pic>
      <xdr:nvPicPr>
        <xdr:cNvPr id="9" name="Imagen 8">
          <a:extLst>
            <a:ext uri="{FF2B5EF4-FFF2-40B4-BE49-F238E27FC236}">
              <a16:creationId xmlns:a16="http://schemas.microsoft.com/office/drawing/2014/main" id="{751FA16D-DCDD-494E-922D-683DD6D9088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7187" y="6834187"/>
          <a:ext cx="23241000" cy="47863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5.xml><?xml version="1.0" encoding="utf-8"?>
<xdr:wsDr xmlns:xdr="http://schemas.openxmlformats.org/drawingml/2006/spreadsheetDrawing" xmlns:a="http://schemas.openxmlformats.org/drawingml/2006/main">
  <xdr:twoCellAnchor editAs="oneCell">
    <xdr:from>
      <xdr:col>3</xdr:col>
      <xdr:colOff>12123</xdr:colOff>
      <xdr:row>23</xdr:row>
      <xdr:rowOff>58880</xdr:rowOff>
    </xdr:from>
    <xdr:to>
      <xdr:col>26</xdr:col>
      <xdr:colOff>19053</xdr:colOff>
      <xdr:row>73</xdr:row>
      <xdr:rowOff>114297</xdr:rowOff>
    </xdr:to>
    <xdr:pic>
      <xdr:nvPicPr>
        <xdr:cNvPr id="2" name="Imagen 1">
          <a:extLst>
            <a:ext uri="{FF2B5EF4-FFF2-40B4-BE49-F238E27FC236}">
              <a16:creationId xmlns:a16="http://schemas.microsoft.com/office/drawing/2014/main" id="{75FB830C-1F26-4280-86FF-48CC172C0659}"/>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6858" t="2991" r="49677" b="7371"/>
        <a:stretch/>
      </xdr:blipFill>
      <xdr:spPr bwMode="auto">
        <a:xfrm rot="16200000">
          <a:off x="8931854" y="-2231451"/>
          <a:ext cx="8627917" cy="22733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63500</xdr:colOff>
      <xdr:row>0</xdr:row>
      <xdr:rowOff>0</xdr:rowOff>
    </xdr:from>
    <xdr:to>
      <xdr:col>25</xdr:col>
      <xdr:colOff>1276721</xdr:colOff>
      <xdr:row>0</xdr:row>
      <xdr:rowOff>625747</xdr:rowOff>
    </xdr:to>
    <xdr:pic>
      <xdr:nvPicPr>
        <xdr:cNvPr id="3" name="Imagen 11">
          <a:extLst>
            <a:ext uri="{FF2B5EF4-FFF2-40B4-BE49-F238E27FC236}">
              <a16:creationId xmlns:a16="http://schemas.microsoft.com/office/drawing/2014/main" id="{F3159081-F107-4BC5-81B9-E358250BF924}"/>
            </a:ext>
          </a:extLst>
        </xdr:cNvPr>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4" name="Imagen 10" descr="Gus Marcos – Inversiones Inmobiliarias">
          <a:extLst>
            <a:ext uri="{FF2B5EF4-FFF2-40B4-BE49-F238E27FC236}">
              <a16:creationId xmlns:a16="http://schemas.microsoft.com/office/drawing/2014/main" id="{B5B0328C-8AA4-497B-BB45-ECB6E230984E}"/>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5" name="Imagen 4">
          <a:extLst>
            <a:ext uri="{FF2B5EF4-FFF2-40B4-BE49-F238E27FC236}">
              <a16:creationId xmlns:a16="http://schemas.microsoft.com/office/drawing/2014/main" id="{87D3B575-AA5A-4A8D-AE9F-772C961589BD}"/>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6" name="Imagen 5">
          <a:extLst>
            <a:ext uri="{FF2B5EF4-FFF2-40B4-BE49-F238E27FC236}">
              <a16:creationId xmlns:a16="http://schemas.microsoft.com/office/drawing/2014/main" id="{B0AF7931-9FD5-4508-9C6E-FAD9BCB28EEF}"/>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8729228" y="15540470"/>
          <a:ext cx="1383723" cy="1336098"/>
        </a:xfrm>
        <a:prstGeom prst="rect">
          <a:avLst/>
        </a:prstGeom>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7" name="Rectángulo redondeado 2">
          <a:extLst>
            <a:ext uri="{FF2B5EF4-FFF2-40B4-BE49-F238E27FC236}">
              <a16:creationId xmlns:a16="http://schemas.microsoft.com/office/drawing/2014/main" id="{4A6EB5EB-E7B6-411C-8109-A223786C27ED}"/>
            </a:ext>
          </a:extLst>
        </xdr:cNvPr>
        <xdr:cNvSpPr/>
      </xdr:nvSpPr>
      <xdr:spPr>
        <a:xfrm>
          <a:off x="290945" y="14589702"/>
          <a:ext cx="1160360"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8" name="Rectángulo redondeado 2">
          <a:extLst>
            <a:ext uri="{FF2B5EF4-FFF2-40B4-BE49-F238E27FC236}">
              <a16:creationId xmlns:a16="http://schemas.microsoft.com/office/drawing/2014/main" id="{4C5605AE-0CF9-4D64-AD4D-57984D772B2C}"/>
            </a:ext>
          </a:extLst>
        </xdr:cNvPr>
        <xdr:cNvSpPr/>
      </xdr:nvSpPr>
      <xdr:spPr>
        <a:xfrm>
          <a:off x="313458" y="13790468"/>
          <a:ext cx="1159575" cy="59537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9" name="CuadroTexto 8">
          <a:extLst>
            <a:ext uri="{FF2B5EF4-FFF2-40B4-BE49-F238E27FC236}">
              <a16:creationId xmlns:a16="http://schemas.microsoft.com/office/drawing/2014/main" id="{9F2AC076-6FCB-4F8C-9A96-82C3CC4B36D7}"/>
            </a:ext>
          </a:extLst>
        </xdr:cNvPr>
        <xdr:cNvSpPr txBox="1"/>
      </xdr:nvSpPr>
      <xdr:spPr>
        <a:xfrm>
          <a:off x="1534391" y="13910830"/>
          <a:ext cx="3685309" cy="4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10" name="CuadroTexto 9">
          <a:extLst>
            <a:ext uri="{FF2B5EF4-FFF2-40B4-BE49-F238E27FC236}">
              <a16:creationId xmlns:a16="http://schemas.microsoft.com/office/drawing/2014/main" id="{E93445F1-F66C-4579-BDC0-B8F1ABE8712F}"/>
            </a:ext>
          </a:extLst>
        </xdr:cNvPr>
        <xdr:cNvSpPr txBox="1"/>
      </xdr:nvSpPr>
      <xdr:spPr>
        <a:xfrm>
          <a:off x="1575954" y="14697075"/>
          <a:ext cx="2497877" cy="48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11</xdr:col>
      <xdr:colOff>181709</xdr:colOff>
      <xdr:row>41</xdr:row>
      <xdr:rowOff>154640</xdr:rowOff>
    </xdr:from>
    <xdr:to>
      <xdr:col>12</xdr:col>
      <xdr:colOff>690830</xdr:colOff>
      <xdr:row>57</xdr:row>
      <xdr:rowOff>45563</xdr:rowOff>
    </xdr:to>
    <xdr:sp macro="" textlink="">
      <xdr:nvSpPr>
        <xdr:cNvPr id="11" name="Rectángulo redondeado 2">
          <a:extLst>
            <a:ext uri="{FF2B5EF4-FFF2-40B4-BE49-F238E27FC236}">
              <a16:creationId xmlns:a16="http://schemas.microsoft.com/office/drawing/2014/main" id="{26331AD1-3C63-4054-B850-F80FF1758585}"/>
            </a:ext>
          </a:extLst>
        </xdr:cNvPr>
        <xdr:cNvSpPr/>
      </xdr:nvSpPr>
      <xdr:spPr>
        <a:xfrm rot="16200000">
          <a:off x="7525702" y="8377219"/>
          <a:ext cx="2503494" cy="1271121"/>
        </a:xfrm>
        <a:prstGeom prst="rect">
          <a:avLst/>
        </a:prstGeom>
        <a:solidFill>
          <a:srgbClr val="C0000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166258</xdr:colOff>
      <xdr:row>42</xdr:row>
      <xdr:rowOff>55417</xdr:rowOff>
    </xdr:from>
    <xdr:to>
      <xdr:col>25</xdr:col>
      <xdr:colOff>138549</xdr:colOff>
      <xdr:row>57</xdr:row>
      <xdr:rowOff>13855</xdr:rowOff>
    </xdr:to>
    <xdr:sp macro="" textlink="">
      <xdr:nvSpPr>
        <xdr:cNvPr id="12" name="Rectángulo redondeado 2">
          <a:extLst>
            <a:ext uri="{FF2B5EF4-FFF2-40B4-BE49-F238E27FC236}">
              <a16:creationId xmlns:a16="http://schemas.microsoft.com/office/drawing/2014/main" id="{3F2FC7EE-3DB6-4E08-8A40-269F05381A09}"/>
            </a:ext>
          </a:extLst>
        </xdr:cNvPr>
        <xdr:cNvSpPr/>
      </xdr:nvSpPr>
      <xdr:spPr>
        <a:xfrm rot="16200000">
          <a:off x="21642534" y="8459066"/>
          <a:ext cx="2387313" cy="1067666"/>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22</xdr:col>
      <xdr:colOff>969822</xdr:colOff>
      <xdr:row>42</xdr:row>
      <xdr:rowOff>41563</xdr:rowOff>
    </xdr:from>
    <xdr:to>
      <xdr:col>24</xdr:col>
      <xdr:colOff>83129</xdr:colOff>
      <xdr:row>57</xdr:row>
      <xdr:rowOff>83129</xdr:rowOff>
    </xdr:to>
    <xdr:sp macro="" textlink="">
      <xdr:nvSpPr>
        <xdr:cNvPr id="13" name="Rectángulo redondeado 2">
          <a:extLst>
            <a:ext uri="{FF2B5EF4-FFF2-40B4-BE49-F238E27FC236}">
              <a16:creationId xmlns:a16="http://schemas.microsoft.com/office/drawing/2014/main" id="{05F5D58C-EC61-4EFE-B336-DFD5E17140A4}"/>
            </a:ext>
          </a:extLst>
        </xdr:cNvPr>
        <xdr:cNvSpPr/>
      </xdr:nvSpPr>
      <xdr:spPr>
        <a:xfrm rot="16200000">
          <a:off x="20389130" y="8425730"/>
          <a:ext cx="2470441" cy="1189757"/>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21</xdr:col>
      <xdr:colOff>401788</xdr:colOff>
      <xdr:row>41</xdr:row>
      <xdr:rowOff>124691</xdr:rowOff>
    </xdr:from>
    <xdr:to>
      <xdr:col>22</xdr:col>
      <xdr:colOff>845134</xdr:colOff>
      <xdr:row>57</xdr:row>
      <xdr:rowOff>55420</xdr:rowOff>
    </xdr:to>
    <xdr:sp macro="" textlink="">
      <xdr:nvSpPr>
        <xdr:cNvPr id="14" name="Rectángulo redondeado 2">
          <a:extLst>
            <a:ext uri="{FF2B5EF4-FFF2-40B4-BE49-F238E27FC236}">
              <a16:creationId xmlns:a16="http://schemas.microsoft.com/office/drawing/2014/main" id="{C294CBE2-7E34-470B-8646-858402BD1BE4}"/>
            </a:ext>
          </a:extLst>
        </xdr:cNvPr>
        <xdr:cNvSpPr/>
      </xdr:nvSpPr>
      <xdr:spPr>
        <a:xfrm rot="16200000">
          <a:off x="19103259" y="8426595"/>
          <a:ext cx="2521529" cy="1081521"/>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967922</xdr:colOff>
      <xdr:row>41</xdr:row>
      <xdr:rowOff>107026</xdr:rowOff>
    </xdr:from>
    <xdr:to>
      <xdr:col>21</xdr:col>
      <xdr:colOff>294412</xdr:colOff>
      <xdr:row>57</xdr:row>
      <xdr:rowOff>45375</xdr:rowOff>
    </xdr:to>
    <xdr:sp macro="" textlink="">
      <xdr:nvSpPr>
        <xdr:cNvPr id="15" name="Rectángulo redondeado 2">
          <a:extLst>
            <a:ext uri="{FF2B5EF4-FFF2-40B4-BE49-F238E27FC236}">
              <a16:creationId xmlns:a16="http://schemas.microsoft.com/office/drawing/2014/main" id="{4011D7A2-1702-4AE4-8704-C18A276C7C81}"/>
            </a:ext>
          </a:extLst>
        </xdr:cNvPr>
        <xdr:cNvSpPr/>
      </xdr:nvSpPr>
      <xdr:spPr>
        <a:xfrm rot="16200000">
          <a:off x="17754605" y="8256793"/>
          <a:ext cx="2529149" cy="1393415"/>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450282</xdr:colOff>
      <xdr:row>41</xdr:row>
      <xdr:rowOff>103215</xdr:rowOff>
    </xdr:from>
    <xdr:to>
      <xdr:col>20</xdr:col>
      <xdr:colOff>952500</xdr:colOff>
      <xdr:row>57</xdr:row>
      <xdr:rowOff>54899</xdr:rowOff>
    </xdr:to>
    <xdr:sp macro="" textlink="">
      <xdr:nvSpPr>
        <xdr:cNvPr id="16" name="Rectángulo redondeado 2">
          <a:extLst>
            <a:ext uri="{FF2B5EF4-FFF2-40B4-BE49-F238E27FC236}">
              <a16:creationId xmlns:a16="http://schemas.microsoft.com/office/drawing/2014/main" id="{6391C72C-B67B-4503-8B58-8021F001BDF5}"/>
            </a:ext>
          </a:extLst>
        </xdr:cNvPr>
        <xdr:cNvSpPr/>
      </xdr:nvSpPr>
      <xdr:spPr>
        <a:xfrm rot="16200000">
          <a:off x="16127474" y="8048023"/>
          <a:ext cx="2542484" cy="1816668"/>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18</xdr:col>
      <xdr:colOff>312766</xdr:colOff>
      <xdr:row>42</xdr:row>
      <xdr:rowOff>20467</xdr:rowOff>
    </xdr:from>
    <xdr:to>
      <xdr:col>19</xdr:col>
      <xdr:colOff>476253</xdr:colOff>
      <xdr:row>57</xdr:row>
      <xdr:rowOff>135862</xdr:rowOff>
    </xdr:to>
    <xdr:sp macro="" textlink="">
      <xdr:nvSpPr>
        <xdr:cNvPr id="17" name="Rectángulo redondeado 2">
          <a:extLst>
            <a:ext uri="{FF2B5EF4-FFF2-40B4-BE49-F238E27FC236}">
              <a16:creationId xmlns:a16="http://schemas.microsoft.com/office/drawing/2014/main" id="{F7F0B4DC-4E35-42DF-9B62-3FC73B65AC21}"/>
            </a:ext>
          </a:extLst>
        </xdr:cNvPr>
        <xdr:cNvSpPr/>
      </xdr:nvSpPr>
      <xdr:spPr>
        <a:xfrm rot="16200000">
          <a:off x="14452862" y="8245071"/>
          <a:ext cx="2544270" cy="1582712"/>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528782</xdr:colOff>
      <xdr:row>41</xdr:row>
      <xdr:rowOff>160789</xdr:rowOff>
    </xdr:from>
    <xdr:to>
      <xdr:col>18</xdr:col>
      <xdr:colOff>312968</xdr:colOff>
      <xdr:row>57</xdr:row>
      <xdr:rowOff>112898</xdr:rowOff>
    </xdr:to>
    <xdr:sp macro="" textlink="">
      <xdr:nvSpPr>
        <xdr:cNvPr id="18" name="Rectángulo redondeado 2">
          <a:extLst>
            <a:ext uri="{FF2B5EF4-FFF2-40B4-BE49-F238E27FC236}">
              <a16:creationId xmlns:a16="http://schemas.microsoft.com/office/drawing/2014/main" id="{E73EBE3E-06D5-41D2-AE98-8996387B8366}"/>
            </a:ext>
          </a:extLst>
        </xdr:cNvPr>
        <xdr:cNvSpPr/>
      </xdr:nvSpPr>
      <xdr:spPr>
        <a:xfrm rot="16200000">
          <a:off x="13008295" y="8360051"/>
          <a:ext cx="2542909" cy="1308186"/>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592283</xdr:colOff>
      <xdr:row>42</xdr:row>
      <xdr:rowOff>11564</xdr:rowOff>
    </xdr:from>
    <xdr:to>
      <xdr:col>17</xdr:col>
      <xdr:colOff>455844</xdr:colOff>
      <xdr:row>57</xdr:row>
      <xdr:rowOff>122423</xdr:rowOff>
    </xdr:to>
    <xdr:sp macro="" textlink="">
      <xdr:nvSpPr>
        <xdr:cNvPr id="19" name="Rectángulo redondeado 2">
          <a:extLst>
            <a:ext uri="{FF2B5EF4-FFF2-40B4-BE49-F238E27FC236}">
              <a16:creationId xmlns:a16="http://schemas.microsoft.com/office/drawing/2014/main" id="{B8C1C6DB-4F94-4CCE-A36A-CC560C4FA8FC}"/>
            </a:ext>
          </a:extLst>
        </xdr:cNvPr>
        <xdr:cNvSpPr/>
      </xdr:nvSpPr>
      <xdr:spPr>
        <a:xfrm rot="16200000">
          <a:off x="11631934" y="8374338"/>
          <a:ext cx="2539734" cy="1301836"/>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347519</xdr:colOff>
      <xdr:row>90</xdr:row>
      <xdr:rowOff>159904</xdr:rowOff>
    </xdr:from>
    <xdr:to>
      <xdr:col>24</xdr:col>
      <xdr:colOff>312367</xdr:colOff>
      <xdr:row>100</xdr:row>
      <xdr:rowOff>34038</xdr:rowOff>
    </xdr:to>
    <xdr:pic>
      <xdr:nvPicPr>
        <xdr:cNvPr id="20" name="Imagen 19">
          <a:extLst>
            <a:ext uri="{FF2B5EF4-FFF2-40B4-BE49-F238E27FC236}">
              <a16:creationId xmlns:a16="http://schemas.microsoft.com/office/drawing/2014/main" id="{0D19B224-AFEA-416D-A426-C4F2490686E3}"/>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6024419" y="15723754"/>
          <a:ext cx="16424048" cy="14743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303812</xdr:colOff>
      <xdr:row>41</xdr:row>
      <xdr:rowOff>148996</xdr:rowOff>
    </xdr:from>
    <xdr:to>
      <xdr:col>16</xdr:col>
      <xdr:colOff>507553</xdr:colOff>
      <xdr:row>57</xdr:row>
      <xdr:rowOff>96569</xdr:rowOff>
    </xdr:to>
    <xdr:sp macro="" textlink="">
      <xdr:nvSpPr>
        <xdr:cNvPr id="21" name="Rectángulo redondeado 2">
          <a:extLst>
            <a:ext uri="{FF2B5EF4-FFF2-40B4-BE49-F238E27FC236}">
              <a16:creationId xmlns:a16="http://schemas.microsoft.com/office/drawing/2014/main" id="{1EA16376-B67F-4B65-8594-518C86AC34B0}"/>
            </a:ext>
          </a:extLst>
        </xdr:cNvPr>
        <xdr:cNvSpPr/>
      </xdr:nvSpPr>
      <xdr:spPr>
        <a:xfrm rot="16200000">
          <a:off x="10235843" y="8382501"/>
          <a:ext cx="2560144" cy="1305919"/>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12</xdr:col>
      <xdr:colOff>714750</xdr:colOff>
      <xdr:row>41</xdr:row>
      <xdr:rowOff>138110</xdr:rowOff>
    </xdr:from>
    <xdr:to>
      <xdr:col>15</xdr:col>
      <xdr:colOff>299360</xdr:colOff>
      <xdr:row>57</xdr:row>
      <xdr:rowOff>85683</xdr:rowOff>
    </xdr:to>
    <xdr:sp macro="" textlink="">
      <xdr:nvSpPr>
        <xdr:cNvPr id="22" name="Rectángulo redondeado 2">
          <a:extLst>
            <a:ext uri="{FF2B5EF4-FFF2-40B4-BE49-F238E27FC236}">
              <a16:creationId xmlns:a16="http://schemas.microsoft.com/office/drawing/2014/main" id="{EB9C8FB2-20DA-483B-8F71-BC4E1B4C777E}"/>
            </a:ext>
          </a:extLst>
        </xdr:cNvPr>
        <xdr:cNvSpPr/>
      </xdr:nvSpPr>
      <xdr:spPr>
        <a:xfrm rot="16200000">
          <a:off x="8867644" y="8313788"/>
          <a:ext cx="2560144" cy="1421574"/>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wsDr>
</file>

<file path=xl/drawings/drawing186.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390249F7-855D-4CE0-9627-1EA3898ED931}"/>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07F968F3-3603-4BBF-8FC7-E657B293C294}"/>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99A092FD-2AFF-4EE0-87A8-9646CCF053E5}"/>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285E55CE-6BE2-4E93-84C6-2415A460CF24}"/>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7533" cy="1339908"/>
        </a:xfrm>
        <a:prstGeom prst="rect">
          <a:avLst/>
        </a:prstGeom>
      </xdr:spPr>
    </xdr:pic>
    <xdr:clientData/>
  </xdr:twoCellAnchor>
  <xdr:twoCellAnchor>
    <xdr:from>
      <xdr:col>14</xdr:col>
      <xdr:colOff>93518</xdr:colOff>
      <xdr:row>80</xdr:row>
      <xdr:rowOff>34982</xdr:rowOff>
    </xdr:from>
    <xdr:to>
      <xdr:col>18</xdr:col>
      <xdr:colOff>746587</xdr:colOff>
      <xdr:row>89</xdr:row>
      <xdr:rowOff>127809</xdr:rowOff>
    </xdr:to>
    <xdr:sp macro="" textlink="">
      <xdr:nvSpPr>
        <xdr:cNvPr id="6" name="CuadroTexto 5">
          <a:extLst>
            <a:ext uri="{FF2B5EF4-FFF2-40B4-BE49-F238E27FC236}">
              <a16:creationId xmlns:a16="http://schemas.microsoft.com/office/drawing/2014/main" id="{7BB62759-5A0F-4351-9875-6391781D56E0}"/>
            </a:ext>
          </a:extLst>
        </xdr:cNvPr>
        <xdr:cNvSpPr txBox="1"/>
      </xdr:nvSpPr>
      <xdr:spPr>
        <a:xfrm>
          <a:off x="10342418" y="13931957"/>
          <a:ext cx="5025044" cy="1597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800" b="1">
              <a:solidFill>
                <a:schemeClr val="tx1"/>
              </a:solidFill>
            </a:rPr>
            <a:t>ESCALERA</a:t>
          </a:r>
          <a:r>
            <a:rPr lang="es-ES" sz="2800" b="1" baseline="0">
              <a:solidFill>
                <a:schemeClr val="tx1"/>
              </a:solidFill>
            </a:rPr>
            <a:t> N7 A N8 </a:t>
          </a:r>
          <a:r>
            <a:rPr lang="es-ES" sz="2800" b="1">
              <a:solidFill>
                <a:schemeClr val="tx1"/>
              </a:solidFill>
            </a:rPr>
            <a:t>EJE F-H /4-5</a:t>
          </a:r>
          <a:endParaRPr lang="es-ES" sz="2800" b="1" baseline="0">
            <a:solidFill>
              <a:schemeClr val="tx1"/>
            </a:solidFill>
          </a:endParaRPr>
        </a:p>
        <a:p>
          <a:endParaRPr lang="es-ES" sz="1600" b="1">
            <a:solidFill>
              <a:schemeClr val="tx1"/>
            </a:solidFill>
          </a:endParaRPr>
        </a:p>
      </xdr:txBody>
    </xdr:sp>
    <xdr:clientData/>
  </xdr:twoCellAnchor>
  <xdr:twoCellAnchor editAs="oneCell">
    <xdr:from>
      <xdr:col>8</xdr:col>
      <xdr:colOff>336550</xdr:colOff>
      <xdr:row>90</xdr:row>
      <xdr:rowOff>139700</xdr:rowOff>
    </xdr:from>
    <xdr:to>
      <xdr:col>24</xdr:col>
      <xdr:colOff>263298</xdr:colOff>
      <xdr:row>99</xdr:row>
      <xdr:rowOff>132896</xdr:rowOff>
    </xdr:to>
    <xdr:pic>
      <xdr:nvPicPr>
        <xdr:cNvPr id="12" name="Imagen 11">
          <a:extLst>
            <a:ext uri="{FF2B5EF4-FFF2-40B4-BE49-F238E27FC236}">
              <a16:creationId xmlns:a16="http://schemas.microsoft.com/office/drawing/2014/main" id="{236CA167-5A7E-4BBF-BBE5-AD16C41B3AB0}"/>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2043"/>
        <a:stretch/>
      </xdr:blipFill>
      <xdr:spPr bwMode="auto">
        <a:xfrm>
          <a:off x="6013450" y="15703550"/>
          <a:ext cx="16385948" cy="14314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7.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F7F5645E-A53F-4F3E-963A-8816AA6187BC}"/>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210FF91A-CADB-4AD4-A082-649940A325F2}"/>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82</xdr:row>
      <xdr:rowOff>51954</xdr:rowOff>
    </xdr:from>
    <xdr:to>
      <xdr:col>17</xdr:col>
      <xdr:colOff>1410295</xdr:colOff>
      <xdr:row>85</xdr:row>
      <xdr:rowOff>589</xdr:rowOff>
    </xdr:to>
    <xdr:sp macro="" textlink="">
      <xdr:nvSpPr>
        <xdr:cNvPr id="4" name="CuadroTexto 3">
          <a:extLst>
            <a:ext uri="{FF2B5EF4-FFF2-40B4-BE49-F238E27FC236}">
              <a16:creationId xmlns:a16="http://schemas.microsoft.com/office/drawing/2014/main" id="{34BC7A26-7613-477A-9BA1-DDB433A290DE}"/>
            </a:ext>
          </a:extLst>
        </xdr:cNvPr>
        <xdr:cNvSpPr txBox="1"/>
      </xdr:nvSpPr>
      <xdr:spPr>
        <a:xfrm>
          <a:off x="11970327" y="14768079"/>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81</xdr:row>
      <xdr:rowOff>103909</xdr:rowOff>
    </xdr:from>
    <xdr:to>
      <xdr:col>16</xdr:col>
      <xdr:colOff>259814</xdr:colOff>
      <xdr:row>85</xdr:row>
      <xdr:rowOff>7780</xdr:rowOff>
    </xdr:to>
    <xdr:sp macro="" textlink="">
      <xdr:nvSpPr>
        <xdr:cNvPr id="5" name="Rectángulo redondeado 2">
          <a:extLst>
            <a:ext uri="{FF2B5EF4-FFF2-40B4-BE49-F238E27FC236}">
              <a16:creationId xmlns:a16="http://schemas.microsoft.com/office/drawing/2014/main" id="{AEC8DA2B-09E2-4D50-B595-16ABC28E25AE}"/>
            </a:ext>
          </a:extLst>
        </xdr:cNvPr>
        <xdr:cNvSpPr/>
      </xdr:nvSpPr>
      <xdr:spPr>
        <a:xfrm>
          <a:off x="10753725" y="14658109"/>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200743</xdr:colOff>
      <xdr:row>76</xdr:row>
      <xdr:rowOff>128350</xdr:rowOff>
    </xdr:from>
    <xdr:to>
      <xdr:col>16</xdr:col>
      <xdr:colOff>270057</xdr:colOff>
      <xdr:row>80</xdr:row>
      <xdr:rowOff>46599</xdr:rowOff>
    </xdr:to>
    <xdr:sp macro="" textlink="">
      <xdr:nvSpPr>
        <xdr:cNvPr id="6" name="Rectángulo redondeado 2">
          <a:extLst>
            <a:ext uri="{FF2B5EF4-FFF2-40B4-BE49-F238E27FC236}">
              <a16:creationId xmlns:a16="http://schemas.microsoft.com/office/drawing/2014/main" id="{40302E46-B17C-4D79-8706-3C727829C4D5}"/>
            </a:ext>
          </a:extLst>
        </xdr:cNvPr>
        <xdr:cNvSpPr/>
      </xdr:nvSpPr>
      <xdr:spPr>
        <a:xfrm>
          <a:off x="10763968" y="13872925"/>
          <a:ext cx="1164689" cy="56594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310289</xdr:colOff>
      <xdr:row>77</xdr:row>
      <xdr:rowOff>94546</xdr:rowOff>
    </xdr:from>
    <xdr:to>
      <xdr:col>17</xdr:col>
      <xdr:colOff>1408857</xdr:colOff>
      <xdr:row>80</xdr:row>
      <xdr:rowOff>57559</xdr:rowOff>
    </xdr:to>
    <xdr:sp macro="" textlink="">
      <xdr:nvSpPr>
        <xdr:cNvPr id="7" name="CuadroTexto 6">
          <a:extLst>
            <a:ext uri="{FF2B5EF4-FFF2-40B4-BE49-F238E27FC236}">
              <a16:creationId xmlns:a16="http://schemas.microsoft.com/office/drawing/2014/main" id="{327DEDCB-D7C1-4FF4-BAD6-3C0F93E7129D}"/>
            </a:ext>
          </a:extLst>
        </xdr:cNvPr>
        <xdr:cNvSpPr txBox="1"/>
      </xdr:nvSpPr>
      <xdr:spPr>
        <a:xfrm>
          <a:off x="11968889" y="14001046"/>
          <a:ext cx="2536843" cy="448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8" name="AutoShape 1">
          <a:extLst>
            <a:ext uri="{FF2B5EF4-FFF2-40B4-BE49-F238E27FC236}">
              <a16:creationId xmlns:a16="http://schemas.microsoft.com/office/drawing/2014/main" id="{D7D4ADE5-728B-4217-B0EC-B7C77190483C}"/>
            </a:ext>
          </a:extLst>
        </xdr:cNvPr>
        <xdr:cNvSpPr>
          <a:spLocks noChangeAspect="1" noChangeArrowheads="1"/>
        </xdr:cNvSpPr>
      </xdr:nvSpPr>
      <xdr:spPr bwMode="auto">
        <a:xfrm>
          <a:off x="6438900" y="6210300"/>
          <a:ext cx="304800" cy="2952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415637</xdr:colOff>
      <xdr:row>87</xdr:row>
      <xdr:rowOff>69272</xdr:rowOff>
    </xdr:from>
    <xdr:to>
      <xdr:col>9</xdr:col>
      <xdr:colOff>266700</xdr:colOff>
      <xdr:row>93</xdr:row>
      <xdr:rowOff>398863</xdr:rowOff>
    </xdr:to>
    <xdr:pic>
      <xdr:nvPicPr>
        <xdr:cNvPr id="9" name="Imagen 8">
          <a:extLst>
            <a:ext uri="{FF2B5EF4-FFF2-40B4-BE49-F238E27FC236}">
              <a16:creationId xmlns:a16="http://schemas.microsoft.com/office/drawing/2014/main" id="{4BCCFDCB-A270-4CF3-8034-A6043218A07A}"/>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5330537" y="15642647"/>
          <a:ext cx="1375063" cy="1282091"/>
        </a:xfrm>
        <a:prstGeom prst="rect">
          <a:avLst/>
        </a:prstGeom>
      </xdr:spPr>
    </xdr:pic>
    <xdr:clientData/>
  </xdr:twoCellAnchor>
  <xdr:twoCellAnchor editAs="oneCell">
    <xdr:from>
      <xdr:col>11</xdr:col>
      <xdr:colOff>124689</xdr:colOff>
      <xdr:row>86</xdr:row>
      <xdr:rowOff>138545</xdr:rowOff>
    </xdr:from>
    <xdr:to>
      <xdr:col>12</xdr:col>
      <xdr:colOff>745546</xdr:colOff>
      <xdr:row>93</xdr:row>
      <xdr:rowOff>377536</xdr:rowOff>
    </xdr:to>
    <xdr:pic>
      <xdr:nvPicPr>
        <xdr:cNvPr id="10" name="Imagen 9">
          <a:extLst>
            <a:ext uri="{FF2B5EF4-FFF2-40B4-BE49-F238E27FC236}">
              <a16:creationId xmlns:a16="http://schemas.microsoft.com/office/drawing/2014/main" id="{FBFB1D2E-E3F7-49F0-845A-F82591DDB7B1}"/>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087589" y="15549995"/>
          <a:ext cx="1382857" cy="1353416"/>
        </a:xfrm>
        <a:prstGeom prst="rect">
          <a:avLst/>
        </a:prstGeom>
      </xdr:spPr>
    </xdr:pic>
    <xdr:clientData/>
  </xdr:twoCellAnchor>
  <xdr:twoCellAnchor editAs="oneCell">
    <xdr:from>
      <xdr:col>17</xdr:col>
      <xdr:colOff>1454730</xdr:colOff>
      <xdr:row>36</xdr:row>
      <xdr:rowOff>96982</xdr:rowOff>
    </xdr:from>
    <xdr:to>
      <xdr:col>23</xdr:col>
      <xdr:colOff>75322</xdr:colOff>
      <xdr:row>84</xdr:row>
      <xdr:rowOff>67368</xdr:rowOff>
    </xdr:to>
    <xdr:pic>
      <xdr:nvPicPr>
        <xdr:cNvPr id="11" name="Imagen 10">
          <a:extLst>
            <a:ext uri="{FF2B5EF4-FFF2-40B4-BE49-F238E27FC236}">
              <a16:creationId xmlns:a16="http://schemas.microsoft.com/office/drawing/2014/main" id="{62C4C0AD-9839-428E-B8ED-6DEC7AB0706D}"/>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6858" t="2991" r="49677" b="7371"/>
        <a:stretch/>
      </xdr:blipFill>
      <xdr:spPr bwMode="auto">
        <a:xfrm>
          <a:off x="14551605" y="7364557"/>
          <a:ext cx="6573967" cy="77904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665910</xdr:colOff>
      <xdr:row>80</xdr:row>
      <xdr:rowOff>21325</xdr:rowOff>
    </xdr:from>
    <xdr:to>
      <xdr:col>20</xdr:col>
      <xdr:colOff>513552</xdr:colOff>
      <xdr:row>82</xdr:row>
      <xdr:rowOff>17318</xdr:rowOff>
    </xdr:to>
    <xdr:sp macro="" textlink="">
      <xdr:nvSpPr>
        <xdr:cNvPr id="12" name="Rectángulo redondeado 2">
          <a:extLst>
            <a:ext uri="{FF2B5EF4-FFF2-40B4-BE49-F238E27FC236}">
              <a16:creationId xmlns:a16="http://schemas.microsoft.com/office/drawing/2014/main" id="{F1CDACD4-F2DE-497A-AA8D-8F494602DCA3}"/>
            </a:ext>
          </a:extLst>
        </xdr:cNvPr>
        <xdr:cNvSpPr/>
      </xdr:nvSpPr>
      <xdr:spPr>
        <a:xfrm>
          <a:off x="16706010" y="14413600"/>
          <a:ext cx="1162092" cy="31984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631966</xdr:colOff>
      <xdr:row>75</xdr:row>
      <xdr:rowOff>13184</xdr:rowOff>
    </xdr:from>
    <xdr:to>
      <xdr:col>20</xdr:col>
      <xdr:colOff>479608</xdr:colOff>
      <xdr:row>77</xdr:row>
      <xdr:rowOff>17317</xdr:rowOff>
    </xdr:to>
    <xdr:sp macro="" textlink="">
      <xdr:nvSpPr>
        <xdr:cNvPr id="13" name="Rectángulo redondeado 2">
          <a:extLst>
            <a:ext uri="{FF2B5EF4-FFF2-40B4-BE49-F238E27FC236}">
              <a16:creationId xmlns:a16="http://schemas.microsoft.com/office/drawing/2014/main" id="{4E682FFA-1DEB-4789-A94A-B982D18036D6}"/>
            </a:ext>
          </a:extLst>
        </xdr:cNvPr>
        <xdr:cNvSpPr/>
      </xdr:nvSpPr>
      <xdr:spPr>
        <a:xfrm>
          <a:off x="16672066" y="13595834"/>
          <a:ext cx="1162092" cy="32798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631967</xdr:colOff>
      <xdr:row>77</xdr:row>
      <xdr:rowOff>106357</xdr:rowOff>
    </xdr:from>
    <xdr:to>
      <xdr:col>20</xdr:col>
      <xdr:colOff>479609</xdr:colOff>
      <xdr:row>79</xdr:row>
      <xdr:rowOff>138546</xdr:rowOff>
    </xdr:to>
    <xdr:sp macro="" textlink="">
      <xdr:nvSpPr>
        <xdr:cNvPr id="14" name="Rectángulo redondeado 2">
          <a:extLst>
            <a:ext uri="{FF2B5EF4-FFF2-40B4-BE49-F238E27FC236}">
              <a16:creationId xmlns:a16="http://schemas.microsoft.com/office/drawing/2014/main" id="{A47220CB-8F00-4FCF-A4C5-3CE889FD24DC}"/>
            </a:ext>
          </a:extLst>
        </xdr:cNvPr>
        <xdr:cNvSpPr/>
      </xdr:nvSpPr>
      <xdr:spPr>
        <a:xfrm>
          <a:off x="16672067" y="14012857"/>
          <a:ext cx="1162092" cy="35603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536979</xdr:colOff>
      <xdr:row>46</xdr:row>
      <xdr:rowOff>150915</xdr:rowOff>
    </xdr:from>
    <xdr:to>
      <xdr:col>20</xdr:col>
      <xdr:colOff>384621</xdr:colOff>
      <xdr:row>49</xdr:row>
      <xdr:rowOff>148182</xdr:rowOff>
    </xdr:to>
    <xdr:sp macro="" textlink="">
      <xdr:nvSpPr>
        <xdr:cNvPr id="15" name="Rectángulo redondeado 2">
          <a:extLst>
            <a:ext uri="{FF2B5EF4-FFF2-40B4-BE49-F238E27FC236}">
              <a16:creationId xmlns:a16="http://schemas.microsoft.com/office/drawing/2014/main" id="{072C80C0-D28D-49CC-868D-ED1DB4A24F46}"/>
            </a:ext>
          </a:extLst>
        </xdr:cNvPr>
        <xdr:cNvSpPr/>
      </xdr:nvSpPr>
      <xdr:spPr>
        <a:xfrm>
          <a:off x="16577079" y="9037740"/>
          <a:ext cx="1162092" cy="48304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660716</xdr:colOff>
      <xdr:row>71</xdr:row>
      <xdr:rowOff>151556</xdr:rowOff>
    </xdr:from>
    <xdr:to>
      <xdr:col>20</xdr:col>
      <xdr:colOff>508358</xdr:colOff>
      <xdr:row>74</xdr:row>
      <xdr:rowOff>148244</xdr:rowOff>
    </xdr:to>
    <xdr:sp macro="" textlink="">
      <xdr:nvSpPr>
        <xdr:cNvPr id="16" name="Rectángulo redondeado 2">
          <a:extLst>
            <a:ext uri="{FF2B5EF4-FFF2-40B4-BE49-F238E27FC236}">
              <a16:creationId xmlns:a16="http://schemas.microsoft.com/office/drawing/2014/main" id="{F6AB5009-CC12-4689-9552-2A1C785F45FC}"/>
            </a:ext>
          </a:extLst>
        </xdr:cNvPr>
        <xdr:cNvSpPr/>
      </xdr:nvSpPr>
      <xdr:spPr>
        <a:xfrm>
          <a:off x="16700816" y="13086506"/>
          <a:ext cx="1162092" cy="48246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5</xdr:col>
      <xdr:colOff>661901</xdr:colOff>
      <xdr:row>78</xdr:row>
      <xdr:rowOff>34636</xdr:rowOff>
    </xdr:from>
    <xdr:to>
      <xdr:col>9</xdr:col>
      <xdr:colOff>369396</xdr:colOff>
      <xdr:row>81</xdr:row>
      <xdr:rowOff>61480</xdr:rowOff>
    </xdr:to>
    <xdr:sp macro="" textlink="">
      <xdr:nvSpPr>
        <xdr:cNvPr id="17" name="CuadroTexto 16">
          <a:extLst>
            <a:ext uri="{FF2B5EF4-FFF2-40B4-BE49-F238E27FC236}">
              <a16:creationId xmlns:a16="http://schemas.microsoft.com/office/drawing/2014/main" id="{D01D5814-E3C7-4622-B1C2-EAB252CF56E3}"/>
            </a:ext>
          </a:extLst>
        </xdr:cNvPr>
        <xdr:cNvSpPr txBox="1"/>
      </xdr:nvSpPr>
      <xdr:spPr>
        <a:xfrm>
          <a:off x="4052801" y="14103061"/>
          <a:ext cx="2755495" cy="512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ESCALERA</a:t>
          </a:r>
          <a:r>
            <a:rPr lang="es-ES" sz="1600" b="1" baseline="0">
              <a:solidFill>
                <a:schemeClr val="tx1"/>
              </a:solidFill>
            </a:rPr>
            <a:t> N8-N9</a:t>
          </a:r>
          <a:endParaRPr lang="es-ES" sz="1600" b="1">
            <a:solidFill>
              <a:schemeClr val="tx1"/>
            </a:solidFill>
          </a:endParaRPr>
        </a:p>
      </xdr:txBody>
    </xdr:sp>
    <xdr:clientData/>
  </xdr:twoCellAnchor>
  <xdr:twoCellAnchor>
    <xdr:from>
      <xdr:col>19</xdr:col>
      <xdr:colOff>639586</xdr:colOff>
      <xdr:row>67</xdr:row>
      <xdr:rowOff>172856</xdr:rowOff>
    </xdr:from>
    <xdr:to>
      <xdr:col>20</xdr:col>
      <xdr:colOff>487228</xdr:colOff>
      <xdr:row>71</xdr:row>
      <xdr:rowOff>67367</xdr:rowOff>
    </xdr:to>
    <xdr:sp macro="" textlink="">
      <xdr:nvSpPr>
        <xdr:cNvPr id="18" name="Rectángulo redondeado 2">
          <a:extLst>
            <a:ext uri="{FF2B5EF4-FFF2-40B4-BE49-F238E27FC236}">
              <a16:creationId xmlns:a16="http://schemas.microsoft.com/office/drawing/2014/main" id="{C9CBE046-36DF-432D-B6F1-2A3F90764923}"/>
            </a:ext>
          </a:extLst>
        </xdr:cNvPr>
        <xdr:cNvSpPr/>
      </xdr:nvSpPr>
      <xdr:spPr>
        <a:xfrm>
          <a:off x="16679686" y="12450581"/>
          <a:ext cx="1162092" cy="551736"/>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582436</xdr:colOff>
      <xdr:row>65</xdr:row>
      <xdr:rowOff>2139</xdr:rowOff>
    </xdr:from>
    <xdr:to>
      <xdr:col>20</xdr:col>
      <xdr:colOff>430078</xdr:colOff>
      <xdr:row>68</xdr:row>
      <xdr:rowOff>67367</xdr:rowOff>
    </xdr:to>
    <xdr:sp macro="" textlink="">
      <xdr:nvSpPr>
        <xdr:cNvPr id="19" name="Rectángulo redondeado 2">
          <a:extLst>
            <a:ext uri="{FF2B5EF4-FFF2-40B4-BE49-F238E27FC236}">
              <a16:creationId xmlns:a16="http://schemas.microsoft.com/office/drawing/2014/main" id="{1BE1F3DF-5CF9-470F-9833-891CDDF9F643}"/>
            </a:ext>
          </a:extLst>
        </xdr:cNvPr>
        <xdr:cNvSpPr/>
      </xdr:nvSpPr>
      <xdr:spPr>
        <a:xfrm>
          <a:off x="16622536" y="11965539"/>
          <a:ext cx="1162092" cy="55100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552315</xdr:colOff>
      <xdr:row>62</xdr:row>
      <xdr:rowOff>18421</xdr:rowOff>
    </xdr:from>
    <xdr:to>
      <xdr:col>20</xdr:col>
      <xdr:colOff>399957</xdr:colOff>
      <xdr:row>64</xdr:row>
      <xdr:rowOff>116417</xdr:rowOff>
    </xdr:to>
    <xdr:sp macro="" textlink="">
      <xdr:nvSpPr>
        <xdr:cNvPr id="20" name="Rectángulo redondeado 2">
          <a:extLst>
            <a:ext uri="{FF2B5EF4-FFF2-40B4-BE49-F238E27FC236}">
              <a16:creationId xmlns:a16="http://schemas.microsoft.com/office/drawing/2014/main" id="{3D8AC450-DBE5-446D-BB53-1A677216DB02}"/>
            </a:ext>
          </a:extLst>
        </xdr:cNvPr>
        <xdr:cNvSpPr/>
      </xdr:nvSpPr>
      <xdr:spPr>
        <a:xfrm>
          <a:off x="16592415" y="11496046"/>
          <a:ext cx="1162092" cy="421846"/>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558665</xdr:colOff>
      <xdr:row>59</xdr:row>
      <xdr:rowOff>15246</xdr:rowOff>
    </xdr:from>
    <xdr:to>
      <xdr:col>20</xdr:col>
      <xdr:colOff>406307</xdr:colOff>
      <xdr:row>61</xdr:row>
      <xdr:rowOff>113242</xdr:rowOff>
    </xdr:to>
    <xdr:sp macro="" textlink="">
      <xdr:nvSpPr>
        <xdr:cNvPr id="21" name="Rectángulo redondeado 2">
          <a:extLst>
            <a:ext uri="{FF2B5EF4-FFF2-40B4-BE49-F238E27FC236}">
              <a16:creationId xmlns:a16="http://schemas.microsoft.com/office/drawing/2014/main" id="{265CCEA3-282F-4C74-8F1B-A0CA1260A607}"/>
            </a:ext>
          </a:extLst>
        </xdr:cNvPr>
        <xdr:cNvSpPr/>
      </xdr:nvSpPr>
      <xdr:spPr>
        <a:xfrm>
          <a:off x="16598765" y="11007096"/>
          <a:ext cx="1162092" cy="421846"/>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7</xdr:col>
      <xdr:colOff>369263</xdr:colOff>
      <xdr:row>87</xdr:row>
      <xdr:rowOff>163465</xdr:rowOff>
    </xdr:from>
    <xdr:to>
      <xdr:col>23</xdr:col>
      <xdr:colOff>619861</xdr:colOff>
      <xdr:row>93</xdr:row>
      <xdr:rowOff>671011</xdr:rowOff>
    </xdr:to>
    <xdr:pic>
      <xdr:nvPicPr>
        <xdr:cNvPr id="22" name="Imagen 21">
          <a:extLst>
            <a:ext uri="{FF2B5EF4-FFF2-40B4-BE49-F238E27FC236}">
              <a16:creationId xmlns:a16="http://schemas.microsoft.com/office/drawing/2014/main" id="{A16D95F0-AB8B-4D21-9646-933E061890C6}"/>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5284163" y="15736840"/>
          <a:ext cx="16385948" cy="14600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562747</xdr:colOff>
      <xdr:row>56</xdr:row>
      <xdr:rowOff>5721</xdr:rowOff>
    </xdr:from>
    <xdr:to>
      <xdr:col>20</xdr:col>
      <xdr:colOff>410389</xdr:colOff>
      <xdr:row>58</xdr:row>
      <xdr:rowOff>103718</xdr:rowOff>
    </xdr:to>
    <xdr:sp macro="" textlink="">
      <xdr:nvSpPr>
        <xdr:cNvPr id="23" name="Rectángulo redondeado 2">
          <a:extLst>
            <a:ext uri="{FF2B5EF4-FFF2-40B4-BE49-F238E27FC236}">
              <a16:creationId xmlns:a16="http://schemas.microsoft.com/office/drawing/2014/main" id="{37C6E5B5-C134-4D0B-A15E-D623F0D62A91}"/>
            </a:ext>
          </a:extLst>
        </xdr:cNvPr>
        <xdr:cNvSpPr/>
      </xdr:nvSpPr>
      <xdr:spPr>
        <a:xfrm>
          <a:off x="16602847" y="10511796"/>
          <a:ext cx="1162092" cy="421847"/>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553470</xdr:colOff>
      <xdr:row>52</xdr:row>
      <xdr:rowOff>161585</xdr:rowOff>
    </xdr:from>
    <xdr:to>
      <xdr:col>20</xdr:col>
      <xdr:colOff>401112</xdr:colOff>
      <xdr:row>55</xdr:row>
      <xdr:rowOff>95060</xdr:rowOff>
    </xdr:to>
    <xdr:sp macro="" textlink="">
      <xdr:nvSpPr>
        <xdr:cNvPr id="24" name="Rectángulo redondeado 2">
          <a:extLst>
            <a:ext uri="{FF2B5EF4-FFF2-40B4-BE49-F238E27FC236}">
              <a16:creationId xmlns:a16="http://schemas.microsoft.com/office/drawing/2014/main" id="{9BF9FB9F-8BFB-44D2-B334-E53E24C8C1C8}"/>
            </a:ext>
          </a:extLst>
        </xdr:cNvPr>
        <xdr:cNvSpPr/>
      </xdr:nvSpPr>
      <xdr:spPr>
        <a:xfrm>
          <a:off x="16593570" y="10019960"/>
          <a:ext cx="1162092" cy="419250"/>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591570</xdr:colOff>
      <xdr:row>50</xdr:row>
      <xdr:rowOff>37760</xdr:rowOff>
    </xdr:from>
    <xdr:to>
      <xdr:col>20</xdr:col>
      <xdr:colOff>439212</xdr:colOff>
      <xdr:row>52</xdr:row>
      <xdr:rowOff>133160</xdr:rowOff>
    </xdr:to>
    <xdr:sp macro="" textlink="">
      <xdr:nvSpPr>
        <xdr:cNvPr id="25" name="Rectángulo redondeado 2">
          <a:extLst>
            <a:ext uri="{FF2B5EF4-FFF2-40B4-BE49-F238E27FC236}">
              <a16:creationId xmlns:a16="http://schemas.microsoft.com/office/drawing/2014/main" id="{9F83FF05-1682-4DD7-8289-8C6DD8361AFC}"/>
            </a:ext>
          </a:extLst>
        </xdr:cNvPr>
        <xdr:cNvSpPr/>
      </xdr:nvSpPr>
      <xdr:spPr>
        <a:xfrm>
          <a:off x="16631670" y="9572285"/>
          <a:ext cx="1162092" cy="419250"/>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wsDr>
</file>

<file path=xl/drawings/drawing188.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402E1C00-C367-4289-BD21-4F42EDB9A113}"/>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4BC98325-6D97-4C13-8FD2-98D217C46EFA}"/>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E2B4D99F-1A50-4811-AB80-6C9F2A11E774}"/>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B902326B-3AE9-4250-84F5-1FD1C13DA3AB}"/>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7533" cy="1339908"/>
        </a:xfrm>
        <a:prstGeom prst="rect">
          <a:avLst/>
        </a:prstGeom>
      </xdr:spPr>
    </xdr:pic>
    <xdr:clientData/>
  </xdr:twoCellAnchor>
  <xdr:twoCellAnchor editAs="oneCell">
    <xdr:from>
      <xdr:col>8</xdr:col>
      <xdr:colOff>252557</xdr:colOff>
      <xdr:row>90</xdr:row>
      <xdr:rowOff>50366</xdr:rowOff>
    </xdr:from>
    <xdr:to>
      <xdr:col>24</xdr:col>
      <xdr:colOff>217405</xdr:colOff>
      <xdr:row>99</xdr:row>
      <xdr:rowOff>91187</xdr:rowOff>
    </xdr:to>
    <xdr:pic>
      <xdr:nvPicPr>
        <xdr:cNvPr id="6" name="Imagen 5">
          <a:extLst>
            <a:ext uri="{FF2B5EF4-FFF2-40B4-BE49-F238E27FC236}">
              <a16:creationId xmlns:a16="http://schemas.microsoft.com/office/drawing/2014/main" id="{CB4F4F04-18BF-4BEB-A5B1-76AF8FF29DE7}"/>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2043"/>
        <a:stretch/>
      </xdr:blipFill>
      <xdr:spPr bwMode="auto">
        <a:xfrm>
          <a:off x="5929457" y="15614216"/>
          <a:ext cx="16424048" cy="14790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142876</xdr:colOff>
      <xdr:row>39</xdr:row>
      <xdr:rowOff>119063</xdr:rowOff>
    </xdr:from>
    <xdr:to>
      <xdr:col>25</xdr:col>
      <xdr:colOff>381000</xdr:colOff>
      <xdr:row>68</xdr:row>
      <xdr:rowOff>71437</xdr:rowOff>
    </xdr:to>
    <xdr:pic>
      <xdr:nvPicPr>
        <xdr:cNvPr id="8" name="Imagen 7">
          <a:extLst>
            <a:ext uri="{FF2B5EF4-FFF2-40B4-BE49-F238E27FC236}">
              <a16:creationId xmlns:a16="http://schemas.microsoft.com/office/drawing/2014/main" id="{876ED7C2-91C9-4E8C-BCF2-8D099A7B371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76251" y="7500938"/>
          <a:ext cx="23145749" cy="47863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9.xml><?xml version="1.0" encoding="utf-8"?>
<xdr:wsDr xmlns:xdr="http://schemas.openxmlformats.org/drawingml/2006/spreadsheetDrawing" xmlns:a="http://schemas.openxmlformats.org/drawingml/2006/main">
  <xdr:twoCellAnchor editAs="oneCell">
    <xdr:from>
      <xdr:col>3</xdr:col>
      <xdr:colOff>12123</xdr:colOff>
      <xdr:row>23</xdr:row>
      <xdr:rowOff>58880</xdr:rowOff>
    </xdr:from>
    <xdr:to>
      <xdr:col>26</xdr:col>
      <xdr:colOff>19053</xdr:colOff>
      <xdr:row>73</xdr:row>
      <xdr:rowOff>114297</xdr:rowOff>
    </xdr:to>
    <xdr:pic>
      <xdr:nvPicPr>
        <xdr:cNvPr id="2" name="Imagen 1">
          <a:extLst>
            <a:ext uri="{FF2B5EF4-FFF2-40B4-BE49-F238E27FC236}">
              <a16:creationId xmlns:a16="http://schemas.microsoft.com/office/drawing/2014/main" id="{D963FD06-4FC0-45E5-9430-1CE0A967ACB8}"/>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6858" t="2991" r="49677" b="7371"/>
        <a:stretch/>
      </xdr:blipFill>
      <xdr:spPr bwMode="auto">
        <a:xfrm rot="16200000">
          <a:off x="9136642" y="-2531489"/>
          <a:ext cx="8151667" cy="226669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63500</xdr:colOff>
      <xdr:row>0</xdr:row>
      <xdr:rowOff>0</xdr:rowOff>
    </xdr:from>
    <xdr:to>
      <xdr:col>25</xdr:col>
      <xdr:colOff>1276721</xdr:colOff>
      <xdr:row>0</xdr:row>
      <xdr:rowOff>625747</xdr:rowOff>
    </xdr:to>
    <xdr:pic>
      <xdr:nvPicPr>
        <xdr:cNvPr id="3" name="Imagen 11">
          <a:extLst>
            <a:ext uri="{FF2B5EF4-FFF2-40B4-BE49-F238E27FC236}">
              <a16:creationId xmlns:a16="http://schemas.microsoft.com/office/drawing/2014/main" id="{153DD6A2-8C0C-4465-8C9F-94638E404047}"/>
            </a:ext>
          </a:extLst>
        </xdr:cNvPr>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4" name="Imagen 10" descr="Gus Marcos – Inversiones Inmobiliarias">
          <a:extLst>
            <a:ext uri="{FF2B5EF4-FFF2-40B4-BE49-F238E27FC236}">
              <a16:creationId xmlns:a16="http://schemas.microsoft.com/office/drawing/2014/main" id="{C9DAA0F6-07DB-4424-A6AF-094C7ED8ED13}"/>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5" name="Imagen 4">
          <a:extLst>
            <a:ext uri="{FF2B5EF4-FFF2-40B4-BE49-F238E27FC236}">
              <a16:creationId xmlns:a16="http://schemas.microsoft.com/office/drawing/2014/main" id="{BF08E948-8036-4824-9E1C-2BA08949325E}"/>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6" name="Imagen 5">
          <a:extLst>
            <a:ext uri="{FF2B5EF4-FFF2-40B4-BE49-F238E27FC236}">
              <a16:creationId xmlns:a16="http://schemas.microsoft.com/office/drawing/2014/main" id="{9ACDCA44-014D-4971-93C1-6AB05A377696}"/>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8729228" y="15540470"/>
          <a:ext cx="1383723" cy="1336098"/>
        </a:xfrm>
        <a:prstGeom prst="rect">
          <a:avLst/>
        </a:prstGeom>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7" name="Rectángulo redondeado 2">
          <a:extLst>
            <a:ext uri="{FF2B5EF4-FFF2-40B4-BE49-F238E27FC236}">
              <a16:creationId xmlns:a16="http://schemas.microsoft.com/office/drawing/2014/main" id="{FE8925BA-4486-4955-99A6-ACB570F6FAF3}"/>
            </a:ext>
          </a:extLst>
        </xdr:cNvPr>
        <xdr:cNvSpPr/>
      </xdr:nvSpPr>
      <xdr:spPr>
        <a:xfrm>
          <a:off x="290945" y="14589702"/>
          <a:ext cx="1160360"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8" name="Rectángulo redondeado 2">
          <a:extLst>
            <a:ext uri="{FF2B5EF4-FFF2-40B4-BE49-F238E27FC236}">
              <a16:creationId xmlns:a16="http://schemas.microsoft.com/office/drawing/2014/main" id="{FAAE666B-7137-4CF5-A254-0B1BD25FA319}"/>
            </a:ext>
          </a:extLst>
        </xdr:cNvPr>
        <xdr:cNvSpPr/>
      </xdr:nvSpPr>
      <xdr:spPr>
        <a:xfrm>
          <a:off x="313458" y="13790468"/>
          <a:ext cx="1159575" cy="59537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9" name="CuadroTexto 8">
          <a:extLst>
            <a:ext uri="{FF2B5EF4-FFF2-40B4-BE49-F238E27FC236}">
              <a16:creationId xmlns:a16="http://schemas.microsoft.com/office/drawing/2014/main" id="{11EB6CD2-DF31-475F-94BE-9025751055C2}"/>
            </a:ext>
          </a:extLst>
        </xdr:cNvPr>
        <xdr:cNvSpPr txBox="1"/>
      </xdr:nvSpPr>
      <xdr:spPr>
        <a:xfrm>
          <a:off x="1534391" y="13910830"/>
          <a:ext cx="3685309" cy="4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10" name="CuadroTexto 9">
          <a:extLst>
            <a:ext uri="{FF2B5EF4-FFF2-40B4-BE49-F238E27FC236}">
              <a16:creationId xmlns:a16="http://schemas.microsoft.com/office/drawing/2014/main" id="{F7990C1C-0EB3-4A1C-AD20-D0BF3E629822}"/>
            </a:ext>
          </a:extLst>
        </xdr:cNvPr>
        <xdr:cNvSpPr txBox="1"/>
      </xdr:nvSpPr>
      <xdr:spPr>
        <a:xfrm>
          <a:off x="1575954" y="14697075"/>
          <a:ext cx="2497877" cy="48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9</xdr:col>
      <xdr:colOff>263353</xdr:colOff>
      <xdr:row>41</xdr:row>
      <xdr:rowOff>154639</xdr:rowOff>
    </xdr:from>
    <xdr:to>
      <xdr:col>11</xdr:col>
      <xdr:colOff>10474</xdr:colOff>
      <xdr:row>57</xdr:row>
      <xdr:rowOff>45562</xdr:rowOff>
    </xdr:to>
    <xdr:sp macro="" textlink="">
      <xdr:nvSpPr>
        <xdr:cNvPr id="11" name="Rectángulo redondeado 2">
          <a:extLst>
            <a:ext uri="{FF2B5EF4-FFF2-40B4-BE49-F238E27FC236}">
              <a16:creationId xmlns:a16="http://schemas.microsoft.com/office/drawing/2014/main" id="{DB1B1DE5-EDC9-4348-9CD3-44D0217A863F}"/>
            </a:ext>
          </a:extLst>
        </xdr:cNvPr>
        <xdr:cNvSpPr/>
      </xdr:nvSpPr>
      <xdr:spPr>
        <a:xfrm rot="16200000">
          <a:off x="6083346" y="8377218"/>
          <a:ext cx="2503494" cy="1271121"/>
        </a:xfrm>
        <a:prstGeom prst="rect">
          <a:avLst/>
        </a:prstGeom>
        <a:solidFill>
          <a:srgbClr val="C0000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166258</xdr:colOff>
      <xdr:row>42</xdr:row>
      <xdr:rowOff>55417</xdr:rowOff>
    </xdr:from>
    <xdr:to>
      <xdr:col>25</xdr:col>
      <xdr:colOff>138549</xdr:colOff>
      <xdr:row>57</xdr:row>
      <xdr:rowOff>13855</xdr:rowOff>
    </xdr:to>
    <xdr:sp macro="" textlink="">
      <xdr:nvSpPr>
        <xdr:cNvPr id="12" name="Rectángulo redondeado 2">
          <a:extLst>
            <a:ext uri="{FF2B5EF4-FFF2-40B4-BE49-F238E27FC236}">
              <a16:creationId xmlns:a16="http://schemas.microsoft.com/office/drawing/2014/main" id="{C3EB4275-2CB2-46DF-AF0C-CDB356C95C48}"/>
            </a:ext>
          </a:extLst>
        </xdr:cNvPr>
        <xdr:cNvSpPr/>
      </xdr:nvSpPr>
      <xdr:spPr>
        <a:xfrm rot="16200000">
          <a:off x="21642534" y="8459066"/>
          <a:ext cx="2387313" cy="1067666"/>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22</xdr:col>
      <xdr:colOff>969822</xdr:colOff>
      <xdr:row>42</xdr:row>
      <xdr:rowOff>41563</xdr:rowOff>
    </xdr:from>
    <xdr:to>
      <xdr:col>24</xdr:col>
      <xdr:colOff>83129</xdr:colOff>
      <xdr:row>57</xdr:row>
      <xdr:rowOff>83129</xdr:rowOff>
    </xdr:to>
    <xdr:sp macro="" textlink="">
      <xdr:nvSpPr>
        <xdr:cNvPr id="13" name="Rectángulo redondeado 2">
          <a:extLst>
            <a:ext uri="{FF2B5EF4-FFF2-40B4-BE49-F238E27FC236}">
              <a16:creationId xmlns:a16="http://schemas.microsoft.com/office/drawing/2014/main" id="{290BEB86-2E6E-4697-B82A-B6C6B2B3BF22}"/>
            </a:ext>
          </a:extLst>
        </xdr:cNvPr>
        <xdr:cNvSpPr/>
      </xdr:nvSpPr>
      <xdr:spPr>
        <a:xfrm rot="16200000">
          <a:off x="20389130" y="8425730"/>
          <a:ext cx="2470441" cy="1189757"/>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21</xdr:col>
      <xdr:colOff>401788</xdr:colOff>
      <xdr:row>41</xdr:row>
      <xdr:rowOff>124691</xdr:rowOff>
    </xdr:from>
    <xdr:to>
      <xdr:col>22</xdr:col>
      <xdr:colOff>845134</xdr:colOff>
      <xdr:row>57</xdr:row>
      <xdr:rowOff>55420</xdr:rowOff>
    </xdr:to>
    <xdr:sp macro="" textlink="">
      <xdr:nvSpPr>
        <xdr:cNvPr id="14" name="Rectángulo redondeado 2">
          <a:extLst>
            <a:ext uri="{FF2B5EF4-FFF2-40B4-BE49-F238E27FC236}">
              <a16:creationId xmlns:a16="http://schemas.microsoft.com/office/drawing/2014/main" id="{0B3AFB34-8573-444D-B31C-C00C65DAA293}"/>
            </a:ext>
          </a:extLst>
        </xdr:cNvPr>
        <xdr:cNvSpPr/>
      </xdr:nvSpPr>
      <xdr:spPr>
        <a:xfrm rot="16200000">
          <a:off x="19103259" y="8426595"/>
          <a:ext cx="2521529" cy="1081521"/>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967922</xdr:colOff>
      <xdr:row>41</xdr:row>
      <xdr:rowOff>107026</xdr:rowOff>
    </xdr:from>
    <xdr:to>
      <xdr:col>21</xdr:col>
      <xdr:colOff>294412</xdr:colOff>
      <xdr:row>57</xdr:row>
      <xdr:rowOff>45375</xdr:rowOff>
    </xdr:to>
    <xdr:sp macro="" textlink="">
      <xdr:nvSpPr>
        <xdr:cNvPr id="15" name="Rectángulo redondeado 2">
          <a:extLst>
            <a:ext uri="{FF2B5EF4-FFF2-40B4-BE49-F238E27FC236}">
              <a16:creationId xmlns:a16="http://schemas.microsoft.com/office/drawing/2014/main" id="{8EF8F7B1-5EA8-49FA-9FC7-BCE066697942}"/>
            </a:ext>
          </a:extLst>
        </xdr:cNvPr>
        <xdr:cNvSpPr/>
      </xdr:nvSpPr>
      <xdr:spPr>
        <a:xfrm rot="16200000">
          <a:off x="17754605" y="8256793"/>
          <a:ext cx="2529149" cy="1393415"/>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450282</xdr:colOff>
      <xdr:row>41</xdr:row>
      <xdr:rowOff>103215</xdr:rowOff>
    </xdr:from>
    <xdr:to>
      <xdr:col>20</xdr:col>
      <xdr:colOff>952500</xdr:colOff>
      <xdr:row>57</xdr:row>
      <xdr:rowOff>54899</xdr:rowOff>
    </xdr:to>
    <xdr:sp macro="" textlink="">
      <xdr:nvSpPr>
        <xdr:cNvPr id="16" name="Rectángulo redondeado 2">
          <a:extLst>
            <a:ext uri="{FF2B5EF4-FFF2-40B4-BE49-F238E27FC236}">
              <a16:creationId xmlns:a16="http://schemas.microsoft.com/office/drawing/2014/main" id="{4A573B4C-447D-44BA-B01D-81EF0E29F5C3}"/>
            </a:ext>
          </a:extLst>
        </xdr:cNvPr>
        <xdr:cNvSpPr/>
      </xdr:nvSpPr>
      <xdr:spPr>
        <a:xfrm rot="16200000">
          <a:off x="16127474" y="8048023"/>
          <a:ext cx="2542484" cy="1816668"/>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18</xdr:col>
      <xdr:colOff>312766</xdr:colOff>
      <xdr:row>42</xdr:row>
      <xdr:rowOff>20467</xdr:rowOff>
    </xdr:from>
    <xdr:to>
      <xdr:col>19</xdr:col>
      <xdr:colOff>476253</xdr:colOff>
      <xdr:row>57</xdr:row>
      <xdr:rowOff>135862</xdr:rowOff>
    </xdr:to>
    <xdr:sp macro="" textlink="">
      <xdr:nvSpPr>
        <xdr:cNvPr id="17" name="Rectángulo redondeado 2">
          <a:extLst>
            <a:ext uri="{FF2B5EF4-FFF2-40B4-BE49-F238E27FC236}">
              <a16:creationId xmlns:a16="http://schemas.microsoft.com/office/drawing/2014/main" id="{5AD094F3-92AE-4489-AE38-17DEB8B0C56D}"/>
            </a:ext>
          </a:extLst>
        </xdr:cNvPr>
        <xdr:cNvSpPr/>
      </xdr:nvSpPr>
      <xdr:spPr>
        <a:xfrm rot="16200000">
          <a:off x="14452862" y="8245071"/>
          <a:ext cx="2544270" cy="1582712"/>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528782</xdr:colOff>
      <xdr:row>41</xdr:row>
      <xdr:rowOff>160789</xdr:rowOff>
    </xdr:from>
    <xdr:to>
      <xdr:col>18</xdr:col>
      <xdr:colOff>312968</xdr:colOff>
      <xdr:row>57</xdr:row>
      <xdr:rowOff>112898</xdr:rowOff>
    </xdr:to>
    <xdr:sp macro="" textlink="">
      <xdr:nvSpPr>
        <xdr:cNvPr id="18" name="Rectángulo redondeado 2">
          <a:extLst>
            <a:ext uri="{FF2B5EF4-FFF2-40B4-BE49-F238E27FC236}">
              <a16:creationId xmlns:a16="http://schemas.microsoft.com/office/drawing/2014/main" id="{8880ED87-42DC-489E-8A7A-465A9EA83C21}"/>
            </a:ext>
          </a:extLst>
        </xdr:cNvPr>
        <xdr:cNvSpPr/>
      </xdr:nvSpPr>
      <xdr:spPr>
        <a:xfrm rot="16200000">
          <a:off x="13008295" y="8360051"/>
          <a:ext cx="2542909" cy="1308186"/>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592283</xdr:colOff>
      <xdr:row>42</xdr:row>
      <xdr:rowOff>11564</xdr:rowOff>
    </xdr:from>
    <xdr:to>
      <xdr:col>17</xdr:col>
      <xdr:colOff>455844</xdr:colOff>
      <xdr:row>57</xdr:row>
      <xdr:rowOff>122423</xdr:rowOff>
    </xdr:to>
    <xdr:sp macro="" textlink="">
      <xdr:nvSpPr>
        <xdr:cNvPr id="19" name="Rectángulo redondeado 2">
          <a:extLst>
            <a:ext uri="{FF2B5EF4-FFF2-40B4-BE49-F238E27FC236}">
              <a16:creationId xmlns:a16="http://schemas.microsoft.com/office/drawing/2014/main" id="{4DAAF20B-4B0E-4901-8053-4CD26FB2DE53}"/>
            </a:ext>
          </a:extLst>
        </xdr:cNvPr>
        <xdr:cNvSpPr/>
      </xdr:nvSpPr>
      <xdr:spPr>
        <a:xfrm rot="16200000">
          <a:off x="11631934" y="8374338"/>
          <a:ext cx="2539734" cy="1301836"/>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347519</xdr:colOff>
      <xdr:row>90</xdr:row>
      <xdr:rowOff>159904</xdr:rowOff>
    </xdr:from>
    <xdr:to>
      <xdr:col>24</xdr:col>
      <xdr:colOff>312367</xdr:colOff>
      <xdr:row>100</xdr:row>
      <xdr:rowOff>34038</xdr:rowOff>
    </xdr:to>
    <xdr:pic>
      <xdr:nvPicPr>
        <xdr:cNvPr id="20" name="Imagen 19">
          <a:extLst>
            <a:ext uri="{FF2B5EF4-FFF2-40B4-BE49-F238E27FC236}">
              <a16:creationId xmlns:a16="http://schemas.microsoft.com/office/drawing/2014/main" id="{A6F49E60-AC54-4717-99B2-F0B458E21945}"/>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6024419" y="15723754"/>
          <a:ext cx="16424048" cy="14743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303812</xdr:colOff>
      <xdr:row>41</xdr:row>
      <xdr:rowOff>148996</xdr:rowOff>
    </xdr:from>
    <xdr:to>
      <xdr:col>16</xdr:col>
      <xdr:colOff>507553</xdr:colOff>
      <xdr:row>57</xdr:row>
      <xdr:rowOff>96569</xdr:rowOff>
    </xdr:to>
    <xdr:sp macro="" textlink="">
      <xdr:nvSpPr>
        <xdr:cNvPr id="21" name="Rectángulo redondeado 2">
          <a:extLst>
            <a:ext uri="{FF2B5EF4-FFF2-40B4-BE49-F238E27FC236}">
              <a16:creationId xmlns:a16="http://schemas.microsoft.com/office/drawing/2014/main" id="{A78A9D27-5DC6-4265-804A-C9306BAD3CB2}"/>
            </a:ext>
          </a:extLst>
        </xdr:cNvPr>
        <xdr:cNvSpPr/>
      </xdr:nvSpPr>
      <xdr:spPr>
        <a:xfrm rot="16200000">
          <a:off x="10247408" y="8350525"/>
          <a:ext cx="2538373" cy="1299116"/>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12</xdr:col>
      <xdr:colOff>714750</xdr:colOff>
      <xdr:row>41</xdr:row>
      <xdr:rowOff>138110</xdr:rowOff>
    </xdr:from>
    <xdr:to>
      <xdr:col>15</xdr:col>
      <xdr:colOff>299360</xdr:colOff>
      <xdr:row>57</xdr:row>
      <xdr:rowOff>85683</xdr:rowOff>
    </xdr:to>
    <xdr:sp macro="" textlink="">
      <xdr:nvSpPr>
        <xdr:cNvPr id="22" name="Rectángulo redondeado 2">
          <a:extLst>
            <a:ext uri="{FF2B5EF4-FFF2-40B4-BE49-F238E27FC236}">
              <a16:creationId xmlns:a16="http://schemas.microsoft.com/office/drawing/2014/main" id="{476B4887-3AD1-4C98-9D08-960B5FA239CA}"/>
            </a:ext>
          </a:extLst>
        </xdr:cNvPr>
        <xdr:cNvSpPr/>
      </xdr:nvSpPr>
      <xdr:spPr>
        <a:xfrm rot="16200000">
          <a:off x="8881931" y="8277729"/>
          <a:ext cx="2538373" cy="1422935"/>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11</xdr:col>
      <xdr:colOff>50721</xdr:colOff>
      <xdr:row>41</xdr:row>
      <xdr:rowOff>140831</xdr:rowOff>
    </xdr:from>
    <xdr:to>
      <xdr:col>12</xdr:col>
      <xdr:colOff>710295</xdr:colOff>
      <xdr:row>57</xdr:row>
      <xdr:rowOff>88404</xdr:rowOff>
    </xdr:to>
    <xdr:sp macro="" textlink="">
      <xdr:nvSpPr>
        <xdr:cNvPr id="23" name="Rectángulo redondeado 2">
          <a:extLst>
            <a:ext uri="{FF2B5EF4-FFF2-40B4-BE49-F238E27FC236}">
              <a16:creationId xmlns:a16="http://schemas.microsoft.com/office/drawing/2014/main" id="{42C17E39-47D3-4C60-9899-9D219B813A82}"/>
            </a:ext>
          </a:extLst>
        </xdr:cNvPr>
        <xdr:cNvSpPr/>
      </xdr:nvSpPr>
      <xdr:spPr>
        <a:xfrm rot="16200000">
          <a:off x="7441615" y="8316509"/>
          <a:ext cx="2560144" cy="1421574"/>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wsDr>
</file>

<file path=xl/drawings/drawing190.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FA967139-548C-413D-B837-AD69AB822FB5}"/>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4E7ADC21-A2D6-4B69-AAA8-FEC6BA25ACAF}"/>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82</xdr:row>
      <xdr:rowOff>51954</xdr:rowOff>
    </xdr:from>
    <xdr:to>
      <xdr:col>17</xdr:col>
      <xdr:colOff>1410295</xdr:colOff>
      <xdr:row>85</xdr:row>
      <xdr:rowOff>589</xdr:rowOff>
    </xdr:to>
    <xdr:sp macro="" textlink="">
      <xdr:nvSpPr>
        <xdr:cNvPr id="4" name="CuadroTexto 3">
          <a:extLst>
            <a:ext uri="{FF2B5EF4-FFF2-40B4-BE49-F238E27FC236}">
              <a16:creationId xmlns:a16="http://schemas.microsoft.com/office/drawing/2014/main" id="{0056A796-B40E-44B6-92E3-750DC6F5F037}"/>
            </a:ext>
          </a:extLst>
        </xdr:cNvPr>
        <xdr:cNvSpPr txBox="1"/>
      </xdr:nvSpPr>
      <xdr:spPr>
        <a:xfrm>
          <a:off x="11970327" y="14768079"/>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81</xdr:row>
      <xdr:rowOff>103909</xdr:rowOff>
    </xdr:from>
    <xdr:to>
      <xdr:col>16</xdr:col>
      <xdr:colOff>259814</xdr:colOff>
      <xdr:row>85</xdr:row>
      <xdr:rowOff>7780</xdr:rowOff>
    </xdr:to>
    <xdr:sp macro="" textlink="">
      <xdr:nvSpPr>
        <xdr:cNvPr id="5" name="Rectángulo redondeado 2">
          <a:extLst>
            <a:ext uri="{FF2B5EF4-FFF2-40B4-BE49-F238E27FC236}">
              <a16:creationId xmlns:a16="http://schemas.microsoft.com/office/drawing/2014/main" id="{5FAA2596-C9FC-4C0D-A3CD-DBA0125DBD32}"/>
            </a:ext>
          </a:extLst>
        </xdr:cNvPr>
        <xdr:cNvSpPr/>
      </xdr:nvSpPr>
      <xdr:spPr>
        <a:xfrm>
          <a:off x="10753725" y="14658109"/>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200743</xdr:colOff>
      <xdr:row>76</xdr:row>
      <xdr:rowOff>128350</xdr:rowOff>
    </xdr:from>
    <xdr:to>
      <xdr:col>16</xdr:col>
      <xdr:colOff>270057</xdr:colOff>
      <xdr:row>80</xdr:row>
      <xdr:rowOff>46599</xdr:rowOff>
    </xdr:to>
    <xdr:sp macro="" textlink="">
      <xdr:nvSpPr>
        <xdr:cNvPr id="6" name="Rectángulo redondeado 2">
          <a:extLst>
            <a:ext uri="{FF2B5EF4-FFF2-40B4-BE49-F238E27FC236}">
              <a16:creationId xmlns:a16="http://schemas.microsoft.com/office/drawing/2014/main" id="{0D952A45-66C6-4905-808F-E5EBAC20EB08}"/>
            </a:ext>
          </a:extLst>
        </xdr:cNvPr>
        <xdr:cNvSpPr/>
      </xdr:nvSpPr>
      <xdr:spPr>
        <a:xfrm>
          <a:off x="10763968" y="13872925"/>
          <a:ext cx="1164689" cy="56594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310289</xdr:colOff>
      <xdr:row>77</xdr:row>
      <xdr:rowOff>94546</xdr:rowOff>
    </xdr:from>
    <xdr:to>
      <xdr:col>17</xdr:col>
      <xdr:colOff>1408857</xdr:colOff>
      <xdr:row>80</xdr:row>
      <xdr:rowOff>57559</xdr:rowOff>
    </xdr:to>
    <xdr:sp macro="" textlink="">
      <xdr:nvSpPr>
        <xdr:cNvPr id="7" name="CuadroTexto 6">
          <a:extLst>
            <a:ext uri="{FF2B5EF4-FFF2-40B4-BE49-F238E27FC236}">
              <a16:creationId xmlns:a16="http://schemas.microsoft.com/office/drawing/2014/main" id="{E51CF7A8-0214-4546-ACC5-6A9173F395A5}"/>
            </a:ext>
          </a:extLst>
        </xdr:cNvPr>
        <xdr:cNvSpPr txBox="1"/>
      </xdr:nvSpPr>
      <xdr:spPr>
        <a:xfrm>
          <a:off x="11968889" y="14001046"/>
          <a:ext cx="2536843" cy="448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8" name="AutoShape 1">
          <a:extLst>
            <a:ext uri="{FF2B5EF4-FFF2-40B4-BE49-F238E27FC236}">
              <a16:creationId xmlns:a16="http://schemas.microsoft.com/office/drawing/2014/main" id="{1791A259-483C-4D8C-B0DA-CD6CAA3640D7}"/>
            </a:ext>
          </a:extLst>
        </xdr:cNvPr>
        <xdr:cNvSpPr>
          <a:spLocks noChangeAspect="1" noChangeArrowheads="1"/>
        </xdr:cNvSpPr>
      </xdr:nvSpPr>
      <xdr:spPr bwMode="auto">
        <a:xfrm>
          <a:off x="6438900" y="6210300"/>
          <a:ext cx="304800" cy="2952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415637</xdr:colOff>
      <xdr:row>87</xdr:row>
      <xdr:rowOff>69272</xdr:rowOff>
    </xdr:from>
    <xdr:to>
      <xdr:col>9</xdr:col>
      <xdr:colOff>266700</xdr:colOff>
      <xdr:row>93</xdr:row>
      <xdr:rowOff>398863</xdr:rowOff>
    </xdr:to>
    <xdr:pic>
      <xdr:nvPicPr>
        <xdr:cNvPr id="9" name="Imagen 8">
          <a:extLst>
            <a:ext uri="{FF2B5EF4-FFF2-40B4-BE49-F238E27FC236}">
              <a16:creationId xmlns:a16="http://schemas.microsoft.com/office/drawing/2014/main" id="{1A7354AF-3108-48C5-8551-EF2BCA61FFF9}"/>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5330537" y="15642647"/>
          <a:ext cx="1375063" cy="1282091"/>
        </a:xfrm>
        <a:prstGeom prst="rect">
          <a:avLst/>
        </a:prstGeom>
      </xdr:spPr>
    </xdr:pic>
    <xdr:clientData/>
  </xdr:twoCellAnchor>
  <xdr:twoCellAnchor editAs="oneCell">
    <xdr:from>
      <xdr:col>11</xdr:col>
      <xdr:colOff>124689</xdr:colOff>
      <xdr:row>86</xdr:row>
      <xdr:rowOff>138545</xdr:rowOff>
    </xdr:from>
    <xdr:to>
      <xdr:col>12</xdr:col>
      <xdr:colOff>745546</xdr:colOff>
      <xdr:row>93</xdr:row>
      <xdr:rowOff>377536</xdr:rowOff>
    </xdr:to>
    <xdr:pic>
      <xdr:nvPicPr>
        <xdr:cNvPr id="10" name="Imagen 9">
          <a:extLst>
            <a:ext uri="{FF2B5EF4-FFF2-40B4-BE49-F238E27FC236}">
              <a16:creationId xmlns:a16="http://schemas.microsoft.com/office/drawing/2014/main" id="{0DC06BF8-86B0-4F2C-83B1-C663AFB6084A}"/>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087589" y="15549995"/>
          <a:ext cx="1382857" cy="1353416"/>
        </a:xfrm>
        <a:prstGeom prst="rect">
          <a:avLst/>
        </a:prstGeom>
      </xdr:spPr>
    </xdr:pic>
    <xdr:clientData/>
  </xdr:twoCellAnchor>
  <xdr:twoCellAnchor editAs="oneCell">
    <xdr:from>
      <xdr:col>17</xdr:col>
      <xdr:colOff>1454730</xdr:colOff>
      <xdr:row>36</xdr:row>
      <xdr:rowOff>96982</xdr:rowOff>
    </xdr:from>
    <xdr:to>
      <xdr:col>23</xdr:col>
      <xdr:colOff>75322</xdr:colOff>
      <xdr:row>84</xdr:row>
      <xdr:rowOff>67368</xdr:rowOff>
    </xdr:to>
    <xdr:pic>
      <xdr:nvPicPr>
        <xdr:cNvPr id="11" name="Imagen 10">
          <a:extLst>
            <a:ext uri="{FF2B5EF4-FFF2-40B4-BE49-F238E27FC236}">
              <a16:creationId xmlns:a16="http://schemas.microsoft.com/office/drawing/2014/main" id="{0D064E53-E88A-4F49-AAF3-A863DA447E2D}"/>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6858" t="2991" r="49677" b="7371"/>
        <a:stretch/>
      </xdr:blipFill>
      <xdr:spPr bwMode="auto">
        <a:xfrm>
          <a:off x="14551605" y="7364557"/>
          <a:ext cx="6573967" cy="77904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665910</xdr:colOff>
      <xdr:row>80</xdr:row>
      <xdr:rowOff>21325</xdr:rowOff>
    </xdr:from>
    <xdr:to>
      <xdr:col>20</xdr:col>
      <xdr:colOff>513552</xdr:colOff>
      <xdr:row>82</xdr:row>
      <xdr:rowOff>17318</xdr:rowOff>
    </xdr:to>
    <xdr:sp macro="" textlink="">
      <xdr:nvSpPr>
        <xdr:cNvPr id="12" name="Rectángulo redondeado 2">
          <a:extLst>
            <a:ext uri="{FF2B5EF4-FFF2-40B4-BE49-F238E27FC236}">
              <a16:creationId xmlns:a16="http://schemas.microsoft.com/office/drawing/2014/main" id="{6450E2A6-3D3B-429A-94D7-FD17BE1BA2C5}"/>
            </a:ext>
          </a:extLst>
        </xdr:cNvPr>
        <xdr:cNvSpPr/>
      </xdr:nvSpPr>
      <xdr:spPr>
        <a:xfrm>
          <a:off x="16706010" y="14413600"/>
          <a:ext cx="1162092" cy="31984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631966</xdr:colOff>
      <xdr:row>75</xdr:row>
      <xdr:rowOff>13184</xdr:rowOff>
    </xdr:from>
    <xdr:to>
      <xdr:col>20</xdr:col>
      <xdr:colOff>479608</xdr:colOff>
      <xdr:row>77</xdr:row>
      <xdr:rowOff>17317</xdr:rowOff>
    </xdr:to>
    <xdr:sp macro="" textlink="">
      <xdr:nvSpPr>
        <xdr:cNvPr id="13" name="Rectángulo redondeado 2">
          <a:extLst>
            <a:ext uri="{FF2B5EF4-FFF2-40B4-BE49-F238E27FC236}">
              <a16:creationId xmlns:a16="http://schemas.microsoft.com/office/drawing/2014/main" id="{02A7B769-7F6B-43DE-B037-DA8E37FD2EA8}"/>
            </a:ext>
          </a:extLst>
        </xdr:cNvPr>
        <xdr:cNvSpPr/>
      </xdr:nvSpPr>
      <xdr:spPr>
        <a:xfrm>
          <a:off x="16672066" y="13595834"/>
          <a:ext cx="1162092" cy="32798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631967</xdr:colOff>
      <xdr:row>77</xdr:row>
      <xdr:rowOff>106357</xdr:rowOff>
    </xdr:from>
    <xdr:to>
      <xdr:col>20</xdr:col>
      <xdr:colOff>479609</xdr:colOff>
      <xdr:row>79</xdr:row>
      <xdr:rowOff>138546</xdr:rowOff>
    </xdr:to>
    <xdr:sp macro="" textlink="">
      <xdr:nvSpPr>
        <xdr:cNvPr id="14" name="Rectángulo redondeado 2">
          <a:extLst>
            <a:ext uri="{FF2B5EF4-FFF2-40B4-BE49-F238E27FC236}">
              <a16:creationId xmlns:a16="http://schemas.microsoft.com/office/drawing/2014/main" id="{EE4DEA98-C7C9-4861-B7E1-82332E0BBA7B}"/>
            </a:ext>
          </a:extLst>
        </xdr:cNvPr>
        <xdr:cNvSpPr/>
      </xdr:nvSpPr>
      <xdr:spPr>
        <a:xfrm>
          <a:off x="16672067" y="14012857"/>
          <a:ext cx="1162092" cy="35603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526396</xdr:colOff>
      <xdr:row>43</xdr:row>
      <xdr:rowOff>119164</xdr:rowOff>
    </xdr:from>
    <xdr:to>
      <xdr:col>20</xdr:col>
      <xdr:colOff>374038</xdr:colOff>
      <xdr:row>46</xdr:row>
      <xdr:rowOff>116431</xdr:rowOff>
    </xdr:to>
    <xdr:sp macro="" textlink="">
      <xdr:nvSpPr>
        <xdr:cNvPr id="15" name="Rectángulo redondeado 2">
          <a:extLst>
            <a:ext uri="{FF2B5EF4-FFF2-40B4-BE49-F238E27FC236}">
              <a16:creationId xmlns:a16="http://schemas.microsoft.com/office/drawing/2014/main" id="{DBEA3499-B0DD-4B19-A7CD-54E092EE5040}"/>
            </a:ext>
          </a:extLst>
        </xdr:cNvPr>
        <xdr:cNvSpPr/>
      </xdr:nvSpPr>
      <xdr:spPr>
        <a:xfrm>
          <a:off x="16570729" y="8469414"/>
          <a:ext cx="1159976" cy="473517"/>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660716</xdr:colOff>
      <xdr:row>71</xdr:row>
      <xdr:rowOff>151556</xdr:rowOff>
    </xdr:from>
    <xdr:to>
      <xdr:col>20</xdr:col>
      <xdr:colOff>508358</xdr:colOff>
      <xdr:row>74</xdr:row>
      <xdr:rowOff>148244</xdr:rowOff>
    </xdr:to>
    <xdr:sp macro="" textlink="">
      <xdr:nvSpPr>
        <xdr:cNvPr id="16" name="Rectángulo redondeado 2">
          <a:extLst>
            <a:ext uri="{FF2B5EF4-FFF2-40B4-BE49-F238E27FC236}">
              <a16:creationId xmlns:a16="http://schemas.microsoft.com/office/drawing/2014/main" id="{A8B92FC2-351F-49EB-9259-F3B938A05EBA}"/>
            </a:ext>
          </a:extLst>
        </xdr:cNvPr>
        <xdr:cNvSpPr/>
      </xdr:nvSpPr>
      <xdr:spPr>
        <a:xfrm>
          <a:off x="16700816" y="13086506"/>
          <a:ext cx="1162092" cy="48246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5</xdr:col>
      <xdr:colOff>661901</xdr:colOff>
      <xdr:row>78</xdr:row>
      <xdr:rowOff>34636</xdr:rowOff>
    </xdr:from>
    <xdr:to>
      <xdr:col>9</xdr:col>
      <xdr:colOff>369396</xdr:colOff>
      <xdr:row>81</xdr:row>
      <xdr:rowOff>61480</xdr:rowOff>
    </xdr:to>
    <xdr:sp macro="" textlink="">
      <xdr:nvSpPr>
        <xdr:cNvPr id="17" name="CuadroTexto 16">
          <a:extLst>
            <a:ext uri="{FF2B5EF4-FFF2-40B4-BE49-F238E27FC236}">
              <a16:creationId xmlns:a16="http://schemas.microsoft.com/office/drawing/2014/main" id="{E3428D3C-D26C-47DB-8739-27102523D3F5}"/>
            </a:ext>
          </a:extLst>
        </xdr:cNvPr>
        <xdr:cNvSpPr txBox="1"/>
      </xdr:nvSpPr>
      <xdr:spPr>
        <a:xfrm>
          <a:off x="4052801" y="14103061"/>
          <a:ext cx="2755495" cy="512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ESCALERA</a:t>
          </a:r>
          <a:r>
            <a:rPr lang="es-ES" sz="1600" b="1" baseline="0">
              <a:solidFill>
                <a:schemeClr val="tx1"/>
              </a:solidFill>
            </a:rPr>
            <a:t> N9-N10</a:t>
          </a:r>
          <a:endParaRPr lang="es-ES" sz="1600" b="1">
            <a:solidFill>
              <a:schemeClr val="tx1"/>
            </a:solidFill>
          </a:endParaRPr>
        </a:p>
      </xdr:txBody>
    </xdr:sp>
    <xdr:clientData/>
  </xdr:twoCellAnchor>
  <xdr:twoCellAnchor>
    <xdr:from>
      <xdr:col>19</xdr:col>
      <xdr:colOff>639586</xdr:colOff>
      <xdr:row>67</xdr:row>
      <xdr:rowOff>172856</xdr:rowOff>
    </xdr:from>
    <xdr:to>
      <xdr:col>20</xdr:col>
      <xdr:colOff>487228</xdr:colOff>
      <xdr:row>71</xdr:row>
      <xdr:rowOff>67367</xdr:rowOff>
    </xdr:to>
    <xdr:sp macro="" textlink="">
      <xdr:nvSpPr>
        <xdr:cNvPr id="18" name="Rectángulo redondeado 2">
          <a:extLst>
            <a:ext uri="{FF2B5EF4-FFF2-40B4-BE49-F238E27FC236}">
              <a16:creationId xmlns:a16="http://schemas.microsoft.com/office/drawing/2014/main" id="{19938F91-B908-4DBC-A624-349495D3B2BA}"/>
            </a:ext>
          </a:extLst>
        </xdr:cNvPr>
        <xdr:cNvSpPr/>
      </xdr:nvSpPr>
      <xdr:spPr>
        <a:xfrm>
          <a:off x="16679686" y="12450581"/>
          <a:ext cx="1162092" cy="551736"/>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582436</xdr:colOff>
      <xdr:row>65</xdr:row>
      <xdr:rowOff>2139</xdr:rowOff>
    </xdr:from>
    <xdr:to>
      <xdr:col>20</xdr:col>
      <xdr:colOff>430078</xdr:colOff>
      <xdr:row>68</xdr:row>
      <xdr:rowOff>67367</xdr:rowOff>
    </xdr:to>
    <xdr:sp macro="" textlink="">
      <xdr:nvSpPr>
        <xdr:cNvPr id="19" name="Rectángulo redondeado 2">
          <a:extLst>
            <a:ext uri="{FF2B5EF4-FFF2-40B4-BE49-F238E27FC236}">
              <a16:creationId xmlns:a16="http://schemas.microsoft.com/office/drawing/2014/main" id="{4AE77C0B-0509-4E2A-B769-A2840C548B22}"/>
            </a:ext>
          </a:extLst>
        </xdr:cNvPr>
        <xdr:cNvSpPr/>
      </xdr:nvSpPr>
      <xdr:spPr>
        <a:xfrm>
          <a:off x="16622536" y="11965539"/>
          <a:ext cx="1162092" cy="55100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552315</xdr:colOff>
      <xdr:row>62</xdr:row>
      <xdr:rowOff>18421</xdr:rowOff>
    </xdr:from>
    <xdr:to>
      <xdr:col>20</xdr:col>
      <xdr:colOff>399957</xdr:colOff>
      <xdr:row>64</xdr:row>
      <xdr:rowOff>116417</xdr:rowOff>
    </xdr:to>
    <xdr:sp macro="" textlink="">
      <xdr:nvSpPr>
        <xdr:cNvPr id="20" name="Rectángulo redondeado 2">
          <a:extLst>
            <a:ext uri="{FF2B5EF4-FFF2-40B4-BE49-F238E27FC236}">
              <a16:creationId xmlns:a16="http://schemas.microsoft.com/office/drawing/2014/main" id="{815CA55B-1763-4F14-B65C-BFAB2B582060}"/>
            </a:ext>
          </a:extLst>
        </xdr:cNvPr>
        <xdr:cNvSpPr/>
      </xdr:nvSpPr>
      <xdr:spPr>
        <a:xfrm>
          <a:off x="16592415" y="11496046"/>
          <a:ext cx="1162092" cy="421846"/>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558665</xdr:colOff>
      <xdr:row>59</xdr:row>
      <xdr:rowOff>15246</xdr:rowOff>
    </xdr:from>
    <xdr:to>
      <xdr:col>20</xdr:col>
      <xdr:colOff>406307</xdr:colOff>
      <xdr:row>61</xdr:row>
      <xdr:rowOff>113242</xdr:rowOff>
    </xdr:to>
    <xdr:sp macro="" textlink="">
      <xdr:nvSpPr>
        <xdr:cNvPr id="21" name="Rectángulo redondeado 2">
          <a:extLst>
            <a:ext uri="{FF2B5EF4-FFF2-40B4-BE49-F238E27FC236}">
              <a16:creationId xmlns:a16="http://schemas.microsoft.com/office/drawing/2014/main" id="{F61FEFAB-AE54-4081-B3CD-BF5BD1E20240}"/>
            </a:ext>
          </a:extLst>
        </xdr:cNvPr>
        <xdr:cNvSpPr/>
      </xdr:nvSpPr>
      <xdr:spPr>
        <a:xfrm>
          <a:off x="16598765" y="11007096"/>
          <a:ext cx="1162092" cy="421846"/>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7</xdr:col>
      <xdr:colOff>369263</xdr:colOff>
      <xdr:row>87</xdr:row>
      <xdr:rowOff>163465</xdr:rowOff>
    </xdr:from>
    <xdr:to>
      <xdr:col>23</xdr:col>
      <xdr:colOff>619861</xdr:colOff>
      <xdr:row>93</xdr:row>
      <xdr:rowOff>671011</xdr:rowOff>
    </xdr:to>
    <xdr:pic>
      <xdr:nvPicPr>
        <xdr:cNvPr id="22" name="Imagen 21">
          <a:extLst>
            <a:ext uri="{FF2B5EF4-FFF2-40B4-BE49-F238E27FC236}">
              <a16:creationId xmlns:a16="http://schemas.microsoft.com/office/drawing/2014/main" id="{32AF30B9-F943-4A9D-9F8F-5B890E796C3F}"/>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5284163" y="15736840"/>
          <a:ext cx="16385948" cy="14600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562747</xdr:colOff>
      <xdr:row>56</xdr:row>
      <xdr:rowOff>5721</xdr:rowOff>
    </xdr:from>
    <xdr:to>
      <xdr:col>20</xdr:col>
      <xdr:colOff>410389</xdr:colOff>
      <xdr:row>58</xdr:row>
      <xdr:rowOff>103718</xdr:rowOff>
    </xdr:to>
    <xdr:sp macro="" textlink="">
      <xdr:nvSpPr>
        <xdr:cNvPr id="23" name="Rectángulo redondeado 2">
          <a:extLst>
            <a:ext uri="{FF2B5EF4-FFF2-40B4-BE49-F238E27FC236}">
              <a16:creationId xmlns:a16="http://schemas.microsoft.com/office/drawing/2014/main" id="{1BC8A8FB-8BCA-4E70-8694-9B8F35AD9B66}"/>
            </a:ext>
          </a:extLst>
        </xdr:cNvPr>
        <xdr:cNvSpPr/>
      </xdr:nvSpPr>
      <xdr:spPr>
        <a:xfrm>
          <a:off x="16602847" y="10511796"/>
          <a:ext cx="1162092" cy="421847"/>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553470</xdr:colOff>
      <xdr:row>52</xdr:row>
      <xdr:rowOff>161585</xdr:rowOff>
    </xdr:from>
    <xdr:to>
      <xdr:col>20</xdr:col>
      <xdr:colOff>401112</xdr:colOff>
      <xdr:row>55</xdr:row>
      <xdr:rowOff>95060</xdr:rowOff>
    </xdr:to>
    <xdr:sp macro="" textlink="">
      <xdr:nvSpPr>
        <xdr:cNvPr id="24" name="Rectángulo redondeado 2">
          <a:extLst>
            <a:ext uri="{FF2B5EF4-FFF2-40B4-BE49-F238E27FC236}">
              <a16:creationId xmlns:a16="http://schemas.microsoft.com/office/drawing/2014/main" id="{27868B92-863A-411E-9BA8-2E62DD706FF5}"/>
            </a:ext>
          </a:extLst>
        </xdr:cNvPr>
        <xdr:cNvSpPr/>
      </xdr:nvSpPr>
      <xdr:spPr>
        <a:xfrm>
          <a:off x="16593570" y="10019960"/>
          <a:ext cx="1162092" cy="419250"/>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538653</xdr:colOff>
      <xdr:row>49</xdr:row>
      <xdr:rowOff>154176</xdr:rowOff>
    </xdr:from>
    <xdr:to>
      <xdr:col>20</xdr:col>
      <xdr:colOff>386295</xdr:colOff>
      <xdr:row>52</xdr:row>
      <xdr:rowOff>90826</xdr:rowOff>
    </xdr:to>
    <xdr:sp macro="" textlink="">
      <xdr:nvSpPr>
        <xdr:cNvPr id="25" name="Rectángulo redondeado 2">
          <a:extLst>
            <a:ext uri="{FF2B5EF4-FFF2-40B4-BE49-F238E27FC236}">
              <a16:creationId xmlns:a16="http://schemas.microsoft.com/office/drawing/2014/main" id="{53241AEB-E0CE-44BC-ACA8-E2367CEE1304}"/>
            </a:ext>
          </a:extLst>
        </xdr:cNvPr>
        <xdr:cNvSpPr/>
      </xdr:nvSpPr>
      <xdr:spPr>
        <a:xfrm>
          <a:off x="16582986" y="9456926"/>
          <a:ext cx="1159976" cy="412900"/>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534421</xdr:colOff>
      <xdr:row>46</xdr:row>
      <xdr:rowOff>153119</xdr:rowOff>
    </xdr:from>
    <xdr:to>
      <xdr:col>20</xdr:col>
      <xdr:colOff>382063</xdr:colOff>
      <xdr:row>49</xdr:row>
      <xdr:rowOff>89769</xdr:rowOff>
    </xdr:to>
    <xdr:sp macro="" textlink="">
      <xdr:nvSpPr>
        <xdr:cNvPr id="26" name="Rectángulo redondeado 2">
          <a:extLst>
            <a:ext uri="{FF2B5EF4-FFF2-40B4-BE49-F238E27FC236}">
              <a16:creationId xmlns:a16="http://schemas.microsoft.com/office/drawing/2014/main" id="{DEFBC542-323E-4E65-8848-CD0B85FFA904}"/>
            </a:ext>
          </a:extLst>
        </xdr:cNvPr>
        <xdr:cNvSpPr/>
      </xdr:nvSpPr>
      <xdr:spPr>
        <a:xfrm>
          <a:off x="16578754" y="8979619"/>
          <a:ext cx="1159976" cy="412900"/>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wsDr>
</file>

<file path=xl/drawings/drawing191.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1292BA0B-8063-4BEE-B221-076AE874B089}"/>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243C6811-D62C-4106-A774-16C2EC0F9E8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CA6B3D38-5AFB-41E7-BB6A-5FF31FC71015}"/>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EA1479B6-2C70-4088-80D4-1777C7E5CC96}"/>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7533" cy="1339908"/>
        </a:xfrm>
        <a:prstGeom prst="rect">
          <a:avLst/>
        </a:prstGeom>
      </xdr:spPr>
    </xdr:pic>
    <xdr:clientData/>
  </xdr:twoCellAnchor>
  <xdr:twoCellAnchor editAs="oneCell">
    <xdr:from>
      <xdr:col>8</xdr:col>
      <xdr:colOff>252557</xdr:colOff>
      <xdr:row>90</xdr:row>
      <xdr:rowOff>50366</xdr:rowOff>
    </xdr:from>
    <xdr:to>
      <xdr:col>24</xdr:col>
      <xdr:colOff>217405</xdr:colOff>
      <xdr:row>99</xdr:row>
      <xdr:rowOff>91187</xdr:rowOff>
    </xdr:to>
    <xdr:pic>
      <xdr:nvPicPr>
        <xdr:cNvPr id="6" name="Imagen 5">
          <a:extLst>
            <a:ext uri="{FF2B5EF4-FFF2-40B4-BE49-F238E27FC236}">
              <a16:creationId xmlns:a16="http://schemas.microsoft.com/office/drawing/2014/main" id="{7A20984D-F1B4-4AFE-8116-000CAA220A3C}"/>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2043"/>
        <a:stretch/>
      </xdr:blipFill>
      <xdr:spPr bwMode="auto">
        <a:xfrm>
          <a:off x="5929457" y="15614216"/>
          <a:ext cx="16424048" cy="14790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285750</xdr:colOff>
      <xdr:row>37</xdr:row>
      <xdr:rowOff>71437</xdr:rowOff>
    </xdr:from>
    <xdr:to>
      <xdr:col>25</xdr:col>
      <xdr:colOff>452437</xdr:colOff>
      <xdr:row>66</xdr:row>
      <xdr:rowOff>47624</xdr:rowOff>
    </xdr:to>
    <xdr:pic>
      <xdr:nvPicPr>
        <xdr:cNvPr id="8" name="Imagen 7">
          <a:extLst>
            <a:ext uri="{FF2B5EF4-FFF2-40B4-BE49-F238E27FC236}">
              <a16:creationId xmlns:a16="http://schemas.microsoft.com/office/drawing/2014/main" id="{4B7DBC37-20EA-4CFA-8EF9-49CBFA70C0E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19125" y="7119937"/>
          <a:ext cx="23074312" cy="481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2.xml><?xml version="1.0" encoding="utf-8"?>
<xdr:wsDr xmlns:xdr="http://schemas.openxmlformats.org/drawingml/2006/spreadsheetDrawing" xmlns:a="http://schemas.openxmlformats.org/drawingml/2006/main">
  <xdr:twoCellAnchor editAs="oneCell">
    <xdr:from>
      <xdr:col>3</xdr:col>
      <xdr:colOff>12123</xdr:colOff>
      <xdr:row>23</xdr:row>
      <xdr:rowOff>58880</xdr:rowOff>
    </xdr:from>
    <xdr:to>
      <xdr:col>26</xdr:col>
      <xdr:colOff>19053</xdr:colOff>
      <xdr:row>73</xdr:row>
      <xdr:rowOff>114297</xdr:rowOff>
    </xdr:to>
    <xdr:pic>
      <xdr:nvPicPr>
        <xdr:cNvPr id="2" name="Imagen 1">
          <a:extLst>
            <a:ext uri="{FF2B5EF4-FFF2-40B4-BE49-F238E27FC236}">
              <a16:creationId xmlns:a16="http://schemas.microsoft.com/office/drawing/2014/main" id="{828572E8-24CD-458D-9517-31AC6E939A6B}"/>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6858" t="2991" r="49677" b="7371"/>
        <a:stretch/>
      </xdr:blipFill>
      <xdr:spPr bwMode="auto">
        <a:xfrm rot="16200000">
          <a:off x="9136642" y="-2531489"/>
          <a:ext cx="8151667" cy="226669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63500</xdr:colOff>
      <xdr:row>0</xdr:row>
      <xdr:rowOff>0</xdr:rowOff>
    </xdr:from>
    <xdr:to>
      <xdr:col>25</xdr:col>
      <xdr:colOff>1276721</xdr:colOff>
      <xdr:row>0</xdr:row>
      <xdr:rowOff>625747</xdr:rowOff>
    </xdr:to>
    <xdr:pic>
      <xdr:nvPicPr>
        <xdr:cNvPr id="3" name="Imagen 11">
          <a:extLst>
            <a:ext uri="{FF2B5EF4-FFF2-40B4-BE49-F238E27FC236}">
              <a16:creationId xmlns:a16="http://schemas.microsoft.com/office/drawing/2014/main" id="{1B3BFB65-76DD-4C29-A319-20E6A169CB25}"/>
            </a:ext>
          </a:extLst>
        </xdr:cNvPr>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4" name="Imagen 10" descr="Gus Marcos – Inversiones Inmobiliarias">
          <a:extLst>
            <a:ext uri="{FF2B5EF4-FFF2-40B4-BE49-F238E27FC236}">
              <a16:creationId xmlns:a16="http://schemas.microsoft.com/office/drawing/2014/main" id="{2D171A6F-7CF5-4358-9A04-86A18F1B6EC3}"/>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5" name="Imagen 4">
          <a:extLst>
            <a:ext uri="{FF2B5EF4-FFF2-40B4-BE49-F238E27FC236}">
              <a16:creationId xmlns:a16="http://schemas.microsoft.com/office/drawing/2014/main" id="{D91F06E8-1E1D-4C91-A1B8-E2B1733C916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6" name="Imagen 5">
          <a:extLst>
            <a:ext uri="{FF2B5EF4-FFF2-40B4-BE49-F238E27FC236}">
              <a16:creationId xmlns:a16="http://schemas.microsoft.com/office/drawing/2014/main" id="{A155A587-4136-4307-A8F6-75F6A36732BD}"/>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8729228" y="15540470"/>
          <a:ext cx="1383723" cy="1336098"/>
        </a:xfrm>
        <a:prstGeom prst="rect">
          <a:avLst/>
        </a:prstGeom>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7" name="Rectángulo redondeado 2">
          <a:extLst>
            <a:ext uri="{FF2B5EF4-FFF2-40B4-BE49-F238E27FC236}">
              <a16:creationId xmlns:a16="http://schemas.microsoft.com/office/drawing/2014/main" id="{8B4D6979-BA22-4E8C-87CA-F26E1308E76C}"/>
            </a:ext>
          </a:extLst>
        </xdr:cNvPr>
        <xdr:cNvSpPr/>
      </xdr:nvSpPr>
      <xdr:spPr>
        <a:xfrm>
          <a:off x="290945" y="14589702"/>
          <a:ext cx="1160360"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8" name="Rectángulo redondeado 2">
          <a:extLst>
            <a:ext uri="{FF2B5EF4-FFF2-40B4-BE49-F238E27FC236}">
              <a16:creationId xmlns:a16="http://schemas.microsoft.com/office/drawing/2014/main" id="{BF75BEDE-EA76-4F85-83C6-9894AC23643C}"/>
            </a:ext>
          </a:extLst>
        </xdr:cNvPr>
        <xdr:cNvSpPr/>
      </xdr:nvSpPr>
      <xdr:spPr>
        <a:xfrm>
          <a:off x="313458" y="13790468"/>
          <a:ext cx="1159575" cy="59537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9" name="CuadroTexto 8">
          <a:extLst>
            <a:ext uri="{FF2B5EF4-FFF2-40B4-BE49-F238E27FC236}">
              <a16:creationId xmlns:a16="http://schemas.microsoft.com/office/drawing/2014/main" id="{13BEF2D3-F2B4-491D-8B16-8931A6044715}"/>
            </a:ext>
          </a:extLst>
        </xdr:cNvPr>
        <xdr:cNvSpPr txBox="1"/>
      </xdr:nvSpPr>
      <xdr:spPr>
        <a:xfrm>
          <a:off x="1534391" y="13910830"/>
          <a:ext cx="3685309" cy="4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10" name="CuadroTexto 9">
          <a:extLst>
            <a:ext uri="{FF2B5EF4-FFF2-40B4-BE49-F238E27FC236}">
              <a16:creationId xmlns:a16="http://schemas.microsoft.com/office/drawing/2014/main" id="{EF28F15A-E821-401E-86CE-1ADBF8E26258}"/>
            </a:ext>
          </a:extLst>
        </xdr:cNvPr>
        <xdr:cNvSpPr txBox="1"/>
      </xdr:nvSpPr>
      <xdr:spPr>
        <a:xfrm>
          <a:off x="1575954" y="14697075"/>
          <a:ext cx="2497877" cy="48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7</xdr:col>
      <xdr:colOff>372212</xdr:colOff>
      <xdr:row>41</xdr:row>
      <xdr:rowOff>127424</xdr:rowOff>
    </xdr:from>
    <xdr:to>
      <xdr:col>9</xdr:col>
      <xdr:colOff>119333</xdr:colOff>
      <xdr:row>57</xdr:row>
      <xdr:rowOff>18347</xdr:rowOff>
    </xdr:to>
    <xdr:sp macro="" textlink="">
      <xdr:nvSpPr>
        <xdr:cNvPr id="11" name="Rectángulo redondeado 2">
          <a:extLst>
            <a:ext uri="{FF2B5EF4-FFF2-40B4-BE49-F238E27FC236}">
              <a16:creationId xmlns:a16="http://schemas.microsoft.com/office/drawing/2014/main" id="{28E988C2-F885-44B5-95D3-D9AFE083A560}"/>
            </a:ext>
          </a:extLst>
        </xdr:cNvPr>
        <xdr:cNvSpPr/>
      </xdr:nvSpPr>
      <xdr:spPr>
        <a:xfrm rot="16200000">
          <a:off x="4668205" y="8350003"/>
          <a:ext cx="2503494" cy="1271121"/>
        </a:xfrm>
        <a:prstGeom prst="rect">
          <a:avLst/>
        </a:prstGeom>
        <a:solidFill>
          <a:srgbClr val="C0000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166258</xdr:colOff>
      <xdr:row>42</xdr:row>
      <xdr:rowOff>55417</xdr:rowOff>
    </xdr:from>
    <xdr:to>
      <xdr:col>25</xdr:col>
      <xdr:colOff>138549</xdr:colOff>
      <xdr:row>57</xdr:row>
      <xdr:rowOff>13855</xdr:rowOff>
    </xdr:to>
    <xdr:sp macro="" textlink="">
      <xdr:nvSpPr>
        <xdr:cNvPr id="12" name="Rectángulo redondeado 2">
          <a:extLst>
            <a:ext uri="{FF2B5EF4-FFF2-40B4-BE49-F238E27FC236}">
              <a16:creationId xmlns:a16="http://schemas.microsoft.com/office/drawing/2014/main" id="{B22388D7-AE8C-4702-B489-D76770A1FD90}"/>
            </a:ext>
          </a:extLst>
        </xdr:cNvPr>
        <xdr:cNvSpPr/>
      </xdr:nvSpPr>
      <xdr:spPr>
        <a:xfrm rot="16200000">
          <a:off x="21642534" y="8459066"/>
          <a:ext cx="2387313" cy="1067666"/>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22</xdr:col>
      <xdr:colOff>969822</xdr:colOff>
      <xdr:row>42</xdr:row>
      <xdr:rowOff>41563</xdr:rowOff>
    </xdr:from>
    <xdr:to>
      <xdr:col>24</xdr:col>
      <xdr:colOff>83129</xdr:colOff>
      <xdr:row>57</xdr:row>
      <xdr:rowOff>83129</xdr:rowOff>
    </xdr:to>
    <xdr:sp macro="" textlink="">
      <xdr:nvSpPr>
        <xdr:cNvPr id="13" name="Rectángulo redondeado 2">
          <a:extLst>
            <a:ext uri="{FF2B5EF4-FFF2-40B4-BE49-F238E27FC236}">
              <a16:creationId xmlns:a16="http://schemas.microsoft.com/office/drawing/2014/main" id="{2DC2CA16-32B5-4203-9977-3C0CD55E652A}"/>
            </a:ext>
          </a:extLst>
        </xdr:cNvPr>
        <xdr:cNvSpPr/>
      </xdr:nvSpPr>
      <xdr:spPr>
        <a:xfrm rot="16200000">
          <a:off x="20389130" y="8425730"/>
          <a:ext cx="2470441" cy="1189757"/>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21</xdr:col>
      <xdr:colOff>401788</xdr:colOff>
      <xdr:row>41</xdr:row>
      <xdr:rowOff>124691</xdr:rowOff>
    </xdr:from>
    <xdr:to>
      <xdr:col>22</xdr:col>
      <xdr:colOff>845134</xdr:colOff>
      <xdr:row>57</xdr:row>
      <xdr:rowOff>55420</xdr:rowOff>
    </xdr:to>
    <xdr:sp macro="" textlink="">
      <xdr:nvSpPr>
        <xdr:cNvPr id="14" name="Rectángulo redondeado 2">
          <a:extLst>
            <a:ext uri="{FF2B5EF4-FFF2-40B4-BE49-F238E27FC236}">
              <a16:creationId xmlns:a16="http://schemas.microsoft.com/office/drawing/2014/main" id="{D8E8D4D2-07A6-4F67-A7F6-5C89164E10A5}"/>
            </a:ext>
          </a:extLst>
        </xdr:cNvPr>
        <xdr:cNvSpPr/>
      </xdr:nvSpPr>
      <xdr:spPr>
        <a:xfrm rot="16200000">
          <a:off x="19103259" y="8426595"/>
          <a:ext cx="2521529" cy="1081521"/>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967922</xdr:colOff>
      <xdr:row>41</xdr:row>
      <xdr:rowOff>107026</xdr:rowOff>
    </xdr:from>
    <xdr:to>
      <xdr:col>21</xdr:col>
      <xdr:colOff>294412</xdr:colOff>
      <xdr:row>57</xdr:row>
      <xdr:rowOff>45375</xdr:rowOff>
    </xdr:to>
    <xdr:sp macro="" textlink="">
      <xdr:nvSpPr>
        <xdr:cNvPr id="15" name="Rectángulo redondeado 2">
          <a:extLst>
            <a:ext uri="{FF2B5EF4-FFF2-40B4-BE49-F238E27FC236}">
              <a16:creationId xmlns:a16="http://schemas.microsoft.com/office/drawing/2014/main" id="{052DBC1E-8314-431F-8BD0-528CB9A5A3DE}"/>
            </a:ext>
          </a:extLst>
        </xdr:cNvPr>
        <xdr:cNvSpPr/>
      </xdr:nvSpPr>
      <xdr:spPr>
        <a:xfrm rot="16200000">
          <a:off x="17754605" y="8256793"/>
          <a:ext cx="2529149" cy="1393415"/>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450282</xdr:colOff>
      <xdr:row>41</xdr:row>
      <xdr:rowOff>103215</xdr:rowOff>
    </xdr:from>
    <xdr:to>
      <xdr:col>20</xdr:col>
      <xdr:colOff>952500</xdr:colOff>
      <xdr:row>57</xdr:row>
      <xdr:rowOff>54899</xdr:rowOff>
    </xdr:to>
    <xdr:sp macro="" textlink="">
      <xdr:nvSpPr>
        <xdr:cNvPr id="16" name="Rectángulo redondeado 2">
          <a:extLst>
            <a:ext uri="{FF2B5EF4-FFF2-40B4-BE49-F238E27FC236}">
              <a16:creationId xmlns:a16="http://schemas.microsoft.com/office/drawing/2014/main" id="{F85E0C31-DE97-40BC-986E-10E31F51E16D}"/>
            </a:ext>
          </a:extLst>
        </xdr:cNvPr>
        <xdr:cNvSpPr/>
      </xdr:nvSpPr>
      <xdr:spPr>
        <a:xfrm rot="16200000">
          <a:off x="16127474" y="8048023"/>
          <a:ext cx="2542484" cy="1816668"/>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18</xdr:col>
      <xdr:colOff>312766</xdr:colOff>
      <xdr:row>42</xdr:row>
      <xdr:rowOff>20467</xdr:rowOff>
    </xdr:from>
    <xdr:to>
      <xdr:col>19</xdr:col>
      <xdr:colOff>476253</xdr:colOff>
      <xdr:row>57</xdr:row>
      <xdr:rowOff>135862</xdr:rowOff>
    </xdr:to>
    <xdr:sp macro="" textlink="">
      <xdr:nvSpPr>
        <xdr:cNvPr id="17" name="Rectángulo redondeado 2">
          <a:extLst>
            <a:ext uri="{FF2B5EF4-FFF2-40B4-BE49-F238E27FC236}">
              <a16:creationId xmlns:a16="http://schemas.microsoft.com/office/drawing/2014/main" id="{E636327C-0737-4DDB-9BE1-6F6C1F2D930D}"/>
            </a:ext>
          </a:extLst>
        </xdr:cNvPr>
        <xdr:cNvSpPr/>
      </xdr:nvSpPr>
      <xdr:spPr>
        <a:xfrm rot="16200000">
          <a:off x="14452862" y="8245071"/>
          <a:ext cx="2544270" cy="1582712"/>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528782</xdr:colOff>
      <xdr:row>41</xdr:row>
      <xdr:rowOff>160789</xdr:rowOff>
    </xdr:from>
    <xdr:to>
      <xdr:col>18</xdr:col>
      <xdr:colOff>312968</xdr:colOff>
      <xdr:row>57</xdr:row>
      <xdr:rowOff>112898</xdr:rowOff>
    </xdr:to>
    <xdr:sp macro="" textlink="">
      <xdr:nvSpPr>
        <xdr:cNvPr id="18" name="Rectángulo redondeado 2">
          <a:extLst>
            <a:ext uri="{FF2B5EF4-FFF2-40B4-BE49-F238E27FC236}">
              <a16:creationId xmlns:a16="http://schemas.microsoft.com/office/drawing/2014/main" id="{59A82FE5-510A-4E0F-BC03-06BECC0CDE06}"/>
            </a:ext>
          </a:extLst>
        </xdr:cNvPr>
        <xdr:cNvSpPr/>
      </xdr:nvSpPr>
      <xdr:spPr>
        <a:xfrm rot="16200000">
          <a:off x="13008295" y="8360051"/>
          <a:ext cx="2542909" cy="1308186"/>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592283</xdr:colOff>
      <xdr:row>42</xdr:row>
      <xdr:rowOff>11564</xdr:rowOff>
    </xdr:from>
    <xdr:to>
      <xdr:col>17</xdr:col>
      <xdr:colOff>455844</xdr:colOff>
      <xdr:row>57</xdr:row>
      <xdr:rowOff>122423</xdr:rowOff>
    </xdr:to>
    <xdr:sp macro="" textlink="">
      <xdr:nvSpPr>
        <xdr:cNvPr id="19" name="Rectángulo redondeado 2">
          <a:extLst>
            <a:ext uri="{FF2B5EF4-FFF2-40B4-BE49-F238E27FC236}">
              <a16:creationId xmlns:a16="http://schemas.microsoft.com/office/drawing/2014/main" id="{59167E5A-B02F-4BDB-9FE6-E2C4BB28F507}"/>
            </a:ext>
          </a:extLst>
        </xdr:cNvPr>
        <xdr:cNvSpPr/>
      </xdr:nvSpPr>
      <xdr:spPr>
        <a:xfrm rot="16200000">
          <a:off x="11631934" y="8374338"/>
          <a:ext cx="2539734" cy="1301836"/>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347519</xdr:colOff>
      <xdr:row>90</xdr:row>
      <xdr:rowOff>159904</xdr:rowOff>
    </xdr:from>
    <xdr:to>
      <xdr:col>24</xdr:col>
      <xdr:colOff>312367</xdr:colOff>
      <xdr:row>100</xdr:row>
      <xdr:rowOff>34038</xdr:rowOff>
    </xdr:to>
    <xdr:pic>
      <xdr:nvPicPr>
        <xdr:cNvPr id="20" name="Imagen 19">
          <a:extLst>
            <a:ext uri="{FF2B5EF4-FFF2-40B4-BE49-F238E27FC236}">
              <a16:creationId xmlns:a16="http://schemas.microsoft.com/office/drawing/2014/main" id="{167857A5-0CA8-4201-BA1A-9241E8FE49E3}"/>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6024419" y="15723754"/>
          <a:ext cx="16424048" cy="14743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303812</xdr:colOff>
      <xdr:row>41</xdr:row>
      <xdr:rowOff>148996</xdr:rowOff>
    </xdr:from>
    <xdr:to>
      <xdr:col>16</xdr:col>
      <xdr:colOff>507553</xdr:colOff>
      <xdr:row>57</xdr:row>
      <xdr:rowOff>96569</xdr:rowOff>
    </xdr:to>
    <xdr:sp macro="" textlink="">
      <xdr:nvSpPr>
        <xdr:cNvPr id="21" name="Rectángulo redondeado 2">
          <a:extLst>
            <a:ext uri="{FF2B5EF4-FFF2-40B4-BE49-F238E27FC236}">
              <a16:creationId xmlns:a16="http://schemas.microsoft.com/office/drawing/2014/main" id="{CFF835C8-7688-4708-AA41-9E835143CC62}"/>
            </a:ext>
          </a:extLst>
        </xdr:cNvPr>
        <xdr:cNvSpPr/>
      </xdr:nvSpPr>
      <xdr:spPr>
        <a:xfrm rot="16200000">
          <a:off x="10247408" y="8350525"/>
          <a:ext cx="2538373" cy="1299116"/>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12</xdr:col>
      <xdr:colOff>714750</xdr:colOff>
      <xdr:row>41</xdr:row>
      <xdr:rowOff>138110</xdr:rowOff>
    </xdr:from>
    <xdr:to>
      <xdr:col>15</xdr:col>
      <xdr:colOff>299360</xdr:colOff>
      <xdr:row>57</xdr:row>
      <xdr:rowOff>85683</xdr:rowOff>
    </xdr:to>
    <xdr:sp macro="" textlink="">
      <xdr:nvSpPr>
        <xdr:cNvPr id="22" name="Rectángulo redondeado 2">
          <a:extLst>
            <a:ext uri="{FF2B5EF4-FFF2-40B4-BE49-F238E27FC236}">
              <a16:creationId xmlns:a16="http://schemas.microsoft.com/office/drawing/2014/main" id="{E3A0E8B5-03B4-43B7-B042-37DC832269C4}"/>
            </a:ext>
          </a:extLst>
        </xdr:cNvPr>
        <xdr:cNvSpPr/>
      </xdr:nvSpPr>
      <xdr:spPr>
        <a:xfrm rot="16200000">
          <a:off x="8881931" y="8277729"/>
          <a:ext cx="2538373" cy="1422935"/>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11</xdr:col>
      <xdr:colOff>37113</xdr:colOff>
      <xdr:row>41</xdr:row>
      <xdr:rowOff>127224</xdr:rowOff>
    </xdr:from>
    <xdr:to>
      <xdr:col>12</xdr:col>
      <xdr:colOff>696687</xdr:colOff>
      <xdr:row>57</xdr:row>
      <xdr:rowOff>74797</xdr:rowOff>
    </xdr:to>
    <xdr:sp macro="" textlink="">
      <xdr:nvSpPr>
        <xdr:cNvPr id="23" name="Rectángulo redondeado 2">
          <a:extLst>
            <a:ext uri="{FF2B5EF4-FFF2-40B4-BE49-F238E27FC236}">
              <a16:creationId xmlns:a16="http://schemas.microsoft.com/office/drawing/2014/main" id="{D2BDE33D-E02A-4063-ABB5-3B961E2308FE}"/>
            </a:ext>
          </a:extLst>
        </xdr:cNvPr>
        <xdr:cNvSpPr/>
      </xdr:nvSpPr>
      <xdr:spPr>
        <a:xfrm rot="16200000">
          <a:off x="7428007" y="8302902"/>
          <a:ext cx="2560144" cy="1421574"/>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9</xdr:col>
      <xdr:colOff>121477</xdr:colOff>
      <xdr:row>41</xdr:row>
      <xdr:rowOff>116338</xdr:rowOff>
    </xdr:from>
    <xdr:to>
      <xdr:col>11</xdr:col>
      <xdr:colOff>19051</xdr:colOff>
      <xdr:row>57</xdr:row>
      <xdr:rowOff>63911</xdr:rowOff>
    </xdr:to>
    <xdr:sp macro="" textlink="">
      <xdr:nvSpPr>
        <xdr:cNvPr id="24" name="Rectángulo redondeado 2">
          <a:extLst>
            <a:ext uri="{FF2B5EF4-FFF2-40B4-BE49-F238E27FC236}">
              <a16:creationId xmlns:a16="http://schemas.microsoft.com/office/drawing/2014/main" id="{3F647144-8CB7-4250-9336-D46AD2E69314}"/>
            </a:ext>
          </a:extLst>
        </xdr:cNvPr>
        <xdr:cNvSpPr/>
      </xdr:nvSpPr>
      <xdr:spPr>
        <a:xfrm rot="16200000">
          <a:off x="5988371" y="8292016"/>
          <a:ext cx="2560144" cy="1421574"/>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wsDr>
</file>

<file path=xl/drawings/drawing193.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B2EBED6F-2374-4529-9FB0-E1867F498277}"/>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D9D4758A-B60E-4114-91B2-1B43E7261541}"/>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82</xdr:row>
      <xdr:rowOff>51954</xdr:rowOff>
    </xdr:from>
    <xdr:to>
      <xdr:col>17</xdr:col>
      <xdr:colOff>1410295</xdr:colOff>
      <xdr:row>85</xdr:row>
      <xdr:rowOff>589</xdr:rowOff>
    </xdr:to>
    <xdr:sp macro="" textlink="">
      <xdr:nvSpPr>
        <xdr:cNvPr id="4" name="CuadroTexto 3">
          <a:extLst>
            <a:ext uri="{FF2B5EF4-FFF2-40B4-BE49-F238E27FC236}">
              <a16:creationId xmlns:a16="http://schemas.microsoft.com/office/drawing/2014/main" id="{B514D56B-F465-4FE9-B8E0-C3D6E0B0F3ED}"/>
            </a:ext>
          </a:extLst>
        </xdr:cNvPr>
        <xdr:cNvSpPr txBox="1"/>
      </xdr:nvSpPr>
      <xdr:spPr>
        <a:xfrm>
          <a:off x="11970327" y="14768079"/>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81</xdr:row>
      <xdr:rowOff>103909</xdr:rowOff>
    </xdr:from>
    <xdr:to>
      <xdr:col>16</xdr:col>
      <xdr:colOff>259814</xdr:colOff>
      <xdr:row>85</xdr:row>
      <xdr:rowOff>7780</xdr:rowOff>
    </xdr:to>
    <xdr:sp macro="" textlink="">
      <xdr:nvSpPr>
        <xdr:cNvPr id="5" name="Rectángulo redondeado 2">
          <a:extLst>
            <a:ext uri="{FF2B5EF4-FFF2-40B4-BE49-F238E27FC236}">
              <a16:creationId xmlns:a16="http://schemas.microsoft.com/office/drawing/2014/main" id="{FD62462B-83C2-41AB-BA8D-C1FEB974C97D}"/>
            </a:ext>
          </a:extLst>
        </xdr:cNvPr>
        <xdr:cNvSpPr/>
      </xdr:nvSpPr>
      <xdr:spPr>
        <a:xfrm>
          <a:off x="10753725" y="14658109"/>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200743</xdr:colOff>
      <xdr:row>76</xdr:row>
      <xdr:rowOff>128350</xdr:rowOff>
    </xdr:from>
    <xdr:to>
      <xdr:col>16</xdr:col>
      <xdr:colOff>270057</xdr:colOff>
      <xdr:row>80</xdr:row>
      <xdr:rowOff>46599</xdr:rowOff>
    </xdr:to>
    <xdr:sp macro="" textlink="">
      <xdr:nvSpPr>
        <xdr:cNvPr id="6" name="Rectángulo redondeado 2">
          <a:extLst>
            <a:ext uri="{FF2B5EF4-FFF2-40B4-BE49-F238E27FC236}">
              <a16:creationId xmlns:a16="http://schemas.microsoft.com/office/drawing/2014/main" id="{45209849-E9D9-4B1F-9B42-27C6CB9794DF}"/>
            </a:ext>
          </a:extLst>
        </xdr:cNvPr>
        <xdr:cNvSpPr/>
      </xdr:nvSpPr>
      <xdr:spPr>
        <a:xfrm>
          <a:off x="10763968" y="13872925"/>
          <a:ext cx="1164689" cy="56594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310289</xdr:colOff>
      <xdr:row>77</xdr:row>
      <xdr:rowOff>94546</xdr:rowOff>
    </xdr:from>
    <xdr:to>
      <xdr:col>17</xdr:col>
      <xdr:colOff>1408857</xdr:colOff>
      <xdr:row>80</xdr:row>
      <xdr:rowOff>57559</xdr:rowOff>
    </xdr:to>
    <xdr:sp macro="" textlink="">
      <xdr:nvSpPr>
        <xdr:cNvPr id="7" name="CuadroTexto 6">
          <a:extLst>
            <a:ext uri="{FF2B5EF4-FFF2-40B4-BE49-F238E27FC236}">
              <a16:creationId xmlns:a16="http://schemas.microsoft.com/office/drawing/2014/main" id="{72FD05D4-5E13-421B-9728-847990B09615}"/>
            </a:ext>
          </a:extLst>
        </xdr:cNvPr>
        <xdr:cNvSpPr txBox="1"/>
      </xdr:nvSpPr>
      <xdr:spPr>
        <a:xfrm>
          <a:off x="11968889" y="14001046"/>
          <a:ext cx="2536843" cy="448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8" name="AutoShape 1">
          <a:extLst>
            <a:ext uri="{FF2B5EF4-FFF2-40B4-BE49-F238E27FC236}">
              <a16:creationId xmlns:a16="http://schemas.microsoft.com/office/drawing/2014/main" id="{531AABDB-948F-4F84-AA9C-B3F8EAC2B243}"/>
            </a:ext>
          </a:extLst>
        </xdr:cNvPr>
        <xdr:cNvSpPr>
          <a:spLocks noChangeAspect="1" noChangeArrowheads="1"/>
        </xdr:cNvSpPr>
      </xdr:nvSpPr>
      <xdr:spPr bwMode="auto">
        <a:xfrm>
          <a:off x="6438900" y="6210300"/>
          <a:ext cx="304800" cy="2952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415637</xdr:colOff>
      <xdr:row>87</xdr:row>
      <xdr:rowOff>69272</xdr:rowOff>
    </xdr:from>
    <xdr:to>
      <xdr:col>9</xdr:col>
      <xdr:colOff>266700</xdr:colOff>
      <xdr:row>93</xdr:row>
      <xdr:rowOff>398863</xdr:rowOff>
    </xdr:to>
    <xdr:pic>
      <xdr:nvPicPr>
        <xdr:cNvPr id="9" name="Imagen 8">
          <a:extLst>
            <a:ext uri="{FF2B5EF4-FFF2-40B4-BE49-F238E27FC236}">
              <a16:creationId xmlns:a16="http://schemas.microsoft.com/office/drawing/2014/main" id="{81BB7208-8E14-4BE0-AFC6-04868F847A21}"/>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5330537" y="15642647"/>
          <a:ext cx="1375063" cy="1282091"/>
        </a:xfrm>
        <a:prstGeom prst="rect">
          <a:avLst/>
        </a:prstGeom>
      </xdr:spPr>
    </xdr:pic>
    <xdr:clientData/>
  </xdr:twoCellAnchor>
  <xdr:twoCellAnchor editAs="oneCell">
    <xdr:from>
      <xdr:col>11</xdr:col>
      <xdr:colOff>124689</xdr:colOff>
      <xdr:row>86</xdr:row>
      <xdr:rowOff>138545</xdr:rowOff>
    </xdr:from>
    <xdr:to>
      <xdr:col>12</xdr:col>
      <xdr:colOff>745546</xdr:colOff>
      <xdr:row>93</xdr:row>
      <xdr:rowOff>377536</xdr:rowOff>
    </xdr:to>
    <xdr:pic>
      <xdr:nvPicPr>
        <xdr:cNvPr id="10" name="Imagen 9">
          <a:extLst>
            <a:ext uri="{FF2B5EF4-FFF2-40B4-BE49-F238E27FC236}">
              <a16:creationId xmlns:a16="http://schemas.microsoft.com/office/drawing/2014/main" id="{3AF96EE3-6E3F-43B8-8D5A-94A8786FD5C6}"/>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087589" y="15549995"/>
          <a:ext cx="1382857" cy="1353416"/>
        </a:xfrm>
        <a:prstGeom prst="rect">
          <a:avLst/>
        </a:prstGeom>
      </xdr:spPr>
    </xdr:pic>
    <xdr:clientData/>
  </xdr:twoCellAnchor>
  <xdr:twoCellAnchor editAs="oneCell">
    <xdr:from>
      <xdr:col>17</xdr:col>
      <xdr:colOff>1454730</xdr:colOff>
      <xdr:row>36</xdr:row>
      <xdr:rowOff>96982</xdr:rowOff>
    </xdr:from>
    <xdr:to>
      <xdr:col>23</xdr:col>
      <xdr:colOff>75322</xdr:colOff>
      <xdr:row>84</xdr:row>
      <xdr:rowOff>67368</xdr:rowOff>
    </xdr:to>
    <xdr:pic>
      <xdr:nvPicPr>
        <xdr:cNvPr id="11" name="Imagen 10">
          <a:extLst>
            <a:ext uri="{FF2B5EF4-FFF2-40B4-BE49-F238E27FC236}">
              <a16:creationId xmlns:a16="http://schemas.microsoft.com/office/drawing/2014/main" id="{EE2B0DFA-A9E5-464D-B351-8258D19851C2}"/>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6858" t="2991" r="49677" b="7371"/>
        <a:stretch/>
      </xdr:blipFill>
      <xdr:spPr bwMode="auto">
        <a:xfrm>
          <a:off x="14551605" y="7364557"/>
          <a:ext cx="6573967" cy="77904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665910</xdr:colOff>
      <xdr:row>80</xdr:row>
      <xdr:rowOff>21325</xdr:rowOff>
    </xdr:from>
    <xdr:to>
      <xdr:col>20</xdr:col>
      <xdr:colOff>513552</xdr:colOff>
      <xdr:row>82</xdr:row>
      <xdr:rowOff>17318</xdr:rowOff>
    </xdr:to>
    <xdr:sp macro="" textlink="">
      <xdr:nvSpPr>
        <xdr:cNvPr id="12" name="Rectángulo redondeado 2">
          <a:extLst>
            <a:ext uri="{FF2B5EF4-FFF2-40B4-BE49-F238E27FC236}">
              <a16:creationId xmlns:a16="http://schemas.microsoft.com/office/drawing/2014/main" id="{337E8F8E-E341-4558-841C-7B80776CE0B9}"/>
            </a:ext>
          </a:extLst>
        </xdr:cNvPr>
        <xdr:cNvSpPr/>
      </xdr:nvSpPr>
      <xdr:spPr>
        <a:xfrm>
          <a:off x="16706010" y="14413600"/>
          <a:ext cx="1162092" cy="31984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631966</xdr:colOff>
      <xdr:row>75</xdr:row>
      <xdr:rowOff>13184</xdr:rowOff>
    </xdr:from>
    <xdr:to>
      <xdr:col>20</xdr:col>
      <xdr:colOff>479608</xdr:colOff>
      <xdr:row>77</xdr:row>
      <xdr:rowOff>17317</xdr:rowOff>
    </xdr:to>
    <xdr:sp macro="" textlink="">
      <xdr:nvSpPr>
        <xdr:cNvPr id="13" name="Rectángulo redondeado 2">
          <a:extLst>
            <a:ext uri="{FF2B5EF4-FFF2-40B4-BE49-F238E27FC236}">
              <a16:creationId xmlns:a16="http://schemas.microsoft.com/office/drawing/2014/main" id="{AC0FE8BD-68F8-41DF-BA6A-C736EBCABCB7}"/>
            </a:ext>
          </a:extLst>
        </xdr:cNvPr>
        <xdr:cNvSpPr/>
      </xdr:nvSpPr>
      <xdr:spPr>
        <a:xfrm>
          <a:off x="16672066" y="13595834"/>
          <a:ext cx="1162092" cy="32798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631967</xdr:colOff>
      <xdr:row>77</xdr:row>
      <xdr:rowOff>106357</xdr:rowOff>
    </xdr:from>
    <xdr:to>
      <xdr:col>20</xdr:col>
      <xdr:colOff>479609</xdr:colOff>
      <xdr:row>79</xdr:row>
      <xdr:rowOff>138546</xdr:rowOff>
    </xdr:to>
    <xdr:sp macro="" textlink="">
      <xdr:nvSpPr>
        <xdr:cNvPr id="14" name="Rectángulo redondeado 2">
          <a:extLst>
            <a:ext uri="{FF2B5EF4-FFF2-40B4-BE49-F238E27FC236}">
              <a16:creationId xmlns:a16="http://schemas.microsoft.com/office/drawing/2014/main" id="{E597EE51-F7BB-4BD7-A077-79349F5020A8}"/>
            </a:ext>
          </a:extLst>
        </xdr:cNvPr>
        <xdr:cNvSpPr/>
      </xdr:nvSpPr>
      <xdr:spPr>
        <a:xfrm>
          <a:off x="16672067" y="14012857"/>
          <a:ext cx="1162092" cy="35603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547563</xdr:colOff>
      <xdr:row>40</xdr:row>
      <xdr:rowOff>140330</xdr:rowOff>
    </xdr:from>
    <xdr:to>
      <xdr:col>20</xdr:col>
      <xdr:colOff>395205</xdr:colOff>
      <xdr:row>43</xdr:row>
      <xdr:rowOff>137597</xdr:rowOff>
    </xdr:to>
    <xdr:sp macro="" textlink="">
      <xdr:nvSpPr>
        <xdr:cNvPr id="15" name="Rectángulo redondeado 2">
          <a:extLst>
            <a:ext uri="{FF2B5EF4-FFF2-40B4-BE49-F238E27FC236}">
              <a16:creationId xmlns:a16="http://schemas.microsoft.com/office/drawing/2014/main" id="{60C96E3B-AB50-4DED-8311-047997FAA9F1}"/>
            </a:ext>
          </a:extLst>
        </xdr:cNvPr>
        <xdr:cNvSpPr/>
      </xdr:nvSpPr>
      <xdr:spPr>
        <a:xfrm>
          <a:off x="16591896" y="8014330"/>
          <a:ext cx="1159976" cy="473517"/>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660716</xdr:colOff>
      <xdr:row>71</xdr:row>
      <xdr:rowOff>151556</xdr:rowOff>
    </xdr:from>
    <xdr:to>
      <xdr:col>20</xdr:col>
      <xdr:colOff>508358</xdr:colOff>
      <xdr:row>74</xdr:row>
      <xdr:rowOff>148244</xdr:rowOff>
    </xdr:to>
    <xdr:sp macro="" textlink="">
      <xdr:nvSpPr>
        <xdr:cNvPr id="16" name="Rectángulo redondeado 2">
          <a:extLst>
            <a:ext uri="{FF2B5EF4-FFF2-40B4-BE49-F238E27FC236}">
              <a16:creationId xmlns:a16="http://schemas.microsoft.com/office/drawing/2014/main" id="{0FD91B33-4E9B-4BBE-A336-22D1C500A562}"/>
            </a:ext>
          </a:extLst>
        </xdr:cNvPr>
        <xdr:cNvSpPr/>
      </xdr:nvSpPr>
      <xdr:spPr>
        <a:xfrm>
          <a:off x="16700816" y="13086506"/>
          <a:ext cx="1162092" cy="48246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5</xdr:col>
      <xdr:colOff>661901</xdr:colOff>
      <xdr:row>78</xdr:row>
      <xdr:rowOff>34636</xdr:rowOff>
    </xdr:from>
    <xdr:to>
      <xdr:col>9</xdr:col>
      <xdr:colOff>369396</xdr:colOff>
      <xdr:row>81</xdr:row>
      <xdr:rowOff>61480</xdr:rowOff>
    </xdr:to>
    <xdr:sp macro="" textlink="">
      <xdr:nvSpPr>
        <xdr:cNvPr id="17" name="CuadroTexto 16">
          <a:extLst>
            <a:ext uri="{FF2B5EF4-FFF2-40B4-BE49-F238E27FC236}">
              <a16:creationId xmlns:a16="http://schemas.microsoft.com/office/drawing/2014/main" id="{D52EC32C-1974-4C78-930D-F07EF36340D2}"/>
            </a:ext>
          </a:extLst>
        </xdr:cNvPr>
        <xdr:cNvSpPr txBox="1"/>
      </xdr:nvSpPr>
      <xdr:spPr>
        <a:xfrm>
          <a:off x="4052801" y="14103061"/>
          <a:ext cx="2755495" cy="512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ESCALERA</a:t>
          </a:r>
          <a:r>
            <a:rPr lang="es-ES" sz="1600" b="1" baseline="0">
              <a:solidFill>
                <a:schemeClr val="tx1"/>
              </a:solidFill>
            </a:rPr>
            <a:t> N10 a Azotea</a:t>
          </a:r>
          <a:endParaRPr lang="es-ES" sz="1600" b="1">
            <a:solidFill>
              <a:schemeClr val="tx1"/>
            </a:solidFill>
          </a:endParaRPr>
        </a:p>
      </xdr:txBody>
    </xdr:sp>
    <xdr:clientData/>
  </xdr:twoCellAnchor>
  <xdr:twoCellAnchor>
    <xdr:from>
      <xdr:col>19</xdr:col>
      <xdr:colOff>639586</xdr:colOff>
      <xdr:row>67</xdr:row>
      <xdr:rowOff>172856</xdr:rowOff>
    </xdr:from>
    <xdr:to>
      <xdr:col>20</xdr:col>
      <xdr:colOff>487228</xdr:colOff>
      <xdr:row>71</xdr:row>
      <xdr:rowOff>67367</xdr:rowOff>
    </xdr:to>
    <xdr:sp macro="" textlink="">
      <xdr:nvSpPr>
        <xdr:cNvPr id="18" name="Rectángulo redondeado 2">
          <a:extLst>
            <a:ext uri="{FF2B5EF4-FFF2-40B4-BE49-F238E27FC236}">
              <a16:creationId xmlns:a16="http://schemas.microsoft.com/office/drawing/2014/main" id="{95F10FB9-2BB7-478C-A575-1D5A8F0466F2}"/>
            </a:ext>
          </a:extLst>
        </xdr:cNvPr>
        <xdr:cNvSpPr/>
      </xdr:nvSpPr>
      <xdr:spPr>
        <a:xfrm>
          <a:off x="16679686" y="12450581"/>
          <a:ext cx="1162092" cy="551736"/>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582436</xdr:colOff>
      <xdr:row>65</xdr:row>
      <xdr:rowOff>2139</xdr:rowOff>
    </xdr:from>
    <xdr:to>
      <xdr:col>20</xdr:col>
      <xdr:colOff>430078</xdr:colOff>
      <xdr:row>68</xdr:row>
      <xdr:rowOff>67367</xdr:rowOff>
    </xdr:to>
    <xdr:sp macro="" textlink="">
      <xdr:nvSpPr>
        <xdr:cNvPr id="19" name="Rectángulo redondeado 2">
          <a:extLst>
            <a:ext uri="{FF2B5EF4-FFF2-40B4-BE49-F238E27FC236}">
              <a16:creationId xmlns:a16="http://schemas.microsoft.com/office/drawing/2014/main" id="{006879A7-DD5C-4A7F-92BF-03D3479D9FD1}"/>
            </a:ext>
          </a:extLst>
        </xdr:cNvPr>
        <xdr:cNvSpPr/>
      </xdr:nvSpPr>
      <xdr:spPr>
        <a:xfrm>
          <a:off x="16622536" y="11965539"/>
          <a:ext cx="1162092" cy="55100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552315</xdr:colOff>
      <xdr:row>62</xdr:row>
      <xdr:rowOff>18421</xdr:rowOff>
    </xdr:from>
    <xdr:to>
      <xdr:col>20</xdr:col>
      <xdr:colOff>399957</xdr:colOff>
      <xdr:row>64</xdr:row>
      <xdr:rowOff>116417</xdr:rowOff>
    </xdr:to>
    <xdr:sp macro="" textlink="">
      <xdr:nvSpPr>
        <xdr:cNvPr id="20" name="Rectángulo redondeado 2">
          <a:extLst>
            <a:ext uri="{FF2B5EF4-FFF2-40B4-BE49-F238E27FC236}">
              <a16:creationId xmlns:a16="http://schemas.microsoft.com/office/drawing/2014/main" id="{3F4B56C3-943A-498F-83A7-5E52BC4C2A3E}"/>
            </a:ext>
          </a:extLst>
        </xdr:cNvPr>
        <xdr:cNvSpPr/>
      </xdr:nvSpPr>
      <xdr:spPr>
        <a:xfrm>
          <a:off x="16592415" y="11496046"/>
          <a:ext cx="1162092" cy="421846"/>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558665</xdr:colOff>
      <xdr:row>59</xdr:row>
      <xdr:rowOff>15246</xdr:rowOff>
    </xdr:from>
    <xdr:to>
      <xdr:col>20</xdr:col>
      <xdr:colOff>406307</xdr:colOff>
      <xdr:row>61</xdr:row>
      <xdr:rowOff>113242</xdr:rowOff>
    </xdr:to>
    <xdr:sp macro="" textlink="">
      <xdr:nvSpPr>
        <xdr:cNvPr id="21" name="Rectángulo redondeado 2">
          <a:extLst>
            <a:ext uri="{FF2B5EF4-FFF2-40B4-BE49-F238E27FC236}">
              <a16:creationId xmlns:a16="http://schemas.microsoft.com/office/drawing/2014/main" id="{3F8C069D-B674-4BFE-90AB-1E3419D48E73}"/>
            </a:ext>
          </a:extLst>
        </xdr:cNvPr>
        <xdr:cNvSpPr/>
      </xdr:nvSpPr>
      <xdr:spPr>
        <a:xfrm>
          <a:off x="16598765" y="11007096"/>
          <a:ext cx="1162092" cy="421846"/>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7</xdr:col>
      <xdr:colOff>369263</xdr:colOff>
      <xdr:row>87</xdr:row>
      <xdr:rowOff>163465</xdr:rowOff>
    </xdr:from>
    <xdr:to>
      <xdr:col>23</xdr:col>
      <xdr:colOff>619861</xdr:colOff>
      <xdr:row>93</xdr:row>
      <xdr:rowOff>671011</xdr:rowOff>
    </xdr:to>
    <xdr:pic>
      <xdr:nvPicPr>
        <xdr:cNvPr id="22" name="Imagen 21">
          <a:extLst>
            <a:ext uri="{FF2B5EF4-FFF2-40B4-BE49-F238E27FC236}">
              <a16:creationId xmlns:a16="http://schemas.microsoft.com/office/drawing/2014/main" id="{19BEE0E4-2044-4693-92C5-A775FEC8F01D}"/>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5284163" y="15736840"/>
          <a:ext cx="16385948" cy="14600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562747</xdr:colOff>
      <xdr:row>56</xdr:row>
      <xdr:rowOff>5721</xdr:rowOff>
    </xdr:from>
    <xdr:to>
      <xdr:col>20</xdr:col>
      <xdr:colOff>410389</xdr:colOff>
      <xdr:row>58</xdr:row>
      <xdr:rowOff>103718</xdr:rowOff>
    </xdr:to>
    <xdr:sp macro="" textlink="">
      <xdr:nvSpPr>
        <xdr:cNvPr id="23" name="Rectángulo redondeado 2">
          <a:extLst>
            <a:ext uri="{FF2B5EF4-FFF2-40B4-BE49-F238E27FC236}">
              <a16:creationId xmlns:a16="http://schemas.microsoft.com/office/drawing/2014/main" id="{1BDEB99D-678B-431E-A37C-7692B1DDD04F}"/>
            </a:ext>
          </a:extLst>
        </xdr:cNvPr>
        <xdr:cNvSpPr/>
      </xdr:nvSpPr>
      <xdr:spPr>
        <a:xfrm>
          <a:off x="16602847" y="10511796"/>
          <a:ext cx="1162092" cy="421847"/>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553470</xdr:colOff>
      <xdr:row>52</xdr:row>
      <xdr:rowOff>161585</xdr:rowOff>
    </xdr:from>
    <xdr:to>
      <xdr:col>20</xdr:col>
      <xdr:colOff>401112</xdr:colOff>
      <xdr:row>55</xdr:row>
      <xdr:rowOff>95060</xdr:rowOff>
    </xdr:to>
    <xdr:sp macro="" textlink="">
      <xdr:nvSpPr>
        <xdr:cNvPr id="24" name="Rectángulo redondeado 2">
          <a:extLst>
            <a:ext uri="{FF2B5EF4-FFF2-40B4-BE49-F238E27FC236}">
              <a16:creationId xmlns:a16="http://schemas.microsoft.com/office/drawing/2014/main" id="{F825BD76-2E05-4214-AF23-C438C7A72802}"/>
            </a:ext>
          </a:extLst>
        </xdr:cNvPr>
        <xdr:cNvSpPr/>
      </xdr:nvSpPr>
      <xdr:spPr>
        <a:xfrm>
          <a:off x="16593570" y="10019960"/>
          <a:ext cx="1162092" cy="419250"/>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538653</xdr:colOff>
      <xdr:row>49</xdr:row>
      <xdr:rowOff>154176</xdr:rowOff>
    </xdr:from>
    <xdr:to>
      <xdr:col>20</xdr:col>
      <xdr:colOff>386295</xdr:colOff>
      <xdr:row>52</xdr:row>
      <xdr:rowOff>90826</xdr:rowOff>
    </xdr:to>
    <xdr:sp macro="" textlink="">
      <xdr:nvSpPr>
        <xdr:cNvPr id="25" name="Rectángulo redondeado 2">
          <a:extLst>
            <a:ext uri="{FF2B5EF4-FFF2-40B4-BE49-F238E27FC236}">
              <a16:creationId xmlns:a16="http://schemas.microsoft.com/office/drawing/2014/main" id="{2F65CE10-C468-4294-8304-98E9BAADA08A}"/>
            </a:ext>
          </a:extLst>
        </xdr:cNvPr>
        <xdr:cNvSpPr/>
      </xdr:nvSpPr>
      <xdr:spPr>
        <a:xfrm>
          <a:off x="16578753" y="9526776"/>
          <a:ext cx="1162092" cy="42242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534421</xdr:colOff>
      <xdr:row>46</xdr:row>
      <xdr:rowOff>153119</xdr:rowOff>
    </xdr:from>
    <xdr:to>
      <xdr:col>20</xdr:col>
      <xdr:colOff>382063</xdr:colOff>
      <xdr:row>49</xdr:row>
      <xdr:rowOff>89769</xdr:rowOff>
    </xdr:to>
    <xdr:sp macro="" textlink="">
      <xdr:nvSpPr>
        <xdr:cNvPr id="26" name="Rectángulo redondeado 2">
          <a:extLst>
            <a:ext uri="{FF2B5EF4-FFF2-40B4-BE49-F238E27FC236}">
              <a16:creationId xmlns:a16="http://schemas.microsoft.com/office/drawing/2014/main" id="{79AF0E48-1667-4A5A-9F8C-246616AF38EC}"/>
            </a:ext>
          </a:extLst>
        </xdr:cNvPr>
        <xdr:cNvSpPr/>
      </xdr:nvSpPr>
      <xdr:spPr>
        <a:xfrm>
          <a:off x="16574521" y="9039944"/>
          <a:ext cx="1162092" cy="422425"/>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540771</xdr:colOff>
      <xdr:row>44</xdr:row>
      <xdr:rowOff>12361</xdr:rowOff>
    </xdr:from>
    <xdr:to>
      <xdr:col>20</xdr:col>
      <xdr:colOff>388413</xdr:colOff>
      <xdr:row>46</xdr:row>
      <xdr:rowOff>107761</xdr:rowOff>
    </xdr:to>
    <xdr:sp macro="" textlink="">
      <xdr:nvSpPr>
        <xdr:cNvPr id="27" name="Rectángulo redondeado 2">
          <a:extLst>
            <a:ext uri="{FF2B5EF4-FFF2-40B4-BE49-F238E27FC236}">
              <a16:creationId xmlns:a16="http://schemas.microsoft.com/office/drawing/2014/main" id="{0A2F12FD-BF1A-44B5-95E4-5B853AA0DEFA}"/>
            </a:ext>
          </a:extLst>
        </xdr:cNvPr>
        <xdr:cNvSpPr/>
      </xdr:nvSpPr>
      <xdr:spPr>
        <a:xfrm>
          <a:off x="16585104" y="8521361"/>
          <a:ext cx="1159976" cy="412900"/>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wsDr>
</file>

<file path=xl/drawings/drawing194.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0F1B919C-5A3C-44F4-8E72-1563C8ABBA5B}"/>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D439F11B-B536-4527-9A79-64A5F991223C}"/>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D60E2625-D57B-4155-B653-58EA7BDEC9A1}"/>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6D1292EE-BACA-489A-B21D-D29A85702C49}"/>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7533" cy="1339908"/>
        </a:xfrm>
        <a:prstGeom prst="rect">
          <a:avLst/>
        </a:prstGeom>
      </xdr:spPr>
    </xdr:pic>
    <xdr:clientData/>
  </xdr:twoCellAnchor>
  <xdr:twoCellAnchor editAs="oneCell">
    <xdr:from>
      <xdr:col>8</xdr:col>
      <xdr:colOff>252557</xdr:colOff>
      <xdr:row>90</xdr:row>
      <xdr:rowOff>50366</xdr:rowOff>
    </xdr:from>
    <xdr:to>
      <xdr:col>24</xdr:col>
      <xdr:colOff>217405</xdr:colOff>
      <xdr:row>99</xdr:row>
      <xdr:rowOff>91187</xdr:rowOff>
    </xdr:to>
    <xdr:pic>
      <xdr:nvPicPr>
        <xdr:cNvPr id="6" name="Imagen 5">
          <a:extLst>
            <a:ext uri="{FF2B5EF4-FFF2-40B4-BE49-F238E27FC236}">
              <a16:creationId xmlns:a16="http://schemas.microsoft.com/office/drawing/2014/main" id="{FB4124AB-408F-4F16-BA74-F2D26189D922}"/>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2043"/>
        <a:stretch/>
      </xdr:blipFill>
      <xdr:spPr bwMode="auto">
        <a:xfrm>
          <a:off x="5929457" y="15614216"/>
          <a:ext cx="16424048" cy="14790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285750</xdr:colOff>
      <xdr:row>37</xdr:row>
      <xdr:rowOff>142876</xdr:rowOff>
    </xdr:from>
    <xdr:to>
      <xdr:col>25</xdr:col>
      <xdr:colOff>380999</xdr:colOff>
      <xdr:row>67</xdr:row>
      <xdr:rowOff>1</xdr:rowOff>
    </xdr:to>
    <xdr:pic>
      <xdr:nvPicPr>
        <xdr:cNvPr id="8" name="Imagen 7">
          <a:extLst>
            <a:ext uri="{FF2B5EF4-FFF2-40B4-BE49-F238E27FC236}">
              <a16:creationId xmlns:a16="http://schemas.microsoft.com/office/drawing/2014/main" id="{C009E576-8C53-47A3-917C-796E0C6C0F4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19125" y="7191376"/>
          <a:ext cx="23002874"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5.xml><?xml version="1.0" encoding="utf-8"?>
<xdr:wsDr xmlns:xdr="http://schemas.openxmlformats.org/drawingml/2006/spreadsheetDrawing" xmlns:a="http://schemas.openxmlformats.org/drawingml/2006/main">
  <xdr:twoCellAnchor editAs="oneCell">
    <xdr:from>
      <xdr:col>3</xdr:col>
      <xdr:colOff>12123</xdr:colOff>
      <xdr:row>23</xdr:row>
      <xdr:rowOff>58880</xdr:rowOff>
    </xdr:from>
    <xdr:to>
      <xdr:col>26</xdr:col>
      <xdr:colOff>19053</xdr:colOff>
      <xdr:row>73</xdr:row>
      <xdr:rowOff>114297</xdr:rowOff>
    </xdr:to>
    <xdr:pic>
      <xdr:nvPicPr>
        <xdr:cNvPr id="2" name="Imagen 1">
          <a:extLst>
            <a:ext uri="{FF2B5EF4-FFF2-40B4-BE49-F238E27FC236}">
              <a16:creationId xmlns:a16="http://schemas.microsoft.com/office/drawing/2014/main" id="{358F4CD8-1603-40EC-8CA1-6A23BE8138BF}"/>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6858" t="2991" r="49677" b="7371"/>
        <a:stretch/>
      </xdr:blipFill>
      <xdr:spPr bwMode="auto">
        <a:xfrm rot="16200000">
          <a:off x="9136642" y="-2531489"/>
          <a:ext cx="8151667" cy="226669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63500</xdr:colOff>
      <xdr:row>0</xdr:row>
      <xdr:rowOff>0</xdr:rowOff>
    </xdr:from>
    <xdr:to>
      <xdr:col>25</xdr:col>
      <xdr:colOff>1276721</xdr:colOff>
      <xdr:row>0</xdr:row>
      <xdr:rowOff>625747</xdr:rowOff>
    </xdr:to>
    <xdr:pic>
      <xdr:nvPicPr>
        <xdr:cNvPr id="3" name="Imagen 11">
          <a:extLst>
            <a:ext uri="{FF2B5EF4-FFF2-40B4-BE49-F238E27FC236}">
              <a16:creationId xmlns:a16="http://schemas.microsoft.com/office/drawing/2014/main" id="{41BFDFC3-1892-4754-AFC9-906C953A350F}"/>
            </a:ext>
          </a:extLst>
        </xdr:cNvPr>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4" name="Imagen 10" descr="Gus Marcos – Inversiones Inmobiliarias">
          <a:extLst>
            <a:ext uri="{FF2B5EF4-FFF2-40B4-BE49-F238E27FC236}">
              <a16:creationId xmlns:a16="http://schemas.microsoft.com/office/drawing/2014/main" id="{84D34CBA-392A-49A3-981C-550D073EC448}"/>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5" name="Imagen 4">
          <a:extLst>
            <a:ext uri="{FF2B5EF4-FFF2-40B4-BE49-F238E27FC236}">
              <a16:creationId xmlns:a16="http://schemas.microsoft.com/office/drawing/2014/main" id="{CDE9CD08-C9E9-4F60-ABA3-D604527262AB}"/>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6" name="Imagen 5">
          <a:extLst>
            <a:ext uri="{FF2B5EF4-FFF2-40B4-BE49-F238E27FC236}">
              <a16:creationId xmlns:a16="http://schemas.microsoft.com/office/drawing/2014/main" id="{F0973F77-B47F-4765-8946-E3D60E5FBA44}"/>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8729228" y="15540470"/>
          <a:ext cx="1383723" cy="1336098"/>
        </a:xfrm>
        <a:prstGeom prst="rect">
          <a:avLst/>
        </a:prstGeom>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7" name="Rectángulo redondeado 2">
          <a:extLst>
            <a:ext uri="{FF2B5EF4-FFF2-40B4-BE49-F238E27FC236}">
              <a16:creationId xmlns:a16="http://schemas.microsoft.com/office/drawing/2014/main" id="{1C64AEBE-846A-4415-B516-F4803080F5B3}"/>
            </a:ext>
          </a:extLst>
        </xdr:cNvPr>
        <xdr:cNvSpPr/>
      </xdr:nvSpPr>
      <xdr:spPr>
        <a:xfrm>
          <a:off x="290945" y="14589702"/>
          <a:ext cx="1160360"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8" name="Rectángulo redondeado 2">
          <a:extLst>
            <a:ext uri="{FF2B5EF4-FFF2-40B4-BE49-F238E27FC236}">
              <a16:creationId xmlns:a16="http://schemas.microsoft.com/office/drawing/2014/main" id="{41DE4D8F-928D-48C6-8C82-CD9CB3747CF1}"/>
            </a:ext>
          </a:extLst>
        </xdr:cNvPr>
        <xdr:cNvSpPr/>
      </xdr:nvSpPr>
      <xdr:spPr>
        <a:xfrm>
          <a:off x="313458" y="13790468"/>
          <a:ext cx="1159575" cy="59537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9" name="CuadroTexto 8">
          <a:extLst>
            <a:ext uri="{FF2B5EF4-FFF2-40B4-BE49-F238E27FC236}">
              <a16:creationId xmlns:a16="http://schemas.microsoft.com/office/drawing/2014/main" id="{293E6BEF-D2A7-4D3A-BE80-2CBAD9666E4B}"/>
            </a:ext>
          </a:extLst>
        </xdr:cNvPr>
        <xdr:cNvSpPr txBox="1"/>
      </xdr:nvSpPr>
      <xdr:spPr>
        <a:xfrm>
          <a:off x="1534391" y="13910830"/>
          <a:ext cx="3685309" cy="4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10" name="CuadroTexto 9">
          <a:extLst>
            <a:ext uri="{FF2B5EF4-FFF2-40B4-BE49-F238E27FC236}">
              <a16:creationId xmlns:a16="http://schemas.microsoft.com/office/drawing/2014/main" id="{301853D1-ED99-4F5B-B4BD-9B99D5FDE445}"/>
            </a:ext>
          </a:extLst>
        </xdr:cNvPr>
        <xdr:cNvSpPr txBox="1"/>
      </xdr:nvSpPr>
      <xdr:spPr>
        <a:xfrm>
          <a:off x="1575954" y="14697075"/>
          <a:ext cx="2497877" cy="48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5</xdr:col>
      <xdr:colOff>494678</xdr:colOff>
      <xdr:row>41</xdr:row>
      <xdr:rowOff>113816</xdr:rowOff>
    </xdr:from>
    <xdr:to>
      <xdr:col>7</xdr:col>
      <xdr:colOff>241799</xdr:colOff>
      <xdr:row>57</xdr:row>
      <xdr:rowOff>4739</xdr:rowOff>
    </xdr:to>
    <xdr:sp macro="" textlink="">
      <xdr:nvSpPr>
        <xdr:cNvPr id="11" name="Rectángulo redondeado 2">
          <a:extLst>
            <a:ext uri="{FF2B5EF4-FFF2-40B4-BE49-F238E27FC236}">
              <a16:creationId xmlns:a16="http://schemas.microsoft.com/office/drawing/2014/main" id="{1874AE7D-02FA-43FE-B677-C78DEB51DF8B}"/>
            </a:ext>
          </a:extLst>
        </xdr:cNvPr>
        <xdr:cNvSpPr/>
      </xdr:nvSpPr>
      <xdr:spPr>
        <a:xfrm rot="16200000">
          <a:off x="3266671" y="8336395"/>
          <a:ext cx="2503494" cy="1271121"/>
        </a:xfrm>
        <a:prstGeom prst="rect">
          <a:avLst/>
        </a:prstGeom>
        <a:solidFill>
          <a:srgbClr val="C0000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166258</xdr:colOff>
      <xdr:row>42</xdr:row>
      <xdr:rowOff>55417</xdr:rowOff>
    </xdr:from>
    <xdr:to>
      <xdr:col>25</xdr:col>
      <xdr:colOff>138549</xdr:colOff>
      <xdr:row>57</xdr:row>
      <xdr:rowOff>13855</xdr:rowOff>
    </xdr:to>
    <xdr:sp macro="" textlink="">
      <xdr:nvSpPr>
        <xdr:cNvPr id="12" name="Rectángulo redondeado 2">
          <a:extLst>
            <a:ext uri="{FF2B5EF4-FFF2-40B4-BE49-F238E27FC236}">
              <a16:creationId xmlns:a16="http://schemas.microsoft.com/office/drawing/2014/main" id="{070BC205-3A8C-4704-9523-AA36C62B8723}"/>
            </a:ext>
          </a:extLst>
        </xdr:cNvPr>
        <xdr:cNvSpPr/>
      </xdr:nvSpPr>
      <xdr:spPr>
        <a:xfrm rot="16200000">
          <a:off x="21642534" y="8459066"/>
          <a:ext cx="2387313" cy="1067666"/>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22</xdr:col>
      <xdr:colOff>969822</xdr:colOff>
      <xdr:row>42</xdr:row>
      <xdr:rowOff>41563</xdr:rowOff>
    </xdr:from>
    <xdr:to>
      <xdr:col>24</xdr:col>
      <xdr:colOff>83129</xdr:colOff>
      <xdr:row>57</xdr:row>
      <xdr:rowOff>83129</xdr:rowOff>
    </xdr:to>
    <xdr:sp macro="" textlink="">
      <xdr:nvSpPr>
        <xdr:cNvPr id="13" name="Rectángulo redondeado 2">
          <a:extLst>
            <a:ext uri="{FF2B5EF4-FFF2-40B4-BE49-F238E27FC236}">
              <a16:creationId xmlns:a16="http://schemas.microsoft.com/office/drawing/2014/main" id="{72D9B564-023B-44D1-8D92-62B09245DEB8}"/>
            </a:ext>
          </a:extLst>
        </xdr:cNvPr>
        <xdr:cNvSpPr/>
      </xdr:nvSpPr>
      <xdr:spPr>
        <a:xfrm rot="16200000">
          <a:off x="20389130" y="8425730"/>
          <a:ext cx="2470441" cy="1189757"/>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21</xdr:col>
      <xdr:colOff>401788</xdr:colOff>
      <xdr:row>41</xdr:row>
      <xdr:rowOff>124691</xdr:rowOff>
    </xdr:from>
    <xdr:to>
      <xdr:col>22</xdr:col>
      <xdr:colOff>845134</xdr:colOff>
      <xdr:row>57</xdr:row>
      <xdr:rowOff>55420</xdr:rowOff>
    </xdr:to>
    <xdr:sp macro="" textlink="">
      <xdr:nvSpPr>
        <xdr:cNvPr id="14" name="Rectángulo redondeado 2">
          <a:extLst>
            <a:ext uri="{FF2B5EF4-FFF2-40B4-BE49-F238E27FC236}">
              <a16:creationId xmlns:a16="http://schemas.microsoft.com/office/drawing/2014/main" id="{405138EA-BE05-47EC-87D0-54A852310FCD}"/>
            </a:ext>
          </a:extLst>
        </xdr:cNvPr>
        <xdr:cNvSpPr/>
      </xdr:nvSpPr>
      <xdr:spPr>
        <a:xfrm rot="16200000">
          <a:off x="19103259" y="8426595"/>
          <a:ext cx="2521529" cy="1081521"/>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967922</xdr:colOff>
      <xdr:row>41</xdr:row>
      <xdr:rowOff>107026</xdr:rowOff>
    </xdr:from>
    <xdr:to>
      <xdr:col>21</xdr:col>
      <xdr:colOff>294412</xdr:colOff>
      <xdr:row>57</xdr:row>
      <xdr:rowOff>45375</xdr:rowOff>
    </xdr:to>
    <xdr:sp macro="" textlink="">
      <xdr:nvSpPr>
        <xdr:cNvPr id="15" name="Rectángulo redondeado 2">
          <a:extLst>
            <a:ext uri="{FF2B5EF4-FFF2-40B4-BE49-F238E27FC236}">
              <a16:creationId xmlns:a16="http://schemas.microsoft.com/office/drawing/2014/main" id="{82FC9628-7C18-44B9-BA8C-4DC9E87AFA21}"/>
            </a:ext>
          </a:extLst>
        </xdr:cNvPr>
        <xdr:cNvSpPr/>
      </xdr:nvSpPr>
      <xdr:spPr>
        <a:xfrm rot="16200000">
          <a:off x="17754605" y="8256793"/>
          <a:ext cx="2529149" cy="1393415"/>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450282</xdr:colOff>
      <xdr:row>41</xdr:row>
      <xdr:rowOff>103215</xdr:rowOff>
    </xdr:from>
    <xdr:to>
      <xdr:col>20</xdr:col>
      <xdr:colOff>952500</xdr:colOff>
      <xdr:row>57</xdr:row>
      <xdr:rowOff>54899</xdr:rowOff>
    </xdr:to>
    <xdr:sp macro="" textlink="">
      <xdr:nvSpPr>
        <xdr:cNvPr id="16" name="Rectángulo redondeado 2">
          <a:extLst>
            <a:ext uri="{FF2B5EF4-FFF2-40B4-BE49-F238E27FC236}">
              <a16:creationId xmlns:a16="http://schemas.microsoft.com/office/drawing/2014/main" id="{C9B9D239-59BC-469B-99A2-6459F46C0E7A}"/>
            </a:ext>
          </a:extLst>
        </xdr:cNvPr>
        <xdr:cNvSpPr/>
      </xdr:nvSpPr>
      <xdr:spPr>
        <a:xfrm rot="16200000">
          <a:off x="16127474" y="8048023"/>
          <a:ext cx="2542484" cy="1816668"/>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18</xdr:col>
      <xdr:colOff>312766</xdr:colOff>
      <xdr:row>42</xdr:row>
      <xdr:rowOff>20467</xdr:rowOff>
    </xdr:from>
    <xdr:to>
      <xdr:col>19</xdr:col>
      <xdr:colOff>476253</xdr:colOff>
      <xdr:row>57</xdr:row>
      <xdr:rowOff>135862</xdr:rowOff>
    </xdr:to>
    <xdr:sp macro="" textlink="">
      <xdr:nvSpPr>
        <xdr:cNvPr id="17" name="Rectángulo redondeado 2">
          <a:extLst>
            <a:ext uri="{FF2B5EF4-FFF2-40B4-BE49-F238E27FC236}">
              <a16:creationId xmlns:a16="http://schemas.microsoft.com/office/drawing/2014/main" id="{0FC13B1B-39AE-46DC-B493-54253900F199}"/>
            </a:ext>
          </a:extLst>
        </xdr:cNvPr>
        <xdr:cNvSpPr/>
      </xdr:nvSpPr>
      <xdr:spPr>
        <a:xfrm rot="16200000">
          <a:off x="14452862" y="8245071"/>
          <a:ext cx="2544270" cy="1582712"/>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528782</xdr:colOff>
      <xdr:row>41</xdr:row>
      <xdr:rowOff>160789</xdr:rowOff>
    </xdr:from>
    <xdr:to>
      <xdr:col>18</xdr:col>
      <xdr:colOff>312968</xdr:colOff>
      <xdr:row>57</xdr:row>
      <xdr:rowOff>112898</xdr:rowOff>
    </xdr:to>
    <xdr:sp macro="" textlink="">
      <xdr:nvSpPr>
        <xdr:cNvPr id="18" name="Rectángulo redondeado 2">
          <a:extLst>
            <a:ext uri="{FF2B5EF4-FFF2-40B4-BE49-F238E27FC236}">
              <a16:creationId xmlns:a16="http://schemas.microsoft.com/office/drawing/2014/main" id="{AC144615-6D4E-47E9-A9AC-6BD505B389B2}"/>
            </a:ext>
          </a:extLst>
        </xdr:cNvPr>
        <xdr:cNvSpPr/>
      </xdr:nvSpPr>
      <xdr:spPr>
        <a:xfrm rot="16200000">
          <a:off x="13008295" y="8360051"/>
          <a:ext cx="2542909" cy="1308186"/>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592283</xdr:colOff>
      <xdr:row>42</xdr:row>
      <xdr:rowOff>11564</xdr:rowOff>
    </xdr:from>
    <xdr:to>
      <xdr:col>17</xdr:col>
      <xdr:colOff>455844</xdr:colOff>
      <xdr:row>57</xdr:row>
      <xdr:rowOff>122423</xdr:rowOff>
    </xdr:to>
    <xdr:sp macro="" textlink="">
      <xdr:nvSpPr>
        <xdr:cNvPr id="19" name="Rectángulo redondeado 2">
          <a:extLst>
            <a:ext uri="{FF2B5EF4-FFF2-40B4-BE49-F238E27FC236}">
              <a16:creationId xmlns:a16="http://schemas.microsoft.com/office/drawing/2014/main" id="{2B12D13F-A14D-4F2C-99C7-CBF4CF7DEAD7}"/>
            </a:ext>
          </a:extLst>
        </xdr:cNvPr>
        <xdr:cNvSpPr/>
      </xdr:nvSpPr>
      <xdr:spPr>
        <a:xfrm rot="16200000">
          <a:off x="11631934" y="8374338"/>
          <a:ext cx="2539734" cy="1301836"/>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347519</xdr:colOff>
      <xdr:row>90</xdr:row>
      <xdr:rowOff>159904</xdr:rowOff>
    </xdr:from>
    <xdr:to>
      <xdr:col>24</xdr:col>
      <xdr:colOff>312367</xdr:colOff>
      <xdr:row>100</xdr:row>
      <xdr:rowOff>34038</xdr:rowOff>
    </xdr:to>
    <xdr:pic>
      <xdr:nvPicPr>
        <xdr:cNvPr id="20" name="Imagen 19">
          <a:extLst>
            <a:ext uri="{FF2B5EF4-FFF2-40B4-BE49-F238E27FC236}">
              <a16:creationId xmlns:a16="http://schemas.microsoft.com/office/drawing/2014/main" id="{E0521843-61CA-4E0B-8A97-AA874DB1C5E2}"/>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r="22043"/>
        <a:stretch/>
      </xdr:blipFill>
      <xdr:spPr bwMode="auto">
        <a:xfrm>
          <a:off x="6024419" y="15723754"/>
          <a:ext cx="16424048" cy="14743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303812</xdr:colOff>
      <xdr:row>41</xdr:row>
      <xdr:rowOff>148996</xdr:rowOff>
    </xdr:from>
    <xdr:to>
      <xdr:col>16</xdr:col>
      <xdr:colOff>507553</xdr:colOff>
      <xdr:row>57</xdr:row>
      <xdr:rowOff>96569</xdr:rowOff>
    </xdr:to>
    <xdr:sp macro="" textlink="">
      <xdr:nvSpPr>
        <xdr:cNvPr id="21" name="Rectángulo redondeado 2">
          <a:extLst>
            <a:ext uri="{FF2B5EF4-FFF2-40B4-BE49-F238E27FC236}">
              <a16:creationId xmlns:a16="http://schemas.microsoft.com/office/drawing/2014/main" id="{81577180-E0BA-44F8-8C84-9C8B0B8F4526}"/>
            </a:ext>
          </a:extLst>
        </xdr:cNvPr>
        <xdr:cNvSpPr/>
      </xdr:nvSpPr>
      <xdr:spPr>
        <a:xfrm rot="16200000">
          <a:off x="10247408" y="8350525"/>
          <a:ext cx="2538373" cy="1299116"/>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12</xdr:col>
      <xdr:colOff>714750</xdr:colOff>
      <xdr:row>41</xdr:row>
      <xdr:rowOff>138110</xdr:rowOff>
    </xdr:from>
    <xdr:to>
      <xdr:col>15</xdr:col>
      <xdr:colOff>299360</xdr:colOff>
      <xdr:row>57</xdr:row>
      <xdr:rowOff>85683</xdr:rowOff>
    </xdr:to>
    <xdr:sp macro="" textlink="">
      <xdr:nvSpPr>
        <xdr:cNvPr id="22" name="Rectángulo redondeado 2">
          <a:extLst>
            <a:ext uri="{FF2B5EF4-FFF2-40B4-BE49-F238E27FC236}">
              <a16:creationId xmlns:a16="http://schemas.microsoft.com/office/drawing/2014/main" id="{9DFE2442-31F6-455E-A574-C6F6DDB2431C}"/>
            </a:ext>
          </a:extLst>
        </xdr:cNvPr>
        <xdr:cNvSpPr/>
      </xdr:nvSpPr>
      <xdr:spPr>
        <a:xfrm rot="16200000">
          <a:off x="8881931" y="8277729"/>
          <a:ext cx="2538373" cy="1422935"/>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11</xdr:col>
      <xdr:colOff>37113</xdr:colOff>
      <xdr:row>41</xdr:row>
      <xdr:rowOff>127224</xdr:rowOff>
    </xdr:from>
    <xdr:to>
      <xdr:col>12</xdr:col>
      <xdr:colOff>696687</xdr:colOff>
      <xdr:row>57</xdr:row>
      <xdr:rowOff>74797</xdr:rowOff>
    </xdr:to>
    <xdr:sp macro="" textlink="">
      <xdr:nvSpPr>
        <xdr:cNvPr id="23" name="Rectángulo redondeado 2">
          <a:extLst>
            <a:ext uri="{FF2B5EF4-FFF2-40B4-BE49-F238E27FC236}">
              <a16:creationId xmlns:a16="http://schemas.microsoft.com/office/drawing/2014/main" id="{DF225F51-925F-47C5-9BDB-875C2B6943C0}"/>
            </a:ext>
          </a:extLst>
        </xdr:cNvPr>
        <xdr:cNvSpPr/>
      </xdr:nvSpPr>
      <xdr:spPr>
        <a:xfrm rot="16200000">
          <a:off x="7441613" y="8267524"/>
          <a:ext cx="2538373" cy="1421574"/>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9</xdr:col>
      <xdr:colOff>121477</xdr:colOff>
      <xdr:row>41</xdr:row>
      <xdr:rowOff>116338</xdr:rowOff>
    </xdr:from>
    <xdr:to>
      <xdr:col>11</xdr:col>
      <xdr:colOff>19051</xdr:colOff>
      <xdr:row>57</xdr:row>
      <xdr:rowOff>63911</xdr:rowOff>
    </xdr:to>
    <xdr:sp macro="" textlink="">
      <xdr:nvSpPr>
        <xdr:cNvPr id="24" name="Rectángulo redondeado 2">
          <a:extLst>
            <a:ext uri="{FF2B5EF4-FFF2-40B4-BE49-F238E27FC236}">
              <a16:creationId xmlns:a16="http://schemas.microsoft.com/office/drawing/2014/main" id="{ECA6C92C-39BF-46B8-B9A4-A36B9EFD16AA}"/>
            </a:ext>
          </a:extLst>
        </xdr:cNvPr>
        <xdr:cNvSpPr/>
      </xdr:nvSpPr>
      <xdr:spPr>
        <a:xfrm rot="16200000">
          <a:off x="6001977" y="8256638"/>
          <a:ext cx="2538373" cy="1421574"/>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7</xdr:col>
      <xdr:colOff>205841</xdr:colOff>
      <xdr:row>41</xdr:row>
      <xdr:rowOff>91845</xdr:rowOff>
    </xdr:from>
    <xdr:to>
      <xdr:col>9</xdr:col>
      <xdr:colOff>103415</xdr:colOff>
      <xdr:row>57</xdr:row>
      <xdr:rowOff>39418</xdr:rowOff>
    </xdr:to>
    <xdr:sp macro="" textlink="">
      <xdr:nvSpPr>
        <xdr:cNvPr id="25" name="Rectángulo redondeado 2">
          <a:extLst>
            <a:ext uri="{FF2B5EF4-FFF2-40B4-BE49-F238E27FC236}">
              <a16:creationId xmlns:a16="http://schemas.microsoft.com/office/drawing/2014/main" id="{51073D89-DC22-40FC-A1FD-1A6DDF8B1AD0}"/>
            </a:ext>
          </a:extLst>
        </xdr:cNvPr>
        <xdr:cNvSpPr/>
      </xdr:nvSpPr>
      <xdr:spPr>
        <a:xfrm rot="16200000">
          <a:off x="4548735" y="8267523"/>
          <a:ext cx="2560144" cy="1421574"/>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wsDr>
</file>

<file path=xl/drawings/drawing196.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5F513CAC-4C56-4D8A-A34F-92278AB22207}"/>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31E9AB8D-CF9A-4564-BA9B-49FE9CCABF28}"/>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2BE184EA-5955-44F6-9476-EC2761328B0D}"/>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F3EA625C-E4E5-4C29-9FC9-C8A26B91522F}"/>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3723" cy="1336098"/>
        </a:xfrm>
        <a:prstGeom prst="rect">
          <a:avLst/>
        </a:prstGeom>
      </xdr:spPr>
    </xdr:pic>
    <xdr:clientData/>
  </xdr:twoCellAnchor>
  <xdr:twoCellAnchor editAs="oneCell">
    <xdr:from>
      <xdr:col>8</xdr:col>
      <xdr:colOff>249382</xdr:colOff>
      <xdr:row>90</xdr:row>
      <xdr:rowOff>13854</xdr:rowOff>
    </xdr:from>
    <xdr:to>
      <xdr:col>23</xdr:col>
      <xdr:colOff>872836</xdr:colOff>
      <xdr:row>98</xdr:row>
      <xdr:rowOff>110836</xdr:rowOff>
    </xdr:to>
    <xdr:pic>
      <xdr:nvPicPr>
        <xdr:cNvPr id="6" name="Imagen 5">
          <a:extLst>
            <a:ext uri="{FF2B5EF4-FFF2-40B4-BE49-F238E27FC236}">
              <a16:creationId xmlns:a16="http://schemas.microsoft.com/office/drawing/2014/main" id="{0C03536C-8AE9-4075-9578-4FA1E626913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926282" y="15577704"/>
          <a:ext cx="15996804" cy="1392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540328</xdr:colOff>
      <xdr:row>82</xdr:row>
      <xdr:rowOff>124691</xdr:rowOff>
    </xdr:from>
    <xdr:to>
      <xdr:col>17</xdr:col>
      <xdr:colOff>374073</xdr:colOff>
      <xdr:row>85</xdr:row>
      <xdr:rowOff>124691</xdr:rowOff>
    </xdr:to>
    <xdr:sp macro="" textlink="">
      <xdr:nvSpPr>
        <xdr:cNvPr id="7" name="CuadroTexto 6">
          <a:extLst>
            <a:ext uri="{FF2B5EF4-FFF2-40B4-BE49-F238E27FC236}">
              <a16:creationId xmlns:a16="http://schemas.microsoft.com/office/drawing/2014/main" id="{3F983D7E-A322-4AE4-986A-6B5E4FF09937}"/>
            </a:ext>
          </a:extLst>
        </xdr:cNvPr>
        <xdr:cNvSpPr txBox="1"/>
      </xdr:nvSpPr>
      <xdr:spPr>
        <a:xfrm>
          <a:off x="11103553" y="14345516"/>
          <a:ext cx="2367395"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800" b="1">
              <a:solidFill>
                <a:schemeClr val="tx1"/>
              </a:solidFill>
            </a:rPr>
            <a:t>TORRE</a:t>
          </a:r>
          <a:r>
            <a:rPr lang="es-ES" sz="2800" b="1" baseline="0">
              <a:solidFill>
                <a:schemeClr val="tx1"/>
              </a:solidFill>
            </a:rPr>
            <a:t> GRÚA</a:t>
          </a:r>
          <a:endParaRPr lang="es-ES" sz="2800" b="1">
            <a:solidFill>
              <a:schemeClr val="tx1"/>
            </a:solidFill>
          </a:endParaRPr>
        </a:p>
      </xdr:txBody>
    </xdr:sp>
    <xdr:clientData/>
  </xdr:twoCellAnchor>
  <xdr:twoCellAnchor editAs="oneCell">
    <xdr:from>
      <xdr:col>0</xdr:col>
      <xdr:colOff>315708</xdr:colOff>
      <xdr:row>19</xdr:row>
      <xdr:rowOff>84687</xdr:rowOff>
    </xdr:from>
    <xdr:to>
      <xdr:col>8</xdr:col>
      <xdr:colOff>311727</xdr:colOff>
      <xdr:row>73</xdr:row>
      <xdr:rowOff>152055</xdr:rowOff>
    </xdr:to>
    <xdr:pic>
      <xdr:nvPicPr>
        <xdr:cNvPr id="8" name="Imagen 7">
          <a:extLst>
            <a:ext uri="{FF2B5EF4-FFF2-40B4-BE49-F238E27FC236}">
              <a16:creationId xmlns:a16="http://schemas.microsoft.com/office/drawing/2014/main" id="{96D775FA-4B38-4EB5-8791-F0A70DCC1D91}"/>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315708" y="4075662"/>
          <a:ext cx="5672919" cy="8839893"/>
        </a:xfrm>
        <a:prstGeom prst="rect">
          <a:avLst/>
        </a:prstGeom>
      </xdr:spPr>
    </xdr:pic>
    <xdr:clientData/>
  </xdr:twoCellAnchor>
  <xdr:twoCellAnchor editAs="oneCell">
    <xdr:from>
      <xdr:col>8</xdr:col>
      <xdr:colOff>446460</xdr:colOff>
      <xdr:row>19</xdr:row>
      <xdr:rowOff>109621</xdr:rowOff>
    </xdr:from>
    <xdr:to>
      <xdr:col>16</xdr:col>
      <xdr:colOff>50050</xdr:colOff>
      <xdr:row>74</xdr:row>
      <xdr:rowOff>3983</xdr:rowOff>
    </xdr:to>
    <xdr:pic>
      <xdr:nvPicPr>
        <xdr:cNvPr id="9" name="Imagen 8">
          <a:extLst>
            <a:ext uri="{FF2B5EF4-FFF2-40B4-BE49-F238E27FC236}">
              <a16:creationId xmlns:a16="http://schemas.microsoft.com/office/drawing/2014/main" id="{F1916BB4-3C2C-4997-B245-F580A599F613}"/>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6123360" y="4100596"/>
          <a:ext cx="5585290" cy="8822751"/>
        </a:xfrm>
        <a:prstGeom prst="rect">
          <a:avLst/>
        </a:prstGeom>
      </xdr:spPr>
    </xdr:pic>
    <xdr:clientData/>
  </xdr:twoCellAnchor>
  <xdr:twoCellAnchor editAs="oneCell">
    <xdr:from>
      <xdr:col>16</xdr:col>
      <xdr:colOff>307919</xdr:colOff>
      <xdr:row>19</xdr:row>
      <xdr:rowOff>130750</xdr:rowOff>
    </xdr:from>
    <xdr:to>
      <xdr:col>20</xdr:col>
      <xdr:colOff>490624</xdr:colOff>
      <xdr:row>74</xdr:row>
      <xdr:rowOff>34636</xdr:rowOff>
    </xdr:to>
    <xdr:pic>
      <xdr:nvPicPr>
        <xdr:cNvPr id="10" name="Imagen 9">
          <a:extLst>
            <a:ext uri="{FF2B5EF4-FFF2-40B4-BE49-F238E27FC236}">
              <a16:creationId xmlns:a16="http://schemas.microsoft.com/office/drawing/2014/main" id="{D6BA274D-5B39-49BA-93FE-867900BB0B53}"/>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val="0"/>
            </a:ext>
          </a:extLst>
        </a:blip>
        <a:stretch>
          <a:fillRect/>
        </a:stretch>
      </xdr:blipFill>
      <xdr:spPr>
        <a:xfrm>
          <a:off x="11966519" y="4121725"/>
          <a:ext cx="5878655" cy="8838336"/>
        </a:xfrm>
        <a:prstGeom prst="rect">
          <a:avLst/>
        </a:prstGeom>
      </xdr:spPr>
    </xdr:pic>
    <xdr:clientData/>
  </xdr:twoCellAnchor>
  <xdr:twoCellAnchor editAs="oneCell">
    <xdr:from>
      <xdr:col>20</xdr:col>
      <xdr:colOff>821576</xdr:colOff>
      <xdr:row>19</xdr:row>
      <xdr:rowOff>134736</xdr:rowOff>
    </xdr:from>
    <xdr:to>
      <xdr:col>25</xdr:col>
      <xdr:colOff>704330</xdr:colOff>
      <xdr:row>74</xdr:row>
      <xdr:rowOff>0</xdr:rowOff>
    </xdr:to>
    <xdr:pic>
      <xdr:nvPicPr>
        <xdr:cNvPr id="11" name="Imagen 10">
          <a:extLst>
            <a:ext uri="{FF2B5EF4-FFF2-40B4-BE49-F238E27FC236}">
              <a16:creationId xmlns:a16="http://schemas.microsoft.com/office/drawing/2014/main" id="{1CD56802-F92E-43FE-9189-14B9F98AB60B}"/>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val="0"/>
            </a:ext>
          </a:extLst>
        </a:blip>
        <a:stretch>
          <a:fillRect/>
        </a:stretch>
      </xdr:blipFill>
      <xdr:spPr>
        <a:xfrm>
          <a:off x="18176126" y="4125711"/>
          <a:ext cx="5759679" cy="8799714"/>
        </a:xfrm>
        <a:prstGeom prst="rect">
          <a:avLst/>
        </a:prstGeom>
      </xdr:spPr>
    </xdr:pic>
    <xdr:clientData/>
  </xdr:twoCellAnchor>
</xdr:wsDr>
</file>

<file path=xl/drawings/drawing197.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4E8DA272-A172-43D7-B73A-1DBCE9CECD26}"/>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28377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68D5686C-01F4-469E-9137-458CB04F60F1}"/>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19386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76</xdr:row>
      <xdr:rowOff>51954</xdr:rowOff>
    </xdr:from>
    <xdr:to>
      <xdr:col>17</xdr:col>
      <xdr:colOff>1410295</xdr:colOff>
      <xdr:row>79</xdr:row>
      <xdr:rowOff>589</xdr:rowOff>
    </xdr:to>
    <xdr:sp macro="" textlink="">
      <xdr:nvSpPr>
        <xdr:cNvPr id="4" name="CuadroTexto 3">
          <a:extLst>
            <a:ext uri="{FF2B5EF4-FFF2-40B4-BE49-F238E27FC236}">
              <a16:creationId xmlns:a16="http://schemas.microsoft.com/office/drawing/2014/main" id="{3DC6A25F-BF60-42A7-8911-6D6651F881EA}"/>
            </a:ext>
          </a:extLst>
        </xdr:cNvPr>
        <xdr:cNvSpPr txBox="1"/>
      </xdr:nvSpPr>
      <xdr:spPr>
        <a:xfrm>
          <a:off x="11970327" y="13806054"/>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75</xdr:row>
      <xdr:rowOff>103909</xdr:rowOff>
    </xdr:from>
    <xdr:to>
      <xdr:col>16</xdr:col>
      <xdr:colOff>259814</xdr:colOff>
      <xdr:row>79</xdr:row>
      <xdr:rowOff>7780</xdr:rowOff>
    </xdr:to>
    <xdr:sp macro="" textlink="">
      <xdr:nvSpPr>
        <xdr:cNvPr id="5" name="Rectángulo redondeado 2">
          <a:extLst>
            <a:ext uri="{FF2B5EF4-FFF2-40B4-BE49-F238E27FC236}">
              <a16:creationId xmlns:a16="http://schemas.microsoft.com/office/drawing/2014/main" id="{9E15D0AD-ACB7-40CE-99EA-F9B104C2F158}"/>
            </a:ext>
          </a:extLst>
        </xdr:cNvPr>
        <xdr:cNvSpPr/>
      </xdr:nvSpPr>
      <xdr:spPr>
        <a:xfrm>
          <a:off x="10753725" y="13696084"/>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192851</xdr:colOff>
      <xdr:row>71</xdr:row>
      <xdr:rowOff>16212</xdr:rowOff>
    </xdr:from>
    <xdr:to>
      <xdr:col>16</xdr:col>
      <xdr:colOff>256450</xdr:colOff>
      <xdr:row>74</xdr:row>
      <xdr:rowOff>91230</xdr:rowOff>
    </xdr:to>
    <xdr:sp macro="" textlink="">
      <xdr:nvSpPr>
        <xdr:cNvPr id="6" name="Rectángulo redondeado 2">
          <a:extLst>
            <a:ext uri="{FF2B5EF4-FFF2-40B4-BE49-F238E27FC236}">
              <a16:creationId xmlns:a16="http://schemas.microsoft.com/office/drawing/2014/main" id="{0FDDC9F6-290F-4AC2-8F06-99A598EAD08D}"/>
            </a:ext>
          </a:extLst>
        </xdr:cNvPr>
        <xdr:cNvSpPr/>
      </xdr:nvSpPr>
      <xdr:spPr>
        <a:xfrm>
          <a:off x="10756076" y="12932112"/>
          <a:ext cx="1158974" cy="56079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282580</xdr:colOff>
      <xdr:row>72</xdr:row>
      <xdr:rowOff>96983</xdr:rowOff>
    </xdr:from>
    <xdr:to>
      <xdr:col>17</xdr:col>
      <xdr:colOff>1381148</xdr:colOff>
      <xdr:row>74</xdr:row>
      <xdr:rowOff>168396</xdr:rowOff>
    </xdr:to>
    <xdr:sp macro="" textlink="">
      <xdr:nvSpPr>
        <xdr:cNvPr id="7" name="CuadroTexto 6">
          <a:extLst>
            <a:ext uri="{FF2B5EF4-FFF2-40B4-BE49-F238E27FC236}">
              <a16:creationId xmlns:a16="http://schemas.microsoft.com/office/drawing/2014/main" id="{56935664-DAAC-401D-950F-2FEA9E3FF502}"/>
            </a:ext>
          </a:extLst>
        </xdr:cNvPr>
        <xdr:cNvSpPr txBox="1"/>
      </xdr:nvSpPr>
      <xdr:spPr>
        <a:xfrm>
          <a:off x="11941180" y="13174808"/>
          <a:ext cx="2536843" cy="395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114301</xdr:rowOff>
    </xdr:to>
    <xdr:sp macro="" textlink="">
      <xdr:nvSpPr>
        <xdr:cNvPr id="8" name="AutoShape 1">
          <a:extLst>
            <a:ext uri="{FF2B5EF4-FFF2-40B4-BE49-F238E27FC236}">
              <a16:creationId xmlns:a16="http://schemas.microsoft.com/office/drawing/2014/main" id="{20A6F836-1CC2-4ACE-8F42-FD894971B442}"/>
            </a:ext>
          </a:extLst>
        </xdr:cNvPr>
        <xdr:cNvSpPr>
          <a:spLocks noChangeAspect="1" noChangeArrowheads="1"/>
        </xdr:cNvSpPr>
      </xdr:nvSpPr>
      <xdr:spPr bwMode="auto">
        <a:xfrm>
          <a:off x="6438900" y="6124575"/>
          <a:ext cx="304800" cy="28575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415637</xdr:colOff>
      <xdr:row>81</xdr:row>
      <xdr:rowOff>69272</xdr:rowOff>
    </xdr:from>
    <xdr:to>
      <xdr:col>9</xdr:col>
      <xdr:colOff>266700</xdr:colOff>
      <xdr:row>89</xdr:row>
      <xdr:rowOff>41589</xdr:rowOff>
    </xdr:to>
    <xdr:pic>
      <xdr:nvPicPr>
        <xdr:cNvPr id="9" name="Imagen 8">
          <a:extLst>
            <a:ext uri="{FF2B5EF4-FFF2-40B4-BE49-F238E27FC236}">
              <a16:creationId xmlns:a16="http://schemas.microsoft.com/office/drawing/2014/main" id="{4C68E52B-A167-4DDB-9F1F-E73A5C95F925}"/>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5330537" y="14680622"/>
          <a:ext cx="1375063" cy="1267717"/>
        </a:xfrm>
        <a:prstGeom prst="rect">
          <a:avLst/>
        </a:prstGeom>
      </xdr:spPr>
    </xdr:pic>
    <xdr:clientData/>
  </xdr:twoCellAnchor>
  <xdr:twoCellAnchor editAs="oneCell">
    <xdr:from>
      <xdr:col>11</xdr:col>
      <xdr:colOff>124689</xdr:colOff>
      <xdr:row>80</xdr:row>
      <xdr:rowOff>138545</xdr:rowOff>
    </xdr:from>
    <xdr:to>
      <xdr:col>12</xdr:col>
      <xdr:colOff>741736</xdr:colOff>
      <xdr:row>89</xdr:row>
      <xdr:rowOff>35500</xdr:rowOff>
    </xdr:to>
    <xdr:pic>
      <xdr:nvPicPr>
        <xdr:cNvPr id="10" name="Imagen 9">
          <a:extLst>
            <a:ext uri="{FF2B5EF4-FFF2-40B4-BE49-F238E27FC236}">
              <a16:creationId xmlns:a16="http://schemas.microsoft.com/office/drawing/2014/main" id="{A1535E7D-16FF-44F4-9BDF-150921D67FB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087589" y="14587970"/>
          <a:ext cx="1379047" cy="1354280"/>
        </a:xfrm>
        <a:prstGeom prst="rect">
          <a:avLst/>
        </a:prstGeom>
      </xdr:spPr>
    </xdr:pic>
    <xdr:clientData/>
  </xdr:twoCellAnchor>
  <xdr:twoCellAnchor>
    <xdr:from>
      <xdr:col>4</xdr:col>
      <xdr:colOff>592690</xdr:colOff>
      <xdr:row>77</xdr:row>
      <xdr:rowOff>177389</xdr:rowOff>
    </xdr:from>
    <xdr:to>
      <xdr:col>9</xdr:col>
      <xdr:colOff>86591</xdr:colOff>
      <xdr:row>80</xdr:row>
      <xdr:rowOff>0</xdr:rowOff>
    </xdr:to>
    <xdr:sp macro="" textlink="">
      <xdr:nvSpPr>
        <xdr:cNvPr id="11" name="CuadroTexto 10">
          <a:extLst>
            <a:ext uri="{FF2B5EF4-FFF2-40B4-BE49-F238E27FC236}">
              <a16:creationId xmlns:a16="http://schemas.microsoft.com/office/drawing/2014/main" id="{B145BEE2-8680-4672-A4E6-B037A1F7EE2B}"/>
            </a:ext>
          </a:extLst>
        </xdr:cNvPr>
        <xdr:cNvSpPr txBox="1"/>
      </xdr:nvSpPr>
      <xdr:spPr>
        <a:xfrm>
          <a:off x="3221590" y="14093414"/>
          <a:ext cx="3303901" cy="356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NOTA:</a:t>
          </a:r>
          <a:r>
            <a:rPr lang="es-ES" sz="1600" b="1" baseline="0">
              <a:solidFill>
                <a:schemeClr val="tx1"/>
              </a:solidFill>
            </a:rPr>
            <a:t> SE ESTIMO 5 % LA LOSA </a:t>
          </a:r>
          <a:endParaRPr lang="es-ES" sz="1600" b="1">
            <a:solidFill>
              <a:schemeClr val="tx1"/>
            </a:solidFill>
          </a:endParaRPr>
        </a:p>
      </xdr:txBody>
    </xdr:sp>
    <xdr:clientData/>
  </xdr:twoCellAnchor>
  <xdr:twoCellAnchor editAs="oneCell">
    <xdr:from>
      <xdr:col>16</xdr:col>
      <xdr:colOff>95250</xdr:colOff>
      <xdr:row>34</xdr:row>
      <xdr:rowOff>0</xdr:rowOff>
    </xdr:from>
    <xdr:to>
      <xdr:col>27</xdr:col>
      <xdr:colOff>168910</xdr:colOff>
      <xdr:row>75</xdr:row>
      <xdr:rowOff>0</xdr:rowOff>
    </xdr:to>
    <xdr:pic>
      <xdr:nvPicPr>
        <xdr:cNvPr id="12" name="Imagen 11">
          <a:extLst>
            <a:ext uri="{FF2B5EF4-FFF2-40B4-BE49-F238E27FC236}">
              <a16:creationId xmlns:a16="http://schemas.microsoft.com/office/drawing/2014/main" id="{3E1DDC18-C244-40A4-9607-C81B694CB1F8}"/>
            </a:ext>
          </a:extLst>
        </xdr:cNvPr>
        <xdr:cNvPicPr>
          <a:picLocks noChangeAspect="1" noChangeArrowheads="1"/>
        </xdr:cNvPicPr>
      </xdr:nvPicPr>
      <xdr:blipFill rotWithShape="1">
        <a:blip xmlns:r="http://schemas.openxmlformats.org/officeDocument/2006/relationships" r:embed="rId5" cstate="print">
          <a:biLevel thresh="75000"/>
          <a:extLst>
            <a:ext uri="{28A0092B-C50C-407E-A947-70E740481C1C}">
              <a14:useLocalDpi xmlns:a14="http://schemas.microsoft.com/office/drawing/2010/main" val="0"/>
            </a:ext>
          </a:extLst>
        </a:blip>
        <a:srcRect l="39753" t="24655" r="27833" b="27317"/>
        <a:stretch/>
      </xdr:blipFill>
      <xdr:spPr bwMode="auto">
        <a:xfrm>
          <a:off x="11753850" y="6810375"/>
          <a:ext cx="12827635" cy="678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1028700</xdr:colOff>
      <xdr:row>74</xdr:row>
      <xdr:rowOff>152400</xdr:rowOff>
    </xdr:from>
    <xdr:to>
      <xdr:col>21</xdr:col>
      <xdr:colOff>190500</xdr:colOff>
      <xdr:row>82</xdr:row>
      <xdr:rowOff>133350</xdr:rowOff>
    </xdr:to>
    <xdr:pic>
      <xdr:nvPicPr>
        <xdr:cNvPr id="13" name="Imagen 12">
          <a:extLst>
            <a:ext uri="{FF2B5EF4-FFF2-40B4-BE49-F238E27FC236}">
              <a16:creationId xmlns:a16="http://schemas.microsoft.com/office/drawing/2014/main" id="{C3DC538F-6959-4465-8850-79CC9ABD785F}"/>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5349" t="50889" r="21860" b="22776"/>
        <a:stretch/>
      </xdr:blipFill>
      <xdr:spPr bwMode="auto">
        <a:xfrm>
          <a:off x="15649575" y="13554075"/>
          <a:ext cx="3505200" cy="135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1371600</xdr:colOff>
      <xdr:row>44</xdr:row>
      <xdr:rowOff>133350</xdr:rowOff>
    </xdr:from>
    <xdr:to>
      <xdr:col>25</xdr:col>
      <xdr:colOff>857250</xdr:colOff>
      <xdr:row>73</xdr:row>
      <xdr:rowOff>114300</xdr:rowOff>
    </xdr:to>
    <xdr:sp macro="" textlink="">
      <xdr:nvSpPr>
        <xdr:cNvPr id="14" name="Rectángulo redondeado 2">
          <a:extLst>
            <a:ext uri="{FF2B5EF4-FFF2-40B4-BE49-F238E27FC236}">
              <a16:creationId xmlns:a16="http://schemas.microsoft.com/office/drawing/2014/main" id="{75A98971-01BD-4115-B23B-7A1D19A6A2EA}"/>
            </a:ext>
          </a:extLst>
        </xdr:cNvPr>
        <xdr:cNvSpPr/>
      </xdr:nvSpPr>
      <xdr:spPr>
        <a:xfrm>
          <a:off x="13030200" y="8677275"/>
          <a:ext cx="10601325" cy="4676775"/>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209550</xdr:colOff>
      <xdr:row>22</xdr:row>
      <xdr:rowOff>114300</xdr:rowOff>
    </xdr:from>
    <xdr:to>
      <xdr:col>13</xdr:col>
      <xdr:colOff>685800</xdr:colOff>
      <xdr:row>47</xdr:row>
      <xdr:rowOff>114300</xdr:rowOff>
    </xdr:to>
    <xdr:pic>
      <xdr:nvPicPr>
        <xdr:cNvPr id="15" name="Imagen 14">
          <a:extLst>
            <a:ext uri="{FF2B5EF4-FFF2-40B4-BE49-F238E27FC236}">
              <a16:creationId xmlns:a16="http://schemas.microsoft.com/office/drawing/2014/main" id="{52E418A5-5A97-4858-8EC5-FE236AA3DA5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52450" y="4867275"/>
          <a:ext cx="9620250" cy="4276725"/>
        </a:xfrm>
        <a:prstGeom prst="rect">
          <a:avLst/>
        </a:prstGeom>
      </xdr:spPr>
    </xdr:pic>
    <xdr:clientData/>
  </xdr:twoCellAnchor>
  <xdr:twoCellAnchor editAs="oneCell">
    <xdr:from>
      <xdr:col>1</xdr:col>
      <xdr:colOff>228600</xdr:colOff>
      <xdr:row>48</xdr:row>
      <xdr:rowOff>133350</xdr:rowOff>
    </xdr:from>
    <xdr:to>
      <xdr:col>13</xdr:col>
      <xdr:colOff>685800</xdr:colOff>
      <xdr:row>78</xdr:row>
      <xdr:rowOff>38100</xdr:rowOff>
    </xdr:to>
    <xdr:pic>
      <xdr:nvPicPr>
        <xdr:cNvPr id="16" name="Imagen 15">
          <a:extLst>
            <a:ext uri="{FF2B5EF4-FFF2-40B4-BE49-F238E27FC236}">
              <a16:creationId xmlns:a16="http://schemas.microsoft.com/office/drawing/2014/main" id="{6D3728B0-A444-41CF-B532-D38D98AB0FC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71500" y="9324975"/>
          <a:ext cx="9601200" cy="4838700"/>
        </a:xfrm>
        <a:prstGeom prst="rect">
          <a:avLst/>
        </a:prstGeom>
      </xdr:spPr>
    </xdr:pic>
    <xdr:clientData/>
  </xdr:twoCellAnchor>
  <xdr:twoCellAnchor editAs="oneCell">
    <xdr:from>
      <xdr:col>7</xdr:col>
      <xdr:colOff>361950</xdr:colOff>
      <xdr:row>82</xdr:row>
      <xdr:rowOff>19050</xdr:rowOff>
    </xdr:from>
    <xdr:to>
      <xdr:col>22</xdr:col>
      <xdr:colOff>779669</xdr:colOff>
      <xdr:row>90</xdr:row>
      <xdr:rowOff>6460</xdr:rowOff>
    </xdr:to>
    <xdr:pic>
      <xdr:nvPicPr>
        <xdr:cNvPr id="17" name="Imagen 16">
          <a:extLst>
            <a:ext uri="{FF2B5EF4-FFF2-40B4-BE49-F238E27FC236}">
              <a16:creationId xmlns:a16="http://schemas.microsoft.com/office/drawing/2014/main" id="{9921F4C4-BB0F-4D74-A818-B6519B5D173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276850" y="14792325"/>
          <a:ext cx="15105269" cy="12828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8.xml><?xml version="1.0" encoding="utf-8"?>
<xdr:wsDr xmlns:xdr="http://schemas.openxmlformats.org/drawingml/2006/spreadsheetDrawing" xmlns:a="http://schemas.openxmlformats.org/drawingml/2006/main">
  <xdr:twoCellAnchor editAs="oneCell">
    <xdr:from>
      <xdr:col>7</xdr:col>
      <xdr:colOff>427935</xdr:colOff>
      <xdr:row>91</xdr:row>
      <xdr:rowOff>27609</xdr:rowOff>
    </xdr:from>
    <xdr:to>
      <xdr:col>22</xdr:col>
      <xdr:colOff>455543</xdr:colOff>
      <xdr:row>99</xdr:row>
      <xdr:rowOff>96630</xdr:rowOff>
    </xdr:to>
    <xdr:pic>
      <xdr:nvPicPr>
        <xdr:cNvPr id="27" name="Imagen 26">
          <a:extLst>
            <a:ext uri="{FF2B5EF4-FFF2-40B4-BE49-F238E27FC236}">
              <a16:creationId xmlns:a16="http://schemas.microsoft.com/office/drawing/2014/main" id="{0FF43C6E-89B2-4462-AFB4-DF4A9A378E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328478" y="16261522"/>
          <a:ext cx="15143369" cy="1366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D9A2C444-15C5-4D2C-9947-A75490A98715}"/>
            </a:ext>
          </a:extLst>
        </xdr:cNvPr>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3929340" y="0"/>
          <a:ext cx="1213221" cy="62955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E639365D-6C72-4ADE-AEEC-B8BE1AFE685C}"/>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23003568" y="21128"/>
          <a:ext cx="672466" cy="6448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85</xdr:row>
      <xdr:rowOff>51954</xdr:rowOff>
    </xdr:from>
    <xdr:to>
      <xdr:col>17</xdr:col>
      <xdr:colOff>1410295</xdr:colOff>
      <xdr:row>88</xdr:row>
      <xdr:rowOff>589</xdr:rowOff>
    </xdr:to>
    <xdr:sp macro="" textlink="">
      <xdr:nvSpPr>
        <xdr:cNvPr id="4" name="CuadroTexto 3">
          <a:extLst>
            <a:ext uri="{FF2B5EF4-FFF2-40B4-BE49-F238E27FC236}">
              <a16:creationId xmlns:a16="http://schemas.microsoft.com/office/drawing/2014/main" id="{210D77C0-EEB5-42C4-A434-E940BDB26F18}"/>
            </a:ext>
          </a:extLst>
        </xdr:cNvPr>
        <xdr:cNvSpPr txBox="1"/>
      </xdr:nvSpPr>
      <xdr:spPr>
        <a:xfrm>
          <a:off x="12267507" y="15514839"/>
          <a:ext cx="2573038" cy="487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148937</xdr:colOff>
      <xdr:row>84</xdr:row>
      <xdr:rowOff>103909</xdr:rowOff>
    </xdr:from>
    <xdr:to>
      <xdr:col>16</xdr:col>
      <xdr:colOff>218251</xdr:colOff>
      <xdr:row>88</xdr:row>
      <xdr:rowOff>7780</xdr:rowOff>
    </xdr:to>
    <xdr:sp macro="" textlink="">
      <xdr:nvSpPr>
        <xdr:cNvPr id="5" name="Rectángulo redondeado 2">
          <a:extLst>
            <a:ext uri="{FF2B5EF4-FFF2-40B4-BE49-F238E27FC236}">
              <a16:creationId xmlns:a16="http://schemas.microsoft.com/office/drawing/2014/main" id="{40EBE78F-A061-42AE-B4FA-BD1570BF4ADF}"/>
            </a:ext>
          </a:extLst>
        </xdr:cNvPr>
        <xdr:cNvSpPr/>
      </xdr:nvSpPr>
      <xdr:spPr>
        <a:xfrm>
          <a:off x="10978862" y="15389629"/>
          <a:ext cx="1191359" cy="62205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171450</xdr:colOff>
      <xdr:row>79</xdr:row>
      <xdr:rowOff>114300</xdr:rowOff>
    </xdr:from>
    <xdr:to>
      <xdr:col>16</xdr:col>
      <xdr:colOff>239979</xdr:colOff>
      <xdr:row>83</xdr:row>
      <xdr:rowOff>57644</xdr:rowOff>
    </xdr:to>
    <xdr:sp macro="" textlink="">
      <xdr:nvSpPr>
        <xdr:cNvPr id="6" name="Rectángulo redondeado 2">
          <a:extLst>
            <a:ext uri="{FF2B5EF4-FFF2-40B4-BE49-F238E27FC236}">
              <a16:creationId xmlns:a16="http://schemas.microsoft.com/office/drawing/2014/main" id="{2BF824CD-A0E0-4ADA-B94F-51BAEB871170}"/>
            </a:ext>
          </a:extLst>
        </xdr:cNvPr>
        <xdr:cNvSpPr/>
      </xdr:nvSpPr>
      <xdr:spPr>
        <a:xfrm>
          <a:off x="10997565" y="14544675"/>
          <a:ext cx="1198194" cy="62533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280211</xdr:colOff>
      <xdr:row>80</xdr:row>
      <xdr:rowOff>86769</xdr:rowOff>
    </xdr:from>
    <xdr:to>
      <xdr:col>17</xdr:col>
      <xdr:colOff>1377211</xdr:colOff>
      <xdr:row>83</xdr:row>
      <xdr:rowOff>68604</xdr:rowOff>
    </xdr:to>
    <xdr:sp macro="" textlink="">
      <xdr:nvSpPr>
        <xdr:cNvPr id="7" name="CuadroTexto 6">
          <a:extLst>
            <a:ext uri="{FF2B5EF4-FFF2-40B4-BE49-F238E27FC236}">
              <a16:creationId xmlns:a16="http://schemas.microsoft.com/office/drawing/2014/main" id="{659A9CC6-B9DD-4918-9134-47DB1342F21E}"/>
            </a:ext>
          </a:extLst>
        </xdr:cNvPr>
        <xdr:cNvSpPr txBox="1"/>
      </xdr:nvSpPr>
      <xdr:spPr>
        <a:xfrm>
          <a:off x="12237896" y="14690499"/>
          <a:ext cx="2571470" cy="492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8</xdr:col>
      <xdr:colOff>401783</xdr:colOff>
      <xdr:row>90</xdr:row>
      <xdr:rowOff>83128</xdr:rowOff>
    </xdr:from>
    <xdr:to>
      <xdr:col>10</xdr:col>
      <xdr:colOff>245226</xdr:colOff>
      <xdr:row>98</xdr:row>
      <xdr:rowOff>60118</xdr:rowOff>
    </xdr:to>
    <xdr:pic>
      <xdr:nvPicPr>
        <xdr:cNvPr id="8" name="Imagen 7">
          <a:extLst>
            <a:ext uri="{FF2B5EF4-FFF2-40B4-BE49-F238E27FC236}">
              <a16:creationId xmlns:a16="http://schemas.microsoft.com/office/drawing/2014/main" id="{8D4D8FC7-E855-40F5-A162-EA3603F3DD6A}"/>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6217748" y="16420408"/>
          <a:ext cx="1413163" cy="1333350"/>
        </a:xfrm>
        <a:prstGeom prst="rect">
          <a:avLst/>
        </a:prstGeom>
      </xdr:spPr>
    </xdr:pic>
    <xdr:clientData/>
  </xdr:twoCellAnchor>
  <xdr:twoCellAnchor editAs="oneCell">
    <xdr:from>
      <xdr:col>11</xdr:col>
      <xdr:colOff>131328</xdr:colOff>
      <xdr:row>89</xdr:row>
      <xdr:rowOff>138545</xdr:rowOff>
    </xdr:from>
    <xdr:to>
      <xdr:col>12</xdr:col>
      <xdr:colOff>750290</xdr:colOff>
      <xdr:row>98</xdr:row>
      <xdr:rowOff>17318</xdr:rowOff>
    </xdr:to>
    <xdr:pic>
      <xdr:nvPicPr>
        <xdr:cNvPr id="9" name="Imagen 8">
          <a:extLst>
            <a:ext uri="{FF2B5EF4-FFF2-40B4-BE49-F238E27FC236}">
              <a16:creationId xmlns:a16="http://schemas.microsoft.com/office/drawing/2014/main" id="{4CD0ECDA-A56C-47D4-96C3-462F69B52A6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068828" y="16041154"/>
          <a:ext cx="1378201" cy="1369642"/>
        </a:xfrm>
        <a:prstGeom prst="rect">
          <a:avLst/>
        </a:prstGeom>
      </xdr:spPr>
    </xdr:pic>
    <xdr:clientData/>
  </xdr:twoCellAnchor>
  <xdr:twoCellAnchor editAs="oneCell">
    <xdr:from>
      <xdr:col>15</xdr:col>
      <xdr:colOff>568647</xdr:colOff>
      <xdr:row>42</xdr:row>
      <xdr:rowOff>13854</xdr:rowOff>
    </xdr:from>
    <xdr:to>
      <xdr:col>30</xdr:col>
      <xdr:colOff>365066</xdr:colOff>
      <xdr:row>77</xdr:row>
      <xdr:rowOff>41564</xdr:rowOff>
    </xdr:to>
    <xdr:pic>
      <xdr:nvPicPr>
        <xdr:cNvPr id="11" name="Imagen 10">
          <a:extLst>
            <a:ext uri="{FF2B5EF4-FFF2-40B4-BE49-F238E27FC236}">
              <a16:creationId xmlns:a16="http://schemas.microsoft.com/office/drawing/2014/main" id="{152D343F-17E7-4997-B95E-303CF6E9268A}"/>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b="18318"/>
        <a:stretch/>
      </xdr:blipFill>
      <xdr:spPr bwMode="auto">
        <a:xfrm>
          <a:off x="11398572" y="8104389"/>
          <a:ext cx="16861409" cy="6024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21</xdr:col>
      <xdr:colOff>356755</xdr:colOff>
      <xdr:row>49</xdr:row>
      <xdr:rowOff>145473</xdr:rowOff>
    </xdr:from>
    <xdr:to>
      <xdr:col>22</xdr:col>
      <xdr:colOff>512619</xdr:colOff>
      <xdr:row>53</xdr:row>
      <xdr:rowOff>138545</xdr:rowOff>
    </xdr:to>
    <xdr:sp macro="" textlink="">
      <xdr:nvSpPr>
        <xdr:cNvPr id="12" name="Rectángulo redondeado 2">
          <a:extLst>
            <a:ext uri="{FF2B5EF4-FFF2-40B4-BE49-F238E27FC236}">
              <a16:creationId xmlns:a16="http://schemas.microsoft.com/office/drawing/2014/main" id="{DB30626B-1D21-4BC3-99D4-245EFAD29417}"/>
            </a:ext>
          </a:extLst>
        </xdr:cNvPr>
        <xdr:cNvSpPr/>
      </xdr:nvSpPr>
      <xdr:spPr>
        <a:xfrm>
          <a:off x="20305915" y="9430443"/>
          <a:ext cx="813089" cy="676967"/>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1021773</xdr:colOff>
      <xdr:row>61</xdr:row>
      <xdr:rowOff>48493</xdr:rowOff>
    </xdr:from>
    <xdr:to>
      <xdr:col>25</xdr:col>
      <xdr:colOff>692728</xdr:colOff>
      <xdr:row>65</xdr:row>
      <xdr:rowOff>55418</xdr:rowOff>
    </xdr:to>
    <xdr:sp macro="" textlink="">
      <xdr:nvSpPr>
        <xdr:cNvPr id="13" name="Rectángulo redondeado 2">
          <a:extLst>
            <a:ext uri="{FF2B5EF4-FFF2-40B4-BE49-F238E27FC236}">
              <a16:creationId xmlns:a16="http://schemas.microsoft.com/office/drawing/2014/main" id="{0BFD5D64-AD7D-4A66-974B-F7327BF22748}"/>
            </a:ext>
          </a:extLst>
        </xdr:cNvPr>
        <xdr:cNvSpPr/>
      </xdr:nvSpPr>
      <xdr:spPr>
        <a:xfrm>
          <a:off x="23765568" y="11394673"/>
          <a:ext cx="798715" cy="694630"/>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1091046</xdr:colOff>
      <xdr:row>70</xdr:row>
      <xdr:rowOff>131619</xdr:rowOff>
    </xdr:from>
    <xdr:to>
      <xdr:col>25</xdr:col>
      <xdr:colOff>678873</xdr:colOff>
      <xdr:row>75</xdr:row>
      <xdr:rowOff>27709</xdr:rowOff>
    </xdr:to>
    <xdr:sp macro="" textlink="">
      <xdr:nvSpPr>
        <xdr:cNvPr id="14" name="Rectángulo redondeado 2">
          <a:extLst>
            <a:ext uri="{FF2B5EF4-FFF2-40B4-BE49-F238E27FC236}">
              <a16:creationId xmlns:a16="http://schemas.microsoft.com/office/drawing/2014/main" id="{F23949B5-7599-496B-95E6-15DA189210A6}"/>
            </a:ext>
          </a:extLst>
        </xdr:cNvPr>
        <xdr:cNvSpPr/>
      </xdr:nvSpPr>
      <xdr:spPr>
        <a:xfrm>
          <a:off x="23832936" y="13022754"/>
          <a:ext cx="713682" cy="747625"/>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23</xdr:col>
      <xdr:colOff>218209</xdr:colOff>
      <xdr:row>50</xdr:row>
      <xdr:rowOff>34638</xdr:rowOff>
    </xdr:from>
    <xdr:to>
      <xdr:col>23</xdr:col>
      <xdr:colOff>1108363</xdr:colOff>
      <xdr:row>54</xdr:row>
      <xdr:rowOff>13855</xdr:rowOff>
    </xdr:to>
    <xdr:sp macro="" textlink="">
      <xdr:nvSpPr>
        <xdr:cNvPr id="15" name="Rectángulo redondeado 2">
          <a:extLst>
            <a:ext uri="{FF2B5EF4-FFF2-40B4-BE49-F238E27FC236}">
              <a16:creationId xmlns:a16="http://schemas.microsoft.com/office/drawing/2014/main" id="{D4C8EAD2-2D44-4FF8-9FBA-EC0F148234D5}"/>
            </a:ext>
          </a:extLst>
        </xdr:cNvPr>
        <xdr:cNvSpPr/>
      </xdr:nvSpPr>
      <xdr:spPr>
        <a:xfrm>
          <a:off x="21838054" y="9492963"/>
          <a:ext cx="892059" cy="668827"/>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606138</xdr:colOff>
      <xdr:row>50</xdr:row>
      <xdr:rowOff>6928</xdr:rowOff>
    </xdr:from>
    <xdr:to>
      <xdr:col>20</xdr:col>
      <xdr:colOff>1413165</xdr:colOff>
      <xdr:row>54</xdr:row>
      <xdr:rowOff>0</xdr:rowOff>
    </xdr:to>
    <xdr:sp macro="" textlink="">
      <xdr:nvSpPr>
        <xdr:cNvPr id="16" name="Rectángulo redondeado 2">
          <a:extLst>
            <a:ext uri="{FF2B5EF4-FFF2-40B4-BE49-F238E27FC236}">
              <a16:creationId xmlns:a16="http://schemas.microsoft.com/office/drawing/2014/main" id="{3D0020B0-92AB-462E-9865-E2B3ED4C47C4}"/>
            </a:ext>
          </a:extLst>
        </xdr:cNvPr>
        <xdr:cNvSpPr/>
      </xdr:nvSpPr>
      <xdr:spPr>
        <a:xfrm>
          <a:off x="18427413" y="9467158"/>
          <a:ext cx="807027" cy="676967"/>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135083</xdr:colOff>
      <xdr:row>61</xdr:row>
      <xdr:rowOff>62345</xdr:rowOff>
    </xdr:from>
    <xdr:to>
      <xdr:col>19</xdr:col>
      <xdr:colOff>942110</xdr:colOff>
      <xdr:row>65</xdr:row>
      <xdr:rowOff>55417</xdr:rowOff>
    </xdr:to>
    <xdr:sp macro="" textlink="">
      <xdr:nvSpPr>
        <xdr:cNvPr id="17" name="Rectángulo redondeado 2">
          <a:extLst>
            <a:ext uri="{FF2B5EF4-FFF2-40B4-BE49-F238E27FC236}">
              <a16:creationId xmlns:a16="http://schemas.microsoft.com/office/drawing/2014/main" id="{9C925894-050B-449B-8A9C-47F92920F26E}"/>
            </a:ext>
          </a:extLst>
        </xdr:cNvPr>
        <xdr:cNvSpPr/>
      </xdr:nvSpPr>
      <xdr:spPr>
        <a:xfrm>
          <a:off x="16599998" y="11402810"/>
          <a:ext cx="808932" cy="6864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1409700</xdr:colOff>
      <xdr:row>50</xdr:row>
      <xdr:rowOff>90055</xdr:rowOff>
    </xdr:from>
    <xdr:to>
      <xdr:col>18</xdr:col>
      <xdr:colOff>651163</xdr:colOff>
      <xdr:row>54</xdr:row>
      <xdr:rowOff>83127</xdr:rowOff>
    </xdr:to>
    <xdr:sp macro="" textlink="">
      <xdr:nvSpPr>
        <xdr:cNvPr id="18" name="Rectángulo redondeado 2">
          <a:extLst>
            <a:ext uri="{FF2B5EF4-FFF2-40B4-BE49-F238E27FC236}">
              <a16:creationId xmlns:a16="http://schemas.microsoft.com/office/drawing/2014/main" id="{76EAF7B2-8D93-496C-A514-4CD1659D08A3}"/>
            </a:ext>
          </a:extLst>
        </xdr:cNvPr>
        <xdr:cNvSpPr/>
      </xdr:nvSpPr>
      <xdr:spPr>
        <a:xfrm>
          <a:off x="14839950" y="9552190"/>
          <a:ext cx="813088" cy="676967"/>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1451263</xdr:colOff>
      <xdr:row>61</xdr:row>
      <xdr:rowOff>62346</xdr:rowOff>
    </xdr:from>
    <xdr:to>
      <xdr:col>18</xdr:col>
      <xdr:colOff>692726</xdr:colOff>
      <xdr:row>65</xdr:row>
      <xdr:rowOff>55418</xdr:rowOff>
    </xdr:to>
    <xdr:sp macro="" textlink="">
      <xdr:nvSpPr>
        <xdr:cNvPr id="19" name="Rectángulo redondeado 2">
          <a:extLst>
            <a:ext uri="{FF2B5EF4-FFF2-40B4-BE49-F238E27FC236}">
              <a16:creationId xmlns:a16="http://schemas.microsoft.com/office/drawing/2014/main" id="{1514BFB4-868B-4F43-A3AC-668C29741476}"/>
            </a:ext>
          </a:extLst>
        </xdr:cNvPr>
        <xdr:cNvSpPr/>
      </xdr:nvSpPr>
      <xdr:spPr>
        <a:xfrm>
          <a:off x="14881513" y="11402811"/>
          <a:ext cx="814993" cy="6864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148936</xdr:colOff>
      <xdr:row>50</xdr:row>
      <xdr:rowOff>20782</xdr:rowOff>
    </xdr:from>
    <xdr:to>
      <xdr:col>19</xdr:col>
      <xdr:colOff>955963</xdr:colOff>
      <xdr:row>54</xdr:row>
      <xdr:rowOff>13854</xdr:rowOff>
    </xdr:to>
    <xdr:sp macro="" textlink="">
      <xdr:nvSpPr>
        <xdr:cNvPr id="20" name="Rectángulo redondeado 2">
          <a:extLst>
            <a:ext uri="{FF2B5EF4-FFF2-40B4-BE49-F238E27FC236}">
              <a16:creationId xmlns:a16="http://schemas.microsoft.com/office/drawing/2014/main" id="{21AAD05F-0352-4528-B885-1C1FEFDD22A2}"/>
            </a:ext>
          </a:extLst>
        </xdr:cNvPr>
        <xdr:cNvSpPr/>
      </xdr:nvSpPr>
      <xdr:spPr>
        <a:xfrm>
          <a:off x="16617661" y="9475297"/>
          <a:ext cx="807027" cy="6864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550720</xdr:colOff>
      <xdr:row>61</xdr:row>
      <xdr:rowOff>20783</xdr:rowOff>
    </xdr:from>
    <xdr:to>
      <xdr:col>20</xdr:col>
      <xdr:colOff>1357747</xdr:colOff>
      <xdr:row>65</xdr:row>
      <xdr:rowOff>13855</xdr:rowOff>
    </xdr:to>
    <xdr:sp macro="" textlink="">
      <xdr:nvSpPr>
        <xdr:cNvPr id="21" name="Rectángulo redondeado 2">
          <a:extLst>
            <a:ext uri="{FF2B5EF4-FFF2-40B4-BE49-F238E27FC236}">
              <a16:creationId xmlns:a16="http://schemas.microsoft.com/office/drawing/2014/main" id="{44B96C97-9D69-425B-9F22-4A068FF585FE}"/>
            </a:ext>
          </a:extLst>
        </xdr:cNvPr>
        <xdr:cNvSpPr/>
      </xdr:nvSpPr>
      <xdr:spPr>
        <a:xfrm>
          <a:off x="18375805" y="11361248"/>
          <a:ext cx="799407" cy="6864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619993</xdr:colOff>
      <xdr:row>70</xdr:row>
      <xdr:rowOff>159329</xdr:rowOff>
    </xdr:from>
    <xdr:to>
      <xdr:col>20</xdr:col>
      <xdr:colOff>1427020</xdr:colOff>
      <xdr:row>74</xdr:row>
      <xdr:rowOff>152401</xdr:rowOff>
    </xdr:to>
    <xdr:sp macro="" textlink="">
      <xdr:nvSpPr>
        <xdr:cNvPr id="22" name="Rectángulo redondeado 2">
          <a:extLst>
            <a:ext uri="{FF2B5EF4-FFF2-40B4-BE49-F238E27FC236}">
              <a16:creationId xmlns:a16="http://schemas.microsoft.com/office/drawing/2014/main" id="{D43F5942-2917-40B2-AEF2-E6309350FC64}"/>
            </a:ext>
          </a:extLst>
        </xdr:cNvPr>
        <xdr:cNvSpPr/>
      </xdr:nvSpPr>
      <xdr:spPr>
        <a:xfrm>
          <a:off x="18443173" y="13048559"/>
          <a:ext cx="808932" cy="676967"/>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259775</xdr:colOff>
      <xdr:row>70</xdr:row>
      <xdr:rowOff>117765</xdr:rowOff>
    </xdr:from>
    <xdr:to>
      <xdr:col>19</xdr:col>
      <xdr:colOff>1066802</xdr:colOff>
      <xdr:row>74</xdr:row>
      <xdr:rowOff>110837</xdr:rowOff>
    </xdr:to>
    <xdr:sp macro="" textlink="">
      <xdr:nvSpPr>
        <xdr:cNvPr id="23" name="Rectángulo redondeado 2">
          <a:extLst>
            <a:ext uri="{FF2B5EF4-FFF2-40B4-BE49-F238E27FC236}">
              <a16:creationId xmlns:a16="http://schemas.microsoft.com/office/drawing/2014/main" id="{E58005F7-BD72-47B0-BD92-4F1804DB09ED}"/>
            </a:ext>
          </a:extLst>
        </xdr:cNvPr>
        <xdr:cNvSpPr/>
      </xdr:nvSpPr>
      <xdr:spPr>
        <a:xfrm>
          <a:off x="16726595" y="13005090"/>
          <a:ext cx="808932" cy="67887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1451265</xdr:colOff>
      <xdr:row>67</xdr:row>
      <xdr:rowOff>62346</xdr:rowOff>
    </xdr:from>
    <xdr:to>
      <xdr:col>18</xdr:col>
      <xdr:colOff>692728</xdr:colOff>
      <xdr:row>71</xdr:row>
      <xdr:rowOff>55418</xdr:rowOff>
    </xdr:to>
    <xdr:sp macro="" textlink="">
      <xdr:nvSpPr>
        <xdr:cNvPr id="24" name="Rectángulo redondeado 2">
          <a:extLst>
            <a:ext uri="{FF2B5EF4-FFF2-40B4-BE49-F238E27FC236}">
              <a16:creationId xmlns:a16="http://schemas.microsoft.com/office/drawing/2014/main" id="{51C9E61C-4CDC-4680-A709-9DBADF2CCF1F}"/>
            </a:ext>
          </a:extLst>
        </xdr:cNvPr>
        <xdr:cNvSpPr/>
      </xdr:nvSpPr>
      <xdr:spPr>
        <a:xfrm>
          <a:off x="14881515" y="12431511"/>
          <a:ext cx="814993" cy="6864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737062</xdr:colOff>
      <xdr:row>25</xdr:row>
      <xdr:rowOff>136639</xdr:rowOff>
    </xdr:from>
    <xdr:to>
      <xdr:col>12</xdr:col>
      <xdr:colOff>6745</xdr:colOff>
      <xdr:row>54</xdr:row>
      <xdr:rowOff>143912</xdr:rowOff>
    </xdr:to>
    <xdr:pic>
      <xdr:nvPicPr>
        <xdr:cNvPr id="25" name="Imagen 24">
          <a:extLst>
            <a:ext uri="{FF2B5EF4-FFF2-40B4-BE49-F238E27FC236}">
              <a16:creationId xmlns:a16="http://schemas.microsoft.com/office/drawing/2014/main" id="{F546FB89-545A-4690-94B3-2F6EBD81B99D}"/>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1083426" y="5297457"/>
          <a:ext cx="7831628" cy="5081500"/>
        </a:xfrm>
        <a:prstGeom prst="rect">
          <a:avLst/>
        </a:prstGeom>
      </xdr:spPr>
    </xdr:pic>
    <xdr:clientData/>
  </xdr:twoCellAnchor>
  <xdr:twoCellAnchor editAs="oneCell">
    <xdr:from>
      <xdr:col>1</xdr:col>
      <xdr:colOff>694633</xdr:colOff>
      <xdr:row>56</xdr:row>
      <xdr:rowOff>55763</xdr:rowOff>
    </xdr:from>
    <xdr:to>
      <xdr:col>11</xdr:col>
      <xdr:colOff>688501</xdr:colOff>
      <xdr:row>82</xdr:row>
      <xdr:rowOff>65463</xdr:rowOff>
    </xdr:to>
    <xdr:pic>
      <xdr:nvPicPr>
        <xdr:cNvPr id="26" name="Imagen 25">
          <a:extLst>
            <a:ext uri="{FF2B5EF4-FFF2-40B4-BE49-F238E27FC236}">
              <a16:creationId xmlns:a16="http://schemas.microsoft.com/office/drawing/2014/main" id="{719BF0D4-7CC0-4B01-868A-06A50438C12B}"/>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1040997" y="10637172"/>
          <a:ext cx="7787049" cy="4512427"/>
        </a:xfrm>
        <a:prstGeom prst="rect">
          <a:avLst/>
        </a:prstGeom>
      </xdr:spPr>
    </xdr:pic>
    <xdr:clientData/>
  </xdr:twoCellAnchor>
</xdr:wsDr>
</file>

<file path=xl/drawings/drawing199.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9B4702C3-25F0-4F86-9733-AD57508592DE}"/>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703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3097E711-725A-42D5-8B12-0B2DDF57B58C}"/>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6276"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C923DD94-6294-41EC-9E4D-0884052EC71D}"/>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258483"/>
          <a:ext cx="1409353" cy="133716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BE6A73F1-288D-4DAB-87A5-04F4F630EDBD}"/>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42588" y="16136735"/>
          <a:ext cx="1408488" cy="1416108"/>
        </a:xfrm>
        <a:prstGeom prst="rect">
          <a:avLst/>
        </a:prstGeom>
      </xdr:spPr>
    </xdr:pic>
    <xdr:clientData/>
  </xdr:twoCellAnchor>
  <xdr:twoCellAnchor editAs="oneCell">
    <xdr:from>
      <xdr:col>12</xdr:col>
      <xdr:colOff>36540</xdr:colOff>
      <xdr:row>14</xdr:row>
      <xdr:rowOff>172419</xdr:rowOff>
    </xdr:from>
    <xdr:to>
      <xdr:col>18</xdr:col>
      <xdr:colOff>640772</xdr:colOff>
      <xdr:row>46</xdr:row>
      <xdr:rowOff>155863</xdr:rowOff>
    </xdr:to>
    <xdr:pic>
      <xdr:nvPicPr>
        <xdr:cNvPr id="7" name="Imagen 6">
          <a:extLst>
            <a:ext uri="{FF2B5EF4-FFF2-40B4-BE49-F238E27FC236}">
              <a16:creationId xmlns:a16="http://schemas.microsoft.com/office/drawing/2014/main" id="{8F107743-8303-48C5-8490-0D49890F84D1}"/>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8955404" y="3220419"/>
          <a:ext cx="6665595" cy="5629171"/>
        </a:xfrm>
        <a:prstGeom prst="rect">
          <a:avLst/>
        </a:prstGeom>
      </xdr:spPr>
    </xdr:pic>
    <xdr:clientData/>
  </xdr:twoCellAnchor>
  <xdr:twoCellAnchor editAs="oneCell">
    <xdr:from>
      <xdr:col>1</xdr:col>
      <xdr:colOff>171277</xdr:colOff>
      <xdr:row>15</xdr:row>
      <xdr:rowOff>94211</xdr:rowOff>
    </xdr:from>
    <xdr:to>
      <xdr:col>11</xdr:col>
      <xdr:colOff>205914</xdr:colOff>
      <xdr:row>46</xdr:row>
      <xdr:rowOff>121228</xdr:rowOff>
    </xdr:to>
    <xdr:pic>
      <xdr:nvPicPr>
        <xdr:cNvPr id="8" name="Imagen 7">
          <a:extLst>
            <a:ext uri="{FF2B5EF4-FFF2-40B4-BE49-F238E27FC236}">
              <a16:creationId xmlns:a16="http://schemas.microsoft.com/office/drawing/2014/main" id="{65FF5CD6-D546-4587-97D1-8A12AAB1F07A}"/>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517641" y="3332711"/>
          <a:ext cx="7827818" cy="5482244"/>
        </a:xfrm>
        <a:prstGeom prst="rect">
          <a:avLst/>
        </a:prstGeom>
      </xdr:spPr>
    </xdr:pic>
    <xdr:clientData/>
  </xdr:twoCellAnchor>
  <xdr:twoCellAnchor editAs="oneCell">
    <xdr:from>
      <xdr:col>1</xdr:col>
      <xdr:colOff>130753</xdr:colOff>
      <xdr:row>48</xdr:row>
      <xdr:rowOff>155864</xdr:rowOff>
    </xdr:from>
    <xdr:to>
      <xdr:col>11</xdr:col>
      <xdr:colOff>315538</xdr:colOff>
      <xdr:row>87</xdr:row>
      <xdr:rowOff>17318</xdr:rowOff>
    </xdr:to>
    <xdr:pic>
      <xdr:nvPicPr>
        <xdr:cNvPr id="9" name="Imagen 8">
          <a:extLst>
            <a:ext uri="{FF2B5EF4-FFF2-40B4-BE49-F238E27FC236}">
              <a16:creationId xmlns:a16="http://schemas.microsoft.com/office/drawing/2014/main" id="{BAE28422-ED61-4D96-A632-9B3F65D6A86D}"/>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477117" y="9195955"/>
          <a:ext cx="7977966" cy="6650181"/>
        </a:xfrm>
        <a:prstGeom prst="rect">
          <a:avLst/>
        </a:prstGeom>
      </xdr:spPr>
    </xdr:pic>
    <xdr:clientData/>
  </xdr:twoCellAnchor>
  <xdr:twoCellAnchor editAs="oneCell">
    <xdr:from>
      <xdr:col>12</xdr:col>
      <xdr:colOff>26842</xdr:colOff>
      <xdr:row>49</xdr:row>
      <xdr:rowOff>-1</xdr:rowOff>
    </xdr:from>
    <xdr:to>
      <xdr:col>18</xdr:col>
      <xdr:colOff>606137</xdr:colOff>
      <xdr:row>86</xdr:row>
      <xdr:rowOff>169373</xdr:rowOff>
    </xdr:to>
    <xdr:pic>
      <xdr:nvPicPr>
        <xdr:cNvPr id="10" name="Imagen 9">
          <a:extLst>
            <a:ext uri="{FF2B5EF4-FFF2-40B4-BE49-F238E27FC236}">
              <a16:creationId xmlns:a16="http://schemas.microsoft.com/office/drawing/2014/main" id="{BE048FB9-7E29-4103-8665-46ABD8E53745}"/>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val="0"/>
            </a:ext>
          </a:extLst>
        </a:blip>
        <a:stretch>
          <a:fillRect/>
        </a:stretch>
      </xdr:blipFill>
      <xdr:spPr>
        <a:xfrm>
          <a:off x="8945706" y="9213272"/>
          <a:ext cx="6640658" cy="6577101"/>
        </a:xfrm>
        <a:prstGeom prst="rect">
          <a:avLst/>
        </a:prstGeom>
      </xdr:spPr>
    </xdr:pic>
    <xdr:clientData/>
  </xdr:twoCellAnchor>
  <xdr:twoCellAnchor editAs="oneCell">
    <xdr:from>
      <xdr:col>19</xdr:col>
      <xdr:colOff>546390</xdr:colOff>
      <xdr:row>14</xdr:row>
      <xdr:rowOff>140450</xdr:rowOff>
    </xdr:from>
    <xdr:to>
      <xdr:col>24</xdr:col>
      <xdr:colOff>927388</xdr:colOff>
      <xdr:row>46</xdr:row>
      <xdr:rowOff>51954</xdr:rowOff>
    </xdr:to>
    <xdr:pic>
      <xdr:nvPicPr>
        <xdr:cNvPr id="11" name="Imagen 10">
          <a:extLst>
            <a:ext uri="{FF2B5EF4-FFF2-40B4-BE49-F238E27FC236}">
              <a16:creationId xmlns:a16="http://schemas.microsoft.com/office/drawing/2014/main" id="{4F92399D-BD21-4C1D-81A3-7703252EE594}"/>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val="0"/>
            </a:ext>
          </a:extLst>
        </a:blip>
        <a:stretch>
          <a:fillRect/>
        </a:stretch>
      </xdr:blipFill>
      <xdr:spPr>
        <a:xfrm>
          <a:off x="16998663" y="3188450"/>
          <a:ext cx="6667498" cy="5557231"/>
        </a:xfrm>
        <a:prstGeom prst="rect">
          <a:avLst/>
        </a:prstGeom>
      </xdr:spPr>
    </xdr:pic>
    <xdr:clientData/>
  </xdr:twoCellAnchor>
  <xdr:twoCellAnchor editAs="oneCell">
    <xdr:from>
      <xdr:col>19</xdr:col>
      <xdr:colOff>523527</xdr:colOff>
      <xdr:row>49</xdr:row>
      <xdr:rowOff>55765</xdr:rowOff>
    </xdr:from>
    <xdr:to>
      <xdr:col>24</xdr:col>
      <xdr:colOff>985231</xdr:colOff>
      <xdr:row>86</xdr:row>
      <xdr:rowOff>67368</xdr:rowOff>
    </xdr:to>
    <xdr:pic>
      <xdr:nvPicPr>
        <xdr:cNvPr id="12" name="Imagen 11">
          <a:extLst>
            <a:ext uri="{FF2B5EF4-FFF2-40B4-BE49-F238E27FC236}">
              <a16:creationId xmlns:a16="http://schemas.microsoft.com/office/drawing/2014/main" id="{D087B126-46DF-4E40-B6D7-25558F5A1E7C}"/>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val="0"/>
            </a:ext>
          </a:extLst>
        </a:blip>
        <a:stretch>
          <a:fillRect/>
        </a:stretch>
      </xdr:blipFill>
      <xdr:spPr>
        <a:xfrm>
          <a:off x="16975800" y="9269038"/>
          <a:ext cx="6748204" cy="6419330"/>
        </a:xfrm>
        <a:prstGeom prst="rect">
          <a:avLst/>
        </a:prstGeom>
      </xdr:spPr>
    </xdr:pic>
    <xdr:clientData/>
  </xdr:twoCellAnchor>
  <xdr:twoCellAnchor editAs="oneCell">
    <xdr:from>
      <xdr:col>8</xdr:col>
      <xdr:colOff>138545</xdr:colOff>
      <xdr:row>90</xdr:row>
      <xdr:rowOff>103909</xdr:rowOff>
    </xdr:from>
    <xdr:to>
      <xdr:col>22</xdr:col>
      <xdr:colOff>907823</xdr:colOff>
      <xdr:row>99</xdr:row>
      <xdr:rowOff>85085</xdr:rowOff>
    </xdr:to>
    <xdr:pic>
      <xdr:nvPicPr>
        <xdr:cNvPr id="13" name="Imagen 12">
          <a:extLst>
            <a:ext uri="{FF2B5EF4-FFF2-40B4-BE49-F238E27FC236}">
              <a16:creationId xmlns:a16="http://schemas.microsoft.com/office/drawing/2014/main" id="{19A5EE6A-D6CC-4A45-94F7-F83EF017898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818909" y="15222682"/>
          <a:ext cx="15143369" cy="1366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0.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92E457D1-5798-43F6-ACA9-DB6FD89582CC}"/>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3221" cy="62955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82195BB4-5FFB-4779-8204-16BF371F964A}"/>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2466" cy="6448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85</xdr:row>
      <xdr:rowOff>51954</xdr:rowOff>
    </xdr:from>
    <xdr:to>
      <xdr:col>17</xdr:col>
      <xdr:colOff>1410295</xdr:colOff>
      <xdr:row>88</xdr:row>
      <xdr:rowOff>589</xdr:rowOff>
    </xdr:to>
    <xdr:sp macro="" textlink="">
      <xdr:nvSpPr>
        <xdr:cNvPr id="4" name="CuadroTexto 3">
          <a:extLst>
            <a:ext uri="{FF2B5EF4-FFF2-40B4-BE49-F238E27FC236}">
              <a16:creationId xmlns:a16="http://schemas.microsoft.com/office/drawing/2014/main" id="{2DC838CC-FF75-4BBE-A946-62833B1185CE}"/>
            </a:ext>
          </a:extLst>
        </xdr:cNvPr>
        <xdr:cNvSpPr txBox="1"/>
      </xdr:nvSpPr>
      <xdr:spPr>
        <a:xfrm>
          <a:off x="12267507" y="15514839"/>
          <a:ext cx="2573038" cy="487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148937</xdr:colOff>
      <xdr:row>84</xdr:row>
      <xdr:rowOff>103909</xdr:rowOff>
    </xdr:from>
    <xdr:to>
      <xdr:col>16</xdr:col>
      <xdr:colOff>218251</xdr:colOff>
      <xdr:row>88</xdr:row>
      <xdr:rowOff>7780</xdr:rowOff>
    </xdr:to>
    <xdr:sp macro="" textlink="">
      <xdr:nvSpPr>
        <xdr:cNvPr id="5" name="Rectángulo redondeado 2">
          <a:extLst>
            <a:ext uri="{FF2B5EF4-FFF2-40B4-BE49-F238E27FC236}">
              <a16:creationId xmlns:a16="http://schemas.microsoft.com/office/drawing/2014/main" id="{50B24FD6-0856-4CDD-9C1E-E581E7EF1644}"/>
            </a:ext>
          </a:extLst>
        </xdr:cNvPr>
        <xdr:cNvSpPr/>
      </xdr:nvSpPr>
      <xdr:spPr>
        <a:xfrm>
          <a:off x="10978862" y="15389629"/>
          <a:ext cx="1191359" cy="62205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171450</xdr:colOff>
      <xdr:row>79</xdr:row>
      <xdr:rowOff>114300</xdr:rowOff>
    </xdr:from>
    <xdr:to>
      <xdr:col>16</xdr:col>
      <xdr:colOff>239979</xdr:colOff>
      <xdr:row>83</xdr:row>
      <xdr:rowOff>57644</xdr:rowOff>
    </xdr:to>
    <xdr:sp macro="" textlink="">
      <xdr:nvSpPr>
        <xdr:cNvPr id="6" name="Rectángulo redondeado 2">
          <a:extLst>
            <a:ext uri="{FF2B5EF4-FFF2-40B4-BE49-F238E27FC236}">
              <a16:creationId xmlns:a16="http://schemas.microsoft.com/office/drawing/2014/main" id="{AED5D603-8CB5-456B-ADF0-723D38512DED}"/>
            </a:ext>
          </a:extLst>
        </xdr:cNvPr>
        <xdr:cNvSpPr/>
      </xdr:nvSpPr>
      <xdr:spPr>
        <a:xfrm>
          <a:off x="10997565" y="14544675"/>
          <a:ext cx="1198194" cy="62533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280211</xdr:colOff>
      <xdr:row>80</xdr:row>
      <xdr:rowOff>86769</xdr:rowOff>
    </xdr:from>
    <xdr:to>
      <xdr:col>17</xdr:col>
      <xdr:colOff>1377211</xdr:colOff>
      <xdr:row>83</xdr:row>
      <xdr:rowOff>68604</xdr:rowOff>
    </xdr:to>
    <xdr:sp macro="" textlink="">
      <xdr:nvSpPr>
        <xdr:cNvPr id="7" name="CuadroTexto 6">
          <a:extLst>
            <a:ext uri="{FF2B5EF4-FFF2-40B4-BE49-F238E27FC236}">
              <a16:creationId xmlns:a16="http://schemas.microsoft.com/office/drawing/2014/main" id="{06A61A55-6AD5-474E-A01A-63CAA0626745}"/>
            </a:ext>
          </a:extLst>
        </xdr:cNvPr>
        <xdr:cNvSpPr txBox="1"/>
      </xdr:nvSpPr>
      <xdr:spPr>
        <a:xfrm>
          <a:off x="12237896" y="14690499"/>
          <a:ext cx="2571470" cy="492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8</xdr:col>
      <xdr:colOff>401783</xdr:colOff>
      <xdr:row>90</xdr:row>
      <xdr:rowOff>83128</xdr:rowOff>
    </xdr:from>
    <xdr:to>
      <xdr:col>10</xdr:col>
      <xdr:colOff>245226</xdr:colOff>
      <xdr:row>98</xdr:row>
      <xdr:rowOff>60118</xdr:rowOff>
    </xdr:to>
    <xdr:pic>
      <xdr:nvPicPr>
        <xdr:cNvPr id="8" name="Imagen 7">
          <a:extLst>
            <a:ext uri="{FF2B5EF4-FFF2-40B4-BE49-F238E27FC236}">
              <a16:creationId xmlns:a16="http://schemas.microsoft.com/office/drawing/2014/main" id="{00862B16-98F0-40CE-88AD-A65DE4AF6F8B}"/>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420408"/>
          <a:ext cx="1413163" cy="133335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9" name="Imagen 8">
          <a:extLst>
            <a:ext uri="{FF2B5EF4-FFF2-40B4-BE49-F238E27FC236}">
              <a16:creationId xmlns:a16="http://schemas.microsoft.com/office/drawing/2014/main" id="{97C77E1E-8E98-42E4-90E3-F567D8A8BE6B}"/>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42588" y="16298660"/>
          <a:ext cx="1412298" cy="1419918"/>
        </a:xfrm>
        <a:prstGeom prst="rect">
          <a:avLst/>
        </a:prstGeom>
      </xdr:spPr>
    </xdr:pic>
    <xdr:clientData/>
  </xdr:twoCellAnchor>
  <xdr:twoCellAnchor editAs="oneCell">
    <xdr:from>
      <xdr:col>15</xdr:col>
      <xdr:colOff>568647</xdr:colOff>
      <xdr:row>42</xdr:row>
      <xdr:rowOff>13854</xdr:rowOff>
    </xdr:from>
    <xdr:to>
      <xdr:col>30</xdr:col>
      <xdr:colOff>365066</xdr:colOff>
      <xdr:row>77</xdr:row>
      <xdr:rowOff>41564</xdr:rowOff>
    </xdr:to>
    <xdr:pic>
      <xdr:nvPicPr>
        <xdr:cNvPr id="11" name="Imagen 10">
          <a:extLst>
            <a:ext uri="{FF2B5EF4-FFF2-40B4-BE49-F238E27FC236}">
              <a16:creationId xmlns:a16="http://schemas.microsoft.com/office/drawing/2014/main" id="{7FF852BC-8482-4B50-81F0-6ED25DD50EEE}"/>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b="18318"/>
        <a:stretch/>
      </xdr:blipFill>
      <xdr:spPr bwMode="auto">
        <a:xfrm>
          <a:off x="11398572" y="8104389"/>
          <a:ext cx="16861409" cy="6024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21</xdr:col>
      <xdr:colOff>356755</xdr:colOff>
      <xdr:row>49</xdr:row>
      <xdr:rowOff>145473</xdr:rowOff>
    </xdr:from>
    <xdr:to>
      <xdr:col>22</xdr:col>
      <xdr:colOff>512619</xdr:colOff>
      <xdr:row>53</xdr:row>
      <xdr:rowOff>138545</xdr:rowOff>
    </xdr:to>
    <xdr:sp macro="" textlink="">
      <xdr:nvSpPr>
        <xdr:cNvPr id="12" name="Rectángulo redondeado 2">
          <a:extLst>
            <a:ext uri="{FF2B5EF4-FFF2-40B4-BE49-F238E27FC236}">
              <a16:creationId xmlns:a16="http://schemas.microsoft.com/office/drawing/2014/main" id="{48FD9B84-D1D2-40D9-83E0-4B8B790062FD}"/>
            </a:ext>
          </a:extLst>
        </xdr:cNvPr>
        <xdr:cNvSpPr/>
      </xdr:nvSpPr>
      <xdr:spPr>
        <a:xfrm>
          <a:off x="20305915" y="9430443"/>
          <a:ext cx="813089" cy="676967"/>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1021773</xdr:colOff>
      <xdr:row>61</xdr:row>
      <xdr:rowOff>48493</xdr:rowOff>
    </xdr:from>
    <xdr:to>
      <xdr:col>25</xdr:col>
      <xdr:colOff>692728</xdr:colOff>
      <xdr:row>65</xdr:row>
      <xdr:rowOff>55418</xdr:rowOff>
    </xdr:to>
    <xdr:sp macro="" textlink="">
      <xdr:nvSpPr>
        <xdr:cNvPr id="13" name="Rectángulo redondeado 2">
          <a:extLst>
            <a:ext uri="{FF2B5EF4-FFF2-40B4-BE49-F238E27FC236}">
              <a16:creationId xmlns:a16="http://schemas.microsoft.com/office/drawing/2014/main" id="{F56F73E3-89A6-4271-9AE6-20FDB90E62F6}"/>
            </a:ext>
          </a:extLst>
        </xdr:cNvPr>
        <xdr:cNvSpPr/>
      </xdr:nvSpPr>
      <xdr:spPr>
        <a:xfrm>
          <a:off x="23765568" y="11394673"/>
          <a:ext cx="798715" cy="694630"/>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1091046</xdr:colOff>
      <xdr:row>70</xdr:row>
      <xdr:rowOff>131619</xdr:rowOff>
    </xdr:from>
    <xdr:to>
      <xdr:col>25</xdr:col>
      <xdr:colOff>678873</xdr:colOff>
      <xdr:row>75</xdr:row>
      <xdr:rowOff>27709</xdr:rowOff>
    </xdr:to>
    <xdr:sp macro="" textlink="">
      <xdr:nvSpPr>
        <xdr:cNvPr id="14" name="Rectángulo redondeado 2">
          <a:extLst>
            <a:ext uri="{FF2B5EF4-FFF2-40B4-BE49-F238E27FC236}">
              <a16:creationId xmlns:a16="http://schemas.microsoft.com/office/drawing/2014/main" id="{8EB312B4-1992-4C20-AE78-8520128D7134}"/>
            </a:ext>
          </a:extLst>
        </xdr:cNvPr>
        <xdr:cNvSpPr/>
      </xdr:nvSpPr>
      <xdr:spPr>
        <a:xfrm>
          <a:off x="23832936" y="13022754"/>
          <a:ext cx="713682" cy="747625"/>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23</xdr:col>
      <xdr:colOff>218209</xdr:colOff>
      <xdr:row>50</xdr:row>
      <xdr:rowOff>34638</xdr:rowOff>
    </xdr:from>
    <xdr:to>
      <xdr:col>23</xdr:col>
      <xdr:colOff>1108363</xdr:colOff>
      <xdr:row>54</xdr:row>
      <xdr:rowOff>13855</xdr:rowOff>
    </xdr:to>
    <xdr:sp macro="" textlink="">
      <xdr:nvSpPr>
        <xdr:cNvPr id="15" name="Rectángulo redondeado 2">
          <a:extLst>
            <a:ext uri="{FF2B5EF4-FFF2-40B4-BE49-F238E27FC236}">
              <a16:creationId xmlns:a16="http://schemas.microsoft.com/office/drawing/2014/main" id="{609787D3-B9E3-41EA-AD0F-DDDB0A12E5F7}"/>
            </a:ext>
          </a:extLst>
        </xdr:cNvPr>
        <xdr:cNvSpPr/>
      </xdr:nvSpPr>
      <xdr:spPr>
        <a:xfrm>
          <a:off x="21838054" y="9492963"/>
          <a:ext cx="892059" cy="668827"/>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606138</xdr:colOff>
      <xdr:row>50</xdr:row>
      <xdr:rowOff>6928</xdr:rowOff>
    </xdr:from>
    <xdr:to>
      <xdr:col>20</xdr:col>
      <xdr:colOff>1413165</xdr:colOff>
      <xdr:row>54</xdr:row>
      <xdr:rowOff>0</xdr:rowOff>
    </xdr:to>
    <xdr:sp macro="" textlink="">
      <xdr:nvSpPr>
        <xdr:cNvPr id="16" name="Rectángulo redondeado 2">
          <a:extLst>
            <a:ext uri="{FF2B5EF4-FFF2-40B4-BE49-F238E27FC236}">
              <a16:creationId xmlns:a16="http://schemas.microsoft.com/office/drawing/2014/main" id="{87140E0E-6309-4363-8A46-117B98E9685D}"/>
            </a:ext>
          </a:extLst>
        </xdr:cNvPr>
        <xdr:cNvSpPr/>
      </xdr:nvSpPr>
      <xdr:spPr>
        <a:xfrm>
          <a:off x="18427413" y="9467158"/>
          <a:ext cx="807027" cy="676967"/>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135083</xdr:colOff>
      <xdr:row>61</xdr:row>
      <xdr:rowOff>62345</xdr:rowOff>
    </xdr:from>
    <xdr:to>
      <xdr:col>19</xdr:col>
      <xdr:colOff>942110</xdr:colOff>
      <xdr:row>65</xdr:row>
      <xdr:rowOff>55417</xdr:rowOff>
    </xdr:to>
    <xdr:sp macro="" textlink="">
      <xdr:nvSpPr>
        <xdr:cNvPr id="17" name="Rectángulo redondeado 2">
          <a:extLst>
            <a:ext uri="{FF2B5EF4-FFF2-40B4-BE49-F238E27FC236}">
              <a16:creationId xmlns:a16="http://schemas.microsoft.com/office/drawing/2014/main" id="{E4B790A3-1BFD-4934-9475-A58068294777}"/>
            </a:ext>
          </a:extLst>
        </xdr:cNvPr>
        <xdr:cNvSpPr/>
      </xdr:nvSpPr>
      <xdr:spPr>
        <a:xfrm>
          <a:off x="16599998" y="11402810"/>
          <a:ext cx="808932" cy="6864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1409700</xdr:colOff>
      <xdr:row>50</xdr:row>
      <xdr:rowOff>90055</xdr:rowOff>
    </xdr:from>
    <xdr:to>
      <xdr:col>18</xdr:col>
      <xdr:colOff>651163</xdr:colOff>
      <xdr:row>54</xdr:row>
      <xdr:rowOff>83127</xdr:rowOff>
    </xdr:to>
    <xdr:sp macro="" textlink="">
      <xdr:nvSpPr>
        <xdr:cNvPr id="18" name="Rectángulo redondeado 2">
          <a:extLst>
            <a:ext uri="{FF2B5EF4-FFF2-40B4-BE49-F238E27FC236}">
              <a16:creationId xmlns:a16="http://schemas.microsoft.com/office/drawing/2014/main" id="{4DA7D3F2-206A-4903-9F7D-04D22D0EBBA1}"/>
            </a:ext>
          </a:extLst>
        </xdr:cNvPr>
        <xdr:cNvSpPr/>
      </xdr:nvSpPr>
      <xdr:spPr>
        <a:xfrm>
          <a:off x="14839950" y="9552190"/>
          <a:ext cx="813088" cy="676967"/>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1451263</xdr:colOff>
      <xdr:row>61</xdr:row>
      <xdr:rowOff>62346</xdr:rowOff>
    </xdr:from>
    <xdr:to>
      <xdr:col>18</xdr:col>
      <xdr:colOff>692726</xdr:colOff>
      <xdr:row>65</xdr:row>
      <xdr:rowOff>55418</xdr:rowOff>
    </xdr:to>
    <xdr:sp macro="" textlink="">
      <xdr:nvSpPr>
        <xdr:cNvPr id="19" name="Rectángulo redondeado 2">
          <a:extLst>
            <a:ext uri="{FF2B5EF4-FFF2-40B4-BE49-F238E27FC236}">
              <a16:creationId xmlns:a16="http://schemas.microsoft.com/office/drawing/2014/main" id="{746C179C-E0C2-4E27-B282-2D4FDD454AFD}"/>
            </a:ext>
          </a:extLst>
        </xdr:cNvPr>
        <xdr:cNvSpPr/>
      </xdr:nvSpPr>
      <xdr:spPr>
        <a:xfrm>
          <a:off x="14881513" y="11402811"/>
          <a:ext cx="814993" cy="6864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148936</xdr:colOff>
      <xdr:row>50</xdr:row>
      <xdr:rowOff>20782</xdr:rowOff>
    </xdr:from>
    <xdr:to>
      <xdr:col>19</xdr:col>
      <xdr:colOff>955963</xdr:colOff>
      <xdr:row>54</xdr:row>
      <xdr:rowOff>13854</xdr:rowOff>
    </xdr:to>
    <xdr:sp macro="" textlink="">
      <xdr:nvSpPr>
        <xdr:cNvPr id="20" name="Rectángulo redondeado 2">
          <a:extLst>
            <a:ext uri="{FF2B5EF4-FFF2-40B4-BE49-F238E27FC236}">
              <a16:creationId xmlns:a16="http://schemas.microsoft.com/office/drawing/2014/main" id="{A2C5C046-991A-4F26-8F63-CD0BCA2641B2}"/>
            </a:ext>
          </a:extLst>
        </xdr:cNvPr>
        <xdr:cNvSpPr/>
      </xdr:nvSpPr>
      <xdr:spPr>
        <a:xfrm>
          <a:off x="16617661" y="9475297"/>
          <a:ext cx="807027" cy="6864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550720</xdr:colOff>
      <xdr:row>61</xdr:row>
      <xdr:rowOff>20783</xdr:rowOff>
    </xdr:from>
    <xdr:to>
      <xdr:col>20</xdr:col>
      <xdr:colOff>1357747</xdr:colOff>
      <xdr:row>65</xdr:row>
      <xdr:rowOff>13855</xdr:rowOff>
    </xdr:to>
    <xdr:sp macro="" textlink="">
      <xdr:nvSpPr>
        <xdr:cNvPr id="21" name="Rectángulo redondeado 2">
          <a:extLst>
            <a:ext uri="{FF2B5EF4-FFF2-40B4-BE49-F238E27FC236}">
              <a16:creationId xmlns:a16="http://schemas.microsoft.com/office/drawing/2014/main" id="{6E8A7228-CE2F-4E70-9902-D8EBED72D6CF}"/>
            </a:ext>
          </a:extLst>
        </xdr:cNvPr>
        <xdr:cNvSpPr/>
      </xdr:nvSpPr>
      <xdr:spPr>
        <a:xfrm>
          <a:off x="18375805" y="11361248"/>
          <a:ext cx="799407" cy="6864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619993</xdr:colOff>
      <xdr:row>70</xdr:row>
      <xdr:rowOff>159329</xdr:rowOff>
    </xdr:from>
    <xdr:to>
      <xdr:col>20</xdr:col>
      <xdr:colOff>1427020</xdr:colOff>
      <xdr:row>74</xdr:row>
      <xdr:rowOff>152401</xdr:rowOff>
    </xdr:to>
    <xdr:sp macro="" textlink="">
      <xdr:nvSpPr>
        <xdr:cNvPr id="22" name="Rectángulo redondeado 2">
          <a:extLst>
            <a:ext uri="{FF2B5EF4-FFF2-40B4-BE49-F238E27FC236}">
              <a16:creationId xmlns:a16="http://schemas.microsoft.com/office/drawing/2014/main" id="{5377DBA1-F233-47EF-AFF8-82D8EC7604A5}"/>
            </a:ext>
          </a:extLst>
        </xdr:cNvPr>
        <xdr:cNvSpPr/>
      </xdr:nvSpPr>
      <xdr:spPr>
        <a:xfrm>
          <a:off x="18443173" y="13048559"/>
          <a:ext cx="808932" cy="676967"/>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259775</xdr:colOff>
      <xdr:row>70</xdr:row>
      <xdr:rowOff>117765</xdr:rowOff>
    </xdr:from>
    <xdr:to>
      <xdr:col>19</xdr:col>
      <xdr:colOff>1066802</xdr:colOff>
      <xdr:row>74</xdr:row>
      <xdr:rowOff>110837</xdr:rowOff>
    </xdr:to>
    <xdr:sp macro="" textlink="">
      <xdr:nvSpPr>
        <xdr:cNvPr id="23" name="Rectángulo redondeado 2">
          <a:extLst>
            <a:ext uri="{FF2B5EF4-FFF2-40B4-BE49-F238E27FC236}">
              <a16:creationId xmlns:a16="http://schemas.microsoft.com/office/drawing/2014/main" id="{B4739E2E-E5A1-4842-B1F3-56047C1C4DEB}"/>
            </a:ext>
          </a:extLst>
        </xdr:cNvPr>
        <xdr:cNvSpPr/>
      </xdr:nvSpPr>
      <xdr:spPr>
        <a:xfrm>
          <a:off x="16726595" y="13005090"/>
          <a:ext cx="808932" cy="67887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1451265</xdr:colOff>
      <xdr:row>67</xdr:row>
      <xdr:rowOff>62346</xdr:rowOff>
    </xdr:from>
    <xdr:to>
      <xdr:col>18</xdr:col>
      <xdr:colOff>692728</xdr:colOff>
      <xdr:row>71</xdr:row>
      <xdr:rowOff>55418</xdr:rowOff>
    </xdr:to>
    <xdr:sp macro="" textlink="">
      <xdr:nvSpPr>
        <xdr:cNvPr id="24" name="Rectángulo redondeado 2">
          <a:extLst>
            <a:ext uri="{FF2B5EF4-FFF2-40B4-BE49-F238E27FC236}">
              <a16:creationId xmlns:a16="http://schemas.microsoft.com/office/drawing/2014/main" id="{B49E6C15-D122-4CBC-8A7B-3FD478306895}"/>
            </a:ext>
          </a:extLst>
        </xdr:cNvPr>
        <xdr:cNvSpPr/>
      </xdr:nvSpPr>
      <xdr:spPr>
        <a:xfrm>
          <a:off x="14881515" y="12431511"/>
          <a:ext cx="814993" cy="68649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259774</xdr:colOff>
      <xdr:row>23</xdr:row>
      <xdr:rowOff>53859</xdr:rowOff>
    </xdr:from>
    <xdr:to>
      <xdr:col>12</xdr:col>
      <xdr:colOff>557992</xdr:colOff>
      <xdr:row>51</xdr:row>
      <xdr:rowOff>0</xdr:rowOff>
    </xdr:to>
    <xdr:pic>
      <xdr:nvPicPr>
        <xdr:cNvPr id="27" name="Imagen 26">
          <a:extLst>
            <a:ext uri="{FF2B5EF4-FFF2-40B4-BE49-F238E27FC236}">
              <a16:creationId xmlns:a16="http://schemas.microsoft.com/office/drawing/2014/main" id="{E4EF1917-DD3E-4B32-82F7-CC972CFA0472}"/>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606138" y="4868314"/>
          <a:ext cx="8870718" cy="4829868"/>
        </a:xfrm>
        <a:prstGeom prst="rect">
          <a:avLst/>
        </a:prstGeom>
      </xdr:spPr>
    </xdr:pic>
    <xdr:clientData/>
  </xdr:twoCellAnchor>
  <xdr:twoCellAnchor editAs="oneCell">
    <xdr:from>
      <xdr:col>1</xdr:col>
      <xdr:colOff>225135</xdr:colOff>
      <xdr:row>53</xdr:row>
      <xdr:rowOff>103908</xdr:rowOff>
    </xdr:from>
    <xdr:to>
      <xdr:col>12</xdr:col>
      <xdr:colOff>546561</xdr:colOff>
      <xdr:row>81</xdr:row>
      <xdr:rowOff>21128</xdr:rowOff>
    </xdr:to>
    <xdr:pic>
      <xdr:nvPicPr>
        <xdr:cNvPr id="28" name="Imagen 27">
          <a:extLst>
            <a:ext uri="{FF2B5EF4-FFF2-40B4-BE49-F238E27FC236}">
              <a16:creationId xmlns:a16="http://schemas.microsoft.com/office/drawing/2014/main" id="{ABEBF08E-2DB3-4924-A58A-FA4D92CD9939}"/>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571499" y="10165772"/>
          <a:ext cx="8893926" cy="4766311"/>
        </a:xfrm>
        <a:prstGeom prst="rect">
          <a:avLst/>
        </a:prstGeom>
      </xdr:spPr>
    </xdr:pic>
    <xdr:clientData/>
  </xdr:twoCellAnchor>
  <xdr:twoCellAnchor editAs="oneCell">
    <xdr:from>
      <xdr:col>7</xdr:col>
      <xdr:colOff>744682</xdr:colOff>
      <xdr:row>92</xdr:row>
      <xdr:rowOff>34636</xdr:rowOff>
    </xdr:from>
    <xdr:to>
      <xdr:col>22</xdr:col>
      <xdr:colOff>751960</xdr:colOff>
      <xdr:row>101</xdr:row>
      <xdr:rowOff>15812</xdr:rowOff>
    </xdr:to>
    <xdr:pic>
      <xdr:nvPicPr>
        <xdr:cNvPr id="29" name="Imagen 28">
          <a:extLst>
            <a:ext uri="{FF2B5EF4-FFF2-40B4-BE49-F238E27FC236}">
              <a16:creationId xmlns:a16="http://schemas.microsoft.com/office/drawing/2014/main" id="{2895FF5F-101B-43CD-AA6A-48904C50D07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63046" y="15915409"/>
          <a:ext cx="15143369" cy="1366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1.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90826189-3B52-4B42-AD65-9765F13297FD}"/>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322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FE1552F5-6F46-4F83-8324-2675D69E0B03}"/>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2466" cy="6448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E21E22D7-DEB7-428A-8B90-13D6CD24C69F}"/>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258483"/>
          <a:ext cx="1413163" cy="133335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46BF16AC-B3D8-42C2-B6FC-B2046EB154A5}"/>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42588" y="16136735"/>
          <a:ext cx="1412298" cy="1419918"/>
        </a:xfrm>
        <a:prstGeom prst="rect">
          <a:avLst/>
        </a:prstGeom>
      </xdr:spPr>
    </xdr:pic>
    <xdr:clientData/>
  </xdr:twoCellAnchor>
  <xdr:twoCellAnchor editAs="oneCell">
    <xdr:from>
      <xdr:col>1</xdr:col>
      <xdr:colOff>121226</xdr:colOff>
      <xdr:row>12</xdr:row>
      <xdr:rowOff>136639</xdr:rowOff>
    </xdr:from>
    <xdr:to>
      <xdr:col>6</xdr:col>
      <xdr:colOff>25660</xdr:colOff>
      <xdr:row>52</xdr:row>
      <xdr:rowOff>155864</xdr:rowOff>
    </xdr:to>
    <xdr:pic>
      <xdr:nvPicPr>
        <xdr:cNvPr id="9" name="Imagen 8">
          <a:extLst>
            <a:ext uri="{FF2B5EF4-FFF2-40B4-BE49-F238E27FC236}">
              <a16:creationId xmlns:a16="http://schemas.microsoft.com/office/drawing/2014/main" id="{97C447F2-0CBE-4672-B46A-692E2B5FB99E}"/>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467590" y="2803639"/>
          <a:ext cx="3801025" cy="7085043"/>
        </a:xfrm>
        <a:prstGeom prst="rect">
          <a:avLst/>
        </a:prstGeom>
      </xdr:spPr>
    </xdr:pic>
    <xdr:clientData/>
  </xdr:twoCellAnchor>
  <xdr:twoCellAnchor editAs="oneCell">
    <xdr:from>
      <xdr:col>7</xdr:col>
      <xdr:colOff>121054</xdr:colOff>
      <xdr:row>12</xdr:row>
      <xdr:rowOff>142355</xdr:rowOff>
    </xdr:from>
    <xdr:to>
      <xdr:col>12</xdr:col>
      <xdr:colOff>82780</xdr:colOff>
      <xdr:row>52</xdr:row>
      <xdr:rowOff>0</xdr:rowOff>
    </xdr:to>
    <xdr:pic>
      <xdr:nvPicPr>
        <xdr:cNvPr id="10" name="Imagen 9">
          <a:extLst>
            <a:ext uri="{FF2B5EF4-FFF2-40B4-BE49-F238E27FC236}">
              <a16:creationId xmlns:a16="http://schemas.microsoft.com/office/drawing/2014/main" id="{F2481293-EF86-4AFD-AE0F-A1BF06D0DCEE}"/>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5143327" y="2809355"/>
          <a:ext cx="3858317" cy="6923463"/>
        </a:xfrm>
        <a:prstGeom prst="rect">
          <a:avLst/>
        </a:prstGeom>
      </xdr:spPr>
    </xdr:pic>
    <xdr:clientData/>
  </xdr:twoCellAnchor>
  <xdr:twoCellAnchor editAs="oneCell">
    <xdr:from>
      <xdr:col>12</xdr:col>
      <xdr:colOff>477115</xdr:colOff>
      <xdr:row>12</xdr:row>
      <xdr:rowOff>111529</xdr:rowOff>
    </xdr:from>
    <xdr:to>
      <xdr:col>17</xdr:col>
      <xdr:colOff>286616</xdr:colOff>
      <xdr:row>52</xdr:row>
      <xdr:rowOff>84687</xdr:rowOff>
    </xdr:to>
    <xdr:pic>
      <xdr:nvPicPr>
        <xdr:cNvPr id="11" name="Imagen 10">
          <a:extLst>
            <a:ext uri="{FF2B5EF4-FFF2-40B4-BE49-F238E27FC236}">
              <a16:creationId xmlns:a16="http://schemas.microsoft.com/office/drawing/2014/main" id="{B72E5775-3E0F-47DB-920D-56DAAF20258C}"/>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a:stretch/>
      </xdr:blipFill>
      <xdr:spPr>
        <a:xfrm>
          <a:off x="9395979" y="2778529"/>
          <a:ext cx="4294910" cy="7038976"/>
        </a:xfrm>
        <a:prstGeom prst="rect">
          <a:avLst/>
        </a:prstGeom>
      </xdr:spPr>
    </xdr:pic>
    <xdr:clientData/>
  </xdr:twoCellAnchor>
  <xdr:twoCellAnchor editAs="oneCell">
    <xdr:from>
      <xdr:col>17</xdr:col>
      <xdr:colOff>1046711</xdr:colOff>
      <xdr:row>12</xdr:row>
      <xdr:rowOff>65465</xdr:rowOff>
    </xdr:from>
    <xdr:to>
      <xdr:col>20</xdr:col>
      <xdr:colOff>559897</xdr:colOff>
      <xdr:row>52</xdr:row>
      <xdr:rowOff>86593</xdr:rowOff>
    </xdr:to>
    <xdr:pic>
      <xdr:nvPicPr>
        <xdr:cNvPr id="12" name="Imagen 11">
          <a:extLst>
            <a:ext uri="{FF2B5EF4-FFF2-40B4-BE49-F238E27FC236}">
              <a16:creationId xmlns:a16="http://schemas.microsoft.com/office/drawing/2014/main" id="{A89E17BB-7B6E-49F9-B1C1-654806BA25DA}"/>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14450984" y="2732465"/>
          <a:ext cx="3912004" cy="7086946"/>
        </a:xfrm>
        <a:prstGeom prst="rect">
          <a:avLst/>
        </a:prstGeom>
      </xdr:spPr>
    </xdr:pic>
    <xdr:clientData/>
  </xdr:twoCellAnchor>
  <xdr:twoCellAnchor editAs="oneCell">
    <xdr:from>
      <xdr:col>20</xdr:col>
      <xdr:colOff>1666356</xdr:colOff>
      <xdr:row>12</xdr:row>
      <xdr:rowOff>86591</xdr:rowOff>
    </xdr:from>
    <xdr:to>
      <xdr:col>24</xdr:col>
      <xdr:colOff>392603</xdr:colOff>
      <xdr:row>52</xdr:row>
      <xdr:rowOff>1905</xdr:rowOff>
    </xdr:to>
    <xdr:pic>
      <xdr:nvPicPr>
        <xdr:cNvPr id="13" name="Imagen 12">
          <a:extLst>
            <a:ext uri="{FF2B5EF4-FFF2-40B4-BE49-F238E27FC236}">
              <a16:creationId xmlns:a16="http://schemas.microsoft.com/office/drawing/2014/main" id="{59CFE5F0-9264-4A59-ABBD-793D0213BEE6}"/>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a:stretch/>
      </xdr:blipFill>
      <xdr:spPr>
        <a:xfrm>
          <a:off x="19469447" y="2753591"/>
          <a:ext cx="3661929" cy="6981132"/>
        </a:xfrm>
        <a:prstGeom prst="rect">
          <a:avLst/>
        </a:prstGeom>
      </xdr:spPr>
    </xdr:pic>
    <xdr:clientData/>
  </xdr:twoCellAnchor>
  <xdr:twoCellAnchor editAs="oneCell">
    <xdr:from>
      <xdr:col>1</xdr:col>
      <xdr:colOff>122960</xdr:colOff>
      <xdr:row>53</xdr:row>
      <xdr:rowOff>90400</xdr:rowOff>
    </xdr:from>
    <xdr:to>
      <xdr:col>6</xdr:col>
      <xdr:colOff>160932</xdr:colOff>
      <xdr:row>87</xdr:row>
      <xdr:rowOff>105814</xdr:rowOff>
    </xdr:to>
    <xdr:pic>
      <xdr:nvPicPr>
        <xdr:cNvPr id="14" name="Imagen 13">
          <a:extLst>
            <a:ext uri="{FF2B5EF4-FFF2-40B4-BE49-F238E27FC236}">
              <a16:creationId xmlns:a16="http://schemas.microsoft.com/office/drawing/2014/main" id="{57449A23-6101-49C1-BC4A-C7E82FC2D0CE}"/>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469324" y="9996400"/>
          <a:ext cx="3934563" cy="5938232"/>
        </a:xfrm>
        <a:prstGeom prst="rect">
          <a:avLst/>
        </a:prstGeom>
      </xdr:spPr>
    </xdr:pic>
    <xdr:clientData/>
  </xdr:twoCellAnchor>
  <xdr:twoCellAnchor editAs="oneCell">
    <xdr:from>
      <xdr:col>6</xdr:col>
      <xdr:colOff>722861</xdr:colOff>
      <xdr:row>53</xdr:row>
      <xdr:rowOff>147725</xdr:rowOff>
    </xdr:from>
    <xdr:to>
      <xdr:col>12</xdr:col>
      <xdr:colOff>106624</xdr:colOff>
      <xdr:row>86</xdr:row>
      <xdr:rowOff>155518</xdr:rowOff>
    </xdr:to>
    <xdr:pic>
      <xdr:nvPicPr>
        <xdr:cNvPr id="15" name="Imagen 14">
          <a:extLst>
            <a:ext uri="{FF2B5EF4-FFF2-40B4-BE49-F238E27FC236}">
              <a16:creationId xmlns:a16="http://schemas.microsoft.com/office/drawing/2014/main" id="{986490F6-6B98-414D-8A30-D085B1D05BDB}"/>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val="0"/>
            </a:ext>
          </a:extLst>
        </a:blip>
        <a:stretch>
          <a:fillRect/>
        </a:stretch>
      </xdr:blipFill>
      <xdr:spPr>
        <a:xfrm>
          <a:off x="5017770" y="9818198"/>
          <a:ext cx="4122018" cy="5494193"/>
        </a:xfrm>
        <a:prstGeom prst="rect">
          <a:avLst/>
        </a:prstGeom>
      </xdr:spPr>
    </xdr:pic>
    <xdr:clientData/>
  </xdr:twoCellAnchor>
  <xdr:twoCellAnchor editAs="oneCell">
    <xdr:from>
      <xdr:col>12</xdr:col>
      <xdr:colOff>401783</xdr:colOff>
      <xdr:row>53</xdr:row>
      <xdr:rowOff>57668</xdr:rowOff>
    </xdr:from>
    <xdr:to>
      <xdr:col>17</xdr:col>
      <xdr:colOff>346364</xdr:colOff>
      <xdr:row>87</xdr:row>
      <xdr:rowOff>41076</xdr:rowOff>
    </xdr:to>
    <xdr:pic>
      <xdr:nvPicPr>
        <xdr:cNvPr id="16" name="Imagen 15">
          <a:extLst>
            <a:ext uri="{FF2B5EF4-FFF2-40B4-BE49-F238E27FC236}">
              <a16:creationId xmlns:a16="http://schemas.microsoft.com/office/drawing/2014/main" id="{C49ACD4C-0885-47FB-86EC-2C385C55B177}"/>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val="0"/>
            </a:ext>
          </a:extLst>
        </a:blip>
        <a:stretch>
          <a:fillRect/>
        </a:stretch>
      </xdr:blipFill>
      <xdr:spPr>
        <a:xfrm>
          <a:off x="9320647" y="9963668"/>
          <a:ext cx="4429990" cy="5906226"/>
        </a:xfrm>
        <a:prstGeom prst="rect">
          <a:avLst/>
        </a:prstGeom>
      </xdr:spPr>
    </xdr:pic>
    <xdr:clientData/>
  </xdr:twoCellAnchor>
  <xdr:twoCellAnchor editAs="oneCell">
    <xdr:from>
      <xdr:col>20</xdr:col>
      <xdr:colOff>1527638</xdr:colOff>
      <xdr:row>52</xdr:row>
      <xdr:rowOff>129021</xdr:rowOff>
    </xdr:from>
    <xdr:to>
      <xdr:col>24</xdr:col>
      <xdr:colOff>990946</xdr:colOff>
      <xdr:row>88</xdr:row>
      <xdr:rowOff>8922</xdr:rowOff>
    </xdr:to>
    <xdr:pic>
      <xdr:nvPicPr>
        <xdr:cNvPr id="17" name="Imagen 16">
          <a:extLst>
            <a:ext uri="{FF2B5EF4-FFF2-40B4-BE49-F238E27FC236}">
              <a16:creationId xmlns:a16="http://schemas.microsoft.com/office/drawing/2014/main" id="{D45DECD0-0954-4A30-9287-C45F4A999EDC}"/>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val="0"/>
            </a:ext>
          </a:extLst>
        </a:blip>
        <a:stretch>
          <a:fillRect/>
        </a:stretch>
      </xdr:blipFill>
      <xdr:spPr>
        <a:xfrm>
          <a:off x="19330729" y="9861839"/>
          <a:ext cx="4398990" cy="6131765"/>
        </a:xfrm>
        <a:prstGeom prst="rect">
          <a:avLst/>
        </a:prstGeom>
      </xdr:spPr>
    </xdr:pic>
    <xdr:clientData/>
  </xdr:twoCellAnchor>
  <xdr:twoCellAnchor editAs="oneCell">
    <xdr:from>
      <xdr:col>17</xdr:col>
      <xdr:colOff>1029566</xdr:colOff>
      <xdr:row>53</xdr:row>
      <xdr:rowOff>65289</xdr:rowOff>
    </xdr:from>
    <xdr:to>
      <xdr:col>20</xdr:col>
      <xdr:colOff>673504</xdr:colOff>
      <xdr:row>86</xdr:row>
      <xdr:rowOff>108545</xdr:rowOff>
    </xdr:to>
    <xdr:pic>
      <xdr:nvPicPr>
        <xdr:cNvPr id="18" name="Imagen 17">
          <a:extLst>
            <a:ext uri="{FF2B5EF4-FFF2-40B4-BE49-F238E27FC236}">
              <a16:creationId xmlns:a16="http://schemas.microsoft.com/office/drawing/2014/main" id="{E91157CD-24CA-412B-ABCE-5B77F707530E}"/>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a:stretch/>
      </xdr:blipFill>
      <xdr:spPr>
        <a:xfrm>
          <a:off x="14433839" y="9971289"/>
          <a:ext cx="4042756" cy="5758256"/>
        </a:xfrm>
        <a:prstGeom prst="rect">
          <a:avLst/>
        </a:prstGeom>
      </xdr:spPr>
    </xdr:pic>
    <xdr:clientData/>
  </xdr:twoCellAnchor>
  <xdr:twoCellAnchor editAs="oneCell">
    <xdr:from>
      <xdr:col>8</xdr:col>
      <xdr:colOff>207819</xdr:colOff>
      <xdr:row>91</xdr:row>
      <xdr:rowOff>34637</xdr:rowOff>
    </xdr:from>
    <xdr:to>
      <xdr:col>22</xdr:col>
      <xdr:colOff>977097</xdr:colOff>
      <xdr:row>100</xdr:row>
      <xdr:rowOff>15812</xdr:rowOff>
    </xdr:to>
    <xdr:pic>
      <xdr:nvPicPr>
        <xdr:cNvPr id="19" name="Imagen 18">
          <a:extLst>
            <a:ext uri="{FF2B5EF4-FFF2-40B4-BE49-F238E27FC236}">
              <a16:creationId xmlns:a16="http://schemas.microsoft.com/office/drawing/2014/main" id="{D702258F-3A3B-4CFD-BC2E-2853E2175D2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888183" y="15309273"/>
          <a:ext cx="15143369" cy="1366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2.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541DEDF2-71BE-4C3D-8811-45AA4BD6D830}"/>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75060"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725689B5-C5E5-482A-B4CC-875952E37F74}"/>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435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85</xdr:row>
      <xdr:rowOff>51954</xdr:rowOff>
    </xdr:from>
    <xdr:to>
      <xdr:col>17</xdr:col>
      <xdr:colOff>1410295</xdr:colOff>
      <xdr:row>88</xdr:row>
      <xdr:rowOff>589</xdr:rowOff>
    </xdr:to>
    <xdr:sp macro="" textlink="">
      <xdr:nvSpPr>
        <xdr:cNvPr id="4" name="CuadroTexto 3">
          <a:extLst>
            <a:ext uri="{FF2B5EF4-FFF2-40B4-BE49-F238E27FC236}">
              <a16:creationId xmlns:a16="http://schemas.microsoft.com/office/drawing/2014/main" id="{795355EF-627E-43C6-8250-04BE72AD9CB9}"/>
            </a:ext>
          </a:extLst>
        </xdr:cNvPr>
        <xdr:cNvSpPr txBox="1"/>
      </xdr:nvSpPr>
      <xdr:spPr>
        <a:xfrm>
          <a:off x="12313227" y="15284334"/>
          <a:ext cx="2576848"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148937</xdr:colOff>
      <xdr:row>84</xdr:row>
      <xdr:rowOff>103909</xdr:rowOff>
    </xdr:from>
    <xdr:to>
      <xdr:col>16</xdr:col>
      <xdr:colOff>218251</xdr:colOff>
      <xdr:row>88</xdr:row>
      <xdr:rowOff>7780</xdr:rowOff>
    </xdr:to>
    <xdr:sp macro="" textlink="">
      <xdr:nvSpPr>
        <xdr:cNvPr id="5" name="Rectángulo redondeado 2">
          <a:extLst>
            <a:ext uri="{FF2B5EF4-FFF2-40B4-BE49-F238E27FC236}">
              <a16:creationId xmlns:a16="http://schemas.microsoft.com/office/drawing/2014/main" id="{092E1AFA-6F22-494B-B5A1-D6618842750A}"/>
            </a:ext>
          </a:extLst>
        </xdr:cNvPr>
        <xdr:cNvSpPr/>
      </xdr:nvSpPr>
      <xdr:spPr>
        <a:xfrm>
          <a:off x="11022677" y="15168649"/>
          <a:ext cx="1197074" cy="604911"/>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171450</xdr:colOff>
      <xdr:row>79</xdr:row>
      <xdr:rowOff>114300</xdr:rowOff>
    </xdr:from>
    <xdr:to>
      <xdr:col>16</xdr:col>
      <xdr:colOff>239979</xdr:colOff>
      <xdr:row>83</xdr:row>
      <xdr:rowOff>57644</xdr:rowOff>
    </xdr:to>
    <xdr:sp macro="" textlink="">
      <xdr:nvSpPr>
        <xdr:cNvPr id="6" name="Rectángulo redondeado 2">
          <a:extLst>
            <a:ext uri="{FF2B5EF4-FFF2-40B4-BE49-F238E27FC236}">
              <a16:creationId xmlns:a16="http://schemas.microsoft.com/office/drawing/2014/main" id="{F0FFB88A-47E1-46E7-9BDF-14AC3E0E8FDF}"/>
            </a:ext>
          </a:extLst>
        </xdr:cNvPr>
        <xdr:cNvSpPr/>
      </xdr:nvSpPr>
      <xdr:spPr>
        <a:xfrm>
          <a:off x="11045190" y="14340840"/>
          <a:ext cx="1196289" cy="61390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280211</xdr:colOff>
      <xdr:row>80</xdr:row>
      <xdr:rowOff>86769</xdr:rowOff>
    </xdr:from>
    <xdr:to>
      <xdr:col>17</xdr:col>
      <xdr:colOff>1377211</xdr:colOff>
      <xdr:row>83</xdr:row>
      <xdr:rowOff>68604</xdr:rowOff>
    </xdr:to>
    <xdr:sp macro="" textlink="">
      <xdr:nvSpPr>
        <xdr:cNvPr id="7" name="CuadroTexto 6">
          <a:extLst>
            <a:ext uri="{FF2B5EF4-FFF2-40B4-BE49-F238E27FC236}">
              <a16:creationId xmlns:a16="http://schemas.microsoft.com/office/drawing/2014/main" id="{D5DD8147-260B-4C1C-9915-9B55B2B2D62E}"/>
            </a:ext>
          </a:extLst>
        </xdr:cNvPr>
        <xdr:cNvSpPr txBox="1"/>
      </xdr:nvSpPr>
      <xdr:spPr>
        <a:xfrm>
          <a:off x="12281711" y="14480949"/>
          <a:ext cx="2575280" cy="484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8</xdr:col>
      <xdr:colOff>401783</xdr:colOff>
      <xdr:row>90</xdr:row>
      <xdr:rowOff>83128</xdr:rowOff>
    </xdr:from>
    <xdr:to>
      <xdr:col>10</xdr:col>
      <xdr:colOff>249036</xdr:colOff>
      <xdr:row>98</xdr:row>
      <xdr:rowOff>56308</xdr:rowOff>
    </xdr:to>
    <xdr:pic>
      <xdr:nvPicPr>
        <xdr:cNvPr id="8" name="Imagen 7">
          <a:extLst>
            <a:ext uri="{FF2B5EF4-FFF2-40B4-BE49-F238E27FC236}">
              <a16:creationId xmlns:a16="http://schemas.microsoft.com/office/drawing/2014/main" id="{208753A4-2F5C-41B9-B535-EB22E663308D}"/>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46323" y="16176568"/>
          <a:ext cx="1416973" cy="13066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9" name="Imagen 8">
          <a:extLst>
            <a:ext uri="{FF2B5EF4-FFF2-40B4-BE49-F238E27FC236}">
              <a16:creationId xmlns:a16="http://schemas.microsoft.com/office/drawing/2014/main" id="{F8DA5BD6-5131-406B-91F2-6C9374945948}"/>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74973" y="16064345"/>
          <a:ext cx="1423728" cy="1383723"/>
        </a:xfrm>
        <a:prstGeom prst="rect">
          <a:avLst/>
        </a:prstGeom>
      </xdr:spPr>
    </xdr:pic>
    <xdr:clientData/>
  </xdr:twoCellAnchor>
  <xdr:twoCellAnchor editAs="oneCell">
    <xdr:from>
      <xdr:col>8</xdr:col>
      <xdr:colOff>249382</xdr:colOff>
      <xdr:row>90</xdr:row>
      <xdr:rowOff>13854</xdr:rowOff>
    </xdr:from>
    <xdr:to>
      <xdr:col>23</xdr:col>
      <xdr:colOff>872836</xdr:colOff>
      <xdr:row>98</xdr:row>
      <xdr:rowOff>110836</xdr:rowOff>
    </xdr:to>
    <xdr:pic>
      <xdr:nvPicPr>
        <xdr:cNvPr id="10" name="Imagen 9">
          <a:extLst>
            <a:ext uri="{FF2B5EF4-FFF2-40B4-BE49-F238E27FC236}">
              <a16:creationId xmlns:a16="http://schemas.microsoft.com/office/drawing/2014/main" id="{FB3131BA-F824-42A0-9ADD-30470302CC5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3922" y="16107294"/>
          <a:ext cx="16442574" cy="14304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568647</xdr:colOff>
      <xdr:row>42</xdr:row>
      <xdr:rowOff>13854</xdr:rowOff>
    </xdr:from>
    <xdr:to>
      <xdr:col>30</xdr:col>
      <xdr:colOff>361256</xdr:colOff>
      <xdr:row>77</xdr:row>
      <xdr:rowOff>41564</xdr:rowOff>
    </xdr:to>
    <xdr:pic>
      <xdr:nvPicPr>
        <xdr:cNvPr id="11" name="Imagen 10">
          <a:extLst>
            <a:ext uri="{FF2B5EF4-FFF2-40B4-BE49-F238E27FC236}">
              <a16:creationId xmlns:a16="http://schemas.microsoft.com/office/drawing/2014/main" id="{A0FCD329-9727-4A23-8841-F25EF8D45C23}"/>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b="18318"/>
        <a:stretch/>
      </xdr:blipFill>
      <xdr:spPr bwMode="auto">
        <a:xfrm>
          <a:off x="11499883" y="8215745"/>
          <a:ext cx="16861409" cy="5846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21</xdr:col>
      <xdr:colOff>356755</xdr:colOff>
      <xdr:row>49</xdr:row>
      <xdr:rowOff>145473</xdr:rowOff>
    </xdr:from>
    <xdr:to>
      <xdr:col>22</xdr:col>
      <xdr:colOff>512619</xdr:colOff>
      <xdr:row>53</xdr:row>
      <xdr:rowOff>138545</xdr:rowOff>
    </xdr:to>
    <xdr:sp macro="" textlink="">
      <xdr:nvSpPr>
        <xdr:cNvPr id="12" name="Rectángulo redondeado 2">
          <a:extLst>
            <a:ext uri="{FF2B5EF4-FFF2-40B4-BE49-F238E27FC236}">
              <a16:creationId xmlns:a16="http://schemas.microsoft.com/office/drawing/2014/main" id="{BA022103-426D-4830-A338-A87CCB167264}"/>
            </a:ext>
          </a:extLst>
        </xdr:cNvPr>
        <xdr:cNvSpPr/>
      </xdr:nvSpPr>
      <xdr:spPr>
        <a:xfrm>
          <a:off x="20390428" y="9428018"/>
          <a:ext cx="807027" cy="658091"/>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1021773</xdr:colOff>
      <xdr:row>61</xdr:row>
      <xdr:rowOff>48493</xdr:rowOff>
    </xdr:from>
    <xdr:to>
      <xdr:col>25</xdr:col>
      <xdr:colOff>692728</xdr:colOff>
      <xdr:row>65</xdr:row>
      <xdr:rowOff>55418</xdr:rowOff>
    </xdr:to>
    <xdr:sp macro="" textlink="">
      <xdr:nvSpPr>
        <xdr:cNvPr id="18" name="Rectángulo redondeado 2">
          <a:extLst>
            <a:ext uri="{FF2B5EF4-FFF2-40B4-BE49-F238E27FC236}">
              <a16:creationId xmlns:a16="http://schemas.microsoft.com/office/drawing/2014/main" id="{44E709C9-EE9E-48AE-8F42-540777A6D53E}"/>
            </a:ext>
          </a:extLst>
        </xdr:cNvPr>
        <xdr:cNvSpPr/>
      </xdr:nvSpPr>
      <xdr:spPr>
        <a:xfrm>
          <a:off x="23854064" y="11326093"/>
          <a:ext cx="793173" cy="671943"/>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1091046</xdr:colOff>
      <xdr:row>70</xdr:row>
      <xdr:rowOff>131619</xdr:rowOff>
    </xdr:from>
    <xdr:to>
      <xdr:col>25</xdr:col>
      <xdr:colOff>678873</xdr:colOff>
      <xdr:row>75</xdr:row>
      <xdr:rowOff>27709</xdr:rowOff>
    </xdr:to>
    <xdr:sp macro="" textlink="">
      <xdr:nvSpPr>
        <xdr:cNvPr id="21" name="Rectángulo redondeado 2">
          <a:extLst>
            <a:ext uri="{FF2B5EF4-FFF2-40B4-BE49-F238E27FC236}">
              <a16:creationId xmlns:a16="http://schemas.microsoft.com/office/drawing/2014/main" id="{60C2B593-B014-4E10-B85B-AE7EF04ED3A8}"/>
            </a:ext>
          </a:extLst>
        </xdr:cNvPr>
        <xdr:cNvSpPr/>
      </xdr:nvSpPr>
      <xdr:spPr>
        <a:xfrm>
          <a:off x="23923337" y="12905510"/>
          <a:ext cx="710045" cy="727363"/>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23</xdr:col>
      <xdr:colOff>218209</xdr:colOff>
      <xdr:row>50</xdr:row>
      <xdr:rowOff>34638</xdr:rowOff>
    </xdr:from>
    <xdr:to>
      <xdr:col>23</xdr:col>
      <xdr:colOff>1108363</xdr:colOff>
      <xdr:row>54</xdr:row>
      <xdr:rowOff>13855</xdr:rowOff>
    </xdr:to>
    <xdr:sp macro="" textlink="">
      <xdr:nvSpPr>
        <xdr:cNvPr id="22" name="Rectángulo redondeado 2">
          <a:extLst>
            <a:ext uri="{FF2B5EF4-FFF2-40B4-BE49-F238E27FC236}">
              <a16:creationId xmlns:a16="http://schemas.microsoft.com/office/drawing/2014/main" id="{4EC50F15-A39B-4FEB-ADC3-B67C971C5918}"/>
            </a:ext>
          </a:extLst>
        </xdr:cNvPr>
        <xdr:cNvSpPr/>
      </xdr:nvSpPr>
      <xdr:spPr>
        <a:xfrm>
          <a:off x="21928282" y="9483438"/>
          <a:ext cx="890154" cy="644235"/>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606138</xdr:colOff>
      <xdr:row>50</xdr:row>
      <xdr:rowOff>6928</xdr:rowOff>
    </xdr:from>
    <xdr:to>
      <xdr:col>20</xdr:col>
      <xdr:colOff>1413165</xdr:colOff>
      <xdr:row>54</xdr:row>
      <xdr:rowOff>0</xdr:rowOff>
    </xdr:to>
    <xdr:sp macro="" textlink="">
      <xdr:nvSpPr>
        <xdr:cNvPr id="42" name="Rectángulo redondeado 2">
          <a:extLst>
            <a:ext uri="{FF2B5EF4-FFF2-40B4-BE49-F238E27FC236}">
              <a16:creationId xmlns:a16="http://schemas.microsoft.com/office/drawing/2014/main" id="{04C51C12-04DB-4EA3-941B-BB2BD41E71AF}"/>
            </a:ext>
          </a:extLst>
        </xdr:cNvPr>
        <xdr:cNvSpPr/>
      </xdr:nvSpPr>
      <xdr:spPr>
        <a:xfrm>
          <a:off x="18520065" y="9538855"/>
          <a:ext cx="807027" cy="658090"/>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135083</xdr:colOff>
      <xdr:row>61</xdr:row>
      <xdr:rowOff>62345</xdr:rowOff>
    </xdr:from>
    <xdr:to>
      <xdr:col>19</xdr:col>
      <xdr:colOff>942110</xdr:colOff>
      <xdr:row>65</xdr:row>
      <xdr:rowOff>55417</xdr:rowOff>
    </xdr:to>
    <xdr:sp macro="" textlink="">
      <xdr:nvSpPr>
        <xdr:cNvPr id="43" name="Rectángulo redondeado 2">
          <a:extLst>
            <a:ext uri="{FF2B5EF4-FFF2-40B4-BE49-F238E27FC236}">
              <a16:creationId xmlns:a16="http://schemas.microsoft.com/office/drawing/2014/main" id="{47FA1E17-CCF4-48DF-AA03-2BF3ADAE1C48}"/>
            </a:ext>
          </a:extLst>
        </xdr:cNvPr>
        <xdr:cNvSpPr/>
      </xdr:nvSpPr>
      <xdr:spPr>
        <a:xfrm>
          <a:off x="16705119" y="11423072"/>
          <a:ext cx="807027" cy="658090"/>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1409700</xdr:colOff>
      <xdr:row>50</xdr:row>
      <xdr:rowOff>90055</xdr:rowOff>
    </xdr:from>
    <xdr:to>
      <xdr:col>18</xdr:col>
      <xdr:colOff>651163</xdr:colOff>
      <xdr:row>54</xdr:row>
      <xdr:rowOff>83127</xdr:rowOff>
    </xdr:to>
    <xdr:sp macro="" textlink="">
      <xdr:nvSpPr>
        <xdr:cNvPr id="44" name="Rectángulo redondeado 2">
          <a:extLst>
            <a:ext uri="{FF2B5EF4-FFF2-40B4-BE49-F238E27FC236}">
              <a16:creationId xmlns:a16="http://schemas.microsoft.com/office/drawing/2014/main" id="{DDD82412-5239-4F98-A7C9-FF48D4EA8115}"/>
            </a:ext>
          </a:extLst>
        </xdr:cNvPr>
        <xdr:cNvSpPr/>
      </xdr:nvSpPr>
      <xdr:spPr>
        <a:xfrm>
          <a:off x="14945591" y="9621982"/>
          <a:ext cx="807027" cy="658090"/>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1451263</xdr:colOff>
      <xdr:row>61</xdr:row>
      <xdr:rowOff>62346</xdr:rowOff>
    </xdr:from>
    <xdr:to>
      <xdr:col>18</xdr:col>
      <xdr:colOff>692726</xdr:colOff>
      <xdr:row>65</xdr:row>
      <xdr:rowOff>55418</xdr:rowOff>
    </xdr:to>
    <xdr:sp macro="" textlink="">
      <xdr:nvSpPr>
        <xdr:cNvPr id="45" name="Rectángulo redondeado 2">
          <a:extLst>
            <a:ext uri="{FF2B5EF4-FFF2-40B4-BE49-F238E27FC236}">
              <a16:creationId xmlns:a16="http://schemas.microsoft.com/office/drawing/2014/main" id="{85D84FA5-2DB8-4495-A208-6012B9F69E1C}"/>
            </a:ext>
          </a:extLst>
        </xdr:cNvPr>
        <xdr:cNvSpPr/>
      </xdr:nvSpPr>
      <xdr:spPr>
        <a:xfrm>
          <a:off x="14987154" y="11423073"/>
          <a:ext cx="807027" cy="658090"/>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148936</xdr:colOff>
      <xdr:row>50</xdr:row>
      <xdr:rowOff>20782</xdr:rowOff>
    </xdr:from>
    <xdr:to>
      <xdr:col>19</xdr:col>
      <xdr:colOff>955963</xdr:colOff>
      <xdr:row>54</xdr:row>
      <xdr:rowOff>13854</xdr:rowOff>
    </xdr:to>
    <xdr:sp macro="" textlink="">
      <xdr:nvSpPr>
        <xdr:cNvPr id="46" name="Rectángulo redondeado 2">
          <a:extLst>
            <a:ext uri="{FF2B5EF4-FFF2-40B4-BE49-F238E27FC236}">
              <a16:creationId xmlns:a16="http://schemas.microsoft.com/office/drawing/2014/main" id="{02434724-6A59-4129-B839-1624475EBDDB}"/>
            </a:ext>
          </a:extLst>
        </xdr:cNvPr>
        <xdr:cNvSpPr/>
      </xdr:nvSpPr>
      <xdr:spPr>
        <a:xfrm>
          <a:off x="16718972" y="9552709"/>
          <a:ext cx="807027" cy="658090"/>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550720</xdr:colOff>
      <xdr:row>61</xdr:row>
      <xdr:rowOff>20783</xdr:rowOff>
    </xdr:from>
    <xdr:to>
      <xdr:col>20</xdr:col>
      <xdr:colOff>1357747</xdr:colOff>
      <xdr:row>65</xdr:row>
      <xdr:rowOff>13855</xdr:rowOff>
    </xdr:to>
    <xdr:sp macro="" textlink="">
      <xdr:nvSpPr>
        <xdr:cNvPr id="47" name="Rectángulo redondeado 2">
          <a:extLst>
            <a:ext uri="{FF2B5EF4-FFF2-40B4-BE49-F238E27FC236}">
              <a16:creationId xmlns:a16="http://schemas.microsoft.com/office/drawing/2014/main" id="{36502327-C609-49FB-AAB0-C20ABB8C4CAB}"/>
            </a:ext>
          </a:extLst>
        </xdr:cNvPr>
        <xdr:cNvSpPr/>
      </xdr:nvSpPr>
      <xdr:spPr>
        <a:xfrm>
          <a:off x="18464647" y="11381510"/>
          <a:ext cx="807027" cy="658090"/>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619993</xdr:colOff>
      <xdr:row>70</xdr:row>
      <xdr:rowOff>159329</xdr:rowOff>
    </xdr:from>
    <xdr:to>
      <xdr:col>20</xdr:col>
      <xdr:colOff>1427020</xdr:colOff>
      <xdr:row>74</xdr:row>
      <xdr:rowOff>152401</xdr:rowOff>
    </xdr:to>
    <xdr:sp macro="" textlink="">
      <xdr:nvSpPr>
        <xdr:cNvPr id="48" name="Rectángulo redondeado 2">
          <a:extLst>
            <a:ext uri="{FF2B5EF4-FFF2-40B4-BE49-F238E27FC236}">
              <a16:creationId xmlns:a16="http://schemas.microsoft.com/office/drawing/2014/main" id="{4BA524EF-1515-48A8-B870-A936AE1D8EEF}"/>
            </a:ext>
          </a:extLst>
        </xdr:cNvPr>
        <xdr:cNvSpPr/>
      </xdr:nvSpPr>
      <xdr:spPr>
        <a:xfrm>
          <a:off x="18533920" y="13016347"/>
          <a:ext cx="807027" cy="658090"/>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259775</xdr:colOff>
      <xdr:row>70</xdr:row>
      <xdr:rowOff>117765</xdr:rowOff>
    </xdr:from>
    <xdr:to>
      <xdr:col>19</xdr:col>
      <xdr:colOff>1066802</xdr:colOff>
      <xdr:row>74</xdr:row>
      <xdr:rowOff>110837</xdr:rowOff>
    </xdr:to>
    <xdr:sp macro="" textlink="">
      <xdr:nvSpPr>
        <xdr:cNvPr id="49" name="Rectángulo redondeado 2">
          <a:extLst>
            <a:ext uri="{FF2B5EF4-FFF2-40B4-BE49-F238E27FC236}">
              <a16:creationId xmlns:a16="http://schemas.microsoft.com/office/drawing/2014/main" id="{4F88FA84-3A51-4D8A-9E67-B5A10B5717B5}"/>
            </a:ext>
          </a:extLst>
        </xdr:cNvPr>
        <xdr:cNvSpPr/>
      </xdr:nvSpPr>
      <xdr:spPr>
        <a:xfrm>
          <a:off x="16829811" y="12974783"/>
          <a:ext cx="807027" cy="658090"/>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1451265</xdr:colOff>
      <xdr:row>67</xdr:row>
      <xdr:rowOff>62346</xdr:rowOff>
    </xdr:from>
    <xdr:to>
      <xdr:col>18</xdr:col>
      <xdr:colOff>692728</xdr:colOff>
      <xdr:row>71</xdr:row>
      <xdr:rowOff>55418</xdr:rowOff>
    </xdr:to>
    <xdr:sp macro="" textlink="">
      <xdr:nvSpPr>
        <xdr:cNvPr id="50" name="Rectángulo redondeado 2">
          <a:extLst>
            <a:ext uri="{FF2B5EF4-FFF2-40B4-BE49-F238E27FC236}">
              <a16:creationId xmlns:a16="http://schemas.microsoft.com/office/drawing/2014/main" id="{2CD84B9F-27AF-470A-BB14-B2DD6D1817DD}"/>
            </a:ext>
          </a:extLst>
        </xdr:cNvPr>
        <xdr:cNvSpPr/>
      </xdr:nvSpPr>
      <xdr:spPr>
        <a:xfrm>
          <a:off x="14987156" y="12420601"/>
          <a:ext cx="807027" cy="658090"/>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wsDr>
</file>

<file path=xl/drawings/drawing203.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EE81794C-FE5F-4536-8125-71E7EB41DE9E}"/>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3221" cy="62955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B7907016-3386-4C01-90C2-5D8596B6B3E5}"/>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2466" cy="6448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6566255C-486E-41AC-9AA4-48A179C0F591}"/>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258483"/>
          <a:ext cx="1413163" cy="133335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D3ED2927-8631-4EAF-A959-71F0C93DDD8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42588" y="16136735"/>
          <a:ext cx="1412298" cy="1419918"/>
        </a:xfrm>
        <a:prstGeom prst="rect">
          <a:avLst/>
        </a:prstGeom>
      </xdr:spPr>
    </xdr:pic>
    <xdr:clientData/>
  </xdr:twoCellAnchor>
  <xdr:twoCellAnchor editAs="oneCell">
    <xdr:from>
      <xdr:col>8</xdr:col>
      <xdr:colOff>249382</xdr:colOff>
      <xdr:row>90</xdr:row>
      <xdr:rowOff>13854</xdr:rowOff>
    </xdr:from>
    <xdr:to>
      <xdr:col>23</xdr:col>
      <xdr:colOff>872836</xdr:colOff>
      <xdr:row>98</xdr:row>
      <xdr:rowOff>110836</xdr:rowOff>
    </xdr:to>
    <xdr:pic>
      <xdr:nvPicPr>
        <xdr:cNvPr id="6" name="Imagen 5">
          <a:extLst>
            <a:ext uri="{FF2B5EF4-FFF2-40B4-BE49-F238E27FC236}">
              <a16:creationId xmlns:a16="http://schemas.microsoft.com/office/drawing/2014/main" id="{08A57DAC-041D-4893-887D-8230D3CB9E2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65347" y="16191114"/>
          <a:ext cx="16429239" cy="1455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152397</xdr:colOff>
      <xdr:row>33</xdr:row>
      <xdr:rowOff>83128</xdr:rowOff>
    </xdr:from>
    <xdr:to>
      <xdr:col>24</xdr:col>
      <xdr:colOff>843402</xdr:colOff>
      <xdr:row>68</xdr:row>
      <xdr:rowOff>13855</xdr:rowOff>
    </xdr:to>
    <xdr:pic>
      <xdr:nvPicPr>
        <xdr:cNvPr id="9" name="Imagen 8">
          <a:extLst>
            <a:ext uri="{FF2B5EF4-FFF2-40B4-BE49-F238E27FC236}">
              <a16:creationId xmlns:a16="http://schemas.microsoft.com/office/drawing/2014/main" id="{444C7282-5E68-4159-8232-F396A1C124D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88470" y="6428510"/>
          <a:ext cx="22387223" cy="57496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4.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3409410C-6BAD-4652-847C-005B2BEA9E78}"/>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3221" cy="62955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62C1B049-8FA0-4AA3-9987-B6F25656D2EA}"/>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2466" cy="6448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6A78A01F-FFE5-42C3-8BF7-3D2F276AC584}"/>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258483"/>
          <a:ext cx="1413163" cy="133335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47C3EEA4-8B1F-4D6B-BB4E-CB4F48B0A4E9}"/>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42588" y="16136735"/>
          <a:ext cx="1412298" cy="1419918"/>
        </a:xfrm>
        <a:prstGeom prst="rect">
          <a:avLst/>
        </a:prstGeom>
      </xdr:spPr>
    </xdr:pic>
    <xdr:clientData/>
  </xdr:twoCellAnchor>
  <xdr:twoCellAnchor editAs="oneCell">
    <xdr:from>
      <xdr:col>8</xdr:col>
      <xdr:colOff>249382</xdr:colOff>
      <xdr:row>90</xdr:row>
      <xdr:rowOff>13854</xdr:rowOff>
    </xdr:from>
    <xdr:to>
      <xdr:col>23</xdr:col>
      <xdr:colOff>872836</xdr:colOff>
      <xdr:row>98</xdr:row>
      <xdr:rowOff>110836</xdr:rowOff>
    </xdr:to>
    <xdr:pic>
      <xdr:nvPicPr>
        <xdr:cNvPr id="6" name="Imagen 5">
          <a:extLst>
            <a:ext uri="{FF2B5EF4-FFF2-40B4-BE49-F238E27FC236}">
              <a16:creationId xmlns:a16="http://schemas.microsoft.com/office/drawing/2014/main" id="{AA417BED-CCFE-4340-9EF4-7361995C08B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65347" y="16191114"/>
          <a:ext cx="16429239" cy="1455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748145</xdr:colOff>
      <xdr:row>21</xdr:row>
      <xdr:rowOff>52601</xdr:rowOff>
    </xdr:from>
    <xdr:to>
      <xdr:col>23</xdr:col>
      <xdr:colOff>457200</xdr:colOff>
      <xdr:row>78</xdr:row>
      <xdr:rowOff>124691</xdr:rowOff>
    </xdr:to>
    <xdr:pic>
      <xdr:nvPicPr>
        <xdr:cNvPr id="7" name="Imagen 6">
          <a:extLst>
            <a:ext uri="{FF2B5EF4-FFF2-40B4-BE49-F238E27FC236}">
              <a16:creationId xmlns:a16="http://schemas.microsoft.com/office/drawing/2014/main" id="{8A2AEAE9-8562-4A03-B72F-A292C001BE8F}"/>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9683" r="20025" b="18785"/>
        <a:stretch/>
      </xdr:blipFill>
      <xdr:spPr bwMode="auto">
        <a:xfrm>
          <a:off x="2673927" y="4402928"/>
          <a:ext cx="19493346" cy="95485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8" name="Rectángulo redondeado 2">
          <a:extLst>
            <a:ext uri="{FF2B5EF4-FFF2-40B4-BE49-F238E27FC236}">
              <a16:creationId xmlns:a16="http://schemas.microsoft.com/office/drawing/2014/main" id="{739CF7FE-85F9-495F-81BC-1F2409CC5F97}"/>
            </a:ext>
          </a:extLst>
        </xdr:cNvPr>
        <xdr:cNvSpPr/>
      </xdr:nvSpPr>
      <xdr:spPr>
        <a:xfrm>
          <a:off x="287135" y="15172632"/>
          <a:ext cx="1192745" cy="620671"/>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9" name="Rectángulo redondeado 2">
          <a:extLst>
            <a:ext uri="{FF2B5EF4-FFF2-40B4-BE49-F238E27FC236}">
              <a16:creationId xmlns:a16="http://schemas.microsoft.com/office/drawing/2014/main" id="{AE63A654-B50D-47AA-B7A0-BF5AD2EC360D}"/>
            </a:ext>
          </a:extLst>
        </xdr:cNvPr>
        <xdr:cNvSpPr/>
      </xdr:nvSpPr>
      <xdr:spPr>
        <a:xfrm>
          <a:off x="315363" y="14327678"/>
          <a:ext cx="1182435" cy="623948"/>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10" name="CuadroTexto 9">
          <a:extLst>
            <a:ext uri="{FF2B5EF4-FFF2-40B4-BE49-F238E27FC236}">
              <a16:creationId xmlns:a16="http://schemas.microsoft.com/office/drawing/2014/main" id="{C5D4520F-D13F-4B4B-9256-BC0800FA3C08}"/>
            </a:ext>
          </a:extLst>
        </xdr:cNvPr>
        <xdr:cNvSpPr txBox="1"/>
      </xdr:nvSpPr>
      <xdr:spPr>
        <a:xfrm>
          <a:off x="1564871" y="14457565"/>
          <a:ext cx="3778654" cy="418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11" name="CuadroTexto 10">
          <a:extLst>
            <a:ext uri="{FF2B5EF4-FFF2-40B4-BE49-F238E27FC236}">
              <a16:creationId xmlns:a16="http://schemas.microsoft.com/office/drawing/2014/main" id="{B548A63D-DE41-4FE6-92C5-8028935664B0}"/>
            </a:ext>
          </a:extLst>
        </xdr:cNvPr>
        <xdr:cNvSpPr txBox="1"/>
      </xdr:nvSpPr>
      <xdr:spPr>
        <a:xfrm>
          <a:off x="1608339" y="15278100"/>
          <a:ext cx="2551217" cy="497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21</xdr:col>
      <xdr:colOff>152399</xdr:colOff>
      <xdr:row>69</xdr:row>
      <xdr:rowOff>17319</xdr:rowOff>
    </xdr:from>
    <xdr:to>
      <xdr:col>22</xdr:col>
      <xdr:colOff>692769</xdr:colOff>
      <xdr:row>72</xdr:row>
      <xdr:rowOff>129008</xdr:rowOff>
    </xdr:to>
    <xdr:sp macro="" textlink="">
      <xdr:nvSpPr>
        <xdr:cNvPr id="21" name="Rectángulo redondeado 2">
          <a:extLst>
            <a:ext uri="{FF2B5EF4-FFF2-40B4-BE49-F238E27FC236}">
              <a16:creationId xmlns:a16="http://schemas.microsoft.com/office/drawing/2014/main" id="{61CBDB96-EBB7-4D50-B24E-DEC417647D32}"/>
            </a:ext>
          </a:extLst>
        </xdr:cNvPr>
        <xdr:cNvSpPr/>
      </xdr:nvSpPr>
      <xdr:spPr>
        <a:xfrm>
          <a:off x="20097749" y="12575079"/>
          <a:ext cx="1199500" cy="626039"/>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992677</xdr:colOff>
      <xdr:row>36</xdr:row>
      <xdr:rowOff>20090</xdr:rowOff>
    </xdr:from>
    <xdr:to>
      <xdr:col>18</xdr:col>
      <xdr:colOff>618646</xdr:colOff>
      <xdr:row>39</xdr:row>
      <xdr:rowOff>131779</xdr:rowOff>
    </xdr:to>
    <xdr:sp macro="" textlink="">
      <xdr:nvSpPr>
        <xdr:cNvPr id="22" name="Rectángulo redondeado 2">
          <a:extLst>
            <a:ext uri="{FF2B5EF4-FFF2-40B4-BE49-F238E27FC236}">
              <a16:creationId xmlns:a16="http://schemas.microsoft.com/office/drawing/2014/main" id="{8E2FCB0A-7E59-4E6E-855C-69E16C676706}"/>
            </a:ext>
          </a:extLst>
        </xdr:cNvPr>
        <xdr:cNvSpPr/>
      </xdr:nvSpPr>
      <xdr:spPr>
        <a:xfrm>
          <a:off x="14422927" y="6912380"/>
          <a:ext cx="1199499" cy="633659"/>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21</xdr:col>
      <xdr:colOff>258386</xdr:colOff>
      <xdr:row>54</xdr:row>
      <xdr:rowOff>89363</xdr:rowOff>
    </xdr:from>
    <xdr:to>
      <xdr:col>22</xdr:col>
      <xdr:colOff>798756</xdr:colOff>
      <xdr:row>58</xdr:row>
      <xdr:rowOff>34798</xdr:rowOff>
    </xdr:to>
    <xdr:sp macro="" textlink="">
      <xdr:nvSpPr>
        <xdr:cNvPr id="23" name="Rectángulo redondeado 2">
          <a:extLst>
            <a:ext uri="{FF2B5EF4-FFF2-40B4-BE49-F238E27FC236}">
              <a16:creationId xmlns:a16="http://schemas.microsoft.com/office/drawing/2014/main" id="{E2A35F5C-039C-483B-8C86-652A48DE0C6B}"/>
            </a:ext>
          </a:extLst>
        </xdr:cNvPr>
        <xdr:cNvSpPr/>
      </xdr:nvSpPr>
      <xdr:spPr>
        <a:xfrm>
          <a:off x="20201831" y="10075373"/>
          <a:ext cx="1199500" cy="627425"/>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826423</xdr:colOff>
      <xdr:row>36</xdr:row>
      <xdr:rowOff>6236</xdr:rowOff>
    </xdr:from>
    <xdr:to>
      <xdr:col>20</xdr:col>
      <xdr:colOff>674065</xdr:colOff>
      <xdr:row>39</xdr:row>
      <xdr:rowOff>117925</xdr:rowOff>
    </xdr:to>
    <xdr:sp macro="" textlink="">
      <xdr:nvSpPr>
        <xdr:cNvPr id="24" name="Rectángulo redondeado 2">
          <a:extLst>
            <a:ext uri="{FF2B5EF4-FFF2-40B4-BE49-F238E27FC236}">
              <a16:creationId xmlns:a16="http://schemas.microsoft.com/office/drawing/2014/main" id="{81B8092F-DC16-43CE-9AAD-7A8FCE3E05AB}"/>
            </a:ext>
          </a:extLst>
        </xdr:cNvPr>
        <xdr:cNvSpPr/>
      </xdr:nvSpPr>
      <xdr:spPr>
        <a:xfrm>
          <a:off x="17291338" y="6904241"/>
          <a:ext cx="1200192" cy="624134"/>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665364</xdr:colOff>
      <xdr:row>54</xdr:row>
      <xdr:rowOff>123653</xdr:rowOff>
    </xdr:from>
    <xdr:to>
      <xdr:col>16</xdr:col>
      <xdr:colOff>734678</xdr:colOff>
      <xdr:row>58</xdr:row>
      <xdr:rowOff>69088</xdr:rowOff>
    </xdr:to>
    <xdr:sp macro="" textlink="">
      <xdr:nvSpPr>
        <xdr:cNvPr id="25" name="Rectángulo redondeado 2">
          <a:extLst>
            <a:ext uri="{FF2B5EF4-FFF2-40B4-BE49-F238E27FC236}">
              <a16:creationId xmlns:a16="http://schemas.microsoft.com/office/drawing/2014/main" id="{5043DB17-2BA5-40EC-B00B-E5CE747D6096}"/>
            </a:ext>
          </a:extLst>
        </xdr:cNvPr>
        <xdr:cNvSpPr/>
      </xdr:nvSpPr>
      <xdr:spPr>
        <a:xfrm>
          <a:off x="11596600" y="9960380"/>
          <a:ext cx="1191533" cy="610453"/>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11</xdr:col>
      <xdr:colOff>568381</xdr:colOff>
      <xdr:row>54</xdr:row>
      <xdr:rowOff>68235</xdr:rowOff>
    </xdr:from>
    <xdr:to>
      <xdr:col>13</xdr:col>
      <xdr:colOff>180496</xdr:colOff>
      <xdr:row>58</xdr:row>
      <xdr:rowOff>13670</xdr:rowOff>
    </xdr:to>
    <xdr:sp macro="" textlink="">
      <xdr:nvSpPr>
        <xdr:cNvPr id="26" name="Rectángulo redondeado 2">
          <a:extLst>
            <a:ext uri="{FF2B5EF4-FFF2-40B4-BE49-F238E27FC236}">
              <a16:creationId xmlns:a16="http://schemas.microsoft.com/office/drawing/2014/main" id="{A6ED18F0-0F12-4F80-9746-66332EF2AE2C}"/>
            </a:ext>
          </a:extLst>
        </xdr:cNvPr>
        <xdr:cNvSpPr/>
      </xdr:nvSpPr>
      <xdr:spPr>
        <a:xfrm>
          <a:off x="8811836" y="9904962"/>
          <a:ext cx="1191533" cy="610453"/>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11</xdr:col>
      <xdr:colOff>429836</xdr:colOff>
      <xdr:row>35</xdr:row>
      <xdr:rowOff>40525</xdr:rowOff>
    </xdr:from>
    <xdr:to>
      <xdr:col>13</xdr:col>
      <xdr:colOff>41951</xdr:colOff>
      <xdr:row>38</xdr:row>
      <xdr:rowOff>152214</xdr:rowOff>
    </xdr:to>
    <xdr:sp macro="" textlink="">
      <xdr:nvSpPr>
        <xdr:cNvPr id="27" name="Rectángulo redondeado 2">
          <a:extLst>
            <a:ext uri="{FF2B5EF4-FFF2-40B4-BE49-F238E27FC236}">
              <a16:creationId xmlns:a16="http://schemas.microsoft.com/office/drawing/2014/main" id="{5A80C71C-8325-48CF-B389-814842861D6F}"/>
            </a:ext>
          </a:extLst>
        </xdr:cNvPr>
        <xdr:cNvSpPr/>
      </xdr:nvSpPr>
      <xdr:spPr>
        <a:xfrm>
          <a:off x="8673291" y="6718416"/>
          <a:ext cx="1191533" cy="610453"/>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7</xdr:col>
      <xdr:colOff>706927</xdr:colOff>
      <xdr:row>35</xdr:row>
      <xdr:rowOff>109798</xdr:rowOff>
    </xdr:from>
    <xdr:to>
      <xdr:col>9</xdr:col>
      <xdr:colOff>319042</xdr:colOff>
      <xdr:row>39</xdr:row>
      <xdr:rowOff>55233</xdr:rowOff>
    </xdr:to>
    <xdr:sp macro="" textlink="">
      <xdr:nvSpPr>
        <xdr:cNvPr id="28" name="Rectángulo redondeado 2">
          <a:extLst>
            <a:ext uri="{FF2B5EF4-FFF2-40B4-BE49-F238E27FC236}">
              <a16:creationId xmlns:a16="http://schemas.microsoft.com/office/drawing/2014/main" id="{4AF0CEA1-C335-4575-BA8E-1C39DB76BADD}"/>
            </a:ext>
          </a:extLst>
        </xdr:cNvPr>
        <xdr:cNvSpPr/>
      </xdr:nvSpPr>
      <xdr:spPr>
        <a:xfrm>
          <a:off x="5791545" y="6787689"/>
          <a:ext cx="1191533" cy="610453"/>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7</xdr:col>
      <xdr:colOff>568381</xdr:colOff>
      <xdr:row>54</xdr:row>
      <xdr:rowOff>82089</xdr:rowOff>
    </xdr:from>
    <xdr:to>
      <xdr:col>9</xdr:col>
      <xdr:colOff>180496</xdr:colOff>
      <xdr:row>58</xdr:row>
      <xdr:rowOff>27524</xdr:rowOff>
    </xdr:to>
    <xdr:sp macro="" textlink="">
      <xdr:nvSpPr>
        <xdr:cNvPr id="29" name="Rectángulo redondeado 2">
          <a:extLst>
            <a:ext uri="{FF2B5EF4-FFF2-40B4-BE49-F238E27FC236}">
              <a16:creationId xmlns:a16="http://schemas.microsoft.com/office/drawing/2014/main" id="{A31E29A9-C381-475F-88A9-5453A9D6E478}"/>
            </a:ext>
          </a:extLst>
        </xdr:cNvPr>
        <xdr:cNvSpPr/>
      </xdr:nvSpPr>
      <xdr:spPr>
        <a:xfrm>
          <a:off x="5652999" y="9918816"/>
          <a:ext cx="1191533" cy="610453"/>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7</xdr:col>
      <xdr:colOff>609945</xdr:colOff>
      <xdr:row>64</xdr:row>
      <xdr:rowOff>123652</xdr:rowOff>
    </xdr:from>
    <xdr:to>
      <xdr:col>9</xdr:col>
      <xdr:colOff>222060</xdr:colOff>
      <xdr:row>68</xdr:row>
      <xdr:rowOff>69087</xdr:rowOff>
    </xdr:to>
    <xdr:sp macro="" textlink="">
      <xdr:nvSpPr>
        <xdr:cNvPr id="30" name="Rectángulo redondeado 2">
          <a:extLst>
            <a:ext uri="{FF2B5EF4-FFF2-40B4-BE49-F238E27FC236}">
              <a16:creationId xmlns:a16="http://schemas.microsoft.com/office/drawing/2014/main" id="{2E067A8F-DF93-4727-A01B-9AA1D9A58030}"/>
            </a:ext>
          </a:extLst>
        </xdr:cNvPr>
        <xdr:cNvSpPr/>
      </xdr:nvSpPr>
      <xdr:spPr>
        <a:xfrm>
          <a:off x="5694563" y="11622925"/>
          <a:ext cx="1191533" cy="610453"/>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11</xdr:col>
      <xdr:colOff>471399</xdr:colOff>
      <xdr:row>69</xdr:row>
      <xdr:rowOff>137508</xdr:rowOff>
    </xdr:from>
    <xdr:to>
      <xdr:col>13</xdr:col>
      <xdr:colOff>83514</xdr:colOff>
      <xdr:row>73</xdr:row>
      <xdr:rowOff>82942</xdr:rowOff>
    </xdr:to>
    <xdr:sp macro="" textlink="">
      <xdr:nvSpPr>
        <xdr:cNvPr id="31" name="Rectángulo redondeado 2">
          <a:extLst>
            <a:ext uri="{FF2B5EF4-FFF2-40B4-BE49-F238E27FC236}">
              <a16:creationId xmlns:a16="http://schemas.microsoft.com/office/drawing/2014/main" id="{E608DB72-D88B-4CCC-A3D4-BD38088D9D60}"/>
            </a:ext>
          </a:extLst>
        </xdr:cNvPr>
        <xdr:cNvSpPr/>
      </xdr:nvSpPr>
      <xdr:spPr>
        <a:xfrm>
          <a:off x="8714854" y="12468053"/>
          <a:ext cx="1191533" cy="610453"/>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734636</xdr:colOff>
      <xdr:row>69</xdr:row>
      <xdr:rowOff>151362</xdr:rowOff>
    </xdr:from>
    <xdr:to>
      <xdr:col>16</xdr:col>
      <xdr:colOff>803950</xdr:colOff>
      <xdr:row>73</xdr:row>
      <xdr:rowOff>96796</xdr:rowOff>
    </xdr:to>
    <xdr:sp macro="" textlink="">
      <xdr:nvSpPr>
        <xdr:cNvPr id="32" name="Rectángulo redondeado 2">
          <a:extLst>
            <a:ext uri="{FF2B5EF4-FFF2-40B4-BE49-F238E27FC236}">
              <a16:creationId xmlns:a16="http://schemas.microsoft.com/office/drawing/2014/main" id="{E54C7063-0FFA-4EBB-8366-5958C2110A32}"/>
            </a:ext>
          </a:extLst>
        </xdr:cNvPr>
        <xdr:cNvSpPr/>
      </xdr:nvSpPr>
      <xdr:spPr>
        <a:xfrm>
          <a:off x="11665872" y="12481907"/>
          <a:ext cx="1191533" cy="610453"/>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623800</xdr:colOff>
      <xdr:row>36</xdr:row>
      <xdr:rowOff>68235</xdr:rowOff>
    </xdr:from>
    <xdr:to>
      <xdr:col>16</xdr:col>
      <xdr:colOff>693114</xdr:colOff>
      <xdr:row>40</xdr:row>
      <xdr:rowOff>13669</xdr:rowOff>
    </xdr:to>
    <xdr:sp macro="" textlink="">
      <xdr:nvSpPr>
        <xdr:cNvPr id="33" name="Rectángulo redondeado 2">
          <a:extLst>
            <a:ext uri="{FF2B5EF4-FFF2-40B4-BE49-F238E27FC236}">
              <a16:creationId xmlns:a16="http://schemas.microsoft.com/office/drawing/2014/main" id="{929C675C-048A-42D5-8039-79938AF529CA}"/>
            </a:ext>
          </a:extLst>
        </xdr:cNvPr>
        <xdr:cNvSpPr/>
      </xdr:nvSpPr>
      <xdr:spPr>
        <a:xfrm>
          <a:off x="11555036" y="6912380"/>
          <a:ext cx="1191533" cy="610453"/>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wsDr>
</file>

<file path=xl/drawings/drawing205.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DBEED69E-A9B9-4C21-B578-F77C04FF9500}"/>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703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7A16777F-978D-4A6B-A6C0-1002BF28528E}"/>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6276"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FD7412B7-735D-4FAD-B30C-57B473CE619C}"/>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258483"/>
          <a:ext cx="1409353" cy="133716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547B4999-3A7D-4719-9C03-78EE7A2B7B6A}"/>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42588" y="16136735"/>
          <a:ext cx="1408488" cy="1416108"/>
        </a:xfrm>
        <a:prstGeom prst="rect">
          <a:avLst/>
        </a:prstGeom>
      </xdr:spPr>
    </xdr:pic>
    <xdr:clientData/>
  </xdr:twoCellAnchor>
  <xdr:twoCellAnchor editAs="oneCell">
    <xdr:from>
      <xdr:col>8</xdr:col>
      <xdr:colOff>249382</xdr:colOff>
      <xdr:row>90</xdr:row>
      <xdr:rowOff>13854</xdr:rowOff>
    </xdr:from>
    <xdr:to>
      <xdr:col>23</xdr:col>
      <xdr:colOff>872836</xdr:colOff>
      <xdr:row>98</xdr:row>
      <xdr:rowOff>110836</xdr:rowOff>
    </xdr:to>
    <xdr:pic>
      <xdr:nvPicPr>
        <xdr:cNvPr id="6" name="Imagen 5">
          <a:extLst>
            <a:ext uri="{FF2B5EF4-FFF2-40B4-BE49-F238E27FC236}">
              <a16:creationId xmlns:a16="http://schemas.microsoft.com/office/drawing/2014/main" id="{5E816017-5B38-4710-9CF9-EE1DA0DEFCF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65347" y="16191114"/>
          <a:ext cx="16429239" cy="1455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xdr:row>
      <xdr:rowOff>57150</xdr:rowOff>
    </xdr:from>
    <xdr:to>
      <xdr:col>5</xdr:col>
      <xdr:colOff>502008</xdr:colOff>
      <xdr:row>54</xdr:row>
      <xdr:rowOff>0</xdr:rowOff>
    </xdr:to>
    <xdr:pic>
      <xdr:nvPicPr>
        <xdr:cNvPr id="13" name="Imagen 12">
          <a:extLst>
            <a:ext uri="{FF2B5EF4-FFF2-40B4-BE49-F238E27FC236}">
              <a16:creationId xmlns:a16="http://schemas.microsoft.com/office/drawing/2014/main" id="{D9D03305-3A43-407A-AC62-142B2602AFD4}"/>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342900" y="2876550"/>
          <a:ext cx="3626208" cy="7067550"/>
        </a:xfrm>
        <a:prstGeom prst="rect">
          <a:avLst/>
        </a:prstGeom>
      </xdr:spPr>
    </xdr:pic>
    <xdr:clientData/>
  </xdr:twoCellAnchor>
  <xdr:twoCellAnchor editAs="oneCell">
    <xdr:from>
      <xdr:col>5</xdr:col>
      <xdr:colOff>552451</xdr:colOff>
      <xdr:row>44</xdr:row>
      <xdr:rowOff>0</xdr:rowOff>
    </xdr:from>
    <xdr:to>
      <xdr:col>10</xdr:col>
      <xdr:colOff>491944</xdr:colOff>
      <xdr:row>88</xdr:row>
      <xdr:rowOff>0</xdr:rowOff>
    </xdr:to>
    <xdr:pic>
      <xdr:nvPicPr>
        <xdr:cNvPr id="14" name="Imagen 13">
          <a:extLst>
            <a:ext uri="{FF2B5EF4-FFF2-40B4-BE49-F238E27FC236}">
              <a16:creationId xmlns:a16="http://schemas.microsoft.com/office/drawing/2014/main" id="{7BD2A427-594E-41E5-B01F-2BFDF933D09A}"/>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4019551" y="8229600"/>
          <a:ext cx="3844743" cy="7562850"/>
        </a:xfrm>
        <a:prstGeom prst="rect">
          <a:avLst/>
        </a:prstGeom>
      </xdr:spPr>
    </xdr:pic>
    <xdr:clientData/>
  </xdr:twoCellAnchor>
  <xdr:twoCellAnchor editAs="oneCell">
    <xdr:from>
      <xdr:col>10</xdr:col>
      <xdr:colOff>590550</xdr:colOff>
      <xdr:row>13</xdr:row>
      <xdr:rowOff>38100</xdr:rowOff>
    </xdr:from>
    <xdr:to>
      <xdr:col>16</xdr:col>
      <xdr:colOff>114300</xdr:colOff>
      <xdr:row>57</xdr:row>
      <xdr:rowOff>154500</xdr:rowOff>
    </xdr:to>
    <xdr:pic>
      <xdr:nvPicPr>
        <xdr:cNvPr id="15" name="Imagen 14">
          <a:extLst>
            <a:ext uri="{FF2B5EF4-FFF2-40B4-BE49-F238E27FC236}">
              <a16:creationId xmlns:a16="http://schemas.microsoft.com/office/drawing/2014/main" id="{C8E666E4-AC9B-4639-81C7-3303B1707BA2}"/>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val="0"/>
            </a:ext>
          </a:extLst>
        </a:blip>
        <a:stretch>
          <a:fillRect/>
        </a:stretch>
      </xdr:blipFill>
      <xdr:spPr>
        <a:xfrm>
          <a:off x="7962900" y="2857500"/>
          <a:ext cx="4095750" cy="7755450"/>
        </a:xfrm>
        <a:prstGeom prst="rect">
          <a:avLst/>
        </a:prstGeom>
      </xdr:spPr>
    </xdr:pic>
    <xdr:clientData/>
  </xdr:twoCellAnchor>
  <xdr:twoCellAnchor editAs="oneCell">
    <xdr:from>
      <xdr:col>16</xdr:col>
      <xdr:colOff>342900</xdr:colOff>
      <xdr:row>44</xdr:row>
      <xdr:rowOff>114300</xdr:rowOff>
    </xdr:from>
    <xdr:to>
      <xdr:col>18</xdr:col>
      <xdr:colOff>1310571</xdr:colOff>
      <xdr:row>89</xdr:row>
      <xdr:rowOff>38100</xdr:rowOff>
    </xdr:to>
    <xdr:pic>
      <xdr:nvPicPr>
        <xdr:cNvPr id="16" name="Imagen 15">
          <a:extLst>
            <a:ext uri="{FF2B5EF4-FFF2-40B4-BE49-F238E27FC236}">
              <a16:creationId xmlns:a16="http://schemas.microsoft.com/office/drawing/2014/main" id="{D50FF3EA-57FE-42CA-90A4-D02B2217E2F6}"/>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val="0"/>
            </a:ext>
          </a:extLst>
        </a:blip>
        <a:stretch>
          <a:fillRect/>
        </a:stretch>
      </xdr:blipFill>
      <xdr:spPr>
        <a:xfrm>
          <a:off x="12287250" y="8343900"/>
          <a:ext cx="4015671" cy="7639050"/>
        </a:xfrm>
        <a:prstGeom prst="rect">
          <a:avLst/>
        </a:prstGeom>
      </xdr:spPr>
    </xdr:pic>
    <xdr:clientData/>
  </xdr:twoCellAnchor>
  <xdr:twoCellAnchor editAs="oneCell">
    <xdr:from>
      <xdr:col>18</xdr:col>
      <xdr:colOff>1447800</xdr:colOff>
      <xdr:row>13</xdr:row>
      <xdr:rowOff>123656</xdr:rowOff>
    </xdr:from>
    <xdr:to>
      <xdr:col>21</xdr:col>
      <xdr:colOff>476250</xdr:colOff>
      <xdr:row>56</xdr:row>
      <xdr:rowOff>76199</xdr:rowOff>
    </xdr:to>
    <xdr:pic>
      <xdr:nvPicPr>
        <xdr:cNvPr id="17" name="Imagen 16">
          <a:extLst>
            <a:ext uri="{FF2B5EF4-FFF2-40B4-BE49-F238E27FC236}">
              <a16:creationId xmlns:a16="http://schemas.microsoft.com/office/drawing/2014/main" id="{E5BABD7A-1B41-4974-8C5E-E87A80484E37}"/>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val="0"/>
            </a:ext>
          </a:extLst>
        </a:blip>
        <a:stretch>
          <a:fillRect/>
        </a:stretch>
      </xdr:blipFill>
      <xdr:spPr>
        <a:xfrm>
          <a:off x="16440150" y="2943056"/>
          <a:ext cx="3981450" cy="7420143"/>
        </a:xfrm>
        <a:prstGeom prst="rect">
          <a:avLst/>
        </a:prstGeom>
      </xdr:spPr>
    </xdr:pic>
    <xdr:clientData/>
  </xdr:twoCellAnchor>
  <xdr:twoCellAnchor editAs="oneCell">
    <xdr:from>
      <xdr:col>22</xdr:col>
      <xdr:colOff>152400</xdr:colOff>
      <xdr:row>43</xdr:row>
      <xdr:rowOff>6350</xdr:rowOff>
    </xdr:from>
    <xdr:to>
      <xdr:col>25</xdr:col>
      <xdr:colOff>971550</xdr:colOff>
      <xdr:row>89</xdr:row>
      <xdr:rowOff>76200</xdr:rowOff>
    </xdr:to>
    <xdr:pic>
      <xdr:nvPicPr>
        <xdr:cNvPr id="18" name="Imagen 17">
          <a:extLst>
            <a:ext uri="{FF2B5EF4-FFF2-40B4-BE49-F238E27FC236}">
              <a16:creationId xmlns:a16="http://schemas.microsoft.com/office/drawing/2014/main" id="{CE4F6D79-3011-4677-9994-6E466FC345ED}"/>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val="0"/>
            </a:ext>
          </a:extLst>
        </a:blip>
        <a:stretch>
          <a:fillRect/>
        </a:stretch>
      </xdr:blipFill>
      <xdr:spPr>
        <a:xfrm>
          <a:off x="20745450" y="8064500"/>
          <a:ext cx="4095750" cy="7956550"/>
        </a:xfrm>
        <a:prstGeom prst="rect">
          <a:avLst/>
        </a:prstGeom>
      </xdr:spPr>
    </xdr:pic>
    <xdr:clientData/>
  </xdr:twoCellAnchor>
</xdr:wsDr>
</file>

<file path=xl/drawings/drawing206.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7C6DA3BB-AA72-4497-85C5-DEA009F574E3}"/>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703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00DEA643-0505-45F5-97B0-4D251AAF3BB7}"/>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6276"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85</xdr:row>
      <xdr:rowOff>51954</xdr:rowOff>
    </xdr:from>
    <xdr:to>
      <xdr:col>17</xdr:col>
      <xdr:colOff>1410295</xdr:colOff>
      <xdr:row>88</xdr:row>
      <xdr:rowOff>589</xdr:rowOff>
    </xdr:to>
    <xdr:sp macro="" textlink="">
      <xdr:nvSpPr>
        <xdr:cNvPr id="4" name="CuadroTexto 3">
          <a:extLst>
            <a:ext uri="{FF2B5EF4-FFF2-40B4-BE49-F238E27FC236}">
              <a16:creationId xmlns:a16="http://schemas.microsoft.com/office/drawing/2014/main" id="{2CB7C7C9-584D-4EB7-9010-4E7102405155}"/>
            </a:ext>
          </a:extLst>
        </xdr:cNvPr>
        <xdr:cNvSpPr txBox="1"/>
      </xdr:nvSpPr>
      <xdr:spPr>
        <a:xfrm>
          <a:off x="12267507" y="15514839"/>
          <a:ext cx="2573038" cy="487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148937</xdr:colOff>
      <xdr:row>84</xdr:row>
      <xdr:rowOff>103909</xdr:rowOff>
    </xdr:from>
    <xdr:to>
      <xdr:col>16</xdr:col>
      <xdr:colOff>218251</xdr:colOff>
      <xdr:row>88</xdr:row>
      <xdr:rowOff>7780</xdr:rowOff>
    </xdr:to>
    <xdr:sp macro="" textlink="">
      <xdr:nvSpPr>
        <xdr:cNvPr id="5" name="Rectángulo redondeado 2">
          <a:extLst>
            <a:ext uri="{FF2B5EF4-FFF2-40B4-BE49-F238E27FC236}">
              <a16:creationId xmlns:a16="http://schemas.microsoft.com/office/drawing/2014/main" id="{AD66CDF6-23B3-4C46-A1AB-FA770FC9D297}"/>
            </a:ext>
          </a:extLst>
        </xdr:cNvPr>
        <xdr:cNvSpPr/>
      </xdr:nvSpPr>
      <xdr:spPr>
        <a:xfrm>
          <a:off x="10978862" y="15389629"/>
          <a:ext cx="1191359" cy="62205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171450</xdr:colOff>
      <xdr:row>79</xdr:row>
      <xdr:rowOff>114300</xdr:rowOff>
    </xdr:from>
    <xdr:to>
      <xdr:col>16</xdr:col>
      <xdr:colOff>239979</xdr:colOff>
      <xdr:row>83</xdr:row>
      <xdr:rowOff>57644</xdr:rowOff>
    </xdr:to>
    <xdr:sp macro="" textlink="">
      <xdr:nvSpPr>
        <xdr:cNvPr id="6" name="Rectángulo redondeado 2">
          <a:extLst>
            <a:ext uri="{FF2B5EF4-FFF2-40B4-BE49-F238E27FC236}">
              <a16:creationId xmlns:a16="http://schemas.microsoft.com/office/drawing/2014/main" id="{02654733-1F2F-46C7-B02C-80EF8CF61805}"/>
            </a:ext>
          </a:extLst>
        </xdr:cNvPr>
        <xdr:cNvSpPr/>
      </xdr:nvSpPr>
      <xdr:spPr>
        <a:xfrm>
          <a:off x="10997565" y="14544675"/>
          <a:ext cx="1198194" cy="62533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280211</xdr:colOff>
      <xdr:row>80</xdr:row>
      <xdr:rowOff>86769</xdr:rowOff>
    </xdr:from>
    <xdr:to>
      <xdr:col>17</xdr:col>
      <xdr:colOff>1377211</xdr:colOff>
      <xdr:row>83</xdr:row>
      <xdr:rowOff>68604</xdr:rowOff>
    </xdr:to>
    <xdr:sp macro="" textlink="">
      <xdr:nvSpPr>
        <xdr:cNvPr id="7" name="CuadroTexto 6">
          <a:extLst>
            <a:ext uri="{FF2B5EF4-FFF2-40B4-BE49-F238E27FC236}">
              <a16:creationId xmlns:a16="http://schemas.microsoft.com/office/drawing/2014/main" id="{BFF69782-68EB-4365-952D-3FD52DF289EB}"/>
            </a:ext>
          </a:extLst>
        </xdr:cNvPr>
        <xdr:cNvSpPr txBox="1"/>
      </xdr:nvSpPr>
      <xdr:spPr>
        <a:xfrm>
          <a:off x="12237896" y="14690499"/>
          <a:ext cx="2571470" cy="492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8</xdr:col>
      <xdr:colOff>401783</xdr:colOff>
      <xdr:row>90</xdr:row>
      <xdr:rowOff>83128</xdr:rowOff>
    </xdr:from>
    <xdr:to>
      <xdr:col>10</xdr:col>
      <xdr:colOff>245226</xdr:colOff>
      <xdr:row>98</xdr:row>
      <xdr:rowOff>60118</xdr:rowOff>
    </xdr:to>
    <xdr:pic>
      <xdr:nvPicPr>
        <xdr:cNvPr id="8" name="Imagen 7">
          <a:extLst>
            <a:ext uri="{FF2B5EF4-FFF2-40B4-BE49-F238E27FC236}">
              <a16:creationId xmlns:a16="http://schemas.microsoft.com/office/drawing/2014/main" id="{09833CD1-A833-481A-AD51-818A23B78B13}"/>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420408"/>
          <a:ext cx="1409353" cy="133716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9" name="Imagen 8">
          <a:extLst>
            <a:ext uri="{FF2B5EF4-FFF2-40B4-BE49-F238E27FC236}">
              <a16:creationId xmlns:a16="http://schemas.microsoft.com/office/drawing/2014/main" id="{427BA8BC-85C0-440F-8284-2A19AAA91331}"/>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42588" y="16298660"/>
          <a:ext cx="1408488" cy="1416108"/>
        </a:xfrm>
        <a:prstGeom prst="rect">
          <a:avLst/>
        </a:prstGeom>
      </xdr:spPr>
    </xdr:pic>
    <xdr:clientData/>
  </xdr:twoCellAnchor>
  <xdr:twoCellAnchor editAs="oneCell">
    <xdr:from>
      <xdr:col>8</xdr:col>
      <xdr:colOff>139758</xdr:colOff>
      <xdr:row>89</xdr:row>
      <xdr:rowOff>160020</xdr:rowOff>
    </xdr:from>
    <xdr:to>
      <xdr:col>23</xdr:col>
      <xdr:colOff>770832</xdr:colOff>
      <xdr:row>98</xdr:row>
      <xdr:rowOff>78105</xdr:rowOff>
    </xdr:to>
    <xdr:pic>
      <xdr:nvPicPr>
        <xdr:cNvPr id="10" name="Imagen 9">
          <a:extLst>
            <a:ext uri="{FF2B5EF4-FFF2-40B4-BE49-F238E27FC236}">
              <a16:creationId xmlns:a16="http://schemas.microsoft.com/office/drawing/2014/main" id="{8AC73998-0B55-4B8F-8F87-1B711FE7AAD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941349" y="16456429"/>
          <a:ext cx="16442574" cy="14594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568647</xdr:colOff>
      <xdr:row>42</xdr:row>
      <xdr:rowOff>17664</xdr:rowOff>
    </xdr:from>
    <xdr:to>
      <xdr:col>30</xdr:col>
      <xdr:colOff>361256</xdr:colOff>
      <xdr:row>77</xdr:row>
      <xdr:rowOff>41564</xdr:rowOff>
    </xdr:to>
    <xdr:pic>
      <xdr:nvPicPr>
        <xdr:cNvPr id="11" name="Imagen 10">
          <a:extLst>
            <a:ext uri="{FF2B5EF4-FFF2-40B4-BE49-F238E27FC236}">
              <a16:creationId xmlns:a16="http://schemas.microsoft.com/office/drawing/2014/main" id="{3282B5EA-6537-4288-8481-649F24F87035}"/>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b="18318"/>
        <a:stretch/>
      </xdr:blipFill>
      <xdr:spPr bwMode="auto">
        <a:xfrm>
          <a:off x="11375192" y="8174528"/>
          <a:ext cx="16868337" cy="60852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24</xdr:col>
      <xdr:colOff>945228</xdr:colOff>
      <xdr:row>70</xdr:row>
      <xdr:rowOff>145126</xdr:rowOff>
    </xdr:from>
    <xdr:to>
      <xdr:col>25</xdr:col>
      <xdr:colOff>628478</xdr:colOff>
      <xdr:row>74</xdr:row>
      <xdr:rowOff>145818</xdr:rowOff>
    </xdr:to>
    <xdr:sp macro="" textlink="">
      <xdr:nvSpPr>
        <xdr:cNvPr id="17" name="Rectángulo redondeado 2">
          <a:extLst>
            <a:ext uri="{FF2B5EF4-FFF2-40B4-BE49-F238E27FC236}">
              <a16:creationId xmlns:a16="http://schemas.microsoft.com/office/drawing/2014/main" id="{B66B7B9A-5E66-4F3D-ACD2-81055223E7B3}"/>
            </a:ext>
          </a:extLst>
        </xdr:cNvPr>
        <xdr:cNvSpPr/>
      </xdr:nvSpPr>
      <xdr:spPr>
        <a:xfrm>
          <a:off x="23684001" y="13151081"/>
          <a:ext cx="808932" cy="693419"/>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994064</xdr:colOff>
      <xdr:row>61</xdr:row>
      <xdr:rowOff>59229</xdr:rowOff>
    </xdr:from>
    <xdr:to>
      <xdr:col>25</xdr:col>
      <xdr:colOff>685799</xdr:colOff>
      <xdr:row>65</xdr:row>
      <xdr:rowOff>50396</xdr:rowOff>
    </xdr:to>
    <xdr:sp macro="" textlink="">
      <xdr:nvSpPr>
        <xdr:cNvPr id="18" name="Rectángulo redondeado 2">
          <a:extLst>
            <a:ext uri="{FF2B5EF4-FFF2-40B4-BE49-F238E27FC236}">
              <a16:creationId xmlns:a16="http://schemas.microsoft.com/office/drawing/2014/main" id="{A3967FFA-C605-4FC7-9332-6B8C0046D80F}"/>
            </a:ext>
          </a:extLst>
        </xdr:cNvPr>
        <xdr:cNvSpPr/>
      </xdr:nvSpPr>
      <xdr:spPr>
        <a:xfrm>
          <a:off x="23732837" y="11506547"/>
          <a:ext cx="817417" cy="683894"/>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23</xdr:col>
      <xdr:colOff>356754</xdr:colOff>
      <xdr:row>50</xdr:row>
      <xdr:rowOff>34290</xdr:rowOff>
    </xdr:from>
    <xdr:to>
      <xdr:col>24</xdr:col>
      <xdr:colOff>38099</xdr:colOff>
      <xdr:row>54</xdr:row>
      <xdr:rowOff>34982</xdr:rowOff>
    </xdr:to>
    <xdr:sp macro="" textlink="">
      <xdr:nvSpPr>
        <xdr:cNvPr id="20" name="Rectángulo redondeado 2">
          <a:extLst>
            <a:ext uri="{FF2B5EF4-FFF2-40B4-BE49-F238E27FC236}">
              <a16:creationId xmlns:a16="http://schemas.microsoft.com/office/drawing/2014/main" id="{0CB635EA-75F4-4D35-BABB-70396F66185F}"/>
            </a:ext>
          </a:extLst>
        </xdr:cNvPr>
        <xdr:cNvSpPr/>
      </xdr:nvSpPr>
      <xdr:spPr>
        <a:xfrm>
          <a:off x="21969845" y="9576608"/>
          <a:ext cx="807027" cy="693419"/>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21</xdr:col>
      <xdr:colOff>208167</xdr:colOff>
      <xdr:row>50</xdr:row>
      <xdr:rowOff>16973</xdr:rowOff>
    </xdr:from>
    <xdr:to>
      <xdr:col>22</xdr:col>
      <xdr:colOff>349483</xdr:colOff>
      <xdr:row>54</xdr:row>
      <xdr:rowOff>17665</xdr:rowOff>
    </xdr:to>
    <xdr:sp macro="" textlink="">
      <xdr:nvSpPr>
        <xdr:cNvPr id="21" name="Rectángulo redondeado 2">
          <a:extLst>
            <a:ext uri="{FF2B5EF4-FFF2-40B4-BE49-F238E27FC236}">
              <a16:creationId xmlns:a16="http://schemas.microsoft.com/office/drawing/2014/main" id="{E7A030F5-90FE-4808-B714-E3373079A9B1}"/>
            </a:ext>
          </a:extLst>
        </xdr:cNvPr>
        <xdr:cNvSpPr/>
      </xdr:nvSpPr>
      <xdr:spPr>
        <a:xfrm>
          <a:off x="20141394" y="9559291"/>
          <a:ext cx="799407" cy="693419"/>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587261</xdr:colOff>
      <xdr:row>50</xdr:row>
      <xdr:rowOff>91962</xdr:rowOff>
    </xdr:from>
    <xdr:to>
      <xdr:col>20</xdr:col>
      <xdr:colOff>1396193</xdr:colOff>
      <xdr:row>54</xdr:row>
      <xdr:rowOff>83129</xdr:rowOff>
    </xdr:to>
    <xdr:sp macro="" textlink="">
      <xdr:nvSpPr>
        <xdr:cNvPr id="22" name="Rectángulo redondeado 2">
          <a:extLst>
            <a:ext uri="{FF2B5EF4-FFF2-40B4-BE49-F238E27FC236}">
              <a16:creationId xmlns:a16="http://schemas.microsoft.com/office/drawing/2014/main" id="{EDFCA1D5-CFAA-4B81-8E77-9A5138BCB5C9}"/>
            </a:ext>
          </a:extLst>
        </xdr:cNvPr>
        <xdr:cNvSpPr/>
      </xdr:nvSpPr>
      <xdr:spPr>
        <a:xfrm>
          <a:off x="18390352" y="9634280"/>
          <a:ext cx="808932" cy="683894"/>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34636</xdr:colOff>
      <xdr:row>70</xdr:row>
      <xdr:rowOff>105121</xdr:rowOff>
    </xdr:from>
    <xdr:to>
      <xdr:col>19</xdr:col>
      <xdr:colOff>1061900</xdr:colOff>
      <xdr:row>74</xdr:row>
      <xdr:rowOff>84686</xdr:rowOff>
    </xdr:to>
    <xdr:sp macro="" textlink="">
      <xdr:nvSpPr>
        <xdr:cNvPr id="30" name="Rectángulo redondeado 2">
          <a:extLst>
            <a:ext uri="{FF2B5EF4-FFF2-40B4-BE49-F238E27FC236}">
              <a16:creationId xmlns:a16="http://schemas.microsoft.com/office/drawing/2014/main" id="{60903131-D9FB-41D1-A052-6D8BEBE5BFF0}"/>
            </a:ext>
          </a:extLst>
        </xdr:cNvPr>
        <xdr:cNvSpPr/>
      </xdr:nvSpPr>
      <xdr:spPr>
        <a:xfrm>
          <a:off x="16486909" y="13111076"/>
          <a:ext cx="1027264" cy="672292"/>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1298863</xdr:colOff>
      <xdr:row>67</xdr:row>
      <xdr:rowOff>103217</xdr:rowOff>
    </xdr:from>
    <xdr:to>
      <xdr:col>18</xdr:col>
      <xdr:colOff>746363</xdr:colOff>
      <xdr:row>71</xdr:row>
      <xdr:rowOff>92307</xdr:rowOff>
    </xdr:to>
    <xdr:sp macro="" textlink="">
      <xdr:nvSpPr>
        <xdr:cNvPr id="32" name="Rectángulo redondeado 2">
          <a:extLst>
            <a:ext uri="{FF2B5EF4-FFF2-40B4-BE49-F238E27FC236}">
              <a16:creationId xmlns:a16="http://schemas.microsoft.com/office/drawing/2014/main" id="{254F6311-23FE-4B9E-BE58-A10F9F28BF07}"/>
            </a:ext>
          </a:extLst>
        </xdr:cNvPr>
        <xdr:cNvSpPr/>
      </xdr:nvSpPr>
      <xdr:spPr>
        <a:xfrm>
          <a:off x="14703136" y="12589626"/>
          <a:ext cx="1023454" cy="681817"/>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1298864</xdr:colOff>
      <xdr:row>61</xdr:row>
      <xdr:rowOff>33944</xdr:rowOff>
    </xdr:from>
    <xdr:to>
      <xdr:col>18</xdr:col>
      <xdr:colOff>746364</xdr:colOff>
      <xdr:row>65</xdr:row>
      <xdr:rowOff>23034</xdr:rowOff>
    </xdr:to>
    <xdr:sp macro="" textlink="">
      <xdr:nvSpPr>
        <xdr:cNvPr id="33" name="Rectángulo redondeado 2">
          <a:extLst>
            <a:ext uri="{FF2B5EF4-FFF2-40B4-BE49-F238E27FC236}">
              <a16:creationId xmlns:a16="http://schemas.microsoft.com/office/drawing/2014/main" id="{06762210-D47E-4216-A527-2D3982ABB1B0}"/>
            </a:ext>
          </a:extLst>
        </xdr:cNvPr>
        <xdr:cNvSpPr/>
      </xdr:nvSpPr>
      <xdr:spPr>
        <a:xfrm>
          <a:off x="14703137" y="11481262"/>
          <a:ext cx="1023454" cy="681817"/>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1316182</xdr:colOff>
      <xdr:row>50</xdr:row>
      <xdr:rowOff>68581</xdr:rowOff>
    </xdr:from>
    <xdr:to>
      <xdr:col>18</xdr:col>
      <xdr:colOff>763682</xdr:colOff>
      <xdr:row>54</xdr:row>
      <xdr:rowOff>57671</xdr:rowOff>
    </xdr:to>
    <xdr:sp macro="" textlink="">
      <xdr:nvSpPr>
        <xdr:cNvPr id="34" name="Rectángulo redondeado 2">
          <a:extLst>
            <a:ext uri="{FF2B5EF4-FFF2-40B4-BE49-F238E27FC236}">
              <a16:creationId xmlns:a16="http://schemas.microsoft.com/office/drawing/2014/main" id="{25B58E37-143C-40F9-A33A-56F0BF4D75B7}"/>
            </a:ext>
          </a:extLst>
        </xdr:cNvPr>
        <xdr:cNvSpPr/>
      </xdr:nvSpPr>
      <xdr:spPr>
        <a:xfrm>
          <a:off x="14720455" y="9610899"/>
          <a:ext cx="1023454" cy="681817"/>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484909</xdr:colOff>
      <xdr:row>71</xdr:row>
      <xdr:rowOff>10911</xdr:rowOff>
    </xdr:from>
    <xdr:to>
      <xdr:col>20</xdr:col>
      <xdr:colOff>1502648</xdr:colOff>
      <xdr:row>75</xdr:row>
      <xdr:rowOff>5715</xdr:rowOff>
    </xdr:to>
    <xdr:sp macro="" textlink="">
      <xdr:nvSpPr>
        <xdr:cNvPr id="35" name="Rectángulo redondeado 2">
          <a:extLst>
            <a:ext uri="{FF2B5EF4-FFF2-40B4-BE49-F238E27FC236}">
              <a16:creationId xmlns:a16="http://schemas.microsoft.com/office/drawing/2014/main" id="{DCACBA3D-3E3A-46F0-889A-F377913706DF}"/>
            </a:ext>
          </a:extLst>
        </xdr:cNvPr>
        <xdr:cNvSpPr/>
      </xdr:nvSpPr>
      <xdr:spPr>
        <a:xfrm>
          <a:off x="18288000" y="13190047"/>
          <a:ext cx="1017739" cy="687532"/>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15413</xdr:colOff>
      <xdr:row>61</xdr:row>
      <xdr:rowOff>47452</xdr:rowOff>
    </xdr:from>
    <xdr:to>
      <xdr:col>19</xdr:col>
      <xdr:colOff>1038867</xdr:colOff>
      <xdr:row>65</xdr:row>
      <xdr:rowOff>32732</xdr:rowOff>
    </xdr:to>
    <xdr:sp macro="" textlink="">
      <xdr:nvSpPr>
        <xdr:cNvPr id="36" name="Rectángulo redondeado 2">
          <a:extLst>
            <a:ext uri="{FF2B5EF4-FFF2-40B4-BE49-F238E27FC236}">
              <a16:creationId xmlns:a16="http://schemas.microsoft.com/office/drawing/2014/main" id="{C4706471-873D-4E8A-9EDB-0E4241631E0E}"/>
            </a:ext>
          </a:extLst>
        </xdr:cNvPr>
        <xdr:cNvSpPr/>
      </xdr:nvSpPr>
      <xdr:spPr>
        <a:xfrm>
          <a:off x="16467686" y="11494770"/>
          <a:ext cx="1023454" cy="678007"/>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556087</xdr:colOff>
      <xdr:row>61</xdr:row>
      <xdr:rowOff>66675</xdr:rowOff>
    </xdr:from>
    <xdr:to>
      <xdr:col>20</xdr:col>
      <xdr:colOff>1581446</xdr:colOff>
      <xdr:row>65</xdr:row>
      <xdr:rowOff>46240</xdr:rowOff>
    </xdr:to>
    <xdr:sp macro="" textlink="">
      <xdr:nvSpPr>
        <xdr:cNvPr id="37" name="Rectángulo redondeado 2">
          <a:extLst>
            <a:ext uri="{FF2B5EF4-FFF2-40B4-BE49-F238E27FC236}">
              <a16:creationId xmlns:a16="http://schemas.microsoft.com/office/drawing/2014/main" id="{1B97BB41-68F9-459C-B6D6-5C2407D3552A}"/>
            </a:ext>
          </a:extLst>
        </xdr:cNvPr>
        <xdr:cNvSpPr/>
      </xdr:nvSpPr>
      <xdr:spPr>
        <a:xfrm>
          <a:off x="18359178" y="11513993"/>
          <a:ext cx="1025359" cy="672292"/>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50049</xdr:colOff>
      <xdr:row>50</xdr:row>
      <xdr:rowOff>30134</xdr:rowOff>
    </xdr:from>
    <xdr:to>
      <xdr:col>19</xdr:col>
      <xdr:colOff>1075408</xdr:colOff>
      <xdr:row>54</xdr:row>
      <xdr:rowOff>19224</xdr:rowOff>
    </xdr:to>
    <xdr:sp macro="" textlink="">
      <xdr:nvSpPr>
        <xdr:cNvPr id="38" name="Rectángulo redondeado 2">
          <a:extLst>
            <a:ext uri="{FF2B5EF4-FFF2-40B4-BE49-F238E27FC236}">
              <a16:creationId xmlns:a16="http://schemas.microsoft.com/office/drawing/2014/main" id="{78E6565C-C365-478D-B1CE-3B6B3DF9CB3F}"/>
            </a:ext>
          </a:extLst>
        </xdr:cNvPr>
        <xdr:cNvSpPr/>
      </xdr:nvSpPr>
      <xdr:spPr>
        <a:xfrm>
          <a:off x="16502322" y="9572452"/>
          <a:ext cx="1025359" cy="681817"/>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163483</xdr:colOff>
      <xdr:row>22</xdr:row>
      <xdr:rowOff>36542</xdr:rowOff>
    </xdr:from>
    <xdr:to>
      <xdr:col>6</xdr:col>
      <xdr:colOff>588453</xdr:colOff>
      <xdr:row>55</xdr:row>
      <xdr:rowOff>121228</xdr:rowOff>
    </xdr:to>
    <xdr:pic>
      <xdr:nvPicPr>
        <xdr:cNvPr id="12" name="Imagen 11">
          <a:extLst>
            <a:ext uri="{FF2B5EF4-FFF2-40B4-BE49-F238E27FC236}">
              <a16:creationId xmlns:a16="http://schemas.microsoft.com/office/drawing/2014/main" id="{CF86703A-F852-4282-A093-5C1816743B24}"/>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509847" y="4660497"/>
          <a:ext cx="4321561" cy="5868958"/>
        </a:xfrm>
        <a:prstGeom prst="rect">
          <a:avLst/>
        </a:prstGeom>
      </xdr:spPr>
    </xdr:pic>
    <xdr:clientData/>
  </xdr:twoCellAnchor>
  <xdr:twoCellAnchor editAs="oneCell">
    <xdr:from>
      <xdr:col>7</xdr:col>
      <xdr:colOff>200197</xdr:colOff>
      <xdr:row>22</xdr:row>
      <xdr:rowOff>1905</xdr:rowOff>
    </xdr:from>
    <xdr:to>
      <xdr:col>13</xdr:col>
      <xdr:colOff>503278</xdr:colOff>
      <xdr:row>55</xdr:row>
      <xdr:rowOff>121229</xdr:rowOff>
    </xdr:to>
    <xdr:pic>
      <xdr:nvPicPr>
        <xdr:cNvPr id="13" name="Imagen 12">
          <a:extLst>
            <a:ext uri="{FF2B5EF4-FFF2-40B4-BE49-F238E27FC236}">
              <a16:creationId xmlns:a16="http://schemas.microsoft.com/office/drawing/2014/main" id="{E8E9DC78-9931-4528-A3FC-843AD36B50BB}"/>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val="0"/>
            </a:ext>
          </a:extLst>
        </a:blip>
        <a:stretch>
          <a:fillRect/>
        </a:stretch>
      </xdr:blipFill>
      <xdr:spPr>
        <a:xfrm>
          <a:off x="5222470" y="4625860"/>
          <a:ext cx="4978990" cy="5903596"/>
        </a:xfrm>
        <a:prstGeom prst="rect">
          <a:avLst/>
        </a:prstGeom>
      </xdr:spPr>
    </xdr:pic>
    <xdr:clientData/>
  </xdr:twoCellAnchor>
  <xdr:twoCellAnchor editAs="oneCell">
    <xdr:from>
      <xdr:col>1</xdr:col>
      <xdr:colOff>173181</xdr:colOff>
      <xdr:row>56</xdr:row>
      <xdr:rowOff>7620</xdr:rowOff>
    </xdr:from>
    <xdr:to>
      <xdr:col>6</xdr:col>
      <xdr:colOff>554181</xdr:colOff>
      <xdr:row>87</xdr:row>
      <xdr:rowOff>109364</xdr:rowOff>
    </xdr:to>
    <xdr:pic>
      <xdr:nvPicPr>
        <xdr:cNvPr id="14" name="Imagen 13">
          <a:extLst>
            <a:ext uri="{FF2B5EF4-FFF2-40B4-BE49-F238E27FC236}">
              <a16:creationId xmlns:a16="http://schemas.microsoft.com/office/drawing/2014/main" id="{1469B9C2-3816-4D16-8EB4-7FE09AF4EF81}"/>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val="0"/>
            </a:ext>
          </a:extLst>
        </a:blip>
        <a:stretch>
          <a:fillRect/>
        </a:stretch>
      </xdr:blipFill>
      <xdr:spPr>
        <a:xfrm>
          <a:off x="519545" y="10589029"/>
          <a:ext cx="4277591" cy="5505017"/>
        </a:xfrm>
        <a:prstGeom prst="rect">
          <a:avLst/>
        </a:prstGeom>
      </xdr:spPr>
    </xdr:pic>
    <xdr:clientData/>
  </xdr:twoCellAnchor>
  <xdr:twoCellAnchor editAs="oneCell">
    <xdr:from>
      <xdr:col>7</xdr:col>
      <xdr:colOff>257869</xdr:colOff>
      <xdr:row>56</xdr:row>
      <xdr:rowOff>3811</xdr:rowOff>
    </xdr:from>
    <xdr:to>
      <xdr:col>13</xdr:col>
      <xdr:colOff>463782</xdr:colOff>
      <xdr:row>87</xdr:row>
      <xdr:rowOff>98311</xdr:rowOff>
    </xdr:to>
    <xdr:pic>
      <xdr:nvPicPr>
        <xdr:cNvPr id="15" name="Imagen 14">
          <a:extLst>
            <a:ext uri="{FF2B5EF4-FFF2-40B4-BE49-F238E27FC236}">
              <a16:creationId xmlns:a16="http://schemas.microsoft.com/office/drawing/2014/main" id="{4C944873-2785-464F-B46C-E98EE327750A}"/>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val="0"/>
            </a:ext>
          </a:extLst>
        </a:blip>
        <a:stretch>
          <a:fillRect/>
        </a:stretch>
      </xdr:blipFill>
      <xdr:spPr>
        <a:xfrm>
          <a:off x="5280142" y="10585220"/>
          <a:ext cx="4881822" cy="5497773"/>
        </a:xfrm>
        <a:prstGeom prst="rect">
          <a:avLst/>
        </a:prstGeom>
      </xdr:spPr>
    </xdr:pic>
    <xdr:clientData/>
  </xdr:twoCellAnchor>
</xdr:wsDr>
</file>

<file path=xl/drawings/drawing207.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F7110BCC-4690-48F2-B314-6824CE02AF4F}"/>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322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567370C8-C723-4D68-8218-3B7B821ED25F}"/>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2466" cy="6448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856FCBB0-417F-486B-9163-80C27D2ADDCA}"/>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258483"/>
          <a:ext cx="1413163" cy="133335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F0430B6D-80DA-498D-8786-0F93F07DD38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42588" y="16136735"/>
          <a:ext cx="1412298" cy="1419918"/>
        </a:xfrm>
        <a:prstGeom prst="rect">
          <a:avLst/>
        </a:prstGeom>
      </xdr:spPr>
    </xdr:pic>
    <xdr:clientData/>
  </xdr:twoCellAnchor>
  <xdr:twoCellAnchor editAs="oneCell">
    <xdr:from>
      <xdr:col>8</xdr:col>
      <xdr:colOff>249382</xdr:colOff>
      <xdr:row>90</xdr:row>
      <xdr:rowOff>13854</xdr:rowOff>
    </xdr:from>
    <xdr:to>
      <xdr:col>23</xdr:col>
      <xdr:colOff>872836</xdr:colOff>
      <xdr:row>98</xdr:row>
      <xdr:rowOff>110836</xdr:rowOff>
    </xdr:to>
    <xdr:pic>
      <xdr:nvPicPr>
        <xdr:cNvPr id="6" name="Imagen 5">
          <a:extLst>
            <a:ext uri="{FF2B5EF4-FFF2-40B4-BE49-F238E27FC236}">
              <a16:creationId xmlns:a16="http://schemas.microsoft.com/office/drawing/2014/main" id="{370DF37A-59C4-45D0-B72F-4D07519147B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65347" y="16191114"/>
          <a:ext cx="16429239" cy="1455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481097</xdr:colOff>
      <xdr:row>27</xdr:row>
      <xdr:rowOff>115512</xdr:rowOff>
    </xdr:from>
    <xdr:to>
      <xdr:col>24</xdr:col>
      <xdr:colOff>1110460</xdr:colOff>
      <xdr:row>54</xdr:row>
      <xdr:rowOff>17318</xdr:rowOff>
    </xdr:to>
    <xdr:pic>
      <xdr:nvPicPr>
        <xdr:cNvPr id="9" name="Imagen 8">
          <a:extLst>
            <a:ext uri="{FF2B5EF4-FFF2-40B4-BE49-F238E27FC236}">
              <a16:creationId xmlns:a16="http://schemas.microsoft.com/office/drawing/2014/main" id="{BDBAB2E6-6822-4C96-8F72-74CDB579BF3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27461" y="5518785"/>
          <a:ext cx="23021772" cy="45777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8.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946C60EA-A9E7-4ABA-A78D-43442785705E}"/>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322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0C64B088-EB19-401E-A155-69C267CC6EBF}"/>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2466" cy="6448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B082EE9B-2FE1-452A-9A2C-04B1D03A62A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258483"/>
          <a:ext cx="1413163" cy="133335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523471A5-F575-4679-8501-76651E807FBA}"/>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42588" y="16136735"/>
          <a:ext cx="1412298" cy="1419918"/>
        </a:xfrm>
        <a:prstGeom prst="rect">
          <a:avLst/>
        </a:prstGeom>
      </xdr:spPr>
    </xdr:pic>
    <xdr:clientData/>
  </xdr:twoCellAnchor>
  <xdr:twoCellAnchor editAs="oneCell">
    <xdr:from>
      <xdr:col>8</xdr:col>
      <xdr:colOff>249382</xdr:colOff>
      <xdr:row>90</xdr:row>
      <xdr:rowOff>13854</xdr:rowOff>
    </xdr:from>
    <xdr:to>
      <xdr:col>23</xdr:col>
      <xdr:colOff>872836</xdr:colOff>
      <xdr:row>98</xdr:row>
      <xdr:rowOff>110836</xdr:rowOff>
    </xdr:to>
    <xdr:pic>
      <xdr:nvPicPr>
        <xdr:cNvPr id="6" name="Imagen 5">
          <a:extLst>
            <a:ext uri="{FF2B5EF4-FFF2-40B4-BE49-F238E27FC236}">
              <a16:creationId xmlns:a16="http://schemas.microsoft.com/office/drawing/2014/main" id="{4DD666C7-CAFE-406C-808A-1F856E22191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65347" y="16191114"/>
          <a:ext cx="16429239" cy="1455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748145</xdr:colOff>
      <xdr:row>21</xdr:row>
      <xdr:rowOff>52601</xdr:rowOff>
    </xdr:from>
    <xdr:to>
      <xdr:col>23</xdr:col>
      <xdr:colOff>457200</xdr:colOff>
      <xdr:row>78</xdr:row>
      <xdr:rowOff>134216</xdr:rowOff>
    </xdr:to>
    <xdr:pic>
      <xdr:nvPicPr>
        <xdr:cNvPr id="7" name="Imagen 6">
          <a:extLst>
            <a:ext uri="{FF2B5EF4-FFF2-40B4-BE49-F238E27FC236}">
              <a16:creationId xmlns:a16="http://schemas.microsoft.com/office/drawing/2014/main" id="{E2A1847C-897A-4AA4-B60E-4F69B4AD375B}"/>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9683" r="20025" b="18785"/>
        <a:stretch/>
      </xdr:blipFill>
      <xdr:spPr bwMode="auto">
        <a:xfrm>
          <a:off x="2658860" y="4380761"/>
          <a:ext cx="19420090" cy="9842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8" name="Rectángulo redondeado 2">
          <a:extLst>
            <a:ext uri="{FF2B5EF4-FFF2-40B4-BE49-F238E27FC236}">
              <a16:creationId xmlns:a16="http://schemas.microsoft.com/office/drawing/2014/main" id="{E62D6E45-DC7B-4606-836F-1CA64FFDD66E}"/>
            </a:ext>
          </a:extLst>
        </xdr:cNvPr>
        <xdr:cNvSpPr/>
      </xdr:nvSpPr>
      <xdr:spPr>
        <a:xfrm>
          <a:off x="287135" y="15172632"/>
          <a:ext cx="1192745" cy="620671"/>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9" name="Rectángulo redondeado 2">
          <a:extLst>
            <a:ext uri="{FF2B5EF4-FFF2-40B4-BE49-F238E27FC236}">
              <a16:creationId xmlns:a16="http://schemas.microsoft.com/office/drawing/2014/main" id="{0FFEA257-01FB-440E-9BF7-9900D850D0A9}"/>
            </a:ext>
          </a:extLst>
        </xdr:cNvPr>
        <xdr:cNvSpPr/>
      </xdr:nvSpPr>
      <xdr:spPr>
        <a:xfrm>
          <a:off x="315363" y="14327678"/>
          <a:ext cx="1182435" cy="623948"/>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10" name="CuadroTexto 9">
          <a:extLst>
            <a:ext uri="{FF2B5EF4-FFF2-40B4-BE49-F238E27FC236}">
              <a16:creationId xmlns:a16="http://schemas.microsoft.com/office/drawing/2014/main" id="{AB23A945-2E5A-4C0C-9F87-684F2F5EF5FE}"/>
            </a:ext>
          </a:extLst>
        </xdr:cNvPr>
        <xdr:cNvSpPr txBox="1"/>
      </xdr:nvSpPr>
      <xdr:spPr>
        <a:xfrm>
          <a:off x="1564871" y="14457565"/>
          <a:ext cx="3778654" cy="418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11" name="CuadroTexto 10">
          <a:extLst>
            <a:ext uri="{FF2B5EF4-FFF2-40B4-BE49-F238E27FC236}">
              <a16:creationId xmlns:a16="http://schemas.microsoft.com/office/drawing/2014/main" id="{8E5CCCE0-5BBA-49B5-94E0-F284485DC3A8}"/>
            </a:ext>
          </a:extLst>
        </xdr:cNvPr>
        <xdr:cNvSpPr txBox="1"/>
      </xdr:nvSpPr>
      <xdr:spPr>
        <a:xfrm>
          <a:off x="1608339" y="15278100"/>
          <a:ext cx="2551217" cy="497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17</xdr:col>
      <xdr:colOff>1015537</xdr:colOff>
      <xdr:row>35</xdr:row>
      <xdr:rowOff>142877</xdr:rowOff>
    </xdr:from>
    <xdr:to>
      <xdr:col>18</xdr:col>
      <xdr:colOff>632674</xdr:colOff>
      <xdr:row>39</xdr:row>
      <xdr:rowOff>84501</xdr:rowOff>
    </xdr:to>
    <xdr:sp macro="" textlink="">
      <xdr:nvSpPr>
        <xdr:cNvPr id="16" name="Rectángulo redondeado 2">
          <a:extLst>
            <a:ext uri="{FF2B5EF4-FFF2-40B4-BE49-F238E27FC236}">
              <a16:creationId xmlns:a16="http://schemas.microsoft.com/office/drawing/2014/main" id="{A0398230-66E6-40C7-8E6E-ED08F6A0F6AC}"/>
            </a:ext>
          </a:extLst>
        </xdr:cNvPr>
        <xdr:cNvSpPr/>
      </xdr:nvSpPr>
      <xdr:spPr>
        <a:xfrm>
          <a:off x="14419810" y="6931604"/>
          <a:ext cx="1193091" cy="63435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21</xdr:col>
      <xdr:colOff>256653</xdr:colOff>
      <xdr:row>69</xdr:row>
      <xdr:rowOff>118285</xdr:rowOff>
    </xdr:from>
    <xdr:to>
      <xdr:col>22</xdr:col>
      <xdr:colOff>767409</xdr:colOff>
      <xdr:row>73</xdr:row>
      <xdr:rowOff>69435</xdr:rowOff>
    </xdr:to>
    <xdr:sp macro="" textlink="">
      <xdr:nvSpPr>
        <xdr:cNvPr id="17" name="Rectángulo redondeado 2">
          <a:extLst>
            <a:ext uri="{FF2B5EF4-FFF2-40B4-BE49-F238E27FC236}">
              <a16:creationId xmlns:a16="http://schemas.microsoft.com/office/drawing/2014/main" id="{E3ED42A4-99A6-43E6-A654-1E2201711603}"/>
            </a:ext>
          </a:extLst>
        </xdr:cNvPr>
        <xdr:cNvSpPr/>
      </xdr:nvSpPr>
      <xdr:spPr>
        <a:xfrm>
          <a:off x="20189880" y="12795194"/>
          <a:ext cx="1168847" cy="643877"/>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674196</xdr:colOff>
      <xdr:row>36</xdr:row>
      <xdr:rowOff>40525</xdr:rowOff>
    </xdr:from>
    <xdr:to>
      <xdr:col>16</xdr:col>
      <xdr:colOff>719266</xdr:colOff>
      <xdr:row>39</xdr:row>
      <xdr:rowOff>152214</xdr:rowOff>
    </xdr:to>
    <xdr:sp macro="" textlink="">
      <xdr:nvSpPr>
        <xdr:cNvPr id="18" name="Rectángulo redondeado 2">
          <a:extLst>
            <a:ext uri="{FF2B5EF4-FFF2-40B4-BE49-F238E27FC236}">
              <a16:creationId xmlns:a16="http://schemas.microsoft.com/office/drawing/2014/main" id="{8162C404-80E3-4F0D-BF1D-A970BCA12A9C}"/>
            </a:ext>
          </a:extLst>
        </xdr:cNvPr>
        <xdr:cNvSpPr/>
      </xdr:nvSpPr>
      <xdr:spPr>
        <a:xfrm>
          <a:off x="11480741" y="7002434"/>
          <a:ext cx="1170752" cy="631235"/>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21</xdr:col>
      <xdr:colOff>250072</xdr:colOff>
      <xdr:row>54</xdr:row>
      <xdr:rowOff>47107</xdr:rowOff>
    </xdr:from>
    <xdr:to>
      <xdr:col>22</xdr:col>
      <xdr:colOff>760828</xdr:colOff>
      <xdr:row>57</xdr:row>
      <xdr:rowOff>171438</xdr:rowOff>
    </xdr:to>
    <xdr:sp macro="" textlink="">
      <xdr:nvSpPr>
        <xdr:cNvPr id="22" name="Rectángulo redondeado 2">
          <a:extLst>
            <a:ext uri="{FF2B5EF4-FFF2-40B4-BE49-F238E27FC236}">
              <a16:creationId xmlns:a16="http://schemas.microsoft.com/office/drawing/2014/main" id="{D30E8C5C-721B-43AE-8326-97BC8A5A7451}"/>
            </a:ext>
          </a:extLst>
        </xdr:cNvPr>
        <xdr:cNvSpPr/>
      </xdr:nvSpPr>
      <xdr:spPr>
        <a:xfrm>
          <a:off x="20183299" y="10126289"/>
          <a:ext cx="1168847" cy="64387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996313</xdr:colOff>
      <xdr:row>36</xdr:row>
      <xdr:rowOff>12816</xdr:rowOff>
    </xdr:from>
    <xdr:to>
      <xdr:col>20</xdr:col>
      <xdr:colOff>840491</xdr:colOff>
      <xdr:row>39</xdr:row>
      <xdr:rowOff>127621</xdr:rowOff>
    </xdr:to>
    <xdr:sp macro="" textlink="">
      <xdr:nvSpPr>
        <xdr:cNvPr id="23" name="Rectángulo redondeado 2">
          <a:extLst>
            <a:ext uri="{FF2B5EF4-FFF2-40B4-BE49-F238E27FC236}">
              <a16:creationId xmlns:a16="http://schemas.microsoft.com/office/drawing/2014/main" id="{F0184035-5E30-4427-8C36-689EB5B10D14}"/>
            </a:ext>
          </a:extLst>
        </xdr:cNvPr>
        <xdr:cNvSpPr/>
      </xdr:nvSpPr>
      <xdr:spPr>
        <a:xfrm>
          <a:off x="17448586" y="6974725"/>
          <a:ext cx="1194996" cy="634351"/>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7</xdr:col>
      <xdr:colOff>767541</xdr:colOff>
      <xdr:row>65</xdr:row>
      <xdr:rowOff>9352</xdr:rowOff>
    </xdr:from>
    <xdr:to>
      <xdr:col>9</xdr:col>
      <xdr:colOff>377832</xdr:colOff>
      <xdr:row>68</xdr:row>
      <xdr:rowOff>113236</xdr:rowOff>
    </xdr:to>
    <xdr:sp macro="" textlink="">
      <xdr:nvSpPr>
        <xdr:cNvPr id="24" name="Rectángulo redondeado 2">
          <a:extLst>
            <a:ext uri="{FF2B5EF4-FFF2-40B4-BE49-F238E27FC236}">
              <a16:creationId xmlns:a16="http://schemas.microsoft.com/office/drawing/2014/main" id="{8CF5C268-DB57-4275-85D1-5751B8EE4728}"/>
            </a:ext>
          </a:extLst>
        </xdr:cNvPr>
        <xdr:cNvSpPr/>
      </xdr:nvSpPr>
      <xdr:spPr>
        <a:xfrm>
          <a:off x="5789814" y="11993534"/>
          <a:ext cx="1168927" cy="62342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7</xdr:col>
      <xdr:colOff>715586</xdr:colOff>
      <xdr:row>54</xdr:row>
      <xdr:rowOff>113260</xdr:rowOff>
    </xdr:from>
    <xdr:to>
      <xdr:col>9</xdr:col>
      <xdr:colOff>325877</xdr:colOff>
      <xdr:row>58</xdr:row>
      <xdr:rowOff>43962</xdr:rowOff>
    </xdr:to>
    <xdr:sp macro="" textlink="">
      <xdr:nvSpPr>
        <xdr:cNvPr id="25" name="Rectángulo redondeado 2">
          <a:extLst>
            <a:ext uri="{FF2B5EF4-FFF2-40B4-BE49-F238E27FC236}">
              <a16:creationId xmlns:a16="http://schemas.microsoft.com/office/drawing/2014/main" id="{24DEE536-0AA9-4569-9935-9D9110A15F4E}"/>
            </a:ext>
          </a:extLst>
        </xdr:cNvPr>
        <xdr:cNvSpPr/>
      </xdr:nvSpPr>
      <xdr:spPr>
        <a:xfrm>
          <a:off x="5737859" y="10192442"/>
          <a:ext cx="1168927" cy="62342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7</xdr:col>
      <xdr:colOff>767540</xdr:colOff>
      <xdr:row>36</xdr:row>
      <xdr:rowOff>26670</xdr:rowOff>
    </xdr:from>
    <xdr:to>
      <xdr:col>9</xdr:col>
      <xdr:colOff>377831</xdr:colOff>
      <xdr:row>39</xdr:row>
      <xdr:rowOff>130553</xdr:rowOff>
    </xdr:to>
    <xdr:sp macro="" textlink="">
      <xdr:nvSpPr>
        <xdr:cNvPr id="26" name="Rectángulo redondeado 2">
          <a:extLst>
            <a:ext uri="{FF2B5EF4-FFF2-40B4-BE49-F238E27FC236}">
              <a16:creationId xmlns:a16="http://schemas.microsoft.com/office/drawing/2014/main" id="{9F5168C5-97DD-4C41-BA39-E3E050A4C925}"/>
            </a:ext>
          </a:extLst>
        </xdr:cNvPr>
        <xdr:cNvSpPr/>
      </xdr:nvSpPr>
      <xdr:spPr>
        <a:xfrm>
          <a:off x="5789813" y="6988579"/>
          <a:ext cx="1168927" cy="62342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11</xdr:col>
      <xdr:colOff>544311</xdr:colOff>
      <xdr:row>69</xdr:row>
      <xdr:rowOff>149803</xdr:rowOff>
    </xdr:from>
    <xdr:to>
      <xdr:col>13</xdr:col>
      <xdr:colOff>158411</xdr:colOff>
      <xdr:row>73</xdr:row>
      <xdr:rowOff>86220</xdr:rowOff>
    </xdr:to>
    <xdr:sp macro="" textlink="">
      <xdr:nvSpPr>
        <xdr:cNvPr id="27" name="Rectángulo redondeado 2">
          <a:extLst>
            <a:ext uri="{FF2B5EF4-FFF2-40B4-BE49-F238E27FC236}">
              <a16:creationId xmlns:a16="http://schemas.microsoft.com/office/drawing/2014/main" id="{4E95BBC7-74C5-4BD1-9AF5-05A978196FF3}"/>
            </a:ext>
          </a:extLst>
        </xdr:cNvPr>
        <xdr:cNvSpPr/>
      </xdr:nvSpPr>
      <xdr:spPr>
        <a:xfrm>
          <a:off x="8683856" y="12826712"/>
          <a:ext cx="1172737" cy="62914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11</xdr:col>
      <xdr:colOff>561629</xdr:colOff>
      <xdr:row>54</xdr:row>
      <xdr:rowOff>97848</xdr:rowOff>
    </xdr:from>
    <xdr:to>
      <xdr:col>13</xdr:col>
      <xdr:colOff>175729</xdr:colOff>
      <xdr:row>58</xdr:row>
      <xdr:rowOff>34265</xdr:rowOff>
    </xdr:to>
    <xdr:sp macro="" textlink="">
      <xdr:nvSpPr>
        <xdr:cNvPr id="28" name="Rectángulo redondeado 2">
          <a:extLst>
            <a:ext uri="{FF2B5EF4-FFF2-40B4-BE49-F238E27FC236}">
              <a16:creationId xmlns:a16="http://schemas.microsoft.com/office/drawing/2014/main" id="{D79441D2-86F8-4C03-B65D-9F03031C5B4D}"/>
            </a:ext>
          </a:extLst>
        </xdr:cNvPr>
        <xdr:cNvSpPr/>
      </xdr:nvSpPr>
      <xdr:spPr>
        <a:xfrm>
          <a:off x="8701174" y="10177030"/>
          <a:ext cx="1172737" cy="62914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11</xdr:col>
      <xdr:colOff>526992</xdr:colOff>
      <xdr:row>36</xdr:row>
      <xdr:rowOff>11258</xdr:rowOff>
    </xdr:from>
    <xdr:to>
      <xdr:col>13</xdr:col>
      <xdr:colOff>141092</xdr:colOff>
      <xdr:row>39</xdr:row>
      <xdr:rowOff>120856</xdr:rowOff>
    </xdr:to>
    <xdr:sp macro="" textlink="">
      <xdr:nvSpPr>
        <xdr:cNvPr id="29" name="Rectángulo redondeado 2">
          <a:extLst>
            <a:ext uri="{FF2B5EF4-FFF2-40B4-BE49-F238E27FC236}">
              <a16:creationId xmlns:a16="http://schemas.microsoft.com/office/drawing/2014/main" id="{C82E07B8-F7EA-4025-8D46-1C1B5085ACCC}"/>
            </a:ext>
          </a:extLst>
        </xdr:cNvPr>
        <xdr:cNvSpPr/>
      </xdr:nvSpPr>
      <xdr:spPr>
        <a:xfrm>
          <a:off x="8666537" y="6973167"/>
          <a:ext cx="1172737" cy="62914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823307</xdr:colOff>
      <xdr:row>69</xdr:row>
      <xdr:rowOff>132485</xdr:rowOff>
    </xdr:from>
    <xdr:to>
      <xdr:col>16</xdr:col>
      <xdr:colOff>872267</xdr:colOff>
      <xdr:row>73</xdr:row>
      <xdr:rowOff>70807</xdr:rowOff>
    </xdr:to>
    <xdr:sp macro="" textlink="">
      <xdr:nvSpPr>
        <xdr:cNvPr id="30" name="Rectángulo redondeado 2">
          <a:extLst>
            <a:ext uri="{FF2B5EF4-FFF2-40B4-BE49-F238E27FC236}">
              <a16:creationId xmlns:a16="http://schemas.microsoft.com/office/drawing/2014/main" id="{905E6958-A395-48EA-89EB-D4A5C71C8B65}"/>
            </a:ext>
          </a:extLst>
        </xdr:cNvPr>
        <xdr:cNvSpPr/>
      </xdr:nvSpPr>
      <xdr:spPr>
        <a:xfrm>
          <a:off x="11629852" y="12809394"/>
          <a:ext cx="1174642" cy="63104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836815</xdr:colOff>
      <xdr:row>54</xdr:row>
      <xdr:rowOff>84340</xdr:rowOff>
    </xdr:from>
    <xdr:to>
      <xdr:col>16</xdr:col>
      <xdr:colOff>887680</xdr:colOff>
      <xdr:row>58</xdr:row>
      <xdr:rowOff>15042</xdr:rowOff>
    </xdr:to>
    <xdr:sp macro="" textlink="">
      <xdr:nvSpPr>
        <xdr:cNvPr id="31" name="Rectángulo redondeado 2">
          <a:extLst>
            <a:ext uri="{FF2B5EF4-FFF2-40B4-BE49-F238E27FC236}">
              <a16:creationId xmlns:a16="http://schemas.microsoft.com/office/drawing/2014/main" id="{3028DDB8-6561-4CBE-95D2-8B2004BE6112}"/>
            </a:ext>
          </a:extLst>
        </xdr:cNvPr>
        <xdr:cNvSpPr/>
      </xdr:nvSpPr>
      <xdr:spPr>
        <a:xfrm>
          <a:off x="11643360" y="10163522"/>
          <a:ext cx="1176547" cy="62342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wsDr>
</file>

<file path=xl/drawings/drawing209.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B4565431-D3EF-4E59-8AAA-4FBCA794044B}"/>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322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CAED6DE7-DBFB-48D4-B66D-901F17046593}"/>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2466" cy="6448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0F2801CE-BDDF-495D-9171-CEFA7509DC63}"/>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258483"/>
          <a:ext cx="1413163" cy="133335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B33DAD8C-08C3-4375-9ECC-2B38EFCA949B}"/>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42588" y="16136735"/>
          <a:ext cx="1412298" cy="1419918"/>
        </a:xfrm>
        <a:prstGeom prst="rect">
          <a:avLst/>
        </a:prstGeom>
      </xdr:spPr>
    </xdr:pic>
    <xdr:clientData/>
  </xdr:twoCellAnchor>
  <xdr:twoCellAnchor editAs="oneCell">
    <xdr:from>
      <xdr:col>8</xdr:col>
      <xdr:colOff>249382</xdr:colOff>
      <xdr:row>90</xdr:row>
      <xdr:rowOff>13854</xdr:rowOff>
    </xdr:from>
    <xdr:to>
      <xdr:col>23</xdr:col>
      <xdr:colOff>872836</xdr:colOff>
      <xdr:row>98</xdr:row>
      <xdr:rowOff>110836</xdr:rowOff>
    </xdr:to>
    <xdr:pic>
      <xdr:nvPicPr>
        <xdr:cNvPr id="6" name="Imagen 5">
          <a:extLst>
            <a:ext uri="{FF2B5EF4-FFF2-40B4-BE49-F238E27FC236}">
              <a16:creationId xmlns:a16="http://schemas.microsoft.com/office/drawing/2014/main" id="{E4B8203C-D1AF-417E-BFFD-C2053E7A0C6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65347" y="16191114"/>
          <a:ext cx="16429239" cy="1455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169373</xdr:colOff>
      <xdr:row>12</xdr:row>
      <xdr:rowOff>117417</xdr:rowOff>
    </xdr:from>
    <xdr:to>
      <xdr:col>7</xdr:col>
      <xdr:colOff>567691</xdr:colOff>
      <xdr:row>56</xdr:row>
      <xdr:rowOff>34406</xdr:rowOff>
    </xdr:to>
    <xdr:pic>
      <xdr:nvPicPr>
        <xdr:cNvPr id="7" name="Imagen 6">
          <a:extLst>
            <a:ext uri="{FF2B5EF4-FFF2-40B4-BE49-F238E27FC236}">
              <a16:creationId xmlns:a16="http://schemas.microsoft.com/office/drawing/2014/main" id="{A9D76B78-642A-4D19-AFB7-D1BBBDC039BA}"/>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169373" y="2784417"/>
          <a:ext cx="5420591" cy="7675534"/>
        </a:xfrm>
        <a:prstGeom prst="rect">
          <a:avLst/>
        </a:prstGeom>
      </xdr:spPr>
    </xdr:pic>
    <xdr:clientData/>
  </xdr:twoCellAnchor>
  <xdr:twoCellAnchor editAs="oneCell">
    <xdr:from>
      <xdr:col>15</xdr:col>
      <xdr:colOff>42428</xdr:colOff>
      <xdr:row>13</xdr:row>
      <xdr:rowOff>71652</xdr:rowOff>
    </xdr:from>
    <xdr:to>
      <xdr:col>18</xdr:col>
      <xdr:colOff>446463</xdr:colOff>
      <xdr:row>55</xdr:row>
      <xdr:rowOff>73255</xdr:rowOff>
    </xdr:to>
    <xdr:pic>
      <xdr:nvPicPr>
        <xdr:cNvPr id="8" name="Imagen 7">
          <a:extLst>
            <a:ext uri="{FF2B5EF4-FFF2-40B4-BE49-F238E27FC236}">
              <a16:creationId xmlns:a16="http://schemas.microsoft.com/office/drawing/2014/main" id="{8E975F90-4DBE-4DC9-B61E-BFBEE4ADD14F}"/>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10848973" y="2946470"/>
          <a:ext cx="4577717" cy="7379149"/>
        </a:xfrm>
        <a:prstGeom prst="rect">
          <a:avLst/>
        </a:prstGeom>
      </xdr:spPr>
    </xdr:pic>
    <xdr:clientData/>
  </xdr:twoCellAnchor>
  <xdr:twoCellAnchor editAs="oneCell">
    <xdr:from>
      <xdr:col>7</xdr:col>
      <xdr:colOff>656185</xdr:colOff>
      <xdr:row>48</xdr:row>
      <xdr:rowOff>160064</xdr:rowOff>
    </xdr:from>
    <xdr:to>
      <xdr:col>14</xdr:col>
      <xdr:colOff>306012</xdr:colOff>
      <xdr:row>88</xdr:row>
      <xdr:rowOff>26958</xdr:rowOff>
    </xdr:to>
    <xdr:pic>
      <xdr:nvPicPr>
        <xdr:cNvPr id="11" name="Imagen 10">
          <a:extLst>
            <a:ext uri="{FF2B5EF4-FFF2-40B4-BE49-F238E27FC236}">
              <a16:creationId xmlns:a16="http://schemas.microsoft.com/office/drawing/2014/main" id="{C4F35E8B-73BC-4B8F-B9F5-29136EBCDC64}"/>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val="0"/>
            </a:ext>
          </a:extLst>
        </a:blip>
        <a:stretch>
          <a:fillRect/>
        </a:stretch>
      </xdr:blipFill>
      <xdr:spPr>
        <a:xfrm>
          <a:off x="5678458" y="9200155"/>
          <a:ext cx="5105054" cy="6811485"/>
        </a:xfrm>
        <a:prstGeom prst="rect">
          <a:avLst/>
        </a:prstGeom>
      </xdr:spPr>
    </xdr:pic>
    <xdr:clientData/>
  </xdr:twoCellAnchor>
  <xdr:twoCellAnchor editAs="oneCell">
    <xdr:from>
      <xdr:col>18</xdr:col>
      <xdr:colOff>688918</xdr:colOff>
      <xdr:row>49</xdr:row>
      <xdr:rowOff>123131</xdr:rowOff>
    </xdr:from>
    <xdr:to>
      <xdr:col>21</xdr:col>
      <xdr:colOff>559898</xdr:colOff>
      <xdr:row>88</xdr:row>
      <xdr:rowOff>125036</xdr:rowOff>
    </xdr:to>
    <xdr:pic>
      <xdr:nvPicPr>
        <xdr:cNvPr id="12" name="Imagen 11">
          <a:extLst>
            <a:ext uri="{FF2B5EF4-FFF2-40B4-BE49-F238E27FC236}">
              <a16:creationId xmlns:a16="http://schemas.microsoft.com/office/drawing/2014/main" id="{4AB338C4-1BFD-4350-8D5C-455B1B9E51F6}"/>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val="0"/>
            </a:ext>
          </a:extLst>
        </a:blip>
        <a:stretch>
          <a:fillRect/>
        </a:stretch>
      </xdr:blipFill>
      <xdr:spPr>
        <a:xfrm>
          <a:off x="15669145" y="9336404"/>
          <a:ext cx="4823980" cy="6773314"/>
        </a:xfrm>
        <a:prstGeom prst="rect">
          <a:avLst/>
        </a:prstGeom>
      </xdr:spPr>
    </xdr:pic>
    <xdr:clientData/>
  </xdr:twoCellAnchor>
  <xdr:twoCellAnchor editAs="oneCell">
    <xdr:from>
      <xdr:col>22</xdr:col>
      <xdr:colOff>91970</xdr:colOff>
      <xdr:row>13</xdr:row>
      <xdr:rowOff>65463</xdr:rowOff>
    </xdr:from>
    <xdr:to>
      <xdr:col>26</xdr:col>
      <xdr:colOff>135054</xdr:colOff>
      <xdr:row>52</xdr:row>
      <xdr:rowOff>51955</xdr:rowOff>
    </xdr:to>
    <xdr:pic>
      <xdr:nvPicPr>
        <xdr:cNvPr id="13" name="Imagen 12">
          <a:extLst>
            <a:ext uri="{FF2B5EF4-FFF2-40B4-BE49-F238E27FC236}">
              <a16:creationId xmlns:a16="http://schemas.microsoft.com/office/drawing/2014/main" id="{5FFED771-8677-4598-BFC1-EB2330312BB1}"/>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val="0"/>
            </a:ext>
          </a:extLst>
        </a:blip>
        <a:stretch>
          <a:fillRect/>
        </a:stretch>
      </xdr:blipFill>
      <xdr:spPr>
        <a:xfrm>
          <a:off x="20683288" y="2940281"/>
          <a:ext cx="4649721" cy="6844492"/>
        </a:xfrm>
        <a:prstGeom prst="rect">
          <a:avLst/>
        </a:prstGeom>
      </xdr:spPr>
    </xdr:pic>
    <xdr:clientData/>
  </xdr:twoCellAnchor>
</xdr:wsDr>
</file>

<file path=xl/drawings/drawing210.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D162DBA2-2591-46F6-A0B7-36050BCBA1B0}"/>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3221" cy="62955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D13D1293-E568-46EC-AD44-D6F29D907862}"/>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2466" cy="6448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85</xdr:row>
      <xdr:rowOff>51954</xdr:rowOff>
    </xdr:from>
    <xdr:to>
      <xdr:col>17</xdr:col>
      <xdr:colOff>1410295</xdr:colOff>
      <xdr:row>88</xdr:row>
      <xdr:rowOff>589</xdr:rowOff>
    </xdr:to>
    <xdr:sp macro="" textlink="">
      <xdr:nvSpPr>
        <xdr:cNvPr id="4" name="CuadroTexto 3">
          <a:extLst>
            <a:ext uri="{FF2B5EF4-FFF2-40B4-BE49-F238E27FC236}">
              <a16:creationId xmlns:a16="http://schemas.microsoft.com/office/drawing/2014/main" id="{C7313E2C-407D-4A17-AD09-BBBBA7DCAB3C}"/>
            </a:ext>
          </a:extLst>
        </xdr:cNvPr>
        <xdr:cNvSpPr txBox="1"/>
      </xdr:nvSpPr>
      <xdr:spPr>
        <a:xfrm>
          <a:off x="12267507" y="15514839"/>
          <a:ext cx="2573038" cy="487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148937</xdr:colOff>
      <xdr:row>84</xdr:row>
      <xdr:rowOff>103909</xdr:rowOff>
    </xdr:from>
    <xdr:to>
      <xdr:col>16</xdr:col>
      <xdr:colOff>218251</xdr:colOff>
      <xdr:row>88</xdr:row>
      <xdr:rowOff>7780</xdr:rowOff>
    </xdr:to>
    <xdr:sp macro="" textlink="">
      <xdr:nvSpPr>
        <xdr:cNvPr id="5" name="Rectángulo redondeado 2">
          <a:extLst>
            <a:ext uri="{FF2B5EF4-FFF2-40B4-BE49-F238E27FC236}">
              <a16:creationId xmlns:a16="http://schemas.microsoft.com/office/drawing/2014/main" id="{BA2D27AF-B11A-41CD-A792-F3CF00BA9F36}"/>
            </a:ext>
          </a:extLst>
        </xdr:cNvPr>
        <xdr:cNvSpPr/>
      </xdr:nvSpPr>
      <xdr:spPr>
        <a:xfrm>
          <a:off x="10978862" y="15389629"/>
          <a:ext cx="1191359" cy="62205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171450</xdr:colOff>
      <xdr:row>79</xdr:row>
      <xdr:rowOff>114300</xdr:rowOff>
    </xdr:from>
    <xdr:to>
      <xdr:col>16</xdr:col>
      <xdr:colOff>239979</xdr:colOff>
      <xdr:row>83</xdr:row>
      <xdr:rowOff>57644</xdr:rowOff>
    </xdr:to>
    <xdr:sp macro="" textlink="">
      <xdr:nvSpPr>
        <xdr:cNvPr id="6" name="Rectángulo redondeado 2">
          <a:extLst>
            <a:ext uri="{FF2B5EF4-FFF2-40B4-BE49-F238E27FC236}">
              <a16:creationId xmlns:a16="http://schemas.microsoft.com/office/drawing/2014/main" id="{7F100BA4-BDA4-47B5-BF8D-0F9C6D87E45E}"/>
            </a:ext>
          </a:extLst>
        </xdr:cNvPr>
        <xdr:cNvSpPr/>
      </xdr:nvSpPr>
      <xdr:spPr>
        <a:xfrm>
          <a:off x="10997565" y="14544675"/>
          <a:ext cx="1198194" cy="62533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280211</xdr:colOff>
      <xdr:row>80</xdr:row>
      <xdr:rowOff>86769</xdr:rowOff>
    </xdr:from>
    <xdr:to>
      <xdr:col>17</xdr:col>
      <xdr:colOff>1377211</xdr:colOff>
      <xdr:row>83</xdr:row>
      <xdr:rowOff>68604</xdr:rowOff>
    </xdr:to>
    <xdr:sp macro="" textlink="">
      <xdr:nvSpPr>
        <xdr:cNvPr id="7" name="CuadroTexto 6">
          <a:extLst>
            <a:ext uri="{FF2B5EF4-FFF2-40B4-BE49-F238E27FC236}">
              <a16:creationId xmlns:a16="http://schemas.microsoft.com/office/drawing/2014/main" id="{EAFE6C81-AA08-49E2-BD17-B3B3B36027E5}"/>
            </a:ext>
          </a:extLst>
        </xdr:cNvPr>
        <xdr:cNvSpPr txBox="1"/>
      </xdr:nvSpPr>
      <xdr:spPr>
        <a:xfrm>
          <a:off x="12237896" y="14690499"/>
          <a:ext cx="2571470" cy="492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8</xdr:col>
      <xdr:colOff>401783</xdr:colOff>
      <xdr:row>90</xdr:row>
      <xdr:rowOff>83128</xdr:rowOff>
    </xdr:from>
    <xdr:to>
      <xdr:col>10</xdr:col>
      <xdr:colOff>245226</xdr:colOff>
      <xdr:row>98</xdr:row>
      <xdr:rowOff>60118</xdr:rowOff>
    </xdr:to>
    <xdr:pic>
      <xdr:nvPicPr>
        <xdr:cNvPr id="8" name="Imagen 7">
          <a:extLst>
            <a:ext uri="{FF2B5EF4-FFF2-40B4-BE49-F238E27FC236}">
              <a16:creationId xmlns:a16="http://schemas.microsoft.com/office/drawing/2014/main" id="{69882E9A-8A3B-43D1-9064-678524D883A3}"/>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420408"/>
          <a:ext cx="1413163" cy="133335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9" name="Imagen 8">
          <a:extLst>
            <a:ext uri="{FF2B5EF4-FFF2-40B4-BE49-F238E27FC236}">
              <a16:creationId xmlns:a16="http://schemas.microsoft.com/office/drawing/2014/main" id="{CD3F89BE-8538-4211-BAC2-9202C0EF06B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42588" y="16298660"/>
          <a:ext cx="1412298" cy="1419918"/>
        </a:xfrm>
        <a:prstGeom prst="rect">
          <a:avLst/>
        </a:prstGeom>
      </xdr:spPr>
    </xdr:pic>
    <xdr:clientData/>
  </xdr:twoCellAnchor>
  <xdr:twoCellAnchor editAs="oneCell">
    <xdr:from>
      <xdr:col>15</xdr:col>
      <xdr:colOff>568647</xdr:colOff>
      <xdr:row>42</xdr:row>
      <xdr:rowOff>13854</xdr:rowOff>
    </xdr:from>
    <xdr:to>
      <xdr:col>30</xdr:col>
      <xdr:colOff>365066</xdr:colOff>
      <xdr:row>77</xdr:row>
      <xdr:rowOff>41564</xdr:rowOff>
    </xdr:to>
    <xdr:pic>
      <xdr:nvPicPr>
        <xdr:cNvPr id="11" name="Imagen 10">
          <a:extLst>
            <a:ext uri="{FF2B5EF4-FFF2-40B4-BE49-F238E27FC236}">
              <a16:creationId xmlns:a16="http://schemas.microsoft.com/office/drawing/2014/main" id="{C72F2A48-C8BE-44AF-9CAD-4C6BCA9C4132}"/>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b="18318"/>
        <a:stretch/>
      </xdr:blipFill>
      <xdr:spPr bwMode="auto">
        <a:xfrm>
          <a:off x="11398572" y="8104389"/>
          <a:ext cx="16861409" cy="6024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527687</xdr:colOff>
      <xdr:row>49</xdr:row>
      <xdr:rowOff>158636</xdr:rowOff>
    </xdr:from>
    <xdr:to>
      <xdr:col>20</xdr:col>
      <xdr:colOff>1340429</xdr:colOff>
      <xdr:row>53</xdr:row>
      <xdr:rowOff>159327</xdr:rowOff>
    </xdr:to>
    <xdr:sp macro="" textlink="">
      <xdr:nvSpPr>
        <xdr:cNvPr id="12" name="Rectángulo redondeado 2">
          <a:extLst>
            <a:ext uri="{FF2B5EF4-FFF2-40B4-BE49-F238E27FC236}">
              <a16:creationId xmlns:a16="http://schemas.microsoft.com/office/drawing/2014/main" id="{25087A77-7B1D-414E-B3DE-D6CF14FF35A2}"/>
            </a:ext>
          </a:extLst>
        </xdr:cNvPr>
        <xdr:cNvSpPr/>
      </xdr:nvSpPr>
      <xdr:spPr>
        <a:xfrm>
          <a:off x="18330778" y="9527772"/>
          <a:ext cx="812742" cy="693419"/>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126250</xdr:colOff>
      <xdr:row>70</xdr:row>
      <xdr:rowOff>90055</xdr:rowOff>
    </xdr:from>
    <xdr:to>
      <xdr:col>19</xdr:col>
      <xdr:colOff>947477</xdr:colOff>
      <xdr:row>74</xdr:row>
      <xdr:rowOff>86937</xdr:rowOff>
    </xdr:to>
    <xdr:sp macro="" textlink="">
      <xdr:nvSpPr>
        <xdr:cNvPr id="13" name="Rectángulo redondeado 2">
          <a:extLst>
            <a:ext uri="{FF2B5EF4-FFF2-40B4-BE49-F238E27FC236}">
              <a16:creationId xmlns:a16="http://schemas.microsoft.com/office/drawing/2014/main" id="{DC7B6D00-4900-4321-AE08-AB4C46C849B7}"/>
            </a:ext>
          </a:extLst>
        </xdr:cNvPr>
        <xdr:cNvSpPr/>
      </xdr:nvSpPr>
      <xdr:spPr>
        <a:xfrm>
          <a:off x="16578523" y="13096010"/>
          <a:ext cx="821227" cy="689609"/>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581892</xdr:colOff>
      <xdr:row>61</xdr:row>
      <xdr:rowOff>67021</xdr:rowOff>
    </xdr:from>
    <xdr:to>
      <xdr:col>20</xdr:col>
      <xdr:colOff>1392729</xdr:colOff>
      <xdr:row>65</xdr:row>
      <xdr:rowOff>67713</xdr:rowOff>
    </xdr:to>
    <xdr:sp macro="" textlink="">
      <xdr:nvSpPr>
        <xdr:cNvPr id="14" name="Rectángulo redondeado 2">
          <a:extLst>
            <a:ext uri="{FF2B5EF4-FFF2-40B4-BE49-F238E27FC236}">
              <a16:creationId xmlns:a16="http://schemas.microsoft.com/office/drawing/2014/main" id="{D9273348-D6C4-4A4E-9E3C-19A679D893EC}"/>
            </a:ext>
          </a:extLst>
        </xdr:cNvPr>
        <xdr:cNvSpPr/>
      </xdr:nvSpPr>
      <xdr:spPr>
        <a:xfrm>
          <a:off x="18384983" y="11514339"/>
          <a:ext cx="810837" cy="693419"/>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23</xdr:col>
      <xdr:colOff>369745</xdr:colOff>
      <xdr:row>50</xdr:row>
      <xdr:rowOff>53515</xdr:rowOff>
    </xdr:from>
    <xdr:to>
      <xdr:col>24</xdr:col>
      <xdr:colOff>37755</xdr:colOff>
      <xdr:row>54</xdr:row>
      <xdr:rowOff>54207</xdr:rowOff>
    </xdr:to>
    <xdr:sp macro="" textlink="">
      <xdr:nvSpPr>
        <xdr:cNvPr id="15" name="Rectángulo redondeado 2">
          <a:extLst>
            <a:ext uri="{FF2B5EF4-FFF2-40B4-BE49-F238E27FC236}">
              <a16:creationId xmlns:a16="http://schemas.microsoft.com/office/drawing/2014/main" id="{E08F7F66-2431-4E96-9B1A-3366EFDE08DB}"/>
            </a:ext>
          </a:extLst>
        </xdr:cNvPr>
        <xdr:cNvSpPr/>
      </xdr:nvSpPr>
      <xdr:spPr>
        <a:xfrm>
          <a:off x="21982836" y="9595833"/>
          <a:ext cx="793692" cy="693419"/>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21</xdr:col>
      <xdr:colOff>194658</xdr:colOff>
      <xdr:row>50</xdr:row>
      <xdr:rowOff>40007</xdr:rowOff>
    </xdr:from>
    <xdr:to>
      <xdr:col>22</xdr:col>
      <xdr:colOff>335974</xdr:colOff>
      <xdr:row>54</xdr:row>
      <xdr:rowOff>36889</xdr:rowOff>
    </xdr:to>
    <xdr:sp macro="" textlink="">
      <xdr:nvSpPr>
        <xdr:cNvPr id="16" name="Rectángulo redondeado 2">
          <a:extLst>
            <a:ext uri="{FF2B5EF4-FFF2-40B4-BE49-F238E27FC236}">
              <a16:creationId xmlns:a16="http://schemas.microsoft.com/office/drawing/2014/main" id="{2334AA7A-C41A-4566-A6AC-3EA0D51FF05C}"/>
            </a:ext>
          </a:extLst>
        </xdr:cNvPr>
        <xdr:cNvSpPr/>
      </xdr:nvSpPr>
      <xdr:spPr>
        <a:xfrm>
          <a:off x="20127885" y="9582325"/>
          <a:ext cx="799407" cy="689609"/>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904704</xdr:colOff>
      <xdr:row>70</xdr:row>
      <xdr:rowOff>57325</xdr:rowOff>
    </xdr:from>
    <xdr:to>
      <xdr:col>25</xdr:col>
      <xdr:colOff>576524</xdr:colOff>
      <xdr:row>74</xdr:row>
      <xdr:rowOff>58017</xdr:rowOff>
    </xdr:to>
    <xdr:sp macro="" textlink="">
      <xdr:nvSpPr>
        <xdr:cNvPr id="19" name="Rectángulo redondeado 2">
          <a:extLst>
            <a:ext uri="{FF2B5EF4-FFF2-40B4-BE49-F238E27FC236}">
              <a16:creationId xmlns:a16="http://schemas.microsoft.com/office/drawing/2014/main" id="{3A1907B5-7A62-4D92-9480-DE9A0758B96D}"/>
            </a:ext>
          </a:extLst>
        </xdr:cNvPr>
        <xdr:cNvSpPr/>
      </xdr:nvSpPr>
      <xdr:spPr>
        <a:xfrm>
          <a:off x="23643477" y="13063280"/>
          <a:ext cx="797502" cy="693419"/>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956658</xdr:colOff>
      <xdr:row>61</xdr:row>
      <xdr:rowOff>57325</xdr:rowOff>
    </xdr:from>
    <xdr:to>
      <xdr:col>25</xdr:col>
      <xdr:colOff>628478</xdr:colOff>
      <xdr:row>65</xdr:row>
      <xdr:rowOff>58017</xdr:rowOff>
    </xdr:to>
    <xdr:sp macro="" textlink="">
      <xdr:nvSpPr>
        <xdr:cNvPr id="20" name="Rectángulo redondeado 2">
          <a:extLst>
            <a:ext uri="{FF2B5EF4-FFF2-40B4-BE49-F238E27FC236}">
              <a16:creationId xmlns:a16="http://schemas.microsoft.com/office/drawing/2014/main" id="{E135E9AB-6D33-4411-B25B-1EF26B0CE33C}"/>
            </a:ext>
          </a:extLst>
        </xdr:cNvPr>
        <xdr:cNvSpPr/>
      </xdr:nvSpPr>
      <xdr:spPr>
        <a:xfrm>
          <a:off x="23695431" y="11504643"/>
          <a:ext cx="797502" cy="693419"/>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1439314</xdr:colOff>
      <xdr:row>67</xdr:row>
      <xdr:rowOff>166775</xdr:rowOff>
    </xdr:from>
    <xdr:to>
      <xdr:col>18</xdr:col>
      <xdr:colOff>654282</xdr:colOff>
      <xdr:row>71</xdr:row>
      <xdr:rowOff>119644</xdr:rowOff>
    </xdr:to>
    <xdr:sp macro="" textlink="">
      <xdr:nvSpPr>
        <xdr:cNvPr id="23" name="Rectángulo redondeado 2">
          <a:extLst>
            <a:ext uri="{FF2B5EF4-FFF2-40B4-BE49-F238E27FC236}">
              <a16:creationId xmlns:a16="http://schemas.microsoft.com/office/drawing/2014/main" id="{E63AB85E-D268-4E23-9632-01D668BC7131}"/>
            </a:ext>
          </a:extLst>
        </xdr:cNvPr>
        <xdr:cNvSpPr/>
      </xdr:nvSpPr>
      <xdr:spPr>
        <a:xfrm>
          <a:off x="14843587" y="12653184"/>
          <a:ext cx="790922" cy="645596"/>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1439314</xdr:colOff>
      <xdr:row>67</xdr:row>
      <xdr:rowOff>166775</xdr:rowOff>
    </xdr:from>
    <xdr:to>
      <xdr:col>18</xdr:col>
      <xdr:colOff>658092</xdr:colOff>
      <xdr:row>71</xdr:row>
      <xdr:rowOff>117739</xdr:rowOff>
    </xdr:to>
    <xdr:sp macro="" textlink="">
      <xdr:nvSpPr>
        <xdr:cNvPr id="24" name="Rectángulo redondeado 2">
          <a:extLst>
            <a:ext uri="{FF2B5EF4-FFF2-40B4-BE49-F238E27FC236}">
              <a16:creationId xmlns:a16="http://schemas.microsoft.com/office/drawing/2014/main" id="{57E7B03E-F9D5-4ED0-B087-72A43507F9D1}"/>
            </a:ext>
          </a:extLst>
        </xdr:cNvPr>
        <xdr:cNvSpPr/>
      </xdr:nvSpPr>
      <xdr:spPr>
        <a:xfrm>
          <a:off x="14843587" y="12653184"/>
          <a:ext cx="794732" cy="643691"/>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1437409</xdr:colOff>
      <xdr:row>61</xdr:row>
      <xdr:rowOff>49358</xdr:rowOff>
    </xdr:from>
    <xdr:to>
      <xdr:col>18</xdr:col>
      <xdr:colOff>659997</xdr:colOff>
      <xdr:row>64</xdr:row>
      <xdr:rowOff>169693</xdr:rowOff>
    </xdr:to>
    <xdr:sp macro="" textlink="">
      <xdr:nvSpPr>
        <xdr:cNvPr id="25" name="Rectángulo redondeado 2">
          <a:extLst>
            <a:ext uri="{FF2B5EF4-FFF2-40B4-BE49-F238E27FC236}">
              <a16:creationId xmlns:a16="http://schemas.microsoft.com/office/drawing/2014/main" id="{DFA36F61-CEEE-401D-868F-70178425AB80}"/>
            </a:ext>
          </a:extLst>
        </xdr:cNvPr>
        <xdr:cNvSpPr/>
      </xdr:nvSpPr>
      <xdr:spPr>
        <a:xfrm>
          <a:off x="14841682" y="11496676"/>
          <a:ext cx="798542" cy="639881"/>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173182</xdr:colOff>
      <xdr:row>61</xdr:row>
      <xdr:rowOff>66676</xdr:rowOff>
    </xdr:from>
    <xdr:to>
      <xdr:col>19</xdr:col>
      <xdr:colOff>971724</xdr:colOff>
      <xdr:row>65</xdr:row>
      <xdr:rowOff>13830</xdr:rowOff>
    </xdr:to>
    <xdr:sp macro="" textlink="">
      <xdr:nvSpPr>
        <xdr:cNvPr id="26" name="Rectángulo redondeado 2">
          <a:extLst>
            <a:ext uri="{FF2B5EF4-FFF2-40B4-BE49-F238E27FC236}">
              <a16:creationId xmlns:a16="http://schemas.microsoft.com/office/drawing/2014/main" id="{D2A0509B-B6C9-4B2C-A0F9-0F6DBE9B2819}"/>
            </a:ext>
          </a:extLst>
        </xdr:cNvPr>
        <xdr:cNvSpPr/>
      </xdr:nvSpPr>
      <xdr:spPr>
        <a:xfrm>
          <a:off x="16625455" y="11513994"/>
          <a:ext cx="798542" cy="639881"/>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221327</xdr:colOff>
      <xdr:row>50</xdr:row>
      <xdr:rowOff>116726</xdr:rowOff>
    </xdr:from>
    <xdr:to>
      <xdr:col>19</xdr:col>
      <xdr:colOff>1023679</xdr:colOff>
      <xdr:row>54</xdr:row>
      <xdr:rowOff>73405</xdr:rowOff>
    </xdr:to>
    <xdr:sp macro="" textlink="">
      <xdr:nvSpPr>
        <xdr:cNvPr id="27" name="Rectángulo redondeado 2">
          <a:extLst>
            <a:ext uri="{FF2B5EF4-FFF2-40B4-BE49-F238E27FC236}">
              <a16:creationId xmlns:a16="http://schemas.microsoft.com/office/drawing/2014/main" id="{EED5D757-883E-4DEC-87CA-FFB8DE9352CD}"/>
            </a:ext>
          </a:extLst>
        </xdr:cNvPr>
        <xdr:cNvSpPr/>
      </xdr:nvSpPr>
      <xdr:spPr>
        <a:xfrm>
          <a:off x="16673600" y="9659044"/>
          <a:ext cx="802352" cy="649406"/>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1431695</xdr:colOff>
      <xdr:row>50</xdr:row>
      <xdr:rowOff>82089</xdr:rowOff>
    </xdr:from>
    <xdr:to>
      <xdr:col>18</xdr:col>
      <xdr:colOff>648568</xdr:colOff>
      <xdr:row>54</xdr:row>
      <xdr:rowOff>31148</xdr:rowOff>
    </xdr:to>
    <xdr:sp macro="" textlink="">
      <xdr:nvSpPr>
        <xdr:cNvPr id="28" name="Rectángulo redondeado 2">
          <a:extLst>
            <a:ext uri="{FF2B5EF4-FFF2-40B4-BE49-F238E27FC236}">
              <a16:creationId xmlns:a16="http://schemas.microsoft.com/office/drawing/2014/main" id="{B4B6D352-08AB-47A6-B693-0135FE1B27DC}"/>
            </a:ext>
          </a:extLst>
        </xdr:cNvPr>
        <xdr:cNvSpPr/>
      </xdr:nvSpPr>
      <xdr:spPr>
        <a:xfrm>
          <a:off x="14835968" y="9624407"/>
          <a:ext cx="792827" cy="641786"/>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601115</xdr:colOff>
      <xdr:row>70</xdr:row>
      <xdr:rowOff>117070</xdr:rowOff>
    </xdr:from>
    <xdr:to>
      <xdr:col>20</xdr:col>
      <xdr:colOff>1408142</xdr:colOff>
      <xdr:row>74</xdr:row>
      <xdr:rowOff>117762</xdr:rowOff>
    </xdr:to>
    <xdr:sp macro="" textlink="">
      <xdr:nvSpPr>
        <xdr:cNvPr id="29" name="Rectángulo redondeado 2">
          <a:extLst>
            <a:ext uri="{FF2B5EF4-FFF2-40B4-BE49-F238E27FC236}">
              <a16:creationId xmlns:a16="http://schemas.microsoft.com/office/drawing/2014/main" id="{2866A4C1-0509-41D6-817C-BE290AFDD81F}"/>
            </a:ext>
          </a:extLst>
        </xdr:cNvPr>
        <xdr:cNvSpPr/>
      </xdr:nvSpPr>
      <xdr:spPr>
        <a:xfrm>
          <a:off x="18404206" y="13123025"/>
          <a:ext cx="807027" cy="693419"/>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2</xdr:col>
      <xdr:colOff>311727</xdr:colOff>
      <xdr:row>23</xdr:row>
      <xdr:rowOff>17316</xdr:rowOff>
    </xdr:from>
    <xdr:to>
      <xdr:col>7</xdr:col>
      <xdr:colOff>225135</xdr:colOff>
      <xdr:row>81</xdr:row>
      <xdr:rowOff>34637</xdr:rowOff>
    </xdr:to>
    <xdr:pic>
      <xdr:nvPicPr>
        <xdr:cNvPr id="30" name="Imagen 29">
          <a:extLst>
            <a:ext uri="{FF2B5EF4-FFF2-40B4-BE49-F238E27FC236}">
              <a16:creationId xmlns:a16="http://schemas.microsoft.com/office/drawing/2014/main" id="{B0368A45-9FE3-4738-A5B6-03F31BB4704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420091" y="4831771"/>
          <a:ext cx="3723408" cy="9317184"/>
        </a:xfrm>
        <a:prstGeom prst="rect">
          <a:avLst/>
        </a:prstGeom>
      </xdr:spPr>
    </xdr:pic>
    <xdr:clientData/>
  </xdr:twoCellAnchor>
  <xdr:twoCellAnchor editAs="oneCell">
    <xdr:from>
      <xdr:col>7</xdr:col>
      <xdr:colOff>588819</xdr:colOff>
      <xdr:row>22</xdr:row>
      <xdr:rowOff>173180</xdr:rowOff>
    </xdr:from>
    <xdr:to>
      <xdr:col>12</xdr:col>
      <xdr:colOff>519547</xdr:colOff>
      <xdr:row>81</xdr:row>
      <xdr:rowOff>51955</xdr:rowOff>
    </xdr:to>
    <xdr:pic>
      <xdr:nvPicPr>
        <xdr:cNvPr id="31" name="Imagen 30">
          <a:extLst>
            <a:ext uri="{FF2B5EF4-FFF2-40B4-BE49-F238E27FC236}">
              <a16:creationId xmlns:a16="http://schemas.microsoft.com/office/drawing/2014/main" id="{0AD4D363-A208-48C8-9C05-F4BC4C61EEF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507183" y="4797135"/>
          <a:ext cx="3740728" cy="9369138"/>
        </a:xfrm>
        <a:prstGeom prst="rect">
          <a:avLst/>
        </a:prstGeom>
      </xdr:spPr>
    </xdr:pic>
    <xdr:clientData/>
  </xdr:twoCellAnchor>
  <xdr:twoCellAnchor editAs="oneCell">
    <xdr:from>
      <xdr:col>8</xdr:col>
      <xdr:colOff>242454</xdr:colOff>
      <xdr:row>90</xdr:row>
      <xdr:rowOff>138546</xdr:rowOff>
    </xdr:from>
    <xdr:to>
      <xdr:col>23</xdr:col>
      <xdr:colOff>24596</xdr:colOff>
      <xdr:row>99</xdr:row>
      <xdr:rowOff>119721</xdr:rowOff>
    </xdr:to>
    <xdr:pic>
      <xdr:nvPicPr>
        <xdr:cNvPr id="32" name="Imagen 31">
          <a:extLst>
            <a:ext uri="{FF2B5EF4-FFF2-40B4-BE49-F238E27FC236}">
              <a16:creationId xmlns:a16="http://schemas.microsoft.com/office/drawing/2014/main" id="{B60E63DC-9522-4F24-93FC-946C9F10D14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922818" y="15707591"/>
          <a:ext cx="15143369" cy="1366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1.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A1FBBB54-DE02-447E-B90B-BC6E6BB8668C}"/>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703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0F03F147-4591-447B-AF35-F624EB6041F6}"/>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6276"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D739034A-C093-4AB1-93CF-0E8857D9589A}"/>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258483"/>
          <a:ext cx="1409353" cy="133716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8C1ECFBC-5435-4706-9A00-A03D1788671B}"/>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42588" y="16136735"/>
          <a:ext cx="1408488" cy="1416108"/>
        </a:xfrm>
        <a:prstGeom prst="rect">
          <a:avLst/>
        </a:prstGeom>
      </xdr:spPr>
    </xdr:pic>
    <xdr:clientData/>
  </xdr:twoCellAnchor>
  <xdr:twoCellAnchor editAs="oneCell">
    <xdr:from>
      <xdr:col>1</xdr:col>
      <xdr:colOff>223230</xdr:colOff>
      <xdr:row>30</xdr:row>
      <xdr:rowOff>127117</xdr:rowOff>
    </xdr:from>
    <xdr:to>
      <xdr:col>25</xdr:col>
      <xdr:colOff>516865</xdr:colOff>
      <xdr:row>57</xdr:row>
      <xdr:rowOff>165563</xdr:rowOff>
    </xdr:to>
    <xdr:pic>
      <xdr:nvPicPr>
        <xdr:cNvPr id="8" name="Imagen 7">
          <a:extLst>
            <a:ext uri="{FF2B5EF4-FFF2-40B4-BE49-F238E27FC236}">
              <a16:creationId xmlns:a16="http://schemas.microsoft.com/office/drawing/2014/main" id="{6F63E4FC-F53A-4538-81AD-606B55D163D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69594" y="6049935"/>
          <a:ext cx="23811726" cy="4714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402301</xdr:colOff>
      <xdr:row>90</xdr:row>
      <xdr:rowOff>137159</xdr:rowOff>
    </xdr:from>
    <xdr:to>
      <xdr:col>23</xdr:col>
      <xdr:colOff>184443</xdr:colOff>
      <xdr:row>99</xdr:row>
      <xdr:rowOff>118335</xdr:rowOff>
    </xdr:to>
    <xdr:pic>
      <xdr:nvPicPr>
        <xdr:cNvPr id="9" name="Imagen 8">
          <a:extLst>
            <a:ext uri="{FF2B5EF4-FFF2-40B4-BE49-F238E27FC236}">
              <a16:creationId xmlns:a16="http://schemas.microsoft.com/office/drawing/2014/main" id="{2405A420-8037-473D-9157-8DB5933435B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82665" y="15255932"/>
          <a:ext cx="15143369" cy="1366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2.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1163BEFB-043A-4455-B5EB-C64B362CAA48}"/>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703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2354D1E0-5E37-49C9-92EA-87365271BE91}"/>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6276"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3CE09623-45B8-491E-BFD5-61BAF2E0DB4C}"/>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258483"/>
          <a:ext cx="1409353" cy="133716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FFABFFA0-6EA2-45E1-89F1-1648F97A0176}"/>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42588" y="16136735"/>
          <a:ext cx="1408488" cy="1416108"/>
        </a:xfrm>
        <a:prstGeom prst="rect">
          <a:avLst/>
        </a:prstGeom>
      </xdr:spPr>
    </xdr:pic>
    <xdr:clientData/>
  </xdr:twoCellAnchor>
  <xdr:twoCellAnchor editAs="oneCell">
    <xdr:from>
      <xdr:col>3</xdr:col>
      <xdr:colOff>748145</xdr:colOff>
      <xdr:row>21</xdr:row>
      <xdr:rowOff>52601</xdr:rowOff>
    </xdr:from>
    <xdr:to>
      <xdr:col>23</xdr:col>
      <xdr:colOff>457200</xdr:colOff>
      <xdr:row>78</xdr:row>
      <xdr:rowOff>130406</xdr:rowOff>
    </xdr:to>
    <xdr:pic>
      <xdr:nvPicPr>
        <xdr:cNvPr id="7" name="Imagen 6">
          <a:extLst>
            <a:ext uri="{FF2B5EF4-FFF2-40B4-BE49-F238E27FC236}">
              <a16:creationId xmlns:a16="http://schemas.microsoft.com/office/drawing/2014/main" id="{AA2EF0EF-E7F9-4BAC-8F1A-3490CAB7C861}"/>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9683" r="20025" b="18785"/>
        <a:stretch/>
      </xdr:blipFill>
      <xdr:spPr bwMode="auto">
        <a:xfrm>
          <a:off x="2658860" y="4380761"/>
          <a:ext cx="19420090" cy="98466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8" name="Rectángulo redondeado 2">
          <a:extLst>
            <a:ext uri="{FF2B5EF4-FFF2-40B4-BE49-F238E27FC236}">
              <a16:creationId xmlns:a16="http://schemas.microsoft.com/office/drawing/2014/main" id="{FE281E2B-0088-4926-BADB-6DE4411D6336}"/>
            </a:ext>
          </a:extLst>
        </xdr:cNvPr>
        <xdr:cNvSpPr/>
      </xdr:nvSpPr>
      <xdr:spPr>
        <a:xfrm>
          <a:off x="287135" y="15172632"/>
          <a:ext cx="1192745" cy="620671"/>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9" name="Rectángulo redondeado 2">
          <a:extLst>
            <a:ext uri="{FF2B5EF4-FFF2-40B4-BE49-F238E27FC236}">
              <a16:creationId xmlns:a16="http://schemas.microsoft.com/office/drawing/2014/main" id="{FD778B39-7D44-4F3E-A915-B3B234C8FE20}"/>
            </a:ext>
          </a:extLst>
        </xdr:cNvPr>
        <xdr:cNvSpPr/>
      </xdr:nvSpPr>
      <xdr:spPr>
        <a:xfrm>
          <a:off x="315363" y="14327678"/>
          <a:ext cx="1182435" cy="623948"/>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10" name="CuadroTexto 9">
          <a:extLst>
            <a:ext uri="{FF2B5EF4-FFF2-40B4-BE49-F238E27FC236}">
              <a16:creationId xmlns:a16="http://schemas.microsoft.com/office/drawing/2014/main" id="{927E77C0-6757-4A72-9B3C-F9276C05D11D}"/>
            </a:ext>
          </a:extLst>
        </xdr:cNvPr>
        <xdr:cNvSpPr txBox="1"/>
      </xdr:nvSpPr>
      <xdr:spPr>
        <a:xfrm>
          <a:off x="1564871" y="14457565"/>
          <a:ext cx="3778654" cy="418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11" name="CuadroTexto 10">
          <a:extLst>
            <a:ext uri="{FF2B5EF4-FFF2-40B4-BE49-F238E27FC236}">
              <a16:creationId xmlns:a16="http://schemas.microsoft.com/office/drawing/2014/main" id="{A62AB462-9F5E-408E-B92E-796F3C4010D4}"/>
            </a:ext>
          </a:extLst>
        </xdr:cNvPr>
        <xdr:cNvSpPr txBox="1"/>
      </xdr:nvSpPr>
      <xdr:spPr>
        <a:xfrm>
          <a:off x="1608339" y="15278100"/>
          <a:ext cx="2551217" cy="497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19</xdr:col>
      <xdr:colOff>928252</xdr:colOff>
      <xdr:row>36</xdr:row>
      <xdr:rowOff>25111</xdr:rowOff>
    </xdr:from>
    <xdr:to>
      <xdr:col>20</xdr:col>
      <xdr:colOff>750091</xdr:colOff>
      <xdr:row>39</xdr:row>
      <xdr:rowOff>134895</xdr:rowOff>
    </xdr:to>
    <xdr:sp macro="" textlink="">
      <xdr:nvSpPr>
        <xdr:cNvPr id="14" name="Rectángulo redondeado 2">
          <a:extLst>
            <a:ext uri="{FF2B5EF4-FFF2-40B4-BE49-F238E27FC236}">
              <a16:creationId xmlns:a16="http://schemas.microsoft.com/office/drawing/2014/main" id="{43509646-8BBA-4456-AD3E-81DAA3C9FB99}"/>
            </a:ext>
          </a:extLst>
        </xdr:cNvPr>
        <xdr:cNvSpPr/>
      </xdr:nvSpPr>
      <xdr:spPr>
        <a:xfrm>
          <a:off x="17380525" y="6987020"/>
          <a:ext cx="1172657" cy="629330"/>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710044</xdr:colOff>
      <xdr:row>54</xdr:row>
      <xdr:rowOff>47108</xdr:rowOff>
    </xdr:from>
    <xdr:to>
      <xdr:col>16</xdr:col>
      <xdr:colOff>757019</xdr:colOff>
      <xdr:row>58</xdr:row>
      <xdr:rowOff>3972</xdr:rowOff>
    </xdr:to>
    <xdr:sp macro="" textlink="">
      <xdr:nvSpPr>
        <xdr:cNvPr id="15" name="Rectángulo redondeado 2">
          <a:extLst>
            <a:ext uri="{FF2B5EF4-FFF2-40B4-BE49-F238E27FC236}">
              <a16:creationId xmlns:a16="http://schemas.microsoft.com/office/drawing/2014/main" id="{26ED8EE9-8405-4896-9202-FF54E6D99087}"/>
            </a:ext>
          </a:extLst>
        </xdr:cNvPr>
        <xdr:cNvSpPr/>
      </xdr:nvSpPr>
      <xdr:spPr>
        <a:xfrm>
          <a:off x="11516589" y="10126290"/>
          <a:ext cx="1172657" cy="649591"/>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1063681</xdr:colOff>
      <xdr:row>36</xdr:row>
      <xdr:rowOff>51262</xdr:rowOff>
    </xdr:from>
    <xdr:to>
      <xdr:col>18</xdr:col>
      <xdr:colOff>684628</xdr:colOff>
      <xdr:row>39</xdr:row>
      <xdr:rowOff>162257</xdr:rowOff>
    </xdr:to>
    <xdr:sp macro="" textlink="">
      <xdr:nvSpPr>
        <xdr:cNvPr id="16" name="Rectángulo redondeado 2">
          <a:extLst>
            <a:ext uri="{FF2B5EF4-FFF2-40B4-BE49-F238E27FC236}">
              <a16:creationId xmlns:a16="http://schemas.microsoft.com/office/drawing/2014/main" id="{07E57845-52EF-40B3-8978-E318104D7864}"/>
            </a:ext>
          </a:extLst>
        </xdr:cNvPr>
        <xdr:cNvSpPr/>
      </xdr:nvSpPr>
      <xdr:spPr>
        <a:xfrm>
          <a:off x="14467954" y="7013171"/>
          <a:ext cx="1196901" cy="630541"/>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895520</xdr:colOff>
      <xdr:row>69</xdr:row>
      <xdr:rowOff>133698</xdr:rowOff>
    </xdr:from>
    <xdr:to>
      <xdr:col>16</xdr:col>
      <xdr:colOff>938685</xdr:colOff>
      <xdr:row>73</xdr:row>
      <xdr:rowOff>94373</xdr:rowOff>
    </xdr:to>
    <xdr:sp macro="" textlink="">
      <xdr:nvSpPr>
        <xdr:cNvPr id="17" name="Rectángulo redondeado 2">
          <a:extLst>
            <a:ext uri="{FF2B5EF4-FFF2-40B4-BE49-F238E27FC236}">
              <a16:creationId xmlns:a16="http://schemas.microsoft.com/office/drawing/2014/main" id="{E23D8934-A7A2-4FEC-A6BA-E768799E88A1}"/>
            </a:ext>
          </a:extLst>
        </xdr:cNvPr>
        <xdr:cNvSpPr/>
      </xdr:nvSpPr>
      <xdr:spPr>
        <a:xfrm>
          <a:off x="11702065" y="12810607"/>
          <a:ext cx="1168847" cy="65340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11</xdr:col>
      <xdr:colOff>635748</xdr:colOff>
      <xdr:row>69</xdr:row>
      <xdr:rowOff>99062</xdr:rowOff>
    </xdr:from>
    <xdr:to>
      <xdr:col>13</xdr:col>
      <xdr:colOff>245958</xdr:colOff>
      <xdr:row>73</xdr:row>
      <xdr:rowOff>59737</xdr:rowOff>
    </xdr:to>
    <xdr:sp macro="" textlink="">
      <xdr:nvSpPr>
        <xdr:cNvPr id="18" name="Rectángulo redondeado 2">
          <a:extLst>
            <a:ext uri="{FF2B5EF4-FFF2-40B4-BE49-F238E27FC236}">
              <a16:creationId xmlns:a16="http://schemas.microsoft.com/office/drawing/2014/main" id="{62775AD6-7FB7-451F-A7BF-3619AF4F33EF}"/>
            </a:ext>
          </a:extLst>
        </xdr:cNvPr>
        <xdr:cNvSpPr/>
      </xdr:nvSpPr>
      <xdr:spPr>
        <a:xfrm>
          <a:off x="8775293" y="12775971"/>
          <a:ext cx="1168847" cy="65340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756975</xdr:colOff>
      <xdr:row>36</xdr:row>
      <xdr:rowOff>29789</xdr:rowOff>
    </xdr:from>
    <xdr:to>
      <xdr:col>16</xdr:col>
      <xdr:colOff>800140</xdr:colOff>
      <xdr:row>39</xdr:row>
      <xdr:rowOff>163645</xdr:rowOff>
    </xdr:to>
    <xdr:sp macro="" textlink="">
      <xdr:nvSpPr>
        <xdr:cNvPr id="19" name="Rectángulo redondeado 2">
          <a:extLst>
            <a:ext uri="{FF2B5EF4-FFF2-40B4-BE49-F238E27FC236}">
              <a16:creationId xmlns:a16="http://schemas.microsoft.com/office/drawing/2014/main" id="{E7191B17-BC72-43CE-B59C-6F794418A6DA}"/>
            </a:ext>
          </a:extLst>
        </xdr:cNvPr>
        <xdr:cNvSpPr/>
      </xdr:nvSpPr>
      <xdr:spPr>
        <a:xfrm>
          <a:off x="11563520" y="6991698"/>
          <a:ext cx="1168847" cy="65340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21</xdr:col>
      <xdr:colOff>305492</xdr:colOff>
      <xdr:row>69</xdr:row>
      <xdr:rowOff>142877</xdr:rowOff>
    </xdr:from>
    <xdr:to>
      <xdr:col>22</xdr:col>
      <xdr:colOff>829062</xdr:colOff>
      <xdr:row>73</xdr:row>
      <xdr:rowOff>80692</xdr:rowOff>
    </xdr:to>
    <xdr:sp macro="" textlink="">
      <xdr:nvSpPr>
        <xdr:cNvPr id="20" name="Rectángulo redondeado 2">
          <a:extLst>
            <a:ext uri="{FF2B5EF4-FFF2-40B4-BE49-F238E27FC236}">
              <a16:creationId xmlns:a16="http://schemas.microsoft.com/office/drawing/2014/main" id="{F640A6CA-09FD-49F3-BD7C-098B322E0275}"/>
            </a:ext>
          </a:extLst>
        </xdr:cNvPr>
        <xdr:cNvSpPr/>
      </xdr:nvSpPr>
      <xdr:spPr>
        <a:xfrm>
          <a:off x="20238719" y="12819786"/>
          <a:ext cx="1181661" cy="63054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21</xdr:col>
      <xdr:colOff>253537</xdr:colOff>
      <xdr:row>54</xdr:row>
      <xdr:rowOff>38968</xdr:rowOff>
    </xdr:from>
    <xdr:to>
      <xdr:col>22</xdr:col>
      <xdr:colOff>777107</xdr:colOff>
      <xdr:row>57</xdr:row>
      <xdr:rowOff>149965</xdr:rowOff>
    </xdr:to>
    <xdr:sp macro="" textlink="">
      <xdr:nvSpPr>
        <xdr:cNvPr id="21" name="Rectángulo redondeado 2">
          <a:extLst>
            <a:ext uri="{FF2B5EF4-FFF2-40B4-BE49-F238E27FC236}">
              <a16:creationId xmlns:a16="http://schemas.microsoft.com/office/drawing/2014/main" id="{C80C8AD3-4E6D-46F0-9985-DC66B6BD9CA3}"/>
            </a:ext>
          </a:extLst>
        </xdr:cNvPr>
        <xdr:cNvSpPr/>
      </xdr:nvSpPr>
      <xdr:spPr>
        <a:xfrm>
          <a:off x="20186764" y="10118150"/>
          <a:ext cx="1181661" cy="63054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11</xdr:col>
      <xdr:colOff>525086</xdr:colOff>
      <xdr:row>54</xdr:row>
      <xdr:rowOff>113261</xdr:rowOff>
    </xdr:from>
    <xdr:to>
      <xdr:col>13</xdr:col>
      <xdr:colOff>135376</xdr:colOff>
      <xdr:row>58</xdr:row>
      <xdr:rowOff>43963</xdr:rowOff>
    </xdr:to>
    <xdr:sp macro="" textlink="">
      <xdr:nvSpPr>
        <xdr:cNvPr id="22" name="Rectángulo redondeado 2">
          <a:extLst>
            <a:ext uri="{FF2B5EF4-FFF2-40B4-BE49-F238E27FC236}">
              <a16:creationId xmlns:a16="http://schemas.microsoft.com/office/drawing/2014/main" id="{07261319-993C-4AE4-B56C-6846E7B18DA1}"/>
            </a:ext>
          </a:extLst>
        </xdr:cNvPr>
        <xdr:cNvSpPr/>
      </xdr:nvSpPr>
      <xdr:spPr>
        <a:xfrm>
          <a:off x="8664631" y="10192443"/>
          <a:ext cx="1168927" cy="62342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7</xdr:col>
      <xdr:colOff>732904</xdr:colOff>
      <xdr:row>64</xdr:row>
      <xdr:rowOff>147898</xdr:rowOff>
    </xdr:from>
    <xdr:to>
      <xdr:col>9</xdr:col>
      <xdr:colOff>343195</xdr:colOff>
      <xdr:row>68</xdr:row>
      <xdr:rowOff>78600</xdr:rowOff>
    </xdr:to>
    <xdr:sp macro="" textlink="">
      <xdr:nvSpPr>
        <xdr:cNvPr id="23" name="Rectángulo redondeado 2">
          <a:extLst>
            <a:ext uri="{FF2B5EF4-FFF2-40B4-BE49-F238E27FC236}">
              <a16:creationId xmlns:a16="http://schemas.microsoft.com/office/drawing/2014/main" id="{31BDA7DA-E150-4786-A3AF-C1F67F426C79}"/>
            </a:ext>
          </a:extLst>
        </xdr:cNvPr>
        <xdr:cNvSpPr/>
      </xdr:nvSpPr>
      <xdr:spPr>
        <a:xfrm>
          <a:off x="5755177" y="11958898"/>
          <a:ext cx="1168927" cy="62342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11</xdr:col>
      <xdr:colOff>525086</xdr:colOff>
      <xdr:row>54</xdr:row>
      <xdr:rowOff>113261</xdr:rowOff>
    </xdr:from>
    <xdr:to>
      <xdr:col>13</xdr:col>
      <xdr:colOff>141091</xdr:colOff>
      <xdr:row>58</xdr:row>
      <xdr:rowOff>49678</xdr:rowOff>
    </xdr:to>
    <xdr:sp macro="" textlink="">
      <xdr:nvSpPr>
        <xdr:cNvPr id="24" name="Rectángulo redondeado 2">
          <a:extLst>
            <a:ext uri="{FF2B5EF4-FFF2-40B4-BE49-F238E27FC236}">
              <a16:creationId xmlns:a16="http://schemas.microsoft.com/office/drawing/2014/main" id="{3060F3C1-A199-4DB8-B279-0E245C73E5A2}"/>
            </a:ext>
          </a:extLst>
        </xdr:cNvPr>
        <xdr:cNvSpPr/>
      </xdr:nvSpPr>
      <xdr:spPr>
        <a:xfrm>
          <a:off x="8664631" y="10192443"/>
          <a:ext cx="1174642" cy="62914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7</xdr:col>
      <xdr:colOff>661726</xdr:colOff>
      <xdr:row>54</xdr:row>
      <xdr:rowOff>95943</xdr:rowOff>
    </xdr:from>
    <xdr:to>
      <xdr:col>9</xdr:col>
      <xdr:colOff>277732</xdr:colOff>
      <xdr:row>58</xdr:row>
      <xdr:rowOff>36170</xdr:rowOff>
    </xdr:to>
    <xdr:sp macro="" textlink="">
      <xdr:nvSpPr>
        <xdr:cNvPr id="25" name="Rectángulo redondeado 2">
          <a:extLst>
            <a:ext uri="{FF2B5EF4-FFF2-40B4-BE49-F238E27FC236}">
              <a16:creationId xmlns:a16="http://schemas.microsoft.com/office/drawing/2014/main" id="{F1B7BA13-4CE4-48C8-AAA0-4CDB609C06AF}"/>
            </a:ext>
          </a:extLst>
        </xdr:cNvPr>
        <xdr:cNvSpPr/>
      </xdr:nvSpPr>
      <xdr:spPr>
        <a:xfrm>
          <a:off x="5683999" y="10175125"/>
          <a:ext cx="1174642" cy="63295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7</xdr:col>
      <xdr:colOff>682854</xdr:colOff>
      <xdr:row>36</xdr:row>
      <xdr:rowOff>57497</xdr:rowOff>
    </xdr:from>
    <xdr:to>
      <xdr:col>9</xdr:col>
      <xdr:colOff>296955</xdr:colOff>
      <xdr:row>39</xdr:row>
      <xdr:rowOff>169000</xdr:rowOff>
    </xdr:to>
    <xdr:sp macro="" textlink="">
      <xdr:nvSpPr>
        <xdr:cNvPr id="26" name="Rectángulo redondeado 2">
          <a:extLst>
            <a:ext uri="{FF2B5EF4-FFF2-40B4-BE49-F238E27FC236}">
              <a16:creationId xmlns:a16="http://schemas.microsoft.com/office/drawing/2014/main" id="{2DC22A64-2D5B-43B8-820C-4A8EC251DB33}"/>
            </a:ext>
          </a:extLst>
        </xdr:cNvPr>
        <xdr:cNvSpPr/>
      </xdr:nvSpPr>
      <xdr:spPr>
        <a:xfrm>
          <a:off x="5705127" y="7019406"/>
          <a:ext cx="1172737" cy="63104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11</xdr:col>
      <xdr:colOff>509672</xdr:colOff>
      <xdr:row>35</xdr:row>
      <xdr:rowOff>157596</xdr:rowOff>
    </xdr:from>
    <xdr:to>
      <xdr:col>13</xdr:col>
      <xdr:colOff>123772</xdr:colOff>
      <xdr:row>39</xdr:row>
      <xdr:rowOff>101632</xdr:rowOff>
    </xdr:to>
    <xdr:sp macro="" textlink="">
      <xdr:nvSpPr>
        <xdr:cNvPr id="27" name="Rectángulo redondeado 2">
          <a:extLst>
            <a:ext uri="{FF2B5EF4-FFF2-40B4-BE49-F238E27FC236}">
              <a16:creationId xmlns:a16="http://schemas.microsoft.com/office/drawing/2014/main" id="{689C933C-D960-43A1-AD0C-1DAAFC9C5ACB}"/>
            </a:ext>
          </a:extLst>
        </xdr:cNvPr>
        <xdr:cNvSpPr/>
      </xdr:nvSpPr>
      <xdr:spPr>
        <a:xfrm>
          <a:off x="8649217" y="6946323"/>
          <a:ext cx="1172737" cy="63676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315710</xdr:colOff>
      <xdr:row>90</xdr:row>
      <xdr:rowOff>119841</xdr:rowOff>
    </xdr:from>
    <xdr:to>
      <xdr:col>23</xdr:col>
      <xdr:colOff>97852</xdr:colOff>
      <xdr:row>99</xdr:row>
      <xdr:rowOff>101017</xdr:rowOff>
    </xdr:to>
    <xdr:pic>
      <xdr:nvPicPr>
        <xdr:cNvPr id="28" name="Imagen 27">
          <a:extLst>
            <a:ext uri="{FF2B5EF4-FFF2-40B4-BE49-F238E27FC236}">
              <a16:creationId xmlns:a16="http://schemas.microsoft.com/office/drawing/2014/main" id="{338EC9B5-C475-44D3-A2C3-8BFA99D5860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996074" y="15238614"/>
          <a:ext cx="15143369" cy="1366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3.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D03D63E3-9E5B-4B03-B066-B945CBB9B654}"/>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703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64259EBE-0898-416B-8FDE-DF6F7F2E40BC}"/>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6276"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EBD0FC52-C0E1-4187-A114-9A2D3A767D67}"/>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258483"/>
          <a:ext cx="1409353" cy="133716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C65655C4-26F5-4E76-ABE6-CA2B00CDF8A2}"/>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42588" y="16136735"/>
          <a:ext cx="1408488" cy="1416108"/>
        </a:xfrm>
        <a:prstGeom prst="rect">
          <a:avLst/>
        </a:prstGeom>
      </xdr:spPr>
    </xdr:pic>
    <xdr:clientData/>
  </xdr:twoCellAnchor>
  <xdr:twoCellAnchor editAs="oneCell">
    <xdr:from>
      <xdr:col>2</xdr:col>
      <xdr:colOff>658090</xdr:colOff>
      <xdr:row>12</xdr:row>
      <xdr:rowOff>51953</xdr:rowOff>
    </xdr:from>
    <xdr:to>
      <xdr:col>7</xdr:col>
      <xdr:colOff>606136</xdr:colOff>
      <xdr:row>49</xdr:row>
      <xdr:rowOff>51955</xdr:rowOff>
    </xdr:to>
    <xdr:pic>
      <xdr:nvPicPr>
        <xdr:cNvPr id="8" name="Imagen 7">
          <a:extLst>
            <a:ext uri="{FF2B5EF4-FFF2-40B4-BE49-F238E27FC236}">
              <a16:creationId xmlns:a16="http://schemas.microsoft.com/office/drawing/2014/main" id="{C1FF6C6F-53D6-415C-94D4-9844AA8FC7A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66454" y="2701635"/>
          <a:ext cx="3758046" cy="6026729"/>
        </a:xfrm>
        <a:prstGeom prst="rect">
          <a:avLst/>
        </a:prstGeom>
      </xdr:spPr>
    </xdr:pic>
    <xdr:clientData/>
  </xdr:twoCellAnchor>
  <xdr:twoCellAnchor editAs="oneCell">
    <xdr:from>
      <xdr:col>7</xdr:col>
      <xdr:colOff>744683</xdr:colOff>
      <xdr:row>12</xdr:row>
      <xdr:rowOff>69272</xdr:rowOff>
    </xdr:from>
    <xdr:to>
      <xdr:col>12</xdr:col>
      <xdr:colOff>658091</xdr:colOff>
      <xdr:row>49</xdr:row>
      <xdr:rowOff>51954</xdr:rowOff>
    </xdr:to>
    <xdr:pic>
      <xdr:nvPicPr>
        <xdr:cNvPr id="9" name="Imagen 8">
          <a:extLst>
            <a:ext uri="{FF2B5EF4-FFF2-40B4-BE49-F238E27FC236}">
              <a16:creationId xmlns:a16="http://schemas.microsoft.com/office/drawing/2014/main" id="{DE410A10-A2A0-411F-A6C7-C43D1C1C3A7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663047" y="2718954"/>
          <a:ext cx="3723408" cy="6009409"/>
        </a:xfrm>
        <a:prstGeom prst="rect">
          <a:avLst/>
        </a:prstGeom>
      </xdr:spPr>
    </xdr:pic>
    <xdr:clientData/>
  </xdr:twoCellAnchor>
  <xdr:twoCellAnchor editAs="oneCell">
    <xdr:from>
      <xdr:col>13</xdr:col>
      <xdr:colOff>51954</xdr:colOff>
      <xdr:row>12</xdr:row>
      <xdr:rowOff>69272</xdr:rowOff>
    </xdr:from>
    <xdr:to>
      <xdr:col>17</xdr:col>
      <xdr:colOff>173183</xdr:colOff>
      <xdr:row>49</xdr:row>
      <xdr:rowOff>69272</xdr:rowOff>
    </xdr:to>
    <xdr:pic>
      <xdr:nvPicPr>
        <xdr:cNvPr id="10" name="Imagen 9">
          <a:extLst>
            <a:ext uri="{FF2B5EF4-FFF2-40B4-BE49-F238E27FC236}">
              <a16:creationId xmlns:a16="http://schemas.microsoft.com/office/drawing/2014/main" id="{55278190-4F94-424A-BCB6-F508EF70C47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542318" y="2718954"/>
          <a:ext cx="3723410" cy="6026727"/>
        </a:xfrm>
        <a:prstGeom prst="rect">
          <a:avLst/>
        </a:prstGeom>
      </xdr:spPr>
    </xdr:pic>
    <xdr:clientData/>
  </xdr:twoCellAnchor>
  <xdr:twoCellAnchor editAs="oneCell">
    <xdr:from>
      <xdr:col>17</xdr:col>
      <xdr:colOff>346363</xdr:colOff>
      <xdr:row>12</xdr:row>
      <xdr:rowOff>69272</xdr:rowOff>
    </xdr:from>
    <xdr:to>
      <xdr:col>19</xdr:col>
      <xdr:colOff>1143000</xdr:colOff>
      <xdr:row>49</xdr:row>
      <xdr:rowOff>86591</xdr:rowOff>
    </xdr:to>
    <xdr:pic>
      <xdr:nvPicPr>
        <xdr:cNvPr id="11" name="Imagen 10">
          <a:extLst>
            <a:ext uri="{FF2B5EF4-FFF2-40B4-BE49-F238E27FC236}">
              <a16:creationId xmlns:a16="http://schemas.microsoft.com/office/drawing/2014/main" id="{3FF544C6-6F42-4BA4-A003-4A726F8DA7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438908" y="2718954"/>
          <a:ext cx="3740728" cy="6044046"/>
        </a:xfrm>
        <a:prstGeom prst="rect">
          <a:avLst/>
        </a:prstGeom>
      </xdr:spPr>
    </xdr:pic>
    <xdr:clientData/>
  </xdr:twoCellAnchor>
  <xdr:twoCellAnchor editAs="oneCell">
    <xdr:from>
      <xdr:col>19</xdr:col>
      <xdr:colOff>1316180</xdr:colOff>
      <xdr:row>12</xdr:row>
      <xdr:rowOff>51955</xdr:rowOff>
    </xdr:from>
    <xdr:to>
      <xdr:col>23</xdr:col>
      <xdr:colOff>17318</xdr:colOff>
      <xdr:row>49</xdr:row>
      <xdr:rowOff>103909</xdr:rowOff>
    </xdr:to>
    <xdr:pic>
      <xdr:nvPicPr>
        <xdr:cNvPr id="12" name="Imagen 11">
          <a:extLst>
            <a:ext uri="{FF2B5EF4-FFF2-40B4-BE49-F238E27FC236}">
              <a16:creationId xmlns:a16="http://schemas.microsoft.com/office/drawing/2014/main" id="{284DCCC0-CBA3-4644-935D-88E5C22E702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7352816" y="2701637"/>
          <a:ext cx="3706093" cy="6078681"/>
        </a:xfrm>
        <a:prstGeom prst="rect">
          <a:avLst/>
        </a:prstGeom>
      </xdr:spPr>
    </xdr:pic>
    <xdr:clientData/>
  </xdr:twoCellAnchor>
  <xdr:twoCellAnchor editAs="oneCell">
    <xdr:from>
      <xdr:col>8</xdr:col>
      <xdr:colOff>17320</xdr:colOff>
      <xdr:row>50</xdr:row>
      <xdr:rowOff>17320</xdr:rowOff>
    </xdr:from>
    <xdr:to>
      <xdr:col>12</xdr:col>
      <xdr:colOff>623456</xdr:colOff>
      <xdr:row>89</xdr:row>
      <xdr:rowOff>103910</xdr:rowOff>
    </xdr:to>
    <xdr:pic>
      <xdr:nvPicPr>
        <xdr:cNvPr id="13" name="Imagen 12">
          <a:extLst>
            <a:ext uri="{FF2B5EF4-FFF2-40B4-BE49-F238E27FC236}">
              <a16:creationId xmlns:a16="http://schemas.microsoft.com/office/drawing/2014/main" id="{4F8F2389-AC2E-40E1-B7B7-D379FC7AA9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697684" y="8849593"/>
          <a:ext cx="3654136" cy="6217226"/>
        </a:xfrm>
        <a:prstGeom prst="rect">
          <a:avLst/>
        </a:prstGeom>
      </xdr:spPr>
    </xdr:pic>
    <xdr:clientData/>
  </xdr:twoCellAnchor>
  <xdr:twoCellAnchor editAs="oneCell">
    <xdr:from>
      <xdr:col>17</xdr:col>
      <xdr:colOff>363683</xdr:colOff>
      <xdr:row>49</xdr:row>
      <xdr:rowOff>121225</xdr:rowOff>
    </xdr:from>
    <xdr:to>
      <xdr:col>19</xdr:col>
      <xdr:colOff>1073728</xdr:colOff>
      <xdr:row>89</xdr:row>
      <xdr:rowOff>86590</xdr:rowOff>
    </xdr:to>
    <xdr:pic>
      <xdr:nvPicPr>
        <xdr:cNvPr id="14" name="Imagen 13">
          <a:extLst>
            <a:ext uri="{FF2B5EF4-FFF2-40B4-BE49-F238E27FC236}">
              <a16:creationId xmlns:a16="http://schemas.microsoft.com/office/drawing/2014/main" id="{A7CD0BA0-BEC8-4F50-ABC3-0F4F06F76DB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3456228" y="8797634"/>
          <a:ext cx="3654136" cy="6251865"/>
        </a:xfrm>
        <a:prstGeom prst="rect">
          <a:avLst/>
        </a:prstGeom>
      </xdr:spPr>
    </xdr:pic>
    <xdr:clientData/>
  </xdr:twoCellAnchor>
  <xdr:twoCellAnchor editAs="oneCell">
    <xdr:from>
      <xdr:col>19</xdr:col>
      <xdr:colOff>1316180</xdr:colOff>
      <xdr:row>12</xdr:row>
      <xdr:rowOff>51955</xdr:rowOff>
    </xdr:from>
    <xdr:to>
      <xdr:col>20</xdr:col>
      <xdr:colOff>1333498</xdr:colOff>
      <xdr:row>38</xdr:row>
      <xdr:rowOff>25978</xdr:rowOff>
    </xdr:to>
    <xdr:pic>
      <xdr:nvPicPr>
        <xdr:cNvPr id="15" name="Imagen 14">
          <a:extLst>
            <a:ext uri="{FF2B5EF4-FFF2-40B4-BE49-F238E27FC236}">
              <a16:creationId xmlns:a16="http://schemas.microsoft.com/office/drawing/2014/main" id="{35ACA017-9116-45F1-8D78-DC8ACC62013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7352816" y="2701637"/>
          <a:ext cx="1333500" cy="4286250"/>
        </a:xfrm>
        <a:prstGeom prst="rect">
          <a:avLst/>
        </a:prstGeom>
      </xdr:spPr>
    </xdr:pic>
    <xdr:clientData/>
  </xdr:twoCellAnchor>
  <xdr:twoCellAnchor editAs="oneCell">
    <xdr:from>
      <xdr:col>13</xdr:col>
      <xdr:colOff>69271</xdr:colOff>
      <xdr:row>50</xdr:row>
      <xdr:rowOff>34634</xdr:rowOff>
    </xdr:from>
    <xdr:to>
      <xdr:col>17</xdr:col>
      <xdr:colOff>173181</xdr:colOff>
      <xdr:row>89</xdr:row>
      <xdr:rowOff>69273</xdr:rowOff>
    </xdr:to>
    <xdr:pic>
      <xdr:nvPicPr>
        <xdr:cNvPr id="16" name="Imagen 15">
          <a:extLst>
            <a:ext uri="{FF2B5EF4-FFF2-40B4-BE49-F238E27FC236}">
              <a16:creationId xmlns:a16="http://schemas.microsoft.com/office/drawing/2014/main" id="{8A095F74-7791-4D98-994C-572D03D9DF3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559635" y="8866907"/>
          <a:ext cx="3706091" cy="6165275"/>
        </a:xfrm>
        <a:prstGeom prst="rect">
          <a:avLst/>
        </a:prstGeom>
      </xdr:spPr>
    </xdr:pic>
    <xdr:clientData/>
  </xdr:twoCellAnchor>
  <xdr:twoCellAnchor editAs="oneCell">
    <xdr:from>
      <xdr:col>8</xdr:col>
      <xdr:colOff>367665</xdr:colOff>
      <xdr:row>90</xdr:row>
      <xdr:rowOff>154477</xdr:rowOff>
    </xdr:from>
    <xdr:to>
      <xdr:col>23</xdr:col>
      <xdr:colOff>149807</xdr:colOff>
      <xdr:row>99</xdr:row>
      <xdr:rowOff>135653</xdr:rowOff>
    </xdr:to>
    <xdr:pic>
      <xdr:nvPicPr>
        <xdr:cNvPr id="17" name="Imagen 16">
          <a:extLst>
            <a:ext uri="{FF2B5EF4-FFF2-40B4-BE49-F238E27FC236}">
              <a16:creationId xmlns:a16="http://schemas.microsoft.com/office/drawing/2014/main" id="{821C458F-4D28-4D2B-9744-BC037E83A17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48029" y="15273250"/>
          <a:ext cx="15143369" cy="1366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4.xml><?xml version="1.0" encoding="utf-8"?>
<xdr:wsDr xmlns:xdr="http://schemas.openxmlformats.org/drawingml/2006/spreadsheetDrawing" xmlns:a="http://schemas.openxmlformats.org/drawingml/2006/main">
  <xdr:twoCellAnchor editAs="oneCell">
    <xdr:from>
      <xdr:col>17</xdr:col>
      <xdr:colOff>1038745</xdr:colOff>
      <xdr:row>37</xdr:row>
      <xdr:rowOff>111182</xdr:rowOff>
    </xdr:from>
    <xdr:to>
      <xdr:col>24</xdr:col>
      <xdr:colOff>969880</xdr:colOff>
      <xdr:row>77</xdr:row>
      <xdr:rowOff>56397</xdr:rowOff>
    </xdr:to>
    <xdr:pic>
      <xdr:nvPicPr>
        <xdr:cNvPr id="2" name="Imagen 1">
          <a:extLst>
            <a:ext uri="{FF2B5EF4-FFF2-40B4-BE49-F238E27FC236}">
              <a16:creationId xmlns:a16="http://schemas.microsoft.com/office/drawing/2014/main" id="{AAAAD826-143C-4B50-BFB1-984031B3F6A7}"/>
            </a:ext>
          </a:extLst>
        </xdr:cNvPr>
        <xdr:cNvPicPr>
          <a:picLocks noChangeAspect="1" noChangeArrowheads="1"/>
        </xdr:cNvPicPr>
      </xdr:nvPicPr>
      <xdr:blipFill rotWithShape="1">
        <a:blip xmlns:r="http://schemas.openxmlformats.org/officeDocument/2006/relationships" r:embed="rId1" cstate="print">
          <a:biLevel thresh="75000"/>
          <a:extLst>
            <a:ext uri="{28A0092B-C50C-407E-A947-70E740481C1C}">
              <a14:useLocalDpi xmlns:a14="http://schemas.microsoft.com/office/drawing/2010/main" val="0"/>
            </a:ext>
          </a:extLst>
        </a:blip>
        <a:srcRect l="27459" r="21847"/>
        <a:stretch/>
      </xdr:blipFill>
      <xdr:spPr bwMode="auto">
        <a:xfrm>
          <a:off x="14470900" y="7521632"/>
          <a:ext cx="8758905" cy="68298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63500</xdr:colOff>
      <xdr:row>0</xdr:row>
      <xdr:rowOff>0</xdr:rowOff>
    </xdr:from>
    <xdr:to>
      <xdr:col>25</xdr:col>
      <xdr:colOff>1276721</xdr:colOff>
      <xdr:row>0</xdr:row>
      <xdr:rowOff>625747</xdr:rowOff>
    </xdr:to>
    <xdr:pic>
      <xdr:nvPicPr>
        <xdr:cNvPr id="3" name="Imagen 11">
          <a:extLst>
            <a:ext uri="{FF2B5EF4-FFF2-40B4-BE49-F238E27FC236}">
              <a16:creationId xmlns:a16="http://schemas.microsoft.com/office/drawing/2014/main" id="{D4485502-BEB9-4F1C-B458-24E66A7A2F54}"/>
            </a:ext>
          </a:extLst>
        </xdr:cNvPr>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3443565" y="0"/>
          <a:ext cx="121703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4" name="Imagen 10" descr="Gus Marcos – Inversiones Inmobiliarias">
          <a:extLst>
            <a:ext uri="{FF2B5EF4-FFF2-40B4-BE49-F238E27FC236}">
              <a16:creationId xmlns:a16="http://schemas.microsoft.com/office/drawing/2014/main" id="{2662033D-85A0-48D1-80F6-CC5F90AA86BB}"/>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22517793" y="21128"/>
          <a:ext cx="676276"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76</xdr:row>
      <xdr:rowOff>51954</xdr:rowOff>
    </xdr:from>
    <xdr:to>
      <xdr:col>17</xdr:col>
      <xdr:colOff>1410295</xdr:colOff>
      <xdr:row>79</xdr:row>
      <xdr:rowOff>589</xdr:rowOff>
    </xdr:to>
    <xdr:sp macro="" textlink="">
      <xdr:nvSpPr>
        <xdr:cNvPr id="5" name="CuadroTexto 4">
          <a:extLst>
            <a:ext uri="{FF2B5EF4-FFF2-40B4-BE49-F238E27FC236}">
              <a16:creationId xmlns:a16="http://schemas.microsoft.com/office/drawing/2014/main" id="{FDDA124D-5CC5-415F-9E67-8C19A4FC637E}"/>
            </a:ext>
          </a:extLst>
        </xdr:cNvPr>
        <xdr:cNvSpPr txBox="1"/>
      </xdr:nvSpPr>
      <xdr:spPr>
        <a:xfrm>
          <a:off x="12267507" y="14171814"/>
          <a:ext cx="2573038" cy="487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75</xdr:row>
      <xdr:rowOff>103909</xdr:rowOff>
    </xdr:from>
    <xdr:to>
      <xdr:col>16</xdr:col>
      <xdr:colOff>259814</xdr:colOff>
      <xdr:row>79</xdr:row>
      <xdr:rowOff>7780</xdr:rowOff>
    </xdr:to>
    <xdr:sp macro="" textlink="">
      <xdr:nvSpPr>
        <xdr:cNvPr id="6" name="Rectángulo redondeado 2">
          <a:extLst>
            <a:ext uri="{FF2B5EF4-FFF2-40B4-BE49-F238E27FC236}">
              <a16:creationId xmlns:a16="http://schemas.microsoft.com/office/drawing/2014/main" id="{5A951C16-4AC6-42D6-9A18-FFCAC680EFBA}"/>
            </a:ext>
          </a:extLst>
        </xdr:cNvPr>
        <xdr:cNvSpPr/>
      </xdr:nvSpPr>
      <xdr:spPr>
        <a:xfrm>
          <a:off x="11020425" y="14046604"/>
          <a:ext cx="1191359" cy="62205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192851</xdr:colOff>
      <xdr:row>71</xdr:row>
      <xdr:rowOff>16212</xdr:rowOff>
    </xdr:from>
    <xdr:to>
      <xdr:col>16</xdr:col>
      <xdr:colOff>256450</xdr:colOff>
      <xdr:row>74</xdr:row>
      <xdr:rowOff>91230</xdr:rowOff>
    </xdr:to>
    <xdr:sp macro="" textlink="">
      <xdr:nvSpPr>
        <xdr:cNvPr id="7" name="Rectángulo redondeado 2">
          <a:extLst>
            <a:ext uri="{FF2B5EF4-FFF2-40B4-BE49-F238E27FC236}">
              <a16:creationId xmlns:a16="http://schemas.microsoft.com/office/drawing/2014/main" id="{A4D4034B-CB53-4C6F-993F-EB0AC93F03C5}"/>
            </a:ext>
          </a:extLst>
        </xdr:cNvPr>
        <xdr:cNvSpPr/>
      </xdr:nvSpPr>
      <xdr:spPr>
        <a:xfrm>
          <a:off x="11022776" y="13259772"/>
          <a:ext cx="1185644" cy="589368"/>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282580</xdr:colOff>
      <xdr:row>72</xdr:row>
      <xdr:rowOff>96983</xdr:rowOff>
    </xdr:from>
    <xdr:to>
      <xdr:col>17</xdr:col>
      <xdr:colOff>1381148</xdr:colOff>
      <xdr:row>74</xdr:row>
      <xdr:rowOff>168396</xdr:rowOff>
    </xdr:to>
    <xdr:sp macro="" textlink="">
      <xdr:nvSpPr>
        <xdr:cNvPr id="8" name="CuadroTexto 7">
          <a:extLst>
            <a:ext uri="{FF2B5EF4-FFF2-40B4-BE49-F238E27FC236}">
              <a16:creationId xmlns:a16="http://schemas.microsoft.com/office/drawing/2014/main" id="{B499E8DC-0A63-421A-B8AE-B448CE131B98}"/>
            </a:ext>
          </a:extLst>
        </xdr:cNvPr>
        <xdr:cNvSpPr txBox="1"/>
      </xdr:nvSpPr>
      <xdr:spPr>
        <a:xfrm>
          <a:off x="12240265" y="13504373"/>
          <a:ext cx="2573038" cy="421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114301</xdr:rowOff>
    </xdr:to>
    <xdr:sp macro="" textlink="">
      <xdr:nvSpPr>
        <xdr:cNvPr id="9" name="AutoShape 1">
          <a:extLst>
            <a:ext uri="{FF2B5EF4-FFF2-40B4-BE49-F238E27FC236}">
              <a16:creationId xmlns:a16="http://schemas.microsoft.com/office/drawing/2014/main" id="{C3A48DC3-F125-4C5B-B0C1-13F80496841C}"/>
            </a:ext>
          </a:extLst>
        </xdr:cNvPr>
        <xdr:cNvSpPr>
          <a:spLocks noChangeAspect="1" noChangeArrowheads="1"/>
        </xdr:cNvSpPr>
      </xdr:nvSpPr>
      <xdr:spPr bwMode="auto">
        <a:xfrm>
          <a:off x="6600825" y="6124575"/>
          <a:ext cx="304800" cy="28575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415637</xdr:colOff>
      <xdr:row>81</xdr:row>
      <xdr:rowOff>69272</xdr:rowOff>
    </xdr:from>
    <xdr:to>
      <xdr:col>9</xdr:col>
      <xdr:colOff>266700</xdr:colOff>
      <xdr:row>89</xdr:row>
      <xdr:rowOff>60640</xdr:rowOff>
    </xdr:to>
    <xdr:pic>
      <xdr:nvPicPr>
        <xdr:cNvPr id="10" name="Imagen 9">
          <a:extLst>
            <a:ext uri="{FF2B5EF4-FFF2-40B4-BE49-F238E27FC236}">
              <a16:creationId xmlns:a16="http://schemas.microsoft.com/office/drawing/2014/main" id="{C27DBF87-C0E7-4F1D-88C6-039151975072}"/>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454362" y="15059717"/>
          <a:ext cx="1413163" cy="1336298"/>
        </a:xfrm>
        <a:prstGeom prst="rect">
          <a:avLst/>
        </a:prstGeom>
      </xdr:spPr>
    </xdr:pic>
    <xdr:clientData/>
  </xdr:twoCellAnchor>
  <xdr:twoCellAnchor editAs="oneCell">
    <xdr:from>
      <xdr:col>11</xdr:col>
      <xdr:colOff>124689</xdr:colOff>
      <xdr:row>80</xdr:row>
      <xdr:rowOff>138545</xdr:rowOff>
    </xdr:from>
    <xdr:to>
      <xdr:col>12</xdr:col>
      <xdr:colOff>745546</xdr:colOff>
      <xdr:row>89</xdr:row>
      <xdr:rowOff>54550</xdr:rowOff>
    </xdr:to>
    <xdr:pic>
      <xdr:nvPicPr>
        <xdr:cNvPr id="11" name="Imagen 10">
          <a:extLst>
            <a:ext uri="{FF2B5EF4-FFF2-40B4-BE49-F238E27FC236}">
              <a16:creationId xmlns:a16="http://schemas.microsoft.com/office/drawing/2014/main" id="{0E94C133-E60C-49B8-9CEA-386FD6EAF957}"/>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8289519" y="14955635"/>
          <a:ext cx="1400002" cy="1434290"/>
        </a:xfrm>
        <a:prstGeom prst="rect">
          <a:avLst/>
        </a:prstGeom>
      </xdr:spPr>
    </xdr:pic>
    <xdr:clientData/>
  </xdr:twoCellAnchor>
  <xdr:twoCellAnchor editAs="oneCell">
    <xdr:from>
      <xdr:col>7</xdr:col>
      <xdr:colOff>107549</xdr:colOff>
      <xdr:row>80</xdr:row>
      <xdr:rowOff>67283</xdr:rowOff>
    </xdr:from>
    <xdr:to>
      <xdr:col>21</xdr:col>
      <xdr:colOff>246536</xdr:colOff>
      <xdr:row>87</xdr:row>
      <xdr:rowOff>136069</xdr:rowOff>
    </xdr:to>
    <xdr:pic>
      <xdr:nvPicPr>
        <xdr:cNvPr id="12" name="Imagen 11">
          <a:extLst>
            <a:ext uri="{FF2B5EF4-FFF2-40B4-BE49-F238E27FC236}">
              <a16:creationId xmlns:a16="http://schemas.microsoft.com/office/drawing/2014/main" id="{4276DDA9-C52D-450C-852B-2252490BF982}"/>
            </a:ext>
          </a:extLst>
        </xdr:cNvPr>
        <xdr:cNvPicPr>
          <a:picLocks noChangeAspect="1" noChangeArrowheads="1"/>
        </xdr:cNvPicPr>
      </xdr:nvPicPr>
      <xdr:blipFill>
        <a:blip xmlns:r="http://schemas.openxmlformats.org/officeDocument/2006/relationships" r:embed="rId6" cstate="email">
          <a:extLst>
            <a:ext uri="{28A0092B-C50C-407E-A947-70E740481C1C}">
              <a14:useLocalDpi xmlns:a14="http://schemas.microsoft.com/office/drawing/2010/main" val="0"/>
            </a:ext>
          </a:extLst>
        </a:blip>
        <a:srcRect/>
        <a:stretch>
          <a:fillRect/>
        </a:stretch>
      </xdr:blipFill>
      <xdr:spPr bwMode="auto">
        <a:xfrm>
          <a:off x="5144369" y="14886278"/>
          <a:ext cx="14561742" cy="12422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748554</xdr:colOff>
      <xdr:row>77</xdr:row>
      <xdr:rowOff>83178</xdr:rowOff>
    </xdr:from>
    <xdr:to>
      <xdr:col>10</xdr:col>
      <xdr:colOff>290600</xdr:colOff>
      <xdr:row>79</xdr:row>
      <xdr:rowOff>90401</xdr:rowOff>
    </xdr:to>
    <xdr:sp macro="" textlink="">
      <xdr:nvSpPr>
        <xdr:cNvPr id="13" name="CuadroTexto 12">
          <a:extLst>
            <a:ext uri="{FF2B5EF4-FFF2-40B4-BE49-F238E27FC236}">
              <a16:creationId xmlns:a16="http://schemas.microsoft.com/office/drawing/2014/main" id="{F99B0B74-51F5-409A-B728-35E644BDC0F7}"/>
            </a:ext>
          </a:extLst>
        </xdr:cNvPr>
        <xdr:cNvSpPr txBox="1"/>
      </xdr:nvSpPr>
      <xdr:spPr>
        <a:xfrm>
          <a:off x="2659269" y="14372583"/>
          <a:ext cx="5009396" cy="380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NOTA:</a:t>
          </a:r>
          <a:r>
            <a:rPr lang="es-ES" sz="1600" b="1" baseline="0">
              <a:solidFill>
                <a:schemeClr val="tx1"/>
              </a:solidFill>
            </a:rPr>
            <a:t> Reparaciòn de fisuras en losas para libera el 5 %  </a:t>
          </a:r>
        </a:p>
        <a:p>
          <a:endParaRPr lang="es-ES" sz="1600" b="1">
            <a:solidFill>
              <a:schemeClr val="tx1"/>
            </a:solidFill>
          </a:endParaRPr>
        </a:p>
      </xdr:txBody>
    </xdr:sp>
    <xdr:clientData/>
  </xdr:twoCellAnchor>
  <xdr:twoCellAnchor editAs="oneCell">
    <xdr:from>
      <xdr:col>2</xdr:col>
      <xdr:colOff>230853</xdr:colOff>
      <xdr:row>22</xdr:row>
      <xdr:rowOff>58842</xdr:rowOff>
    </xdr:from>
    <xdr:to>
      <xdr:col>6</xdr:col>
      <xdr:colOff>702254</xdr:colOff>
      <xdr:row>49</xdr:row>
      <xdr:rowOff>59573</xdr:rowOff>
    </xdr:to>
    <xdr:pic>
      <xdr:nvPicPr>
        <xdr:cNvPr id="15" name="Imagen 14">
          <a:extLst>
            <a:ext uri="{FF2B5EF4-FFF2-40B4-BE49-F238E27FC236}">
              <a16:creationId xmlns:a16="http://schemas.microsoft.com/office/drawing/2014/main" id="{A6CED0C7-1589-4D32-973A-779EA2A4414C}"/>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1364328" y="4808007"/>
          <a:ext cx="3589886" cy="4719416"/>
        </a:xfrm>
        <a:prstGeom prst="rect">
          <a:avLst/>
        </a:prstGeom>
      </xdr:spPr>
    </xdr:pic>
    <xdr:clientData/>
  </xdr:twoCellAnchor>
  <xdr:twoCellAnchor editAs="oneCell">
    <xdr:from>
      <xdr:col>7</xdr:col>
      <xdr:colOff>227045</xdr:colOff>
      <xdr:row>22</xdr:row>
      <xdr:rowOff>7621</xdr:rowOff>
    </xdr:from>
    <xdr:to>
      <xdr:col>12</xdr:col>
      <xdr:colOff>1970</xdr:colOff>
      <xdr:row>48</xdr:row>
      <xdr:rowOff>155863</xdr:rowOff>
    </xdr:to>
    <xdr:pic>
      <xdr:nvPicPr>
        <xdr:cNvPr id="16" name="Imagen 15">
          <a:extLst>
            <a:ext uri="{FF2B5EF4-FFF2-40B4-BE49-F238E27FC236}">
              <a16:creationId xmlns:a16="http://schemas.microsoft.com/office/drawing/2014/main" id="{F181F05A-9A40-4890-B3B7-B36E529F67F5}"/>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val="0"/>
            </a:ext>
          </a:extLst>
        </a:blip>
        <a:stretch>
          <a:fillRect/>
        </a:stretch>
      </xdr:blipFill>
      <xdr:spPr>
        <a:xfrm>
          <a:off x="5265770" y="4762501"/>
          <a:ext cx="3680175" cy="4689762"/>
        </a:xfrm>
        <a:prstGeom prst="rect">
          <a:avLst/>
        </a:prstGeom>
      </xdr:spPr>
    </xdr:pic>
    <xdr:clientData/>
  </xdr:twoCellAnchor>
  <xdr:twoCellAnchor editAs="oneCell">
    <xdr:from>
      <xdr:col>4</xdr:col>
      <xdr:colOff>629172</xdr:colOff>
      <xdr:row>50</xdr:row>
      <xdr:rowOff>70091</xdr:rowOff>
    </xdr:from>
    <xdr:to>
      <xdr:col>9</xdr:col>
      <xdr:colOff>288693</xdr:colOff>
      <xdr:row>77</xdr:row>
      <xdr:rowOff>20395</xdr:rowOff>
    </xdr:to>
    <xdr:pic>
      <xdr:nvPicPr>
        <xdr:cNvPr id="17" name="Imagen 16">
          <a:extLst>
            <a:ext uri="{FF2B5EF4-FFF2-40B4-BE49-F238E27FC236}">
              <a16:creationId xmlns:a16="http://schemas.microsoft.com/office/drawing/2014/main" id="{707E1A0D-4A19-48EC-A0AB-E7E9981B2F97}"/>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val="0"/>
            </a:ext>
          </a:extLst>
        </a:blip>
        <a:stretch>
          <a:fillRect/>
        </a:stretch>
      </xdr:blipFill>
      <xdr:spPr>
        <a:xfrm>
          <a:off x="3320937" y="9707486"/>
          <a:ext cx="3568581" cy="4600409"/>
        </a:xfrm>
        <a:prstGeom prst="rect">
          <a:avLst/>
        </a:prstGeom>
      </xdr:spPr>
    </xdr:pic>
    <xdr:clientData/>
  </xdr:twoCellAnchor>
  <xdr:twoCellAnchor>
    <xdr:from>
      <xdr:col>17</xdr:col>
      <xdr:colOff>1391516</xdr:colOff>
      <xdr:row>38</xdr:row>
      <xdr:rowOff>95769</xdr:rowOff>
    </xdr:from>
    <xdr:to>
      <xdr:col>24</xdr:col>
      <xdr:colOff>536864</xdr:colOff>
      <xdr:row>77</xdr:row>
      <xdr:rowOff>103909</xdr:rowOff>
    </xdr:to>
    <xdr:sp macro="" textlink="">
      <xdr:nvSpPr>
        <xdr:cNvPr id="18" name="Rectángulo redondeado 2">
          <a:extLst>
            <a:ext uri="{FF2B5EF4-FFF2-40B4-BE49-F238E27FC236}">
              <a16:creationId xmlns:a16="http://schemas.microsoft.com/office/drawing/2014/main" id="{6DA8658F-DE0C-4E92-980E-287B8D3EDE53}"/>
            </a:ext>
          </a:extLst>
        </xdr:cNvPr>
        <xdr:cNvSpPr/>
      </xdr:nvSpPr>
      <xdr:spPr>
        <a:xfrm>
          <a:off x="14795789" y="7715769"/>
          <a:ext cx="7977620" cy="6779549"/>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wsDr>
</file>

<file path=xl/drawings/drawing215.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8CD8284C-34D8-4E51-942E-19357600270E}"/>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322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5B46951C-3ED8-4D31-9180-29285A71787B}"/>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2466" cy="6448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D591954A-FB0B-4521-BFAC-E07C755C6DC5}"/>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258483"/>
          <a:ext cx="1413163" cy="133335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93F6D8F1-07B4-4312-89CB-7473A6953C12}"/>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42588" y="16136735"/>
          <a:ext cx="1412298" cy="1419918"/>
        </a:xfrm>
        <a:prstGeom prst="rect">
          <a:avLst/>
        </a:prstGeom>
      </xdr:spPr>
    </xdr:pic>
    <xdr:clientData/>
  </xdr:twoCellAnchor>
  <xdr:twoCellAnchor editAs="oneCell">
    <xdr:from>
      <xdr:col>8</xdr:col>
      <xdr:colOff>249382</xdr:colOff>
      <xdr:row>90</xdr:row>
      <xdr:rowOff>13854</xdr:rowOff>
    </xdr:from>
    <xdr:to>
      <xdr:col>23</xdr:col>
      <xdr:colOff>872836</xdr:colOff>
      <xdr:row>98</xdr:row>
      <xdr:rowOff>110836</xdr:rowOff>
    </xdr:to>
    <xdr:pic>
      <xdr:nvPicPr>
        <xdr:cNvPr id="6" name="Imagen 5">
          <a:extLst>
            <a:ext uri="{FF2B5EF4-FFF2-40B4-BE49-F238E27FC236}">
              <a16:creationId xmlns:a16="http://schemas.microsoft.com/office/drawing/2014/main" id="{5C6314A4-2D3A-4F7E-AFF3-2BC93887433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65347" y="16191114"/>
          <a:ext cx="16429239" cy="1455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567171</xdr:colOff>
      <xdr:row>81</xdr:row>
      <xdr:rowOff>26497</xdr:rowOff>
    </xdr:from>
    <xdr:to>
      <xdr:col>18</xdr:col>
      <xdr:colOff>1337311</xdr:colOff>
      <xdr:row>86</xdr:row>
      <xdr:rowOff>103908</xdr:rowOff>
    </xdr:to>
    <xdr:sp macro="" textlink="">
      <xdr:nvSpPr>
        <xdr:cNvPr id="7" name="CuadroTexto 6">
          <a:extLst>
            <a:ext uri="{FF2B5EF4-FFF2-40B4-BE49-F238E27FC236}">
              <a16:creationId xmlns:a16="http://schemas.microsoft.com/office/drawing/2014/main" id="{178042EE-D92B-466F-AD48-867D951A3730}"/>
            </a:ext>
          </a:extLst>
        </xdr:cNvPr>
        <xdr:cNvSpPr txBox="1"/>
      </xdr:nvSpPr>
      <xdr:spPr>
        <a:xfrm>
          <a:off x="8706716" y="14781588"/>
          <a:ext cx="7610822" cy="943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400" b="1">
              <a:solidFill>
                <a:schemeClr val="dk1"/>
              </a:solidFill>
              <a:effectLst/>
              <a:latin typeface="+mn-lt"/>
              <a:ea typeface="+mn-ea"/>
              <a:cs typeface="+mn-cs"/>
            </a:rPr>
            <a:t>NOTA:</a:t>
          </a:r>
          <a:r>
            <a:rPr lang="es-ES" sz="2400" b="1" baseline="0">
              <a:solidFill>
                <a:schemeClr val="dk1"/>
              </a:solidFill>
              <a:effectLst/>
              <a:latin typeface="+mn-lt"/>
              <a:ea typeface="+mn-ea"/>
              <a:cs typeface="+mn-cs"/>
            </a:rPr>
            <a:t> Reparaciòn de fisuras en losas E3 para liberar el 5%</a:t>
          </a:r>
          <a:endParaRPr lang="es-ES" sz="5400" b="1">
            <a:solidFill>
              <a:schemeClr val="tx1"/>
            </a:solidFill>
          </a:endParaRPr>
        </a:p>
      </xdr:txBody>
    </xdr:sp>
    <xdr:clientData/>
  </xdr:twoCellAnchor>
  <xdr:twoCellAnchor editAs="oneCell">
    <xdr:from>
      <xdr:col>0</xdr:col>
      <xdr:colOff>227214</xdr:colOff>
      <xdr:row>25</xdr:row>
      <xdr:rowOff>55764</xdr:rowOff>
    </xdr:from>
    <xdr:to>
      <xdr:col>7</xdr:col>
      <xdr:colOff>701374</xdr:colOff>
      <xdr:row>67</xdr:row>
      <xdr:rowOff>74985</xdr:rowOff>
    </xdr:to>
    <xdr:pic>
      <xdr:nvPicPr>
        <xdr:cNvPr id="8" name="Imagen 7">
          <a:extLst>
            <a:ext uri="{FF2B5EF4-FFF2-40B4-BE49-F238E27FC236}">
              <a16:creationId xmlns:a16="http://schemas.microsoft.com/office/drawing/2014/main" id="{D6E1B303-C02C-4AF9-8F25-37B4FFE79ED1}"/>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227214" y="5112673"/>
          <a:ext cx="5496433" cy="7292857"/>
        </a:xfrm>
        <a:prstGeom prst="rect">
          <a:avLst/>
        </a:prstGeom>
      </xdr:spPr>
    </xdr:pic>
    <xdr:clientData/>
  </xdr:twoCellAnchor>
  <xdr:twoCellAnchor editAs="oneCell">
    <xdr:from>
      <xdr:col>8</xdr:col>
      <xdr:colOff>336842</xdr:colOff>
      <xdr:row>25</xdr:row>
      <xdr:rowOff>17319</xdr:rowOff>
    </xdr:from>
    <xdr:to>
      <xdr:col>15</xdr:col>
      <xdr:colOff>933857</xdr:colOff>
      <xdr:row>67</xdr:row>
      <xdr:rowOff>121229</xdr:rowOff>
    </xdr:to>
    <xdr:pic>
      <xdr:nvPicPr>
        <xdr:cNvPr id="9" name="Imagen 8">
          <a:extLst>
            <a:ext uri="{FF2B5EF4-FFF2-40B4-BE49-F238E27FC236}">
              <a16:creationId xmlns:a16="http://schemas.microsoft.com/office/drawing/2014/main" id="{D1706A6C-2D12-4119-AB94-331C629DEEA4}"/>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6138433" y="5074228"/>
          <a:ext cx="5601969" cy="7377546"/>
        </a:xfrm>
        <a:prstGeom prst="rect">
          <a:avLst/>
        </a:prstGeom>
      </xdr:spPr>
    </xdr:pic>
    <xdr:clientData/>
  </xdr:twoCellAnchor>
  <xdr:twoCellAnchor editAs="oneCell">
    <xdr:from>
      <xdr:col>16</xdr:col>
      <xdr:colOff>249903</xdr:colOff>
      <xdr:row>25</xdr:row>
      <xdr:rowOff>37534</xdr:rowOff>
    </xdr:from>
    <xdr:to>
      <xdr:col>20</xdr:col>
      <xdr:colOff>296314</xdr:colOff>
      <xdr:row>67</xdr:row>
      <xdr:rowOff>74989</xdr:rowOff>
    </xdr:to>
    <xdr:pic>
      <xdr:nvPicPr>
        <xdr:cNvPr id="10" name="Imagen 9">
          <a:extLst>
            <a:ext uri="{FF2B5EF4-FFF2-40B4-BE49-F238E27FC236}">
              <a16:creationId xmlns:a16="http://schemas.microsoft.com/office/drawing/2014/main" id="{022F3B1A-4D3A-455D-88EA-89D553EDBD3F}"/>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val="0"/>
            </a:ext>
          </a:extLst>
        </a:blip>
        <a:stretch>
          <a:fillRect/>
        </a:stretch>
      </xdr:blipFill>
      <xdr:spPr>
        <a:xfrm>
          <a:off x="12182130" y="5094443"/>
          <a:ext cx="5917275" cy="7311091"/>
        </a:xfrm>
        <a:prstGeom prst="rect">
          <a:avLst/>
        </a:prstGeom>
      </xdr:spPr>
    </xdr:pic>
    <xdr:clientData/>
  </xdr:twoCellAnchor>
  <xdr:twoCellAnchor editAs="oneCell">
    <xdr:from>
      <xdr:col>20</xdr:col>
      <xdr:colOff>704331</xdr:colOff>
      <xdr:row>12</xdr:row>
      <xdr:rowOff>103909</xdr:rowOff>
    </xdr:from>
    <xdr:to>
      <xdr:col>25</xdr:col>
      <xdr:colOff>172920</xdr:colOff>
      <xdr:row>47</xdr:row>
      <xdr:rowOff>94210</xdr:rowOff>
    </xdr:to>
    <xdr:pic>
      <xdr:nvPicPr>
        <xdr:cNvPr id="11" name="Imagen 10">
          <a:extLst>
            <a:ext uri="{FF2B5EF4-FFF2-40B4-BE49-F238E27FC236}">
              <a16:creationId xmlns:a16="http://schemas.microsoft.com/office/drawing/2014/main" id="{44CC0464-0A28-463D-95D4-E45BF670E764}"/>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val="0"/>
            </a:ext>
          </a:extLst>
        </a:blip>
        <a:stretch>
          <a:fillRect/>
        </a:stretch>
      </xdr:blipFill>
      <xdr:spPr>
        <a:xfrm>
          <a:off x="18507422" y="2770909"/>
          <a:ext cx="5529953" cy="6190210"/>
        </a:xfrm>
        <a:prstGeom prst="rect">
          <a:avLst/>
        </a:prstGeom>
      </xdr:spPr>
    </xdr:pic>
    <xdr:clientData/>
  </xdr:twoCellAnchor>
  <xdr:twoCellAnchor editAs="oneCell">
    <xdr:from>
      <xdr:col>20</xdr:col>
      <xdr:colOff>708139</xdr:colOff>
      <xdr:row>48</xdr:row>
      <xdr:rowOff>25112</xdr:rowOff>
    </xdr:from>
    <xdr:to>
      <xdr:col>25</xdr:col>
      <xdr:colOff>178207</xdr:colOff>
      <xdr:row>83</xdr:row>
      <xdr:rowOff>17318</xdr:rowOff>
    </xdr:to>
    <xdr:pic>
      <xdr:nvPicPr>
        <xdr:cNvPr id="12" name="Imagen 11">
          <a:extLst>
            <a:ext uri="{FF2B5EF4-FFF2-40B4-BE49-F238E27FC236}">
              <a16:creationId xmlns:a16="http://schemas.microsoft.com/office/drawing/2014/main" id="{22E04846-B798-494A-BFB0-24823FFDE447}"/>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18511230" y="9065203"/>
          <a:ext cx="5531432" cy="6053570"/>
        </a:xfrm>
        <a:prstGeom prst="rect">
          <a:avLst/>
        </a:prstGeom>
      </xdr:spPr>
    </xdr:pic>
    <xdr:clientData/>
  </xdr:twoCellAnchor>
</xdr:wsDr>
</file>

<file path=xl/drawings/drawing216.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16A83558-A438-4D09-9C7A-8B67787B0416}"/>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443565" y="0"/>
          <a:ext cx="121703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A3FF1A25-0C89-47F5-8EC1-5F49BDFFE4F8}"/>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517793" y="21128"/>
          <a:ext cx="676276"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76</xdr:row>
      <xdr:rowOff>51954</xdr:rowOff>
    </xdr:from>
    <xdr:to>
      <xdr:col>17</xdr:col>
      <xdr:colOff>1410295</xdr:colOff>
      <xdr:row>79</xdr:row>
      <xdr:rowOff>589</xdr:rowOff>
    </xdr:to>
    <xdr:sp macro="" textlink="">
      <xdr:nvSpPr>
        <xdr:cNvPr id="4" name="CuadroTexto 3">
          <a:extLst>
            <a:ext uri="{FF2B5EF4-FFF2-40B4-BE49-F238E27FC236}">
              <a16:creationId xmlns:a16="http://schemas.microsoft.com/office/drawing/2014/main" id="{F5FF771E-1965-49B8-922A-ED50BC219102}"/>
            </a:ext>
          </a:extLst>
        </xdr:cNvPr>
        <xdr:cNvSpPr txBox="1"/>
      </xdr:nvSpPr>
      <xdr:spPr>
        <a:xfrm>
          <a:off x="12267507" y="14038464"/>
          <a:ext cx="2573038" cy="487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75</xdr:row>
      <xdr:rowOff>103909</xdr:rowOff>
    </xdr:from>
    <xdr:to>
      <xdr:col>16</xdr:col>
      <xdr:colOff>259814</xdr:colOff>
      <xdr:row>79</xdr:row>
      <xdr:rowOff>7780</xdr:rowOff>
    </xdr:to>
    <xdr:sp macro="" textlink="">
      <xdr:nvSpPr>
        <xdr:cNvPr id="5" name="Rectángulo redondeado 2">
          <a:extLst>
            <a:ext uri="{FF2B5EF4-FFF2-40B4-BE49-F238E27FC236}">
              <a16:creationId xmlns:a16="http://schemas.microsoft.com/office/drawing/2014/main" id="{E990CE73-5168-429B-B15C-798709353893}"/>
            </a:ext>
          </a:extLst>
        </xdr:cNvPr>
        <xdr:cNvSpPr/>
      </xdr:nvSpPr>
      <xdr:spPr>
        <a:xfrm>
          <a:off x="11020425" y="13913254"/>
          <a:ext cx="1191359" cy="62205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192851</xdr:colOff>
      <xdr:row>71</xdr:row>
      <xdr:rowOff>16212</xdr:rowOff>
    </xdr:from>
    <xdr:to>
      <xdr:col>16</xdr:col>
      <xdr:colOff>256450</xdr:colOff>
      <xdr:row>74</xdr:row>
      <xdr:rowOff>91230</xdr:rowOff>
    </xdr:to>
    <xdr:sp macro="" textlink="">
      <xdr:nvSpPr>
        <xdr:cNvPr id="6" name="Rectángulo redondeado 2">
          <a:extLst>
            <a:ext uri="{FF2B5EF4-FFF2-40B4-BE49-F238E27FC236}">
              <a16:creationId xmlns:a16="http://schemas.microsoft.com/office/drawing/2014/main" id="{45094DBE-8405-45BD-B6B0-8106D91A99A9}"/>
            </a:ext>
          </a:extLst>
        </xdr:cNvPr>
        <xdr:cNvSpPr/>
      </xdr:nvSpPr>
      <xdr:spPr>
        <a:xfrm>
          <a:off x="11022776" y="13126422"/>
          <a:ext cx="1185644" cy="589368"/>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282580</xdr:colOff>
      <xdr:row>72</xdr:row>
      <xdr:rowOff>96983</xdr:rowOff>
    </xdr:from>
    <xdr:to>
      <xdr:col>17</xdr:col>
      <xdr:colOff>1381148</xdr:colOff>
      <xdr:row>74</xdr:row>
      <xdr:rowOff>168396</xdr:rowOff>
    </xdr:to>
    <xdr:sp macro="" textlink="">
      <xdr:nvSpPr>
        <xdr:cNvPr id="7" name="CuadroTexto 6">
          <a:extLst>
            <a:ext uri="{FF2B5EF4-FFF2-40B4-BE49-F238E27FC236}">
              <a16:creationId xmlns:a16="http://schemas.microsoft.com/office/drawing/2014/main" id="{FB769A17-75F3-4AF4-A284-0758756070D1}"/>
            </a:ext>
          </a:extLst>
        </xdr:cNvPr>
        <xdr:cNvSpPr txBox="1"/>
      </xdr:nvSpPr>
      <xdr:spPr>
        <a:xfrm>
          <a:off x="12240265" y="13371023"/>
          <a:ext cx="2573038" cy="421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114301</xdr:rowOff>
    </xdr:to>
    <xdr:sp macro="" textlink="">
      <xdr:nvSpPr>
        <xdr:cNvPr id="8" name="AutoShape 1">
          <a:extLst>
            <a:ext uri="{FF2B5EF4-FFF2-40B4-BE49-F238E27FC236}">
              <a16:creationId xmlns:a16="http://schemas.microsoft.com/office/drawing/2014/main" id="{2174A2F5-4156-49CD-B761-E364A721F772}"/>
            </a:ext>
          </a:extLst>
        </xdr:cNvPr>
        <xdr:cNvSpPr>
          <a:spLocks noChangeAspect="1" noChangeArrowheads="1"/>
        </xdr:cNvSpPr>
      </xdr:nvSpPr>
      <xdr:spPr bwMode="auto">
        <a:xfrm>
          <a:off x="6600825" y="6076950"/>
          <a:ext cx="304800" cy="28575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415637</xdr:colOff>
      <xdr:row>81</xdr:row>
      <xdr:rowOff>69272</xdr:rowOff>
    </xdr:from>
    <xdr:to>
      <xdr:col>9</xdr:col>
      <xdr:colOff>266700</xdr:colOff>
      <xdr:row>89</xdr:row>
      <xdr:rowOff>60640</xdr:rowOff>
    </xdr:to>
    <xdr:pic>
      <xdr:nvPicPr>
        <xdr:cNvPr id="9" name="Imagen 8">
          <a:extLst>
            <a:ext uri="{FF2B5EF4-FFF2-40B4-BE49-F238E27FC236}">
              <a16:creationId xmlns:a16="http://schemas.microsoft.com/office/drawing/2014/main" id="{4411E1F7-C02A-459D-BDBF-FC865BF5FDAB}"/>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5454362" y="14926367"/>
          <a:ext cx="1413163" cy="1336297"/>
        </a:xfrm>
        <a:prstGeom prst="rect">
          <a:avLst/>
        </a:prstGeom>
      </xdr:spPr>
    </xdr:pic>
    <xdr:clientData/>
  </xdr:twoCellAnchor>
  <xdr:twoCellAnchor editAs="oneCell">
    <xdr:from>
      <xdr:col>11</xdr:col>
      <xdr:colOff>124689</xdr:colOff>
      <xdr:row>80</xdr:row>
      <xdr:rowOff>138545</xdr:rowOff>
    </xdr:from>
    <xdr:to>
      <xdr:col>12</xdr:col>
      <xdr:colOff>745546</xdr:colOff>
      <xdr:row>89</xdr:row>
      <xdr:rowOff>54550</xdr:rowOff>
    </xdr:to>
    <xdr:pic>
      <xdr:nvPicPr>
        <xdr:cNvPr id="10" name="Imagen 9">
          <a:extLst>
            <a:ext uri="{FF2B5EF4-FFF2-40B4-BE49-F238E27FC236}">
              <a16:creationId xmlns:a16="http://schemas.microsoft.com/office/drawing/2014/main" id="{3A462129-AE50-4A00-93AD-525436BD8B9A}"/>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289519" y="14822285"/>
          <a:ext cx="1400002" cy="1434290"/>
        </a:xfrm>
        <a:prstGeom prst="rect">
          <a:avLst/>
        </a:prstGeom>
      </xdr:spPr>
    </xdr:pic>
    <xdr:clientData/>
  </xdr:twoCellAnchor>
  <xdr:twoCellAnchor editAs="oneCell">
    <xdr:from>
      <xdr:col>7</xdr:col>
      <xdr:colOff>107549</xdr:colOff>
      <xdr:row>80</xdr:row>
      <xdr:rowOff>67283</xdr:rowOff>
    </xdr:from>
    <xdr:to>
      <xdr:col>21</xdr:col>
      <xdr:colOff>246536</xdr:colOff>
      <xdr:row>87</xdr:row>
      <xdr:rowOff>136069</xdr:rowOff>
    </xdr:to>
    <xdr:pic>
      <xdr:nvPicPr>
        <xdr:cNvPr id="11" name="Imagen 10">
          <a:extLst>
            <a:ext uri="{FF2B5EF4-FFF2-40B4-BE49-F238E27FC236}">
              <a16:creationId xmlns:a16="http://schemas.microsoft.com/office/drawing/2014/main" id="{F4A4A48F-ADB9-4DB0-8D30-4E2FFB29725D}"/>
            </a:ext>
          </a:extLst>
        </xdr:cNvPr>
        <xdr:cNvPicPr>
          <a:picLocks noChangeAspect="1" noChangeArrowheads="1"/>
        </xdr:cNvPicPr>
      </xdr:nvPicPr>
      <xdr:blipFill>
        <a:blip xmlns:r="http://schemas.openxmlformats.org/officeDocument/2006/relationships" r:embed="rId5" cstate="email">
          <a:extLst>
            <a:ext uri="{28A0092B-C50C-407E-A947-70E740481C1C}">
              <a14:useLocalDpi xmlns:a14="http://schemas.microsoft.com/office/drawing/2010/main" val="0"/>
            </a:ext>
          </a:extLst>
        </a:blip>
        <a:srcRect/>
        <a:stretch>
          <a:fillRect/>
        </a:stretch>
      </xdr:blipFill>
      <xdr:spPr bwMode="auto">
        <a:xfrm>
          <a:off x="5144369" y="14752928"/>
          <a:ext cx="14573172" cy="12422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748554</xdr:colOff>
      <xdr:row>77</xdr:row>
      <xdr:rowOff>83178</xdr:rowOff>
    </xdr:from>
    <xdr:to>
      <xdr:col>10</xdr:col>
      <xdr:colOff>290600</xdr:colOff>
      <xdr:row>79</xdr:row>
      <xdr:rowOff>90401</xdr:rowOff>
    </xdr:to>
    <xdr:sp macro="" textlink="">
      <xdr:nvSpPr>
        <xdr:cNvPr id="15" name="CuadroTexto 14">
          <a:extLst>
            <a:ext uri="{FF2B5EF4-FFF2-40B4-BE49-F238E27FC236}">
              <a16:creationId xmlns:a16="http://schemas.microsoft.com/office/drawing/2014/main" id="{62A1A066-DDA8-4EE5-AFBA-8BC326230CE3}"/>
            </a:ext>
          </a:extLst>
        </xdr:cNvPr>
        <xdr:cNvSpPr txBox="1"/>
      </xdr:nvSpPr>
      <xdr:spPr>
        <a:xfrm>
          <a:off x="2653554" y="14474587"/>
          <a:ext cx="4997273" cy="370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NOTA:</a:t>
          </a:r>
          <a:r>
            <a:rPr lang="es-ES" sz="1600" b="1" baseline="0">
              <a:solidFill>
                <a:schemeClr val="tx1"/>
              </a:solidFill>
            </a:rPr>
            <a:t> Reparaciòn de fisuras en losas para libera el 5 %  </a:t>
          </a:r>
        </a:p>
        <a:p>
          <a:endParaRPr lang="es-ES" sz="1600" b="1">
            <a:solidFill>
              <a:schemeClr val="tx1"/>
            </a:solidFill>
          </a:endParaRPr>
        </a:p>
      </xdr:txBody>
    </xdr:sp>
    <xdr:clientData/>
  </xdr:twoCellAnchor>
  <xdr:twoCellAnchor editAs="oneCell">
    <xdr:from>
      <xdr:col>16</xdr:col>
      <xdr:colOff>1004455</xdr:colOff>
      <xdr:row>39</xdr:row>
      <xdr:rowOff>19864</xdr:rowOff>
    </xdr:from>
    <xdr:to>
      <xdr:col>24</xdr:col>
      <xdr:colOff>201930</xdr:colOff>
      <xdr:row>72</xdr:row>
      <xdr:rowOff>171970</xdr:rowOff>
    </xdr:to>
    <xdr:pic>
      <xdr:nvPicPr>
        <xdr:cNvPr id="18" name="Imagen 17">
          <a:extLst>
            <a:ext uri="{FF2B5EF4-FFF2-40B4-BE49-F238E27FC236}">
              <a16:creationId xmlns:a16="http://schemas.microsoft.com/office/drawing/2014/main" id="{6A6147DD-AD36-477E-9DE2-FFB8ACBE8EB2}"/>
            </a:ext>
          </a:extLst>
        </xdr:cNvPr>
        <xdr:cNvPicPr>
          <a:picLocks noChangeAspect="1" noChangeArrowheads="1"/>
        </xdr:cNvPicPr>
      </xdr:nvPicPr>
      <xdr:blipFill rotWithShape="1">
        <a:blip xmlns:r="http://schemas.openxmlformats.org/officeDocument/2006/relationships" r:embed="rId6" cstate="print">
          <a:biLevel thresh="75000"/>
          <a:extLst>
            <a:ext uri="{28A0092B-C50C-407E-A947-70E740481C1C}">
              <a14:useLocalDpi xmlns:a14="http://schemas.microsoft.com/office/drawing/2010/main" val="0"/>
            </a:ext>
          </a:extLst>
        </a:blip>
        <a:srcRect l="17500" t="8068" r="35079" b="9852"/>
        <a:stretch/>
      </xdr:blipFill>
      <xdr:spPr bwMode="auto">
        <a:xfrm>
          <a:off x="12936682" y="7813046"/>
          <a:ext cx="9499888" cy="5863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1085329</xdr:colOff>
      <xdr:row>41</xdr:row>
      <xdr:rowOff>103909</xdr:rowOff>
    </xdr:from>
    <xdr:to>
      <xdr:col>24</xdr:col>
      <xdr:colOff>361777</xdr:colOff>
      <xdr:row>69</xdr:row>
      <xdr:rowOff>88495</xdr:rowOff>
    </xdr:to>
    <xdr:sp macro="" textlink="">
      <xdr:nvSpPr>
        <xdr:cNvPr id="19" name="Rectángulo redondeado 2">
          <a:extLst>
            <a:ext uri="{FF2B5EF4-FFF2-40B4-BE49-F238E27FC236}">
              <a16:creationId xmlns:a16="http://schemas.microsoft.com/office/drawing/2014/main" id="{F75A0615-91A8-4DEE-92F2-4A6B5631D268}"/>
            </a:ext>
          </a:extLst>
        </xdr:cNvPr>
        <xdr:cNvSpPr/>
      </xdr:nvSpPr>
      <xdr:spPr>
        <a:xfrm>
          <a:off x="13017556" y="8243454"/>
          <a:ext cx="9580766" cy="4833677"/>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2</xdr:col>
      <xdr:colOff>154132</xdr:colOff>
      <xdr:row>21</xdr:row>
      <xdr:rowOff>98195</xdr:rowOff>
    </xdr:from>
    <xdr:to>
      <xdr:col>12</xdr:col>
      <xdr:colOff>521948</xdr:colOff>
      <xdr:row>52</xdr:row>
      <xdr:rowOff>71178</xdr:rowOff>
    </xdr:to>
    <xdr:pic>
      <xdr:nvPicPr>
        <xdr:cNvPr id="17" name="Imagen 16">
          <a:extLst>
            <a:ext uri="{FF2B5EF4-FFF2-40B4-BE49-F238E27FC236}">
              <a16:creationId xmlns:a16="http://schemas.microsoft.com/office/drawing/2014/main" id="{5B94962D-73E8-438E-98B5-A02480C8D547}"/>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1279814" y="4687513"/>
          <a:ext cx="8160998" cy="5428210"/>
        </a:xfrm>
        <a:prstGeom prst="rect">
          <a:avLst/>
        </a:prstGeom>
      </xdr:spPr>
    </xdr:pic>
    <xdr:clientData/>
  </xdr:twoCellAnchor>
  <xdr:twoCellAnchor editAs="oneCell">
    <xdr:from>
      <xdr:col>2</xdr:col>
      <xdr:colOff>152055</xdr:colOff>
      <xdr:row>52</xdr:row>
      <xdr:rowOff>165562</xdr:rowOff>
    </xdr:from>
    <xdr:to>
      <xdr:col>12</xdr:col>
      <xdr:colOff>517641</xdr:colOff>
      <xdr:row>77</xdr:row>
      <xdr:rowOff>103909</xdr:rowOff>
    </xdr:to>
    <xdr:pic>
      <xdr:nvPicPr>
        <xdr:cNvPr id="20" name="Imagen 19">
          <a:extLst>
            <a:ext uri="{FF2B5EF4-FFF2-40B4-BE49-F238E27FC236}">
              <a16:creationId xmlns:a16="http://schemas.microsoft.com/office/drawing/2014/main" id="{0A046746-67B2-4D1B-8090-EECC705CBAA1}"/>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val="0"/>
            </a:ext>
          </a:extLst>
        </a:blip>
        <a:stretch>
          <a:fillRect/>
        </a:stretch>
      </xdr:blipFill>
      <xdr:spPr>
        <a:xfrm>
          <a:off x="1277737" y="10210107"/>
          <a:ext cx="8158768" cy="4285211"/>
        </a:xfrm>
        <a:prstGeom prst="rect">
          <a:avLst/>
        </a:prstGeom>
      </xdr:spPr>
    </xdr:pic>
    <xdr:clientData/>
  </xdr:twoCellAnchor>
</xdr:wsDr>
</file>

<file path=xl/drawings/drawing217.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BB113429-8D1A-41AA-A49C-2B3BB20EDFC3}"/>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703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B3C98C65-C197-4576-8748-AF435A2D4398}"/>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6276"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6F28668D-3CE3-4FD1-B223-8AC27E0A2EBC}"/>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258483"/>
          <a:ext cx="1409353" cy="133716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12901524-A9B6-4916-925A-9E404B3E9FE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42588" y="16136735"/>
          <a:ext cx="1408488" cy="1416108"/>
        </a:xfrm>
        <a:prstGeom prst="rect">
          <a:avLst/>
        </a:prstGeom>
      </xdr:spPr>
    </xdr:pic>
    <xdr:clientData/>
  </xdr:twoCellAnchor>
  <xdr:twoCellAnchor editAs="oneCell">
    <xdr:from>
      <xdr:col>8</xdr:col>
      <xdr:colOff>249382</xdr:colOff>
      <xdr:row>90</xdr:row>
      <xdr:rowOff>13854</xdr:rowOff>
    </xdr:from>
    <xdr:to>
      <xdr:col>23</xdr:col>
      <xdr:colOff>872836</xdr:colOff>
      <xdr:row>98</xdr:row>
      <xdr:rowOff>110836</xdr:rowOff>
    </xdr:to>
    <xdr:pic>
      <xdr:nvPicPr>
        <xdr:cNvPr id="6" name="Imagen 5">
          <a:extLst>
            <a:ext uri="{FF2B5EF4-FFF2-40B4-BE49-F238E27FC236}">
              <a16:creationId xmlns:a16="http://schemas.microsoft.com/office/drawing/2014/main" id="{AC723201-921F-4CC6-86B6-6210D8EFB41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65347" y="16191114"/>
          <a:ext cx="16429239" cy="1455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322813</xdr:colOff>
      <xdr:row>83</xdr:row>
      <xdr:rowOff>161232</xdr:rowOff>
    </xdr:from>
    <xdr:to>
      <xdr:col>17</xdr:col>
      <xdr:colOff>1177638</xdr:colOff>
      <xdr:row>89</xdr:row>
      <xdr:rowOff>67367</xdr:rowOff>
    </xdr:to>
    <xdr:sp macro="" textlink="">
      <xdr:nvSpPr>
        <xdr:cNvPr id="7" name="CuadroTexto 6">
          <a:extLst>
            <a:ext uri="{FF2B5EF4-FFF2-40B4-BE49-F238E27FC236}">
              <a16:creationId xmlns:a16="http://schemas.microsoft.com/office/drawing/2014/main" id="{28F6A234-542D-4FE0-8086-79DA9F4578B9}"/>
            </a:ext>
          </a:extLst>
        </xdr:cNvPr>
        <xdr:cNvSpPr txBox="1"/>
      </xdr:nvSpPr>
      <xdr:spPr>
        <a:xfrm>
          <a:off x="10020995" y="15262687"/>
          <a:ext cx="4560916" cy="945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400" b="1">
              <a:solidFill>
                <a:schemeClr val="dk1"/>
              </a:solidFill>
              <a:effectLst/>
              <a:latin typeface="+mn-lt"/>
              <a:ea typeface="+mn-ea"/>
              <a:cs typeface="+mn-cs"/>
            </a:rPr>
            <a:t>NOTA:</a:t>
          </a:r>
          <a:r>
            <a:rPr lang="es-ES" sz="2400" b="1" baseline="0">
              <a:solidFill>
                <a:schemeClr val="dk1"/>
              </a:solidFill>
              <a:effectLst/>
              <a:latin typeface="+mn-lt"/>
              <a:ea typeface="+mn-ea"/>
              <a:cs typeface="+mn-cs"/>
            </a:rPr>
            <a:t> Losa N3 para liberar el 5%</a:t>
          </a:r>
          <a:endParaRPr lang="es-ES" sz="5400" b="1">
            <a:solidFill>
              <a:schemeClr val="tx1"/>
            </a:solidFill>
          </a:endParaRPr>
        </a:p>
      </xdr:txBody>
    </xdr:sp>
    <xdr:clientData/>
  </xdr:twoCellAnchor>
  <xdr:twoCellAnchor editAs="oneCell">
    <xdr:from>
      <xdr:col>0</xdr:col>
      <xdr:colOff>290425</xdr:colOff>
      <xdr:row>19</xdr:row>
      <xdr:rowOff>200197</xdr:rowOff>
    </xdr:from>
    <xdr:to>
      <xdr:col>15</xdr:col>
      <xdr:colOff>1043489</xdr:colOff>
      <xdr:row>72</xdr:row>
      <xdr:rowOff>159672</xdr:rowOff>
    </xdr:to>
    <xdr:pic>
      <xdr:nvPicPr>
        <xdr:cNvPr id="13" name="Imagen 12">
          <a:extLst>
            <a:ext uri="{FF2B5EF4-FFF2-40B4-BE49-F238E27FC236}">
              <a16:creationId xmlns:a16="http://schemas.microsoft.com/office/drawing/2014/main" id="{E907FBE4-78A1-44F3-92F2-3D7835CA947D}"/>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290425" y="4183379"/>
          <a:ext cx="11559609" cy="9172748"/>
        </a:xfrm>
        <a:prstGeom prst="rect">
          <a:avLst/>
        </a:prstGeom>
      </xdr:spPr>
    </xdr:pic>
    <xdr:clientData/>
  </xdr:twoCellAnchor>
  <xdr:twoCellAnchor editAs="oneCell">
    <xdr:from>
      <xdr:col>16</xdr:col>
      <xdr:colOff>254058</xdr:colOff>
      <xdr:row>19</xdr:row>
      <xdr:rowOff>207817</xdr:rowOff>
    </xdr:from>
    <xdr:to>
      <xdr:col>25</xdr:col>
      <xdr:colOff>970372</xdr:colOff>
      <xdr:row>72</xdr:row>
      <xdr:rowOff>123131</xdr:rowOff>
    </xdr:to>
    <xdr:pic>
      <xdr:nvPicPr>
        <xdr:cNvPr id="14" name="Imagen 13">
          <a:extLst>
            <a:ext uri="{FF2B5EF4-FFF2-40B4-BE49-F238E27FC236}">
              <a16:creationId xmlns:a16="http://schemas.microsoft.com/office/drawing/2014/main" id="{DA9A7BC9-1BE0-44F4-9337-0D4D2B201EAF}"/>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12186285" y="4190999"/>
          <a:ext cx="12648542" cy="9128587"/>
        </a:xfrm>
        <a:prstGeom prst="rect">
          <a:avLst/>
        </a:prstGeom>
      </xdr:spPr>
    </xdr:pic>
    <xdr:clientData/>
  </xdr:twoCellAnchor>
</xdr:wsDr>
</file>

<file path=xl/drawings/drawing218.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8AD853B0-8CCC-4778-93E3-61F58885E6A8}"/>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28377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70026045-89C0-4811-8A63-2FE809CE4E53}"/>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19386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76</xdr:row>
      <xdr:rowOff>51954</xdr:rowOff>
    </xdr:from>
    <xdr:to>
      <xdr:col>17</xdr:col>
      <xdr:colOff>1410295</xdr:colOff>
      <xdr:row>79</xdr:row>
      <xdr:rowOff>589</xdr:rowOff>
    </xdr:to>
    <xdr:sp macro="" textlink="">
      <xdr:nvSpPr>
        <xdr:cNvPr id="4" name="CuadroTexto 3">
          <a:extLst>
            <a:ext uri="{FF2B5EF4-FFF2-40B4-BE49-F238E27FC236}">
              <a16:creationId xmlns:a16="http://schemas.microsoft.com/office/drawing/2014/main" id="{E776CED2-B090-4178-A64A-BD2C43673612}"/>
            </a:ext>
          </a:extLst>
        </xdr:cNvPr>
        <xdr:cNvSpPr txBox="1"/>
      </xdr:nvSpPr>
      <xdr:spPr>
        <a:xfrm>
          <a:off x="11970327" y="13806054"/>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75</xdr:row>
      <xdr:rowOff>103909</xdr:rowOff>
    </xdr:from>
    <xdr:to>
      <xdr:col>16</xdr:col>
      <xdr:colOff>259814</xdr:colOff>
      <xdr:row>79</xdr:row>
      <xdr:rowOff>7780</xdr:rowOff>
    </xdr:to>
    <xdr:sp macro="" textlink="">
      <xdr:nvSpPr>
        <xdr:cNvPr id="5" name="Rectángulo redondeado 2">
          <a:extLst>
            <a:ext uri="{FF2B5EF4-FFF2-40B4-BE49-F238E27FC236}">
              <a16:creationId xmlns:a16="http://schemas.microsoft.com/office/drawing/2014/main" id="{4CECA5AA-3B17-4DCC-A7D9-CEC5050BAA67}"/>
            </a:ext>
          </a:extLst>
        </xdr:cNvPr>
        <xdr:cNvSpPr/>
      </xdr:nvSpPr>
      <xdr:spPr>
        <a:xfrm>
          <a:off x="10753725" y="13696084"/>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192851</xdr:colOff>
      <xdr:row>71</xdr:row>
      <xdr:rowOff>16212</xdr:rowOff>
    </xdr:from>
    <xdr:to>
      <xdr:col>16</xdr:col>
      <xdr:colOff>256450</xdr:colOff>
      <xdr:row>74</xdr:row>
      <xdr:rowOff>91230</xdr:rowOff>
    </xdr:to>
    <xdr:sp macro="" textlink="">
      <xdr:nvSpPr>
        <xdr:cNvPr id="6" name="Rectángulo redondeado 2">
          <a:extLst>
            <a:ext uri="{FF2B5EF4-FFF2-40B4-BE49-F238E27FC236}">
              <a16:creationId xmlns:a16="http://schemas.microsoft.com/office/drawing/2014/main" id="{BDC8A39C-3CB6-4607-BD36-32AD7853DB95}"/>
            </a:ext>
          </a:extLst>
        </xdr:cNvPr>
        <xdr:cNvSpPr/>
      </xdr:nvSpPr>
      <xdr:spPr>
        <a:xfrm>
          <a:off x="10756076" y="12932112"/>
          <a:ext cx="1158974" cy="56079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282580</xdr:colOff>
      <xdr:row>72</xdr:row>
      <xdr:rowOff>96983</xdr:rowOff>
    </xdr:from>
    <xdr:to>
      <xdr:col>17</xdr:col>
      <xdr:colOff>1381148</xdr:colOff>
      <xdr:row>74</xdr:row>
      <xdr:rowOff>168396</xdr:rowOff>
    </xdr:to>
    <xdr:sp macro="" textlink="">
      <xdr:nvSpPr>
        <xdr:cNvPr id="7" name="CuadroTexto 6">
          <a:extLst>
            <a:ext uri="{FF2B5EF4-FFF2-40B4-BE49-F238E27FC236}">
              <a16:creationId xmlns:a16="http://schemas.microsoft.com/office/drawing/2014/main" id="{8D7E07F2-4CEF-4ED0-9897-F69857DFCC2A}"/>
            </a:ext>
          </a:extLst>
        </xdr:cNvPr>
        <xdr:cNvSpPr txBox="1"/>
      </xdr:nvSpPr>
      <xdr:spPr>
        <a:xfrm>
          <a:off x="11941180" y="13174808"/>
          <a:ext cx="2536843" cy="395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114301</xdr:rowOff>
    </xdr:to>
    <xdr:sp macro="" textlink="">
      <xdr:nvSpPr>
        <xdr:cNvPr id="8" name="AutoShape 1">
          <a:extLst>
            <a:ext uri="{FF2B5EF4-FFF2-40B4-BE49-F238E27FC236}">
              <a16:creationId xmlns:a16="http://schemas.microsoft.com/office/drawing/2014/main" id="{6556CDE3-A197-44AE-A085-90FD045848CC}"/>
            </a:ext>
          </a:extLst>
        </xdr:cNvPr>
        <xdr:cNvSpPr>
          <a:spLocks noChangeAspect="1" noChangeArrowheads="1"/>
        </xdr:cNvSpPr>
      </xdr:nvSpPr>
      <xdr:spPr bwMode="auto">
        <a:xfrm>
          <a:off x="6438900" y="6124575"/>
          <a:ext cx="304800" cy="28575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415637</xdr:colOff>
      <xdr:row>81</xdr:row>
      <xdr:rowOff>69272</xdr:rowOff>
    </xdr:from>
    <xdr:to>
      <xdr:col>9</xdr:col>
      <xdr:colOff>266700</xdr:colOff>
      <xdr:row>89</xdr:row>
      <xdr:rowOff>33424</xdr:rowOff>
    </xdr:to>
    <xdr:pic>
      <xdr:nvPicPr>
        <xdr:cNvPr id="9" name="Imagen 8">
          <a:extLst>
            <a:ext uri="{FF2B5EF4-FFF2-40B4-BE49-F238E27FC236}">
              <a16:creationId xmlns:a16="http://schemas.microsoft.com/office/drawing/2014/main" id="{55D33B16-16FE-4D46-8804-F19A6ADBF88B}"/>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5330537" y="14680622"/>
          <a:ext cx="1375063" cy="1263907"/>
        </a:xfrm>
        <a:prstGeom prst="rect">
          <a:avLst/>
        </a:prstGeom>
      </xdr:spPr>
    </xdr:pic>
    <xdr:clientData/>
  </xdr:twoCellAnchor>
  <xdr:twoCellAnchor editAs="oneCell">
    <xdr:from>
      <xdr:col>11</xdr:col>
      <xdr:colOff>124689</xdr:colOff>
      <xdr:row>80</xdr:row>
      <xdr:rowOff>138545</xdr:rowOff>
    </xdr:from>
    <xdr:to>
      <xdr:col>12</xdr:col>
      <xdr:colOff>745546</xdr:colOff>
      <xdr:row>89</xdr:row>
      <xdr:rowOff>27335</xdr:rowOff>
    </xdr:to>
    <xdr:pic>
      <xdr:nvPicPr>
        <xdr:cNvPr id="10" name="Imagen 9">
          <a:extLst>
            <a:ext uri="{FF2B5EF4-FFF2-40B4-BE49-F238E27FC236}">
              <a16:creationId xmlns:a16="http://schemas.microsoft.com/office/drawing/2014/main" id="{E59D4B0B-BFCC-4299-9A64-4B7275F393FA}"/>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087589" y="14587970"/>
          <a:ext cx="1379047" cy="1358090"/>
        </a:xfrm>
        <a:prstGeom prst="rect">
          <a:avLst/>
        </a:prstGeom>
      </xdr:spPr>
    </xdr:pic>
    <xdr:clientData/>
  </xdr:twoCellAnchor>
  <xdr:twoCellAnchor>
    <xdr:from>
      <xdr:col>4</xdr:col>
      <xdr:colOff>610008</xdr:colOff>
      <xdr:row>77</xdr:row>
      <xdr:rowOff>108116</xdr:rowOff>
    </xdr:from>
    <xdr:to>
      <xdr:col>10</xdr:col>
      <xdr:colOff>-1</xdr:colOff>
      <xdr:row>79</xdr:row>
      <xdr:rowOff>51955</xdr:rowOff>
    </xdr:to>
    <xdr:sp macro="" textlink="">
      <xdr:nvSpPr>
        <xdr:cNvPr id="15" name="CuadroTexto 14">
          <a:extLst>
            <a:ext uri="{FF2B5EF4-FFF2-40B4-BE49-F238E27FC236}">
              <a16:creationId xmlns:a16="http://schemas.microsoft.com/office/drawing/2014/main" id="{32D445E3-41C8-4C72-AC78-EC1AFA9CD929}"/>
            </a:ext>
          </a:extLst>
        </xdr:cNvPr>
        <xdr:cNvSpPr txBox="1"/>
      </xdr:nvSpPr>
      <xdr:spPr>
        <a:xfrm>
          <a:off x="3242372" y="13789480"/>
          <a:ext cx="3961991" cy="307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NOTA:</a:t>
          </a:r>
          <a:r>
            <a:rPr lang="es-ES" sz="1600" b="1" baseline="0">
              <a:solidFill>
                <a:schemeClr val="tx1"/>
              </a:solidFill>
            </a:rPr>
            <a:t> SE ESTIMO AL 95 % DE LA ALBERCA</a:t>
          </a:r>
          <a:endParaRPr lang="es-ES" sz="1600" b="1">
            <a:solidFill>
              <a:schemeClr val="tx1"/>
            </a:solidFill>
          </a:endParaRPr>
        </a:p>
      </xdr:txBody>
    </xdr:sp>
    <xdr:clientData/>
  </xdr:twoCellAnchor>
  <xdr:twoCellAnchor editAs="oneCell">
    <xdr:from>
      <xdr:col>17</xdr:col>
      <xdr:colOff>779318</xdr:colOff>
      <xdr:row>38</xdr:row>
      <xdr:rowOff>34637</xdr:rowOff>
    </xdr:from>
    <xdr:to>
      <xdr:col>25</xdr:col>
      <xdr:colOff>1206558</xdr:colOff>
      <xdr:row>79</xdr:row>
      <xdr:rowOff>155344</xdr:rowOff>
    </xdr:to>
    <xdr:pic>
      <xdr:nvPicPr>
        <xdr:cNvPr id="21" name="Imagen 20">
          <a:extLst>
            <a:ext uri="{FF2B5EF4-FFF2-40B4-BE49-F238E27FC236}">
              <a16:creationId xmlns:a16="http://schemas.microsoft.com/office/drawing/2014/main" id="{13CF8517-C042-4EEA-A3A3-8DD70AEABE8B}"/>
            </a:ext>
          </a:extLst>
        </xdr:cNvPr>
        <xdr:cNvPicPr>
          <a:picLocks noChangeAspect="1" noChangeArrowheads="1"/>
        </xdr:cNvPicPr>
      </xdr:nvPicPr>
      <xdr:blipFill rotWithShape="1">
        <a:blip xmlns:r="http://schemas.openxmlformats.org/officeDocument/2006/relationships" r:embed="rId5" cstate="print">
          <a:grayscl/>
          <a:extLst>
            <a:ext uri="{28A0092B-C50C-407E-A947-70E740481C1C}">
              <a14:useLocalDpi xmlns:a14="http://schemas.microsoft.com/office/drawing/2010/main" val="0"/>
            </a:ext>
          </a:extLst>
        </a:blip>
        <a:srcRect l="10109" r="41397"/>
        <a:stretch/>
      </xdr:blipFill>
      <xdr:spPr bwMode="auto">
        <a:xfrm>
          <a:off x="13871863" y="7602682"/>
          <a:ext cx="10113819" cy="6597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536863</xdr:colOff>
      <xdr:row>40</xdr:row>
      <xdr:rowOff>51262</xdr:rowOff>
    </xdr:from>
    <xdr:to>
      <xdr:col>23</xdr:col>
      <xdr:colOff>1091406</xdr:colOff>
      <xdr:row>51</xdr:row>
      <xdr:rowOff>134735</xdr:rowOff>
    </xdr:to>
    <xdr:sp macro="" textlink="">
      <xdr:nvSpPr>
        <xdr:cNvPr id="22" name="Rectángulo redondeado 2">
          <a:extLst>
            <a:ext uri="{FF2B5EF4-FFF2-40B4-BE49-F238E27FC236}">
              <a16:creationId xmlns:a16="http://schemas.microsoft.com/office/drawing/2014/main" id="{8B120813-B78F-4225-852C-C3EBBDFC1136}"/>
            </a:ext>
          </a:extLst>
        </xdr:cNvPr>
        <xdr:cNvSpPr/>
      </xdr:nvSpPr>
      <xdr:spPr>
        <a:xfrm>
          <a:off x="20559207" y="8127668"/>
          <a:ext cx="1566574" cy="2048005"/>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496092</xdr:colOff>
      <xdr:row>21</xdr:row>
      <xdr:rowOff>59533</xdr:rowOff>
    </xdr:from>
    <xdr:to>
      <xdr:col>13</xdr:col>
      <xdr:colOff>400683</xdr:colOff>
      <xdr:row>49</xdr:row>
      <xdr:rowOff>79376</xdr:rowOff>
    </xdr:to>
    <xdr:pic>
      <xdr:nvPicPr>
        <xdr:cNvPr id="12" name="Imagen 11">
          <a:extLst>
            <a:ext uri="{FF2B5EF4-FFF2-40B4-BE49-F238E27FC236}">
              <a16:creationId xmlns:a16="http://schemas.microsoft.com/office/drawing/2014/main" id="{D63AF358-1496-481E-9C6E-00D69E6D518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33436" y="4683127"/>
          <a:ext cx="8949531" cy="4861718"/>
        </a:xfrm>
        <a:prstGeom prst="rect">
          <a:avLst/>
        </a:prstGeom>
      </xdr:spPr>
    </xdr:pic>
    <xdr:clientData/>
  </xdr:twoCellAnchor>
  <xdr:twoCellAnchor editAs="oneCell">
    <xdr:from>
      <xdr:col>1</xdr:col>
      <xdr:colOff>567850</xdr:colOff>
      <xdr:row>50</xdr:row>
      <xdr:rowOff>19844</xdr:rowOff>
    </xdr:from>
    <xdr:to>
      <xdr:col>13</xdr:col>
      <xdr:colOff>468790</xdr:colOff>
      <xdr:row>77</xdr:row>
      <xdr:rowOff>10636</xdr:rowOff>
    </xdr:to>
    <xdr:pic>
      <xdr:nvPicPr>
        <xdr:cNvPr id="14" name="Imagen 13">
          <a:extLst>
            <a:ext uri="{FF2B5EF4-FFF2-40B4-BE49-F238E27FC236}">
              <a16:creationId xmlns:a16="http://schemas.microsoft.com/office/drawing/2014/main" id="{3613A323-1613-42E1-A931-BC5750A2FBE3}"/>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925038" y="9882188"/>
          <a:ext cx="9182100" cy="4816633"/>
        </a:xfrm>
        <a:prstGeom prst="rect">
          <a:avLst/>
        </a:prstGeom>
      </xdr:spPr>
    </xdr:pic>
    <xdr:clientData/>
  </xdr:twoCellAnchor>
  <xdr:twoCellAnchor editAs="oneCell">
    <xdr:from>
      <xdr:col>7</xdr:col>
      <xdr:colOff>287413</xdr:colOff>
      <xdr:row>81</xdr:row>
      <xdr:rowOff>129988</xdr:rowOff>
    </xdr:from>
    <xdr:to>
      <xdr:col>22</xdr:col>
      <xdr:colOff>798318</xdr:colOff>
      <xdr:row>90</xdr:row>
      <xdr:rowOff>122464</xdr:rowOff>
    </xdr:to>
    <xdr:pic>
      <xdr:nvPicPr>
        <xdr:cNvPr id="18" name="Imagen 17">
          <a:extLst>
            <a:ext uri="{FF2B5EF4-FFF2-40B4-BE49-F238E27FC236}">
              <a16:creationId xmlns:a16="http://schemas.microsoft.com/office/drawing/2014/main" id="{322B93F7-1027-460F-92D5-43DB3D71929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294842" y="15438024"/>
          <a:ext cx="15560405" cy="15572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9.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01A8C2B4-C2D1-4390-B6BA-9B813FBAADE1}"/>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9ED8ACFF-1562-49B5-B634-333CAE5D58B8}"/>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F873AA14-603E-4372-9BEB-D4A8AA3F6B35}"/>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74222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FDF685C5-177A-45A4-986A-173340C9DA09}"/>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635720"/>
          <a:ext cx="1387533" cy="1339908"/>
        </a:xfrm>
        <a:prstGeom prst="rect">
          <a:avLst/>
        </a:prstGeom>
      </xdr:spPr>
    </xdr:pic>
    <xdr:clientData/>
  </xdr:twoCellAnchor>
  <xdr:twoCellAnchor editAs="oneCell">
    <xdr:from>
      <xdr:col>0</xdr:col>
      <xdr:colOff>190500</xdr:colOff>
      <xdr:row>25</xdr:row>
      <xdr:rowOff>31751</xdr:rowOff>
    </xdr:from>
    <xdr:to>
      <xdr:col>25</xdr:col>
      <xdr:colOff>420936</xdr:colOff>
      <xdr:row>59</xdr:row>
      <xdr:rowOff>134629</xdr:rowOff>
    </xdr:to>
    <xdr:pic>
      <xdr:nvPicPr>
        <xdr:cNvPr id="10" name="Imagen 9">
          <a:extLst>
            <a:ext uri="{FF2B5EF4-FFF2-40B4-BE49-F238E27FC236}">
              <a16:creationId xmlns:a16="http://schemas.microsoft.com/office/drawing/2014/main" id="{4F4B5201-1F63-467B-925B-D82BB2BD176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00" y="5016501"/>
          <a:ext cx="23471436" cy="5595628"/>
        </a:xfrm>
        <a:prstGeom prst="rect">
          <a:avLst/>
        </a:prstGeom>
      </xdr:spPr>
    </xdr:pic>
    <xdr:clientData/>
  </xdr:twoCellAnchor>
  <xdr:twoCellAnchor editAs="oneCell">
    <xdr:from>
      <xdr:col>8</xdr:col>
      <xdr:colOff>270806</xdr:colOff>
      <xdr:row>91</xdr:row>
      <xdr:rowOff>37679</xdr:rowOff>
    </xdr:from>
    <xdr:to>
      <xdr:col>23</xdr:col>
      <xdr:colOff>71033</xdr:colOff>
      <xdr:row>99</xdr:row>
      <xdr:rowOff>135134</xdr:rowOff>
    </xdr:to>
    <xdr:pic>
      <xdr:nvPicPr>
        <xdr:cNvPr id="8" name="Imagen 7">
          <a:extLst>
            <a:ext uri="{FF2B5EF4-FFF2-40B4-BE49-F238E27FC236}">
              <a16:creationId xmlns:a16="http://schemas.microsoft.com/office/drawing/2014/main" id="{49458C5E-DBFF-437F-A498-F2DB4663DB7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72397" y="16611179"/>
          <a:ext cx="15611727" cy="14309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0.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E0925BCC-D6E7-4762-9A50-B633B4D34D6C}"/>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5485725" y="0"/>
          <a:ext cx="1213221" cy="625747"/>
        </a:xfrm>
        <a:prstGeom prst="rect">
          <a:avLst/>
        </a:prstGeom>
        <a:ln>
          <a:noFill/>
        </a:ln>
      </xdr:spPr>
    </xdr:pic>
    <xdr:clientData/>
  </xdr:twoCellAnchor>
  <xdr:twoCellAnchor editAs="oneCell">
    <xdr:from>
      <xdr:col>23</xdr:col>
      <xdr:colOff>393951</xdr:colOff>
      <xdr:row>0</xdr:row>
      <xdr:rowOff>44927</xdr:rowOff>
    </xdr:from>
    <xdr:to>
      <xdr:col>23</xdr:col>
      <xdr:colOff>1052579</xdr:colOff>
      <xdr:row>1</xdr:row>
      <xdr:rowOff>7165</xdr:rowOff>
    </xdr:to>
    <xdr:pic>
      <xdr:nvPicPr>
        <xdr:cNvPr id="3" name="Imagen 10" descr="Gus Marcos – Inversiones Inmobiliarias">
          <a:extLst>
            <a:ext uri="{FF2B5EF4-FFF2-40B4-BE49-F238E27FC236}">
              <a16:creationId xmlns:a16="http://schemas.microsoft.com/office/drawing/2014/main" id="{5EE10F62-A5F7-4C46-9B50-1AE3169295A8}"/>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4427321" y="44927"/>
          <a:ext cx="658628"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91</xdr:row>
      <xdr:rowOff>83128</xdr:rowOff>
    </xdr:from>
    <xdr:to>
      <xdr:col>10</xdr:col>
      <xdr:colOff>245226</xdr:colOff>
      <xdr:row>99</xdr:row>
      <xdr:rowOff>60118</xdr:rowOff>
    </xdr:to>
    <xdr:pic>
      <xdr:nvPicPr>
        <xdr:cNvPr id="4" name="Imagen 3">
          <a:extLst>
            <a:ext uri="{FF2B5EF4-FFF2-40B4-BE49-F238E27FC236}">
              <a16:creationId xmlns:a16="http://schemas.microsoft.com/office/drawing/2014/main" id="{F5318F3C-43CE-48E8-8F1E-C6D48886FA49}"/>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7456728"/>
          <a:ext cx="1367443" cy="1272390"/>
        </a:xfrm>
        <a:prstGeom prst="rect">
          <a:avLst/>
        </a:prstGeom>
      </xdr:spPr>
    </xdr:pic>
    <xdr:clientData/>
  </xdr:twoCellAnchor>
  <xdr:twoCellAnchor editAs="oneCell">
    <xdr:from>
      <xdr:col>11</xdr:col>
      <xdr:colOff>775853</xdr:colOff>
      <xdr:row>90</xdr:row>
      <xdr:rowOff>138545</xdr:rowOff>
    </xdr:from>
    <xdr:to>
      <xdr:col>13</xdr:col>
      <xdr:colOff>626051</xdr:colOff>
      <xdr:row>99</xdr:row>
      <xdr:rowOff>17319</xdr:rowOff>
    </xdr:to>
    <xdr:pic>
      <xdr:nvPicPr>
        <xdr:cNvPr id="5" name="Imagen 4">
          <a:extLst>
            <a:ext uri="{FF2B5EF4-FFF2-40B4-BE49-F238E27FC236}">
              <a16:creationId xmlns:a16="http://schemas.microsoft.com/office/drawing/2014/main" id="{3C496F34-B991-4892-823A-84E38708FD5E}"/>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7350220"/>
          <a:ext cx="1383723" cy="1336099"/>
        </a:xfrm>
        <a:prstGeom prst="rect">
          <a:avLst/>
        </a:prstGeom>
      </xdr:spPr>
    </xdr:pic>
    <xdr:clientData/>
  </xdr:twoCellAnchor>
  <xdr:twoCellAnchor>
    <xdr:from>
      <xdr:col>0</xdr:col>
      <xdr:colOff>290945</xdr:colOff>
      <xdr:row>85</xdr:row>
      <xdr:rowOff>45027</xdr:rowOff>
    </xdr:from>
    <xdr:to>
      <xdr:col>2</xdr:col>
      <xdr:colOff>346405</xdr:colOff>
      <xdr:row>88</xdr:row>
      <xdr:rowOff>115153</xdr:rowOff>
    </xdr:to>
    <xdr:sp macro="" textlink="">
      <xdr:nvSpPr>
        <xdr:cNvPr id="7" name="Rectángulo redondeado 2">
          <a:extLst>
            <a:ext uri="{FF2B5EF4-FFF2-40B4-BE49-F238E27FC236}">
              <a16:creationId xmlns:a16="http://schemas.microsoft.com/office/drawing/2014/main" id="{33322AFA-7612-429B-A97D-B1AC514F1633}"/>
            </a:ext>
          </a:extLst>
        </xdr:cNvPr>
        <xdr:cNvSpPr/>
      </xdr:nvSpPr>
      <xdr:spPr>
        <a:xfrm>
          <a:off x="290945" y="16399452"/>
          <a:ext cx="1160360"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8" name="Rectángulo redondeado 2">
          <a:extLst>
            <a:ext uri="{FF2B5EF4-FFF2-40B4-BE49-F238E27FC236}">
              <a16:creationId xmlns:a16="http://schemas.microsoft.com/office/drawing/2014/main" id="{E3AD7122-FE46-4662-9BBE-9585FFDFBC2B}"/>
            </a:ext>
          </a:extLst>
        </xdr:cNvPr>
        <xdr:cNvSpPr/>
      </xdr:nvSpPr>
      <xdr:spPr>
        <a:xfrm>
          <a:off x="313458" y="15600218"/>
          <a:ext cx="1159575" cy="59537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9" name="CuadroTexto 8">
          <a:extLst>
            <a:ext uri="{FF2B5EF4-FFF2-40B4-BE49-F238E27FC236}">
              <a16:creationId xmlns:a16="http://schemas.microsoft.com/office/drawing/2014/main" id="{3258A0CC-4823-4116-B7AC-B878893F57B7}"/>
            </a:ext>
          </a:extLst>
        </xdr:cNvPr>
        <xdr:cNvSpPr txBox="1"/>
      </xdr:nvSpPr>
      <xdr:spPr>
        <a:xfrm>
          <a:off x="1534391" y="15720580"/>
          <a:ext cx="3685309" cy="4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xdr:from>
      <xdr:col>2</xdr:col>
      <xdr:colOff>471054</xdr:colOff>
      <xdr:row>85</xdr:row>
      <xdr:rowOff>152400</xdr:rowOff>
    </xdr:from>
    <xdr:to>
      <xdr:col>5</xdr:col>
      <xdr:colOff>682931</xdr:colOff>
      <xdr:row>88</xdr:row>
      <xdr:rowOff>101036</xdr:rowOff>
    </xdr:to>
    <xdr:sp macro="" textlink="">
      <xdr:nvSpPr>
        <xdr:cNvPr id="10" name="CuadroTexto 9">
          <a:extLst>
            <a:ext uri="{FF2B5EF4-FFF2-40B4-BE49-F238E27FC236}">
              <a16:creationId xmlns:a16="http://schemas.microsoft.com/office/drawing/2014/main" id="{D291D8E5-93C8-4783-9FFC-B2D821356E01}"/>
            </a:ext>
          </a:extLst>
        </xdr:cNvPr>
        <xdr:cNvSpPr txBox="1"/>
      </xdr:nvSpPr>
      <xdr:spPr>
        <a:xfrm>
          <a:off x="1575954" y="16506825"/>
          <a:ext cx="2497877" cy="48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editAs="oneCell">
    <xdr:from>
      <xdr:col>1</xdr:col>
      <xdr:colOff>718965</xdr:colOff>
      <xdr:row>17</xdr:row>
      <xdr:rowOff>129887</xdr:rowOff>
    </xdr:from>
    <xdr:to>
      <xdr:col>23</xdr:col>
      <xdr:colOff>194914</xdr:colOff>
      <xdr:row>91</xdr:row>
      <xdr:rowOff>150866</xdr:rowOff>
    </xdr:to>
    <xdr:pic>
      <xdr:nvPicPr>
        <xdr:cNvPr id="16" name="Imagen 15">
          <a:extLst>
            <a:ext uri="{FF2B5EF4-FFF2-40B4-BE49-F238E27FC236}">
              <a16:creationId xmlns:a16="http://schemas.microsoft.com/office/drawing/2014/main" id="{7C59933D-1F9E-43C3-AC56-7276A308D34B}"/>
            </a:ext>
          </a:extLst>
        </xdr:cNvPr>
        <xdr:cNvPicPr>
          <a:picLocks noChangeAspect="1" noChangeArrowheads="1"/>
        </xdr:cNvPicPr>
      </xdr:nvPicPr>
      <xdr:blipFill rotWithShape="1">
        <a:blip xmlns:r="http://schemas.openxmlformats.org/officeDocument/2006/relationships" r:embed="rId5" cstate="print">
          <a:grayscl/>
          <a:extLst>
            <a:ext uri="{28A0092B-C50C-407E-A947-70E740481C1C}">
              <a14:useLocalDpi xmlns:a14="http://schemas.microsoft.com/office/drawing/2010/main" val="0"/>
            </a:ext>
          </a:extLst>
        </a:blip>
        <a:srcRect l="10109" r="41397"/>
        <a:stretch/>
      </xdr:blipFill>
      <xdr:spPr bwMode="auto">
        <a:xfrm>
          <a:off x="1065329" y="3636819"/>
          <a:ext cx="23418335" cy="12879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615921</xdr:colOff>
      <xdr:row>20</xdr:row>
      <xdr:rowOff>10046</xdr:rowOff>
    </xdr:from>
    <xdr:to>
      <xdr:col>20</xdr:col>
      <xdr:colOff>1302327</xdr:colOff>
      <xdr:row>42</xdr:row>
      <xdr:rowOff>91007</xdr:rowOff>
    </xdr:to>
    <xdr:pic>
      <xdr:nvPicPr>
        <xdr:cNvPr id="17" name="Imagen 16">
          <a:extLst>
            <a:ext uri="{FF2B5EF4-FFF2-40B4-BE49-F238E27FC236}">
              <a16:creationId xmlns:a16="http://schemas.microsoft.com/office/drawing/2014/main" id="{078612DA-2BDE-4202-9D8F-270127BA160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422966" y="4036523"/>
          <a:ext cx="3414020" cy="3890961"/>
        </a:xfrm>
        <a:prstGeom prst="rect">
          <a:avLst/>
        </a:prstGeom>
      </xdr:spPr>
    </xdr:pic>
    <xdr:clientData/>
  </xdr:twoCellAnchor>
  <xdr:twoCellAnchor editAs="oneCell">
    <xdr:from>
      <xdr:col>8</xdr:col>
      <xdr:colOff>449407</xdr:colOff>
      <xdr:row>92</xdr:row>
      <xdr:rowOff>51954</xdr:rowOff>
    </xdr:from>
    <xdr:to>
      <xdr:col>22</xdr:col>
      <xdr:colOff>1198596</xdr:colOff>
      <xdr:row>100</xdr:row>
      <xdr:rowOff>93657</xdr:rowOff>
    </xdr:to>
    <xdr:pic>
      <xdr:nvPicPr>
        <xdr:cNvPr id="13" name="Imagen 12">
          <a:extLst>
            <a:ext uri="{FF2B5EF4-FFF2-40B4-BE49-F238E27FC236}">
              <a16:creationId xmlns:a16="http://schemas.microsoft.com/office/drawing/2014/main" id="{E5D733B7-3F15-4715-BFAF-17AED8C0D89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116782" y="16149204"/>
          <a:ext cx="15143369" cy="1366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401783</xdr:colOff>
      <xdr:row>91</xdr:row>
      <xdr:rowOff>83128</xdr:rowOff>
    </xdr:from>
    <xdr:to>
      <xdr:col>10</xdr:col>
      <xdr:colOff>245226</xdr:colOff>
      <xdr:row>99</xdr:row>
      <xdr:rowOff>60118</xdr:rowOff>
    </xdr:to>
    <xdr:pic>
      <xdr:nvPicPr>
        <xdr:cNvPr id="14" name="Imagen 13">
          <a:extLst>
            <a:ext uri="{FF2B5EF4-FFF2-40B4-BE49-F238E27FC236}">
              <a16:creationId xmlns:a16="http://schemas.microsoft.com/office/drawing/2014/main" id="{55882353-7C8D-4C72-9F1F-F2095469BD13}"/>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353733"/>
          <a:ext cx="1409353" cy="1337160"/>
        </a:xfrm>
        <a:prstGeom prst="rect">
          <a:avLst/>
        </a:prstGeom>
      </xdr:spPr>
    </xdr:pic>
    <xdr:clientData/>
  </xdr:twoCellAnchor>
  <xdr:twoCellAnchor editAs="oneCell">
    <xdr:from>
      <xdr:col>11</xdr:col>
      <xdr:colOff>775853</xdr:colOff>
      <xdr:row>90</xdr:row>
      <xdr:rowOff>138545</xdr:rowOff>
    </xdr:from>
    <xdr:to>
      <xdr:col>13</xdr:col>
      <xdr:colOff>626051</xdr:colOff>
      <xdr:row>99</xdr:row>
      <xdr:rowOff>17318</xdr:rowOff>
    </xdr:to>
    <xdr:pic>
      <xdr:nvPicPr>
        <xdr:cNvPr id="15" name="Imagen 14">
          <a:extLst>
            <a:ext uri="{FF2B5EF4-FFF2-40B4-BE49-F238E27FC236}">
              <a16:creationId xmlns:a16="http://schemas.microsoft.com/office/drawing/2014/main" id="{83AF2B45-5B3E-4D62-BB44-2E68455ABF21}"/>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42588" y="16231985"/>
          <a:ext cx="1408488" cy="1416108"/>
        </a:xfrm>
        <a:prstGeom prst="rect">
          <a:avLst/>
        </a:prstGeom>
      </xdr:spPr>
    </xdr:pic>
    <xdr:clientData/>
  </xdr:twoCellAnchor>
</xdr:wsDr>
</file>

<file path=xl/drawings/drawing221.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466FF3F3-1E9F-4900-86C8-C4EF89FAB7B4}"/>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2950DBC3-7620-4C76-A26D-33A4252C5BA6}"/>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00724DC4-1699-4E33-BF32-A9EE036F3E66}"/>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CC5B2BF1-C585-4027-9269-D2E75450135A}"/>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7533" cy="1339908"/>
        </a:xfrm>
        <a:prstGeom prst="rect">
          <a:avLst/>
        </a:prstGeom>
      </xdr:spPr>
    </xdr:pic>
    <xdr:clientData/>
  </xdr:twoCellAnchor>
  <xdr:twoCellAnchor>
    <xdr:from>
      <xdr:col>13</xdr:col>
      <xdr:colOff>504132</xdr:colOff>
      <xdr:row>86</xdr:row>
      <xdr:rowOff>21128</xdr:rowOff>
    </xdr:from>
    <xdr:to>
      <xdr:col>17</xdr:col>
      <xdr:colOff>917863</xdr:colOff>
      <xdr:row>88</xdr:row>
      <xdr:rowOff>17318</xdr:rowOff>
    </xdr:to>
    <xdr:sp macro="" textlink="">
      <xdr:nvSpPr>
        <xdr:cNvPr id="7" name="CuadroTexto 6">
          <a:extLst>
            <a:ext uri="{FF2B5EF4-FFF2-40B4-BE49-F238E27FC236}">
              <a16:creationId xmlns:a16="http://schemas.microsoft.com/office/drawing/2014/main" id="{A496C411-9826-4EB5-9C35-45FB7D852AA2}"/>
            </a:ext>
          </a:extLst>
        </xdr:cNvPr>
        <xdr:cNvSpPr txBox="1"/>
      </xdr:nvSpPr>
      <xdr:spPr>
        <a:xfrm>
          <a:off x="9991032" y="14889653"/>
          <a:ext cx="4023706" cy="3676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NOTA:</a:t>
          </a:r>
          <a:r>
            <a:rPr lang="es-ES" sz="1600" b="1" baseline="0">
              <a:solidFill>
                <a:schemeClr val="tx1"/>
              </a:solidFill>
            </a:rPr>
            <a:t> SE ESTIMO AL 95 % DE LA ALBERCA</a:t>
          </a:r>
        </a:p>
        <a:p>
          <a:endParaRPr lang="es-ES" sz="1600" b="1">
            <a:solidFill>
              <a:schemeClr val="tx1"/>
            </a:solidFill>
          </a:endParaRPr>
        </a:p>
      </xdr:txBody>
    </xdr:sp>
    <xdr:clientData/>
  </xdr:twoCellAnchor>
  <xdr:twoCellAnchor editAs="oneCell">
    <xdr:from>
      <xdr:col>5</xdr:col>
      <xdr:colOff>690562</xdr:colOff>
      <xdr:row>12</xdr:row>
      <xdr:rowOff>190499</xdr:rowOff>
    </xdr:from>
    <xdr:to>
      <xdr:col>20</xdr:col>
      <xdr:colOff>1881186</xdr:colOff>
      <xdr:row>51</xdr:row>
      <xdr:rowOff>23813</xdr:rowOff>
    </xdr:to>
    <xdr:pic>
      <xdr:nvPicPr>
        <xdr:cNvPr id="8" name="Imagen 7">
          <a:extLst>
            <a:ext uri="{FF2B5EF4-FFF2-40B4-BE49-F238E27FC236}">
              <a16:creationId xmlns:a16="http://schemas.microsoft.com/office/drawing/2014/main" id="{F2C4E44A-32A9-4963-8FAF-E96B3EC2C16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071937" y="2881312"/>
          <a:ext cx="15144749" cy="6524626"/>
        </a:xfrm>
        <a:prstGeom prst="rect">
          <a:avLst/>
        </a:prstGeom>
      </xdr:spPr>
    </xdr:pic>
    <xdr:clientData/>
  </xdr:twoCellAnchor>
  <xdr:twoCellAnchor editAs="oneCell">
    <xdr:from>
      <xdr:col>5</xdr:col>
      <xdr:colOff>761998</xdr:colOff>
      <xdr:row>52</xdr:row>
      <xdr:rowOff>95250</xdr:rowOff>
    </xdr:from>
    <xdr:to>
      <xdr:col>21</xdr:col>
      <xdr:colOff>170496</xdr:colOff>
      <xdr:row>84</xdr:row>
      <xdr:rowOff>47624</xdr:rowOff>
    </xdr:to>
    <xdr:pic>
      <xdr:nvPicPr>
        <xdr:cNvPr id="10" name="Imagen 9">
          <a:extLst>
            <a:ext uri="{FF2B5EF4-FFF2-40B4-BE49-F238E27FC236}">
              <a16:creationId xmlns:a16="http://schemas.microsoft.com/office/drawing/2014/main" id="{41D576CA-2F1E-4D0C-A353-7B5716863BB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262436" y="9501188"/>
          <a:ext cx="15934373" cy="5286374"/>
        </a:xfrm>
        <a:prstGeom prst="rect">
          <a:avLst/>
        </a:prstGeom>
      </xdr:spPr>
    </xdr:pic>
    <xdr:clientData/>
  </xdr:twoCellAnchor>
  <xdr:twoCellAnchor editAs="oneCell">
    <xdr:from>
      <xdr:col>8</xdr:col>
      <xdr:colOff>425594</xdr:colOff>
      <xdr:row>91</xdr:row>
      <xdr:rowOff>4329</xdr:rowOff>
    </xdr:from>
    <xdr:to>
      <xdr:col>23</xdr:col>
      <xdr:colOff>186088</xdr:colOff>
      <xdr:row>99</xdr:row>
      <xdr:rowOff>61271</xdr:rowOff>
    </xdr:to>
    <xdr:pic>
      <xdr:nvPicPr>
        <xdr:cNvPr id="11" name="Imagen 10">
          <a:extLst>
            <a:ext uri="{FF2B5EF4-FFF2-40B4-BE49-F238E27FC236}">
              <a16:creationId xmlns:a16="http://schemas.microsoft.com/office/drawing/2014/main" id="{7F101D55-4791-4DD5-9DD8-98F7740C877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92969" y="16101579"/>
          <a:ext cx="15143369" cy="1366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2.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0F2A56ED-1125-48CA-AD6F-60D8C93FB227}"/>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28377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5CEBF779-1E9C-4E0C-8ECA-F6920312C66A}"/>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19386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76</xdr:row>
      <xdr:rowOff>51954</xdr:rowOff>
    </xdr:from>
    <xdr:to>
      <xdr:col>17</xdr:col>
      <xdr:colOff>1410295</xdr:colOff>
      <xdr:row>79</xdr:row>
      <xdr:rowOff>589</xdr:rowOff>
    </xdr:to>
    <xdr:sp macro="" textlink="">
      <xdr:nvSpPr>
        <xdr:cNvPr id="4" name="CuadroTexto 3">
          <a:extLst>
            <a:ext uri="{FF2B5EF4-FFF2-40B4-BE49-F238E27FC236}">
              <a16:creationId xmlns:a16="http://schemas.microsoft.com/office/drawing/2014/main" id="{9A9FA039-3E2B-484D-BD5A-3FE4E72D7202}"/>
            </a:ext>
          </a:extLst>
        </xdr:cNvPr>
        <xdr:cNvSpPr txBox="1"/>
      </xdr:nvSpPr>
      <xdr:spPr>
        <a:xfrm>
          <a:off x="11970327" y="13806054"/>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75</xdr:row>
      <xdr:rowOff>103909</xdr:rowOff>
    </xdr:from>
    <xdr:to>
      <xdr:col>16</xdr:col>
      <xdr:colOff>259814</xdr:colOff>
      <xdr:row>79</xdr:row>
      <xdr:rowOff>7780</xdr:rowOff>
    </xdr:to>
    <xdr:sp macro="" textlink="">
      <xdr:nvSpPr>
        <xdr:cNvPr id="5" name="Rectángulo redondeado 2">
          <a:extLst>
            <a:ext uri="{FF2B5EF4-FFF2-40B4-BE49-F238E27FC236}">
              <a16:creationId xmlns:a16="http://schemas.microsoft.com/office/drawing/2014/main" id="{E05CBE76-7A6B-48A0-A2BC-6E7978C0936B}"/>
            </a:ext>
          </a:extLst>
        </xdr:cNvPr>
        <xdr:cNvSpPr/>
      </xdr:nvSpPr>
      <xdr:spPr>
        <a:xfrm>
          <a:off x="10753725" y="13696084"/>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192851</xdr:colOff>
      <xdr:row>71</xdr:row>
      <xdr:rowOff>16212</xdr:rowOff>
    </xdr:from>
    <xdr:to>
      <xdr:col>16</xdr:col>
      <xdr:colOff>256450</xdr:colOff>
      <xdr:row>74</xdr:row>
      <xdr:rowOff>91230</xdr:rowOff>
    </xdr:to>
    <xdr:sp macro="" textlink="">
      <xdr:nvSpPr>
        <xdr:cNvPr id="6" name="Rectángulo redondeado 2">
          <a:extLst>
            <a:ext uri="{FF2B5EF4-FFF2-40B4-BE49-F238E27FC236}">
              <a16:creationId xmlns:a16="http://schemas.microsoft.com/office/drawing/2014/main" id="{BF9CB535-A51F-416E-8162-B6574F3FA68E}"/>
            </a:ext>
          </a:extLst>
        </xdr:cNvPr>
        <xdr:cNvSpPr/>
      </xdr:nvSpPr>
      <xdr:spPr>
        <a:xfrm>
          <a:off x="10756076" y="12932112"/>
          <a:ext cx="1158974" cy="56079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282580</xdr:colOff>
      <xdr:row>72</xdr:row>
      <xdr:rowOff>96983</xdr:rowOff>
    </xdr:from>
    <xdr:to>
      <xdr:col>17</xdr:col>
      <xdr:colOff>1381148</xdr:colOff>
      <xdr:row>74</xdr:row>
      <xdr:rowOff>168396</xdr:rowOff>
    </xdr:to>
    <xdr:sp macro="" textlink="">
      <xdr:nvSpPr>
        <xdr:cNvPr id="7" name="CuadroTexto 6">
          <a:extLst>
            <a:ext uri="{FF2B5EF4-FFF2-40B4-BE49-F238E27FC236}">
              <a16:creationId xmlns:a16="http://schemas.microsoft.com/office/drawing/2014/main" id="{25EC2060-4F9C-4339-9CC5-3F9D58D0D0D3}"/>
            </a:ext>
          </a:extLst>
        </xdr:cNvPr>
        <xdr:cNvSpPr txBox="1"/>
      </xdr:nvSpPr>
      <xdr:spPr>
        <a:xfrm>
          <a:off x="11941180" y="13174808"/>
          <a:ext cx="2536843" cy="395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114301</xdr:rowOff>
    </xdr:to>
    <xdr:sp macro="" textlink="">
      <xdr:nvSpPr>
        <xdr:cNvPr id="8" name="AutoShape 1">
          <a:extLst>
            <a:ext uri="{FF2B5EF4-FFF2-40B4-BE49-F238E27FC236}">
              <a16:creationId xmlns:a16="http://schemas.microsoft.com/office/drawing/2014/main" id="{17DFAE62-C8C5-40F8-9CAA-929D5E39C215}"/>
            </a:ext>
          </a:extLst>
        </xdr:cNvPr>
        <xdr:cNvSpPr>
          <a:spLocks noChangeAspect="1" noChangeArrowheads="1"/>
        </xdr:cNvSpPr>
      </xdr:nvSpPr>
      <xdr:spPr bwMode="auto">
        <a:xfrm>
          <a:off x="6438900" y="6124575"/>
          <a:ext cx="304800" cy="28575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415637</xdr:colOff>
      <xdr:row>81</xdr:row>
      <xdr:rowOff>69272</xdr:rowOff>
    </xdr:from>
    <xdr:to>
      <xdr:col>9</xdr:col>
      <xdr:colOff>266700</xdr:colOff>
      <xdr:row>89</xdr:row>
      <xdr:rowOff>41589</xdr:rowOff>
    </xdr:to>
    <xdr:pic>
      <xdr:nvPicPr>
        <xdr:cNvPr id="9" name="Imagen 8">
          <a:extLst>
            <a:ext uri="{FF2B5EF4-FFF2-40B4-BE49-F238E27FC236}">
              <a16:creationId xmlns:a16="http://schemas.microsoft.com/office/drawing/2014/main" id="{331C1796-1C1D-4173-8A01-2D788425D17C}"/>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5330537" y="14680622"/>
          <a:ext cx="1375063" cy="1263907"/>
        </a:xfrm>
        <a:prstGeom prst="rect">
          <a:avLst/>
        </a:prstGeom>
      </xdr:spPr>
    </xdr:pic>
    <xdr:clientData/>
  </xdr:twoCellAnchor>
  <xdr:twoCellAnchor editAs="oneCell">
    <xdr:from>
      <xdr:col>11</xdr:col>
      <xdr:colOff>124689</xdr:colOff>
      <xdr:row>80</xdr:row>
      <xdr:rowOff>138545</xdr:rowOff>
    </xdr:from>
    <xdr:to>
      <xdr:col>12</xdr:col>
      <xdr:colOff>741736</xdr:colOff>
      <xdr:row>89</xdr:row>
      <xdr:rowOff>35500</xdr:rowOff>
    </xdr:to>
    <xdr:pic>
      <xdr:nvPicPr>
        <xdr:cNvPr id="10" name="Imagen 9">
          <a:extLst>
            <a:ext uri="{FF2B5EF4-FFF2-40B4-BE49-F238E27FC236}">
              <a16:creationId xmlns:a16="http://schemas.microsoft.com/office/drawing/2014/main" id="{0207324D-8E4A-4F25-8039-8FB82944D69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087589" y="14587970"/>
          <a:ext cx="1379047" cy="1358090"/>
        </a:xfrm>
        <a:prstGeom prst="rect">
          <a:avLst/>
        </a:prstGeom>
      </xdr:spPr>
    </xdr:pic>
    <xdr:clientData/>
  </xdr:twoCellAnchor>
  <xdr:twoCellAnchor>
    <xdr:from>
      <xdr:col>4</xdr:col>
      <xdr:colOff>592690</xdr:colOff>
      <xdr:row>77</xdr:row>
      <xdr:rowOff>177389</xdr:rowOff>
    </xdr:from>
    <xdr:to>
      <xdr:col>9</xdr:col>
      <xdr:colOff>86591</xdr:colOff>
      <xdr:row>80</xdr:row>
      <xdr:rowOff>0</xdr:rowOff>
    </xdr:to>
    <xdr:sp macro="" textlink="">
      <xdr:nvSpPr>
        <xdr:cNvPr id="15" name="CuadroTexto 14">
          <a:extLst>
            <a:ext uri="{FF2B5EF4-FFF2-40B4-BE49-F238E27FC236}">
              <a16:creationId xmlns:a16="http://schemas.microsoft.com/office/drawing/2014/main" id="{68A0973F-6352-4C06-9323-25EF5C54498A}"/>
            </a:ext>
          </a:extLst>
        </xdr:cNvPr>
        <xdr:cNvSpPr txBox="1"/>
      </xdr:nvSpPr>
      <xdr:spPr>
        <a:xfrm>
          <a:off x="3221590" y="14093414"/>
          <a:ext cx="3303901" cy="356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NOTA:</a:t>
          </a:r>
          <a:r>
            <a:rPr lang="es-ES" sz="1600" b="1" baseline="0">
              <a:solidFill>
                <a:schemeClr val="tx1"/>
              </a:solidFill>
            </a:rPr>
            <a:t> SE ESTIMO 5 % LA LOSA </a:t>
          </a:r>
          <a:endParaRPr lang="es-ES" sz="1600" b="1">
            <a:solidFill>
              <a:schemeClr val="tx1"/>
            </a:solidFill>
          </a:endParaRPr>
        </a:p>
      </xdr:txBody>
    </xdr:sp>
    <xdr:clientData/>
  </xdr:twoCellAnchor>
  <xdr:twoCellAnchor editAs="oneCell">
    <xdr:from>
      <xdr:col>16</xdr:col>
      <xdr:colOff>95250</xdr:colOff>
      <xdr:row>34</xdr:row>
      <xdr:rowOff>0</xdr:rowOff>
    </xdr:from>
    <xdr:to>
      <xdr:col>27</xdr:col>
      <xdr:colOff>168910</xdr:colOff>
      <xdr:row>75</xdr:row>
      <xdr:rowOff>0</xdr:rowOff>
    </xdr:to>
    <xdr:pic>
      <xdr:nvPicPr>
        <xdr:cNvPr id="28" name="Imagen 27">
          <a:extLst>
            <a:ext uri="{FF2B5EF4-FFF2-40B4-BE49-F238E27FC236}">
              <a16:creationId xmlns:a16="http://schemas.microsoft.com/office/drawing/2014/main" id="{E849BB2F-C74A-4977-AF42-8EC149B6C352}"/>
            </a:ext>
          </a:extLst>
        </xdr:cNvPr>
        <xdr:cNvPicPr>
          <a:picLocks noChangeAspect="1" noChangeArrowheads="1"/>
        </xdr:cNvPicPr>
      </xdr:nvPicPr>
      <xdr:blipFill rotWithShape="1">
        <a:blip xmlns:r="http://schemas.openxmlformats.org/officeDocument/2006/relationships" r:embed="rId5" cstate="print">
          <a:biLevel thresh="75000"/>
          <a:extLst>
            <a:ext uri="{28A0092B-C50C-407E-A947-70E740481C1C}">
              <a14:useLocalDpi xmlns:a14="http://schemas.microsoft.com/office/drawing/2010/main" val="0"/>
            </a:ext>
          </a:extLst>
        </a:blip>
        <a:srcRect l="39753" t="24655" r="27833" b="27317"/>
        <a:stretch/>
      </xdr:blipFill>
      <xdr:spPr bwMode="auto">
        <a:xfrm>
          <a:off x="11772900" y="6896100"/>
          <a:ext cx="12856210" cy="7143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1028700</xdr:colOff>
      <xdr:row>74</xdr:row>
      <xdr:rowOff>152400</xdr:rowOff>
    </xdr:from>
    <xdr:to>
      <xdr:col>21</xdr:col>
      <xdr:colOff>190500</xdr:colOff>
      <xdr:row>82</xdr:row>
      <xdr:rowOff>133350</xdr:rowOff>
    </xdr:to>
    <xdr:pic>
      <xdr:nvPicPr>
        <xdr:cNvPr id="30" name="Imagen 29">
          <a:extLst>
            <a:ext uri="{FF2B5EF4-FFF2-40B4-BE49-F238E27FC236}">
              <a16:creationId xmlns:a16="http://schemas.microsoft.com/office/drawing/2014/main" id="{F95AC0BA-B877-4A33-91F4-20251CCDD6E9}"/>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5349" t="50889" r="21860" b="22776"/>
        <a:stretch/>
      </xdr:blipFill>
      <xdr:spPr bwMode="auto">
        <a:xfrm>
          <a:off x="15678150" y="14001750"/>
          <a:ext cx="3505200"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1371600</xdr:colOff>
      <xdr:row>44</xdr:row>
      <xdr:rowOff>133350</xdr:rowOff>
    </xdr:from>
    <xdr:to>
      <xdr:col>25</xdr:col>
      <xdr:colOff>857250</xdr:colOff>
      <xdr:row>73</xdr:row>
      <xdr:rowOff>114300</xdr:rowOff>
    </xdr:to>
    <xdr:sp macro="" textlink="">
      <xdr:nvSpPr>
        <xdr:cNvPr id="31" name="Rectángulo redondeado 2">
          <a:extLst>
            <a:ext uri="{FF2B5EF4-FFF2-40B4-BE49-F238E27FC236}">
              <a16:creationId xmlns:a16="http://schemas.microsoft.com/office/drawing/2014/main" id="{7C45B453-4C0C-4882-BF6E-0D7E8B646826}"/>
            </a:ext>
          </a:extLst>
        </xdr:cNvPr>
        <xdr:cNvSpPr/>
      </xdr:nvSpPr>
      <xdr:spPr>
        <a:xfrm>
          <a:off x="13049250" y="8839200"/>
          <a:ext cx="10629900" cy="4953000"/>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209550</xdr:colOff>
      <xdr:row>22</xdr:row>
      <xdr:rowOff>114300</xdr:rowOff>
    </xdr:from>
    <xdr:to>
      <xdr:col>13</xdr:col>
      <xdr:colOff>685800</xdr:colOff>
      <xdr:row>47</xdr:row>
      <xdr:rowOff>114300</xdr:rowOff>
    </xdr:to>
    <xdr:pic>
      <xdr:nvPicPr>
        <xdr:cNvPr id="12" name="Imagen 11">
          <a:extLst>
            <a:ext uri="{FF2B5EF4-FFF2-40B4-BE49-F238E27FC236}">
              <a16:creationId xmlns:a16="http://schemas.microsoft.com/office/drawing/2014/main" id="{9ADC2C93-7E1D-4201-9E09-1481977F003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52450" y="4953000"/>
          <a:ext cx="9620250" cy="4381500"/>
        </a:xfrm>
        <a:prstGeom prst="rect">
          <a:avLst/>
        </a:prstGeom>
      </xdr:spPr>
    </xdr:pic>
    <xdr:clientData/>
  </xdr:twoCellAnchor>
  <xdr:twoCellAnchor editAs="oneCell">
    <xdr:from>
      <xdr:col>1</xdr:col>
      <xdr:colOff>228600</xdr:colOff>
      <xdr:row>48</xdr:row>
      <xdr:rowOff>133350</xdr:rowOff>
    </xdr:from>
    <xdr:to>
      <xdr:col>13</xdr:col>
      <xdr:colOff>685800</xdr:colOff>
      <xdr:row>78</xdr:row>
      <xdr:rowOff>38100</xdr:rowOff>
    </xdr:to>
    <xdr:pic>
      <xdr:nvPicPr>
        <xdr:cNvPr id="13" name="Imagen 12">
          <a:extLst>
            <a:ext uri="{FF2B5EF4-FFF2-40B4-BE49-F238E27FC236}">
              <a16:creationId xmlns:a16="http://schemas.microsoft.com/office/drawing/2014/main" id="{47AEF180-2112-4C77-A55A-AEF75514703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71500" y="9525000"/>
          <a:ext cx="9601200" cy="5105400"/>
        </a:xfrm>
        <a:prstGeom prst="rect">
          <a:avLst/>
        </a:prstGeom>
      </xdr:spPr>
    </xdr:pic>
    <xdr:clientData/>
  </xdr:twoCellAnchor>
  <xdr:twoCellAnchor editAs="oneCell">
    <xdr:from>
      <xdr:col>7</xdr:col>
      <xdr:colOff>361950</xdr:colOff>
      <xdr:row>82</xdr:row>
      <xdr:rowOff>19050</xdr:rowOff>
    </xdr:from>
    <xdr:to>
      <xdr:col>22</xdr:col>
      <xdr:colOff>779669</xdr:colOff>
      <xdr:row>90</xdr:row>
      <xdr:rowOff>6460</xdr:rowOff>
    </xdr:to>
    <xdr:pic>
      <xdr:nvPicPr>
        <xdr:cNvPr id="18" name="Imagen 17">
          <a:extLst>
            <a:ext uri="{FF2B5EF4-FFF2-40B4-BE49-F238E27FC236}">
              <a16:creationId xmlns:a16="http://schemas.microsoft.com/office/drawing/2014/main" id="{6DC15659-3F51-4F0C-A739-52862C6B7C3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276850" y="15297150"/>
          <a:ext cx="15143369" cy="1366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3.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573ACC84-5D51-4195-B786-FE3BD700875B}"/>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4294E764-FF17-4393-AE0F-6E5929C94B4B}"/>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EF3758E2-2EF0-4495-872B-5474E240BCCC}"/>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74222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7529A3F3-30D8-40CE-901E-A8D05CF9747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635720"/>
          <a:ext cx="1387533" cy="1339908"/>
        </a:xfrm>
        <a:prstGeom prst="rect">
          <a:avLst/>
        </a:prstGeom>
      </xdr:spPr>
    </xdr:pic>
    <xdr:clientData/>
  </xdr:twoCellAnchor>
  <xdr:twoCellAnchor editAs="oneCell">
    <xdr:from>
      <xdr:col>0</xdr:col>
      <xdr:colOff>285750</xdr:colOff>
      <xdr:row>24</xdr:row>
      <xdr:rowOff>31750</xdr:rowOff>
    </xdr:from>
    <xdr:to>
      <xdr:col>25</xdr:col>
      <xdr:colOff>736390</xdr:colOff>
      <xdr:row>56</xdr:row>
      <xdr:rowOff>95250</xdr:rowOff>
    </xdr:to>
    <xdr:pic>
      <xdr:nvPicPr>
        <xdr:cNvPr id="8" name="Imagen 7">
          <a:extLst>
            <a:ext uri="{FF2B5EF4-FFF2-40B4-BE49-F238E27FC236}">
              <a16:creationId xmlns:a16="http://schemas.microsoft.com/office/drawing/2014/main" id="{563A0953-D867-44DA-B816-68B1775617D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85750" y="4857750"/>
          <a:ext cx="23691640" cy="514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116032</xdr:colOff>
      <xdr:row>91</xdr:row>
      <xdr:rowOff>20204</xdr:rowOff>
    </xdr:from>
    <xdr:to>
      <xdr:col>22</xdr:col>
      <xdr:colOff>876651</xdr:colOff>
      <xdr:row>99</xdr:row>
      <xdr:rowOff>116834</xdr:rowOff>
    </xdr:to>
    <xdr:pic>
      <xdr:nvPicPr>
        <xdr:cNvPr id="9" name="Imagen 8">
          <a:extLst>
            <a:ext uri="{FF2B5EF4-FFF2-40B4-BE49-F238E27FC236}">
              <a16:creationId xmlns:a16="http://schemas.microsoft.com/office/drawing/2014/main" id="{A70927A1-7E30-422B-911E-577331E5BC4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99282" y="15641204"/>
          <a:ext cx="15143369" cy="1366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4.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38F05F7D-80DA-4AE8-9679-5681AD14A2D4}"/>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5485725" y="0"/>
          <a:ext cx="1213221" cy="625747"/>
        </a:xfrm>
        <a:prstGeom prst="rect">
          <a:avLst/>
        </a:prstGeom>
        <a:ln>
          <a:noFill/>
        </a:ln>
      </xdr:spPr>
    </xdr:pic>
    <xdr:clientData/>
  </xdr:twoCellAnchor>
  <xdr:twoCellAnchor editAs="oneCell">
    <xdr:from>
      <xdr:col>24</xdr:col>
      <xdr:colOff>259773</xdr:colOff>
      <xdr:row>0</xdr:row>
      <xdr:rowOff>17318</xdr:rowOff>
    </xdr:from>
    <xdr:to>
      <xdr:col>25</xdr:col>
      <xdr:colOff>673678</xdr:colOff>
      <xdr:row>0</xdr:row>
      <xdr:rowOff>669773</xdr:rowOff>
    </xdr:to>
    <xdr:pic>
      <xdr:nvPicPr>
        <xdr:cNvPr id="3" name="Imagen 10" descr="Gus Marcos – Inversiones Inmobiliarias">
          <a:extLst>
            <a:ext uri="{FF2B5EF4-FFF2-40B4-BE49-F238E27FC236}">
              <a16:creationId xmlns:a16="http://schemas.microsoft.com/office/drawing/2014/main" id="{85213543-59D3-46EE-A069-96AFBBF097C4}"/>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5424823" y="17318"/>
          <a:ext cx="671080"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434596E7-1C3D-4861-81F0-341D3221025E}"/>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7456728"/>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17319</xdr:rowOff>
    </xdr:to>
    <xdr:pic>
      <xdr:nvPicPr>
        <xdr:cNvPr id="5" name="Imagen 4">
          <a:extLst>
            <a:ext uri="{FF2B5EF4-FFF2-40B4-BE49-F238E27FC236}">
              <a16:creationId xmlns:a16="http://schemas.microsoft.com/office/drawing/2014/main" id="{09A75A0D-C34C-4DC6-92B7-07C7C1D1D73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729228" y="17350220"/>
          <a:ext cx="1383723" cy="1336099"/>
        </a:xfrm>
        <a:prstGeom prst="rect">
          <a:avLst/>
        </a:prstGeom>
      </xdr:spPr>
    </xdr:pic>
    <xdr:clientData/>
  </xdr:twoCellAnchor>
  <xdr:twoCellAnchor editAs="oneCell">
    <xdr:from>
      <xdr:col>8</xdr:col>
      <xdr:colOff>249382</xdr:colOff>
      <xdr:row>90</xdr:row>
      <xdr:rowOff>13854</xdr:rowOff>
    </xdr:from>
    <xdr:to>
      <xdr:col>22</xdr:col>
      <xdr:colOff>1888548</xdr:colOff>
      <xdr:row>98</xdr:row>
      <xdr:rowOff>110836</xdr:rowOff>
    </xdr:to>
    <xdr:pic>
      <xdr:nvPicPr>
        <xdr:cNvPr id="6" name="Imagen 5">
          <a:extLst>
            <a:ext uri="{FF2B5EF4-FFF2-40B4-BE49-F238E27FC236}">
              <a16:creationId xmlns:a16="http://schemas.microsoft.com/office/drawing/2014/main" id="{67BBD915-C91C-49BC-8BB8-B526365FC22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926282" y="17387454"/>
          <a:ext cx="16021916" cy="1392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7" name="Rectángulo redondeado 2">
          <a:extLst>
            <a:ext uri="{FF2B5EF4-FFF2-40B4-BE49-F238E27FC236}">
              <a16:creationId xmlns:a16="http://schemas.microsoft.com/office/drawing/2014/main" id="{BA1BF4B1-7F03-4D8E-B234-C3F3E183DBEF}"/>
            </a:ext>
          </a:extLst>
        </xdr:cNvPr>
        <xdr:cNvSpPr/>
      </xdr:nvSpPr>
      <xdr:spPr>
        <a:xfrm>
          <a:off x="290945" y="16399452"/>
          <a:ext cx="1160360"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8" name="Rectángulo redondeado 2">
          <a:extLst>
            <a:ext uri="{FF2B5EF4-FFF2-40B4-BE49-F238E27FC236}">
              <a16:creationId xmlns:a16="http://schemas.microsoft.com/office/drawing/2014/main" id="{5093520A-018E-4495-970A-DFCCBCF2929B}"/>
            </a:ext>
          </a:extLst>
        </xdr:cNvPr>
        <xdr:cNvSpPr/>
      </xdr:nvSpPr>
      <xdr:spPr>
        <a:xfrm>
          <a:off x="313458" y="15600218"/>
          <a:ext cx="1159575" cy="59537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9" name="CuadroTexto 8">
          <a:extLst>
            <a:ext uri="{FF2B5EF4-FFF2-40B4-BE49-F238E27FC236}">
              <a16:creationId xmlns:a16="http://schemas.microsoft.com/office/drawing/2014/main" id="{DF35BC82-CEE1-4690-81C6-6402B11B7DE3}"/>
            </a:ext>
          </a:extLst>
        </xdr:cNvPr>
        <xdr:cNvSpPr txBox="1"/>
      </xdr:nvSpPr>
      <xdr:spPr>
        <a:xfrm>
          <a:off x="1534391" y="15720580"/>
          <a:ext cx="3685309" cy="4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10" name="CuadroTexto 9">
          <a:extLst>
            <a:ext uri="{FF2B5EF4-FFF2-40B4-BE49-F238E27FC236}">
              <a16:creationId xmlns:a16="http://schemas.microsoft.com/office/drawing/2014/main" id="{50CA45FC-76B0-4605-A199-287D225A00FE}"/>
            </a:ext>
          </a:extLst>
        </xdr:cNvPr>
        <xdr:cNvSpPr txBox="1"/>
      </xdr:nvSpPr>
      <xdr:spPr>
        <a:xfrm>
          <a:off x="1575954" y="16506825"/>
          <a:ext cx="2497877" cy="48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editAs="oneCell">
    <xdr:from>
      <xdr:col>0</xdr:col>
      <xdr:colOff>294409</xdr:colOff>
      <xdr:row>10</xdr:row>
      <xdr:rowOff>31750</xdr:rowOff>
    </xdr:from>
    <xdr:to>
      <xdr:col>22</xdr:col>
      <xdr:colOff>294767</xdr:colOff>
      <xdr:row>76</xdr:row>
      <xdr:rowOff>0</xdr:rowOff>
    </xdr:to>
    <xdr:pic>
      <xdr:nvPicPr>
        <xdr:cNvPr id="16" name="Imagen 15">
          <a:extLst>
            <a:ext uri="{FF2B5EF4-FFF2-40B4-BE49-F238E27FC236}">
              <a16:creationId xmlns:a16="http://schemas.microsoft.com/office/drawing/2014/main" id="{59A91671-4F23-4DE3-A61D-9B8B71EDB4AE}"/>
            </a:ext>
          </a:extLst>
        </xdr:cNvPr>
        <xdr:cNvPicPr>
          <a:picLocks noChangeAspect="1" noChangeArrowheads="1"/>
        </xdr:cNvPicPr>
      </xdr:nvPicPr>
      <xdr:blipFill rotWithShape="1">
        <a:blip xmlns:r="http://schemas.openxmlformats.org/officeDocument/2006/relationships" r:embed="rId6" cstate="print">
          <a:biLevel thresh="75000"/>
          <a:extLst>
            <a:ext uri="{28A0092B-C50C-407E-A947-70E740481C1C}">
              <a14:useLocalDpi xmlns:a14="http://schemas.microsoft.com/office/drawing/2010/main" val="0"/>
            </a:ext>
          </a:extLst>
        </a:blip>
        <a:srcRect l="39753" t="24655" r="27833" b="27317"/>
        <a:stretch/>
      </xdr:blipFill>
      <xdr:spPr bwMode="auto">
        <a:xfrm>
          <a:off x="294409" y="2317750"/>
          <a:ext cx="20066358" cy="12541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5.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BD086AE3-9C9D-4BBF-A9ED-784A0CB02507}"/>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41E705E4-6204-4985-AC6B-C6C4D525A0F3}"/>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D78D7EDF-A890-48E0-9E3B-396C5BA577FC}"/>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FEB9502E-0CCD-43FE-A305-136584E7D794}"/>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7533" cy="1339908"/>
        </a:xfrm>
        <a:prstGeom prst="rect">
          <a:avLst/>
        </a:prstGeom>
      </xdr:spPr>
    </xdr:pic>
    <xdr:clientData/>
  </xdr:twoCellAnchor>
  <xdr:twoCellAnchor>
    <xdr:from>
      <xdr:col>13</xdr:col>
      <xdr:colOff>504132</xdr:colOff>
      <xdr:row>86</xdr:row>
      <xdr:rowOff>21128</xdr:rowOff>
    </xdr:from>
    <xdr:to>
      <xdr:col>17</xdr:col>
      <xdr:colOff>917863</xdr:colOff>
      <xdr:row>88</xdr:row>
      <xdr:rowOff>17318</xdr:rowOff>
    </xdr:to>
    <xdr:sp macro="" textlink="">
      <xdr:nvSpPr>
        <xdr:cNvPr id="7" name="CuadroTexto 6">
          <a:extLst>
            <a:ext uri="{FF2B5EF4-FFF2-40B4-BE49-F238E27FC236}">
              <a16:creationId xmlns:a16="http://schemas.microsoft.com/office/drawing/2014/main" id="{9032F8E7-1020-4F95-A0D0-75A3A4F03A8B}"/>
            </a:ext>
          </a:extLst>
        </xdr:cNvPr>
        <xdr:cNvSpPr txBox="1"/>
      </xdr:nvSpPr>
      <xdr:spPr>
        <a:xfrm>
          <a:off x="9991032" y="14889653"/>
          <a:ext cx="4023706" cy="3676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ES" sz="1600" b="1">
            <a:solidFill>
              <a:schemeClr val="tx1"/>
            </a:solidFill>
          </a:endParaRPr>
        </a:p>
      </xdr:txBody>
    </xdr:sp>
    <xdr:clientData/>
  </xdr:twoCellAnchor>
  <xdr:twoCellAnchor editAs="oneCell">
    <xdr:from>
      <xdr:col>4</xdr:col>
      <xdr:colOff>142876</xdr:colOff>
      <xdr:row>11</xdr:row>
      <xdr:rowOff>142873</xdr:rowOff>
    </xdr:from>
    <xdr:to>
      <xdr:col>22</xdr:col>
      <xdr:colOff>500062</xdr:colOff>
      <xdr:row>46</xdr:row>
      <xdr:rowOff>-1</xdr:rowOff>
    </xdr:to>
    <xdr:pic>
      <xdr:nvPicPr>
        <xdr:cNvPr id="8" name="Imagen 7">
          <a:extLst>
            <a:ext uri="{FF2B5EF4-FFF2-40B4-BE49-F238E27FC236}">
              <a16:creationId xmlns:a16="http://schemas.microsoft.com/office/drawing/2014/main" id="{F71749B5-0DB9-4F85-96FB-3E3AE262C3B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762251" y="2643186"/>
          <a:ext cx="17787936" cy="5905501"/>
        </a:xfrm>
        <a:prstGeom prst="rect">
          <a:avLst/>
        </a:prstGeom>
      </xdr:spPr>
    </xdr:pic>
    <xdr:clientData/>
  </xdr:twoCellAnchor>
  <xdr:twoCellAnchor editAs="oneCell">
    <xdr:from>
      <xdr:col>4</xdr:col>
      <xdr:colOff>95250</xdr:colOff>
      <xdr:row>46</xdr:row>
      <xdr:rowOff>95249</xdr:rowOff>
    </xdr:from>
    <xdr:to>
      <xdr:col>22</xdr:col>
      <xdr:colOff>476249</xdr:colOff>
      <xdr:row>87</xdr:row>
      <xdr:rowOff>23811</xdr:rowOff>
    </xdr:to>
    <xdr:pic>
      <xdr:nvPicPr>
        <xdr:cNvPr id="9" name="Imagen 8">
          <a:extLst>
            <a:ext uri="{FF2B5EF4-FFF2-40B4-BE49-F238E27FC236}">
              <a16:creationId xmlns:a16="http://schemas.microsoft.com/office/drawing/2014/main" id="{EF8D763D-D68C-4A7D-ADE4-BE814F54D8C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14625" y="8643937"/>
          <a:ext cx="17811749" cy="6810374"/>
        </a:xfrm>
        <a:prstGeom prst="rect">
          <a:avLst/>
        </a:prstGeom>
      </xdr:spPr>
    </xdr:pic>
    <xdr:clientData/>
  </xdr:twoCellAnchor>
  <xdr:twoCellAnchor editAs="oneCell">
    <xdr:from>
      <xdr:col>8</xdr:col>
      <xdr:colOff>309564</xdr:colOff>
      <xdr:row>90</xdr:row>
      <xdr:rowOff>156643</xdr:rowOff>
    </xdr:from>
    <xdr:to>
      <xdr:col>23</xdr:col>
      <xdr:colOff>46505</xdr:colOff>
      <xdr:row>99</xdr:row>
      <xdr:rowOff>51834</xdr:rowOff>
    </xdr:to>
    <xdr:pic>
      <xdr:nvPicPr>
        <xdr:cNvPr id="11" name="Imagen 10">
          <a:extLst>
            <a:ext uri="{FF2B5EF4-FFF2-40B4-BE49-F238E27FC236}">
              <a16:creationId xmlns:a16="http://schemas.microsoft.com/office/drawing/2014/main" id="{46B84239-369A-455F-A5A4-4F8977A15BE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111155" y="16470370"/>
          <a:ext cx="15548441" cy="14018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6.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6" name="Imagen 11">
          <a:extLst>
            <a:ext uri="{FF2B5EF4-FFF2-40B4-BE49-F238E27FC236}">
              <a16:creationId xmlns:a16="http://schemas.microsoft.com/office/drawing/2014/main" id="{10910B23-76D9-41C1-99A8-1D1357046CD3}"/>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357840"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7" name="Imagen 10" descr="Gus Marcos – Inversiones Inmobiliarias">
          <a:extLst>
            <a:ext uri="{FF2B5EF4-FFF2-40B4-BE49-F238E27FC236}">
              <a16:creationId xmlns:a16="http://schemas.microsoft.com/office/drawing/2014/main" id="{CA4AF8DA-0C82-4A0B-B91B-92C758E3CBB4}"/>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42635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76</xdr:row>
      <xdr:rowOff>51954</xdr:rowOff>
    </xdr:from>
    <xdr:to>
      <xdr:col>17</xdr:col>
      <xdr:colOff>1410295</xdr:colOff>
      <xdr:row>79</xdr:row>
      <xdr:rowOff>589</xdr:rowOff>
    </xdr:to>
    <xdr:sp macro="" textlink="">
      <xdr:nvSpPr>
        <xdr:cNvPr id="8" name="CuadroTexto 7">
          <a:extLst>
            <a:ext uri="{FF2B5EF4-FFF2-40B4-BE49-F238E27FC236}">
              <a16:creationId xmlns:a16="http://schemas.microsoft.com/office/drawing/2014/main" id="{1B0B00A4-82C7-46B5-959A-F72D7C6E98D0}"/>
            </a:ext>
          </a:extLst>
        </xdr:cNvPr>
        <xdr:cNvSpPr txBox="1"/>
      </xdr:nvSpPr>
      <xdr:spPr>
        <a:xfrm>
          <a:off x="12313227" y="13493634"/>
          <a:ext cx="2576848"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75</xdr:row>
      <xdr:rowOff>103909</xdr:rowOff>
    </xdr:from>
    <xdr:to>
      <xdr:col>16</xdr:col>
      <xdr:colOff>259814</xdr:colOff>
      <xdr:row>79</xdr:row>
      <xdr:rowOff>7780</xdr:rowOff>
    </xdr:to>
    <xdr:sp macro="" textlink="">
      <xdr:nvSpPr>
        <xdr:cNvPr id="9" name="Rectángulo redondeado 2">
          <a:extLst>
            <a:ext uri="{FF2B5EF4-FFF2-40B4-BE49-F238E27FC236}">
              <a16:creationId xmlns:a16="http://schemas.microsoft.com/office/drawing/2014/main" id="{392C6DA2-EC47-4CC0-A400-A40596D54B08}"/>
            </a:ext>
          </a:extLst>
        </xdr:cNvPr>
        <xdr:cNvSpPr/>
      </xdr:nvSpPr>
      <xdr:spPr>
        <a:xfrm>
          <a:off x="11064240" y="13377949"/>
          <a:ext cx="1197074" cy="604911"/>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192851</xdr:colOff>
      <xdr:row>71</xdr:row>
      <xdr:rowOff>16212</xdr:rowOff>
    </xdr:from>
    <xdr:to>
      <xdr:col>16</xdr:col>
      <xdr:colOff>256450</xdr:colOff>
      <xdr:row>74</xdr:row>
      <xdr:rowOff>91230</xdr:rowOff>
    </xdr:to>
    <xdr:sp macro="" textlink="">
      <xdr:nvSpPr>
        <xdr:cNvPr id="10" name="Rectángulo redondeado 2">
          <a:extLst>
            <a:ext uri="{FF2B5EF4-FFF2-40B4-BE49-F238E27FC236}">
              <a16:creationId xmlns:a16="http://schemas.microsoft.com/office/drawing/2014/main" id="{5056A767-BDED-4CE1-81A5-15BF33D293D1}"/>
            </a:ext>
          </a:extLst>
        </xdr:cNvPr>
        <xdr:cNvSpPr/>
      </xdr:nvSpPr>
      <xdr:spPr>
        <a:xfrm>
          <a:off x="10990553" y="12435191"/>
          <a:ext cx="1198493" cy="561401"/>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282580</xdr:colOff>
      <xdr:row>72</xdr:row>
      <xdr:rowOff>96983</xdr:rowOff>
    </xdr:from>
    <xdr:to>
      <xdr:col>17</xdr:col>
      <xdr:colOff>1381148</xdr:colOff>
      <xdr:row>74</xdr:row>
      <xdr:rowOff>168396</xdr:rowOff>
    </xdr:to>
    <xdr:sp macro="" textlink="">
      <xdr:nvSpPr>
        <xdr:cNvPr id="11" name="CuadroTexto 10">
          <a:extLst>
            <a:ext uri="{FF2B5EF4-FFF2-40B4-BE49-F238E27FC236}">
              <a16:creationId xmlns:a16="http://schemas.microsoft.com/office/drawing/2014/main" id="{468685B9-F3CB-403B-865A-7D38C5EB3E62}"/>
            </a:ext>
          </a:extLst>
        </xdr:cNvPr>
        <xdr:cNvSpPr txBox="1"/>
      </xdr:nvSpPr>
      <xdr:spPr>
        <a:xfrm>
          <a:off x="12284080" y="12845243"/>
          <a:ext cx="2576848" cy="406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114301</xdr:rowOff>
    </xdr:to>
    <xdr:sp macro="" textlink="">
      <xdr:nvSpPr>
        <xdr:cNvPr id="12" name="AutoShape 1">
          <a:extLst>
            <a:ext uri="{FF2B5EF4-FFF2-40B4-BE49-F238E27FC236}">
              <a16:creationId xmlns:a16="http://schemas.microsoft.com/office/drawing/2014/main" id="{C6B9E53D-AA6A-4976-8F29-E2EE0A25CF25}"/>
            </a:ext>
          </a:extLst>
        </xdr:cNvPr>
        <xdr:cNvSpPr>
          <a:spLocks noChangeAspect="1" noChangeArrowheads="1"/>
        </xdr:cNvSpPr>
      </xdr:nvSpPr>
      <xdr:spPr bwMode="auto">
        <a:xfrm>
          <a:off x="6629400" y="5638800"/>
          <a:ext cx="304800" cy="28956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415637</xdr:colOff>
      <xdr:row>81</xdr:row>
      <xdr:rowOff>69272</xdr:rowOff>
    </xdr:from>
    <xdr:to>
      <xdr:col>9</xdr:col>
      <xdr:colOff>266700</xdr:colOff>
      <xdr:row>89</xdr:row>
      <xdr:rowOff>56829</xdr:rowOff>
    </xdr:to>
    <xdr:pic>
      <xdr:nvPicPr>
        <xdr:cNvPr id="13" name="Imagen 12">
          <a:extLst>
            <a:ext uri="{FF2B5EF4-FFF2-40B4-BE49-F238E27FC236}">
              <a16:creationId xmlns:a16="http://schemas.microsoft.com/office/drawing/2014/main" id="{3BC39170-A446-4FF8-82D9-FB935D6A5F7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5475317" y="14372012"/>
          <a:ext cx="1420783" cy="1305817"/>
        </a:xfrm>
        <a:prstGeom prst="rect">
          <a:avLst/>
        </a:prstGeom>
      </xdr:spPr>
    </xdr:pic>
    <xdr:clientData/>
  </xdr:twoCellAnchor>
  <xdr:twoCellAnchor editAs="oneCell">
    <xdr:from>
      <xdr:col>11</xdr:col>
      <xdr:colOff>124689</xdr:colOff>
      <xdr:row>80</xdr:row>
      <xdr:rowOff>138545</xdr:rowOff>
    </xdr:from>
    <xdr:to>
      <xdr:col>12</xdr:col>
      <xdr:colOff>741736</xdr:colOff>
      <xdr:row>89</xdr:row>
      <xdr:rowOff>58360</xdr:rowOff>
    </xdr:to>
    <xdr:pic>
      <xdr:nvPicPr>
        <xdr:cNvPr id="14" name="Imagen 13">
          <a:extLst>
            <a:ext uri="{FF2B5EF4-FFF2-40B4-BE49-F238E27FC236}">
              <a16:creationId xmlns:a16="http://schemas.microsoft.com/office/drawing/2014/main" id="{B9360D0C-999F-4858-91D7-C6E770F16578}"/>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323809" y="14273645"/>
          <a:ext cx="1401907" cy="1405715"/>
        </a:xfrm>
        <a:prstGeom prst="rect">
          <a:avLst/>
        </a:prstGeom>
      </xdr:spPr>
    </xdr:pic>
    <xdr:clientData/>
  </xdr:twoCellAnchor>
  <xdr:twoCellAnchor editAs="oneCell">
    <xdr:from>
      <xdr:col>22</xdr:col>
      <xdr:colOff>940851</xdr:colOff>
      <xdr:row>66</xdr:row>
      <xdr:rowOff>124691</xdr:rowOff>
    </xdr:from>
    <xdr:to>
      <xdr:col>25</xdr:col>
      <xdr:colOff>651163</xdr:colOff>
      <xdr:row>80</xdr:row>
      <xdr:rowOff>129906</xdr:rowOff>
    </xdr:to>
    <xdr:pic>
      <xdr:nvPicPr>
        <xdr:cNvPr id="16" name="Imagen 15">
          <a:extLst>
            <a:ext uri="{FF2B5EF4-FFF2-40B4-BE49-F238E27FC236}">
              <a16:creationId xmlns:a16="http://schemas.microsoft.com/office/drawing/2014/main" id="{9DB32DCE-6154-44B2-972D-494A07F1874B}"/>
            </a:ext>
          </a:extLst>
        </xdr:cNvPr>
        <xdr:cNvPicPr>
          <a:picLocks noChangeAspect="1" noChangeArrowheads="1"/>
        </xdr:cNvPicPr>
      </xdr:nvPicPr>
      <xdr:blipFill rotWithShape="1">
        <a:blip xmlns:r="http://schemas.openxmlformats.org/officeDocument/2006/relationships" r:embed="rId5" cstate="print">
          <a:biLevel thresh="75000"/>
          <a:extLst>
            <a:ext uri="{28A0092B-C50C-407E-A947-70E740481C1C}">
              <a14:useLocalDpi xmlns:a14="http://schemas.microsoft.com/office/drawing/2010/main" val="0"/>
            </a:ext>
          </a:extLst>
        </a:blip>
        <a:srcRect l="49914" t="51752" r="41367" b="27825"/>
        <a:stretch/>
      </xdr:blipFill>
      <xdr:spPr bwMode="auto">
        <a:xfrm>
          <a:off x="20966211" y="11867111"/>
          <a:ext cx="2979292" cy="23978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748146</xdr:colOff>
      <xdr:row>56</xdr:row>
      <xdr:rowOff>60980</xdr:rowOff>
    </xdr:from>
    <xdr:to>
      <xdr:col>25</xdr:col>
      <xdr:colOff>1122738</xdr:colOff>
      <xdr:row>72</xdr:row>
      <xdr:rowOff>59230</xdr:rowOff>
    </xdr:to>
    <xdr:pic>
      <xdr:nvPicPr>
        <xdr:cNvPr id="17" name="Imagen 16">
          <a:extLst>
            <a:ext uri="{FF2B5EF4-FFF2-40B4-BE49-F238E27FC236}">
              <a16:creationId xmlns:a16="http://schemas.microsoft.com/office/drawing/2014/main" id="{CEDC2036-F07F-4DFA-888F-79FB72C4DF23}"/>
            </a:ext>
          </a:extLst>
        </xdr:cNvPr>
        <xdr:cNvPicPr>
          <a:picLocks noChangeAspect="1" noChangeArrowheads="1"/>
        </xdr:cNvPicPr>
      </xdr:nvPicPr>
      <xdr:blipFill rotWithShape="1">
        <a:blip xmlns:r="http://schemas.openxmlformats.org/officeDocument/2006/relationships" r:embed="rId6" cstate="print">
          <a:biLevel thresh="75000"/>
          <a:extLst>
            <a:ext uri="{28A0092B-C50C-407E-A947-70E740481C1C}">
              <a14:useLocalDpi xmlns:a14="http://schemas.microsoft.com/office/drawing/2010/main" val="0"/>
            </a:ext>
          </a:extLst>
        </a:blip>
        <a:srcRect l="32566" t="28297" r="43509" b="21373"/>
        <a:stretch/>
      </xdr:blipFill>
      <xdr:spPr bwMode="auto">
        <a:xfrm>
          <a:off x="20773506" y="10127000"/>
          <a:ext cx="3643572" cy="26804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267544</xdr:colOff>
      <xdr:row>42</xdr:row>
      <xdr:rowOff>110836</xdr:rowOff>
    </xdr:from>
    <xdr:to>
      <xdr:col>25</xdr:col>
      <xdr:colOff>1293630</xdr:colOff>
      <xdr:row>54</xdr:row>
      <xdr:rowOff>15512</xdr:rowOff>
    </xdr:to>
    <xdr:pic>
      <xdr:nvPicPr>
        <xdr:cNvPr id="18" name="Imagen 17">
          <a:extLst>
            <a:ext uri="{FF2B5EF4-FFF2-40B4-BE49-F238E27FC236}">
              <a16:creationId xmlns:a16="http://schemas.microsoft.com/office/drawing/2014/main" id="{E6CF01C2-0075-4B01-BBF2-BD51DAA935FA}"/>
            </a:ext>
          </a:extLst>
        </xdr:cNvPr>
        <xdr:cNvPicPr>
          <a:picLocks noChangeAspect="1" noChangeArrowheads="1"/>
        </xdr:cNvPicPr>
      </xdr:nvPicPr>
      <xdr:blipFill rotWithShape="1">
        <a:blip xmlns:r="http://schemas.openxmlformats.org/officeDocument/2006/relationships" r:embed="rId7" cstate="print">
          <a:biLevel thresh="75000"/>
          <a:extLst>
            <a:ext uri="{28A0092B-C50C-407E-A947-70E740481C1C}">
              <a14:useLocalDpi xmlns:a14="http://schemas.microsoft.com/office/drawing/2010/main" val="0"/>
            </a:ext>
          </a:extLst>
        </a:blip>
        <a:srcRect l="9199" t="24115" r="37368" b="7942"/>
        <a:stretch/>
      </xdr:blipFill>
      <xdr:spPr bwMode="auto">
        <a:xfrm>
          <a:off x="20292904" y="7829896"/>
          <a:ext cx="4295066" cy="19068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592690</xdr:colOff>
      <xdr:row>77</xdr:row>
      <xdr:rowOff>177389</xdr:rowOff>
    </xdr:from>
    <xdr:to>
      <xdr:col>9</xdr:col>
      <xdr:colOff>86591</xdr:colOff>
      <xdr:row>80</xdr:row>
      <xdr:rowOff>0</xdr:rowOff>
    </xdr:to>
    <xdr:sp macro="" textlink="">
      <xdr:nvSpPr>
        <xdr:cNvPr id="23" name="CuadroTexto 22">
          <a:extLst>
            <a:ext uri="{FF2B5EF4-FFF2-40B4-BE49-F238E27FC236}">
              <a16:creationId xmlns:a16="http://schemas.microsoft.com/office/drawing/2014/main" id="{3E5792F3-0592-403C-A7E5-4A2645033315}"/>
            </a:ext>
          </a:extLst>
        </xdr:cNvPr>
        <xdr:cNvSpPr txBox="1"/>
      </xdr:nvSpPr>
      <xdr:spPr>
        <a:xfrm>
          <a:off x="3277008" y="14447571"/>
          <a:ext cx="3390492" cy="342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NOTA:</a:t>
          </a:r>
          <a:r>
            <a:rPr lang="es-ES" sz="1600" b="1" baseline="0">
              <a:solidFill>
                <a:schemeClr val="tx1"/>
              </a:solidFill>
            </a:rPr>
            <a:t> SE ESTIMO AL 95 % LA LOSA </a:t>
          </a:r>
          <a:endParaRPr lang="es-ES" sz="1600" b="1">
            <a:solidFill>
              <a:schemeClr val="tx1"/>
            </a:solidFill>
          </a:endParaRPr>
        </a:p>
      </xdr:txBody>
    </xdr:sp>
    <xdr:clientData/>
  </xdr:twoCellAnchor>
  <xdr:twoCellAnchor editAs="oneCell">
    <xdr:from>
      <xdr:col>14</xdr:col>
      <xdr:colOff>242454</xdr:colOff>
      <xdr:row>35</xdr:row>
      <xdr:rowOff>0</xdr:rowOff>
    </xdr:from>
    <xdr:to>
      <xdr:col>22</xdr:col>
      <xdr:colOff>259773</xdr:colOff>
      <xdr:row>77</xdr:row>
      <xdr:rowOff>72080</xdr:rowOff>
    </xdr:to>
    <xdr:pic>
      <xdr:nvPicPr>
        <xdr:cNvPr id="22" name="Imagen 21">
          <a:extLst>
            <a:ext uri="{FF2B5EF4-FFF2-40B4-BE49-F238E27FC236}">
              <a16:creationId xmlns:a16="http://schemas.microsoft.com/office/drawing/2014/main" id="{925F8A7D-1408-4F71-9890-2DAA1E1FDBD8}"/>
            </a:ext>
          </a:extLst>
        </xdr:cNvPr>
        <xdr:cNvPicPr>
          <a:picLocks noChangeAspect="1" noChangeArrowheads="1"/>
        </xdr:cNvPicPr>
      </xdr:nvPicPr>
      <xdr:blipFill rotWithShape="1">
        <a:blip xmlns:r="http://schemas.openxmlformats.org/officeDocument/2006/relationships" r:embed="rId8" cstate="print">
          <a:biLevel thresh="75000"/>
          <a:extLst>
            <a:ext uri="{28A0092B-C50C-407E-A947-70E740481C1C}">
              <a14:useLocalDpi xmlns:a14="http://schemas.microsoft.com/office/drawing/2010/main" val="0"/>
            </a:ext>
          </a:extLst>
        </a:blip>
        <a:srcRect l="20825" t="21023" r="42124" b="20170"/>
        <a:stretch/>
      </xdr:blipFill>
      <xdr:spPr bwMode="auto">
        <a:xfrm>
          <a:off x="10494818" y="7065818"/>
          <a:ext cx="9369137" cy="66876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136468</xdr:colOff>
      <xdr:row>44</xdr:row>
      <xdr:rowOff>34637</xdr:rowOff>
    </xdr:from>
    <xdr:to>
      <xdr:col>21</xdr:col>
      <xdr:colOff>69273</xdr:colOff>
      <xdr:row>71</xdr:row>
      <xdr:rowOff>86591</xdr:rowOff>
    </xdr:to>
    <xdr:sp macro="" textlink="">
      <xdr:nvSpPr>
        <xdr:cNvPr id="24" name="Rectángulo redondeado 2">
          <a:extLst>
            <a:ext uri="{FF2B5EF4-FFF2-40B4-BE49-F238E27FC236}">
              <a16:creationId xmlns:a16="http://schemas.microsoft.com/office/drawing/2014/main" id="{55EA7C9E-994C-4304-B094-3D31CF420E72}"/>
            </a:ext>
          </a:extLst>
        </xdr:cNvPr>
        <xdr:cNvSpPr/>
      </xdr:nvSpPr>
      <xdr:spPr>
        <a:xfrm>
          <a:off x="11791604" y="8537864"/>
          <a:ext cx="7241078" cy="4260272"/>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311727</xdr:colOff>
      <xdr:row>22</xdr:row>
      <xdr:rowOff>69271</xdr:rowOff>
    </xdr:from>
    <xdr:to>
      <xdr:col>13</xdr:col>
      <xdr:colOff>744682</xdr:colOff>
      <xdr:row>50</xdr:row>
      <xdr:rowOff>138546</xdr:rowOff>
    </xdr:to>
    <xdr:pic>
      <xdr:nvPicPr>
        <xdr:cNvPr id="2" name="Imagen 1">
          <a:extLst>
            <a:ext uri="{FF2B5EF4-FFF2-40B4-BE49-F238E27FC236}">
              <a16:creationId xmlns:a16="http://schemas.microsoft.com/office/drawing/2014/main" id="{41F76094-A727-421A-9B3D-E74006580B9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58091" y="4797135"/>
          <a:ext cx="9576955" cy="4779820"/>
        </a:xfrm>
        <a:prstGeom prst="rect">
          <a:avLst/>
        </a:prstGeom>
      </xdr:spPr>
    </xdr:pic>
    <xdr:clientData/>
  </xdr:twoCellAnchor>
  <xdr:twoCellAnchor editAs="oneCell">
    <xdr:from>
      <xdr:col>1</xdr:col>
      <xdr:colOff>329046</xdr:colOff>
      <xdr:row>51</xdr:row>
      <xdr:rowOff>17317</xdr:rowOff>
    </xdr:from>
    <xdr:to>
      <xdr:col>14</xdr:col>
      <xdr:colOff>0</xdr:colOff>
      <xdr:row>77</xdr:row>
      <xdr:rowOff>190500</xdr:rowOff>
    </xdr:to>
    <xdr:pic>
      <xdr:nvPicPr>
        <xdr:cNvPr id="3" name="Imagen 2">
          <a:extLst>
            <a:ext uri="{FF2B5EF4-FFF2-40B4-BE49-F238E27FC236}">
              <a16:creationId xmlns:a16="http://schemas.microsoft.com/office/drawing/2014/main" id="{481AB644-5976-4F16-9DFC-3CEE3B6A218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75410" y="9611590"/>
          <a:ext cx="9576954" cy="4260274"/>
        </a:xfrm>
        <a:prstGeom prst="rect">
          <a:avLst/>
        </a:prstGeom>
      </xdr:spPr>
    </xdr:pic>
    <xdr:clientData/>
  </xdr:twoCellAnchor>
  <xdr:twoCellAnchor editAs="oneCell">
    <xdr:from>
      <xdr:col>7</xdr:col>
      <xdr:colOff>536863</xdr:colOff>
      <xdr:row>81</xdr:row>
      <xdr:rowOff>34637</xdr:rowOff>
    </xdr:from>
    <xdr:to>
      <xdr:col>22</xdr:col>
      <xdr:colOff>195150</xdr:colOff>
      <xdr:row>88</xdr:row>
      <xdr:rowOff>73544</xdr:rowOff>
    </xdr:to>
    <xdr:pic>
      <xdr:nvPicPr>
        <xdr:cNvPr id="20" name="Imagen 19">
          <a:extLst>
            <a:ext uri="{FF2B5EF4-FFF2-40B4-BE49-F238E27FC236}">
              <a16:creationId xmlns:a16="http://schemas.microsoft.com/office/drawing/2014/main" id="{9A4E3324-FF08-4FFB-93C8-2AABD5CC3E3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559136" y="15084137"/>
          <a:ext cx="14725105" cy="1216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7.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B0427BFE-2258-47AF-8388-3FF60B635B3E}"/>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75060"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35A8C7FF-92F8-401E-8065-B0502EBA4632}"/>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435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00103B21-0AAE-4BFE-98FC-AA0AD06EA68A}"/>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46323" y="16001308"/>
          <a:ext cx="1413163" cy="131049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750085B2-70CB-4E89-9BCF-1D93E674EF1B}"/>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74973" y="15889085"/>
          <a:ext cx="1419918" cy="1379913"/>
        </a:xfrm>
        <a:prstGeom prst="rect">
          <a:avLst/>
        </a:prstGeom>
      </xdr:spPr>
    </xdr:pic>
    <xdr:clientData/>
  </xdr:twoCellAnchor>
  <xdr:twoCellAnchor editAs="oneCell">
    <xdr:from>
      <xdr:col>1</xdr:col>
      <xdr:colOff>59531</xdr:colOff>
      <xdr:row>22</xdr:row>
      <xdr:rowOff>59531</xdr:rowOff>
    </xdr:from>
    <xdr:to>
      <xdr:col>25</xdr:col>
      <xdr:colOff>625078</xdr:colOff>
      <xdr:row>54</xdr:row>
      <xdr:rowOff>12802</xdr:rowOff>
    </xdr:to>
    <xdr:pic>
      <xdr:nvPicPr>
        <xdr:cNvPr id="8" name="Imagen 7">
          <a:extLst>
            <a:ext uri="{FF2B5EF4-FFF2-40B4-BE49-F238E27FC236}">
              <a16:creationId xmlns:a16="http://schemas.microsoft.com/office/drawing/2014/main" id="{89FA6D8B-7D1D-4ECF-A55B-4FEC93B4DB7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6719" y="4345781"/>
          <a:ext cx="23574375" cy="47157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346106</xdr:colOff>
      <xdr:row>90</xdr:row>
      <xdr:rowOff>135449</xdr:rowOff>
    </xdr:from>
    <xdr:to>
      <xdr:col>22</xdr:col>
      <xdr:colOff>329606</xdr:colOff>
      <xdr:row>99</xdr:row>
      <xdr:rowOff>66130</xdr:rowOff>
    </xdr:to>
    <xdr:pic>
      <xdr:nvPicPr>
        <xdr:cNvPr id="9" name="Imagen 8">
          <a:extLst>
            <a:ext uri="{FF2B5EF4-FFF2-40B4-BE49-F238E27FC236}">
              <a16:creationId xmlns:a16="http://schemas.microsoft.com/office/drawing/2014/main" id="{02D1D534-39C2-4BE4-8C64-64B71F74219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129142" y="16831413"/>
          <a:ext cx="14747250" cy="14818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8.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B036DC6A-F200-42FF-BD35-F558C5178410}"/>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75060" y="0"/>
          <a:ext cx="1213221" cy="625747"/>
        </a:xfrm>
        <a:prstGeom prst="rect">
          <a:avLst/>
        </a:prstGeom>
        <a:ln>
          <a:noFill/>
        </a:ln>
      </xdr:spPr>
    </xdr:pic>
    <xdr:clientData/>
  </xdr:twoCellAnchor>
  <xdr:twoCellAnchor editAs="oneCell">
    <xdr:from>
      <xdr:col>24</xdr:col>
      <xdr:colOff>259773</xdr:colOff>
      <xdr:row>0</xdr:row>
      <xdr:rowOff>17318</xdr:rowOff>
    </xdr:from>
    <xdr:to>
      <xdr:col>25</xdr:col>
      <xdr:colOff>669868</xdr:colOff>
      <xdr:row>0</xdr:row>
      <xdr:rowOff>665963</xdr:rowOff>
    </xdr:to>
    <xdr:pic>
      <xdr:nvPicPr>
        <xdr:cNvPr id="3" name="Imagen 10" descr="Gus Marcos – Inversiones Inmobiliarias">
          <a:extLst>
            <a:ext uri="{FF2B5EF4-FFF2-40B4-BE49-F238E27FC236}">
              <a16:creationId xmlns:a16="http://schemas.microsoft.com/office/drawing/2014/main" id="{5EC97722-E48C-4415-A69F-E188B6A6E1E7}"/>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435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5357F03F-2871-4E73-AFA2-28F70293DF77}"/>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46323" y="16001308"/>
          <a:ext cx="1413163" cy="131049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21129</xdr:rowOff>
    </xdr:to>
    <xdr:pic>
      <xdr:nvPicPr>
        <xdr:cNvPr id="5" name="Imagen 4">
          <a:extLst>
            <a:ext uri="{FF2B5EF4-FFF2-40B4-BE49-F238E27FC236}">
              <a16:creationId xmlns:a16="http://schemas.microsoft.com/office/drawing/2014/main" id="{2A6A2C66-B2C0-444F-8EFC-A592B35CABE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74973" y="15889085"/>
          <a:ext cx="1419918" cy="1379913"/>
        </a:xfrm>
        <a:prstGeom prst="rect">
          <a:avLst/>
        </a:prstGeom>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8" name="Rectángulo redondeado 2">
          <a:extLst>
            <a:ext uri="{FF2B5EF4-FFF2-40B4-BE49-F238E27FC236}">
              <a16:creationId xmlns:a16="http://schemas.microsoft.com/office/drawing/2014/main" id="{8211CC87-C063-4E0D-9297-AB3E947D43BC}"/>
            </a:ext>
          </a:extLst>
        </xdr:cNvPr>
        <xdr:cNvSpPr/>
      </xdr:nvSpPr>
      <xdr:spPr>
        <a:xfrm>
          <a:off x="290945" y="14934507"/>
          <a:ext cx="1190840" cy="61114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9" name="Rectángulo redondeado 2">
          <a:extLst>
            <a:ext uri="{FF2B5EF4-FFF2-40B4-BE49-F238E27FC236}">
              <a16:creationId xmlns:a16="http://schemas.microsoft.com/office/drawing/2014/main" id="{AFFF7B68-3CBB-46D8-9356-0E49A2DE6EC8}"/>
            </a:ext>
          </a:extLst>
        </xdr:cNvPr>
        <xdr:cNvSpPr/>
      </xdr:nvSpPr>
      <xdr:spPr>
        <a:xfrm>
          <a:off x="313458" y="14106698"/>
          <a:ext cx="1190055" cy="612518"/>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10" name="CuadroTexto 9">
          <a:extLst>
            <a:ext uri="{FF2B5EF4-FFF2-40B4-BE49-F238E27FC236}">
              <a16:creationId xmlns:a16="http://schemas.microsoft.com/office/drawing/2014/main" id="{B7234507-B8F2-4D04-83FA-76908A75A4C3}"/>
            </a:ext>
          </a:extLst>
        </xdr:cNvPr>
        <xdr:cNvSpPr txBox="1"/>
      </xdr:nvSpPr>
      <xdr:spPr>
        <a:xfrm>
          <a:off x="1564871" y="14232775"/>
          <a:ext cx="3799609" cy="418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11" name="CuadroTexto 10">
          <a:extLst>
            <a:ext uri="{FF2B5EF4-FFF2-40B4-BE49-F238E27FC236}">
              <a16:creationId xmlns:a16="http://schemas.microsoft.com/office/drawing/2014/main" id="{85625E83-E245-4E72-A181-B7207560D84A}"/>
            </a:ext>
          </a:extLst>
        </xdr:cNvPr>
        <xdr:cNvSpPr txBox="1"/>
      </xdr:nvSpPr>
      <xdr:spPr>
        <a:xfrm>
          <a:off x="1606434" y="15041880"/>
          <a:ext cx="2566457" cy="489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editAs="oneCell">
    <xdr:from>
      <xdr:col>0</xdr:col>
      <xdr:colOff>0</xdr:colOff>
      <xdr:row>13</xdr:row>
      <xdr:rowOff>0</xdr:rowOff>
    </xdr:from>
    <xdr:to>
      <xdr:col>21</xdr:col>
      <xdr:colOff>58239</xdr:colOff>
      <xdr:row>86</xdr:row>
      <xdr:rowOff>2066</xdr:rowOff>
    </xdr:to>
    <xdr:pic>
      <xdr:nvPicPr>
        <xdr:cNvPr id="16" name="Imagen 15">
          <a:extLst>
            <a:ext uri="{FF2B5EF4-FFF2-40B4-BE49-F238E27FC236}">
              <a16:creationId xmlns:a16="http://schemas.microsoft.com/office/drawing/2014/main" id="{A307DDDF-02ED-4F28-A862-438D7AFE5CED}"/>
            </a:ext>
          </a:extLst>
        </xdr:cNvPr>
        <xdr:cNvPicPr>
          <a:picLocks noChangeAspect="1" noChangeArrowheads="1"/>
        </xdr:cNvPicPr>
      </xdr:nvPicPr>
      <xdr:blipFill rotWithShape="1">
        <a:blip xmlns:r="http://schemas.openxmlformats.org/officeDocument/2006/relationships" r:embed="rId5" cstate="print">
          <a:biLevel thresh="75000"/>
          <a:extLst>
            <a:ext uri="{28A0092B-C50C-407E-A947-70E740481C1C}">
              <a14:useLocalDpi xmlns:a14="http://schemas.microsoft.com/office/drawing/2010/main" val="0"/>
            </a:ext>
          </a:extLst>
        </a:blip>
        <a:srcRect l="20825" t="21023" r="42124" b="20170"/>
        <a:stretch/>
      </xdr:blipFill>
      <xdr:spPr bwMode="auto">
        <a:xfrm>
          <a:off x="0" y="2884714"/>
          <a:ext cx="19485429" cy="139085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27213</xdr:colOff>
      <xdr:row>24</xdr:row>
      <xdr:rowOff>244927</xdr:rowOff>
    </xdr:from>
    <xdr:to>
      <xdr:col>20</xdr:col>
      <xdr:colOff>408214</xdr:colOff>
      <xdr:row>75</xdr:row>
      <xdr:rowOff>54428</xdr:rowOff>
    </xdr:to>
    <xdr:sp macro="" textlink="">
      <xdr:nvSpPr>
        <xdr:cNvPr id="17" name="Rectángulo redondeado 2">
          <a:extLst>
            <a:ext uri="{FF2B5EF4-FFF2-40B4-BE49-F238E27FC236}">
              <a16:creationId xmlns:a16="http://schemas.microsoft.com/office/drawing/2014/main" id="{A5DC629B-DE6A-4F9D-B8E9-3E254E5B4395}"/>
            </a:ext>
          </a:extLst>
        </xdr:cNvPr>
        <xdr:cNvSpPr/>
      </xdr:nvSpPr>
      <xdr:spPr>
        <a:xfrm>
          <a:off x="2666999" y="5442856"/>
          <a:ext cx="15103929" cy="9606643"/>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359871</xdr:colOff>
      <xdr:row>91</xdr:row>
      <xdr:rowOff>123132</xdr:rowOff>
    </xdr:from>
    <xdr:to>
      <xdr:col>22</xdr:col>
      <xdr:colOff>1489363</xdr:colOff>
      <xdr:row>99</xdr:row>
      <xdr:rowOff>460</xdr:rowOff>
    </xdr:to>
    <xdr:pic>
      <xdr:nvPicPr>
        <xdr:cNvPr id="13" name="Imagen 12">
          <a:extLst>
            <a:ext uri="{FF2B5EF4-FFF2-40B4-BE49-F238E27FC236}">
              <a16:creationId xmlns:a16="http://schemas.microsoft.com/office/drawing/2014/main" id="{62F14152-0A66-49AA-B28E-B8AD91CB768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161462" y="18151359"/>
          <a:ext cx="15919219" cy="12108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9.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8201037E-E869-4A5A-A096-E73F17480CD6}"/>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6215340" y="0"/>
          <a:ext cx="1209411" cy="629557"/>
        </a:xfrm>
        <a:prstGeom prst="rect">
          <a:avLst/>
        </a:prstGeom>
        <a:ln>
          <a:noFill/>
        </a:ln>
      </xdr:spPr>
    </xdr:pic>
    <xdr:clientData/>
  </xdr:twoCellAnchor>
  <xdr:twoCellAnchor editAs="oneCell">
    <xdr:from>
      <xdr:col>24</xdr:col>
      <xdr:colOff>259773</xdr:colOff>
      <xdr:row>0</xdr:row>
      <xdr:rowOff>17318</xdr:rowOff>
    </xdr:from>
    <xdr:to>
      <xdr:col>25</xdr:col>
      <xdr:colOff>679393</xdr:colOff>
      <xdr:row>0</xdr:row>
      <xdr:rowOff>665963</xdr:rowOff>
    </xdr:to>
    <xdr:pic>
      <xdr:nvPicPr>
        <xdr:cNvPr id="3" name="Imagen 10" descr="Gus Marcos – Inversiones Inmobiliarias">
          <a:extLst>
            <a:ext uri="{FF2B5EF4-FFF2-40B4-BE49-F238E27FC236}">
              <a16:creationId xmlns:a16="http://schemas.microsoft.com/office/drawing/2014/main" id="{8F10F36B-E4B9-4D1F-8ED8-A2335F768287}"/>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6152533" y="17318"/>
          <a:ext cx="678700"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5E7AFD84-4A6F-46F7-9A27-09E7B977F30C}"/>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46323" y="17609128"/>
          <a:ext cx="1416973" cy="13066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21129</xdr:rowOff>
    </xdr:to>
    <xdr:pic>
      <xdr:nvPicPr>
        <xdr:cNvPr id="5" name="Imagen 4">
          <a:extLst>
            <a:ext uri="{FF2B5EF4-FFF2-40B4-BE49-F238E27FC236}">
              <a16:creationId xmlns:a16="http://schemas.microsoft.com/office/drawing/2014/main" id="{57722799-FB29-4F31-9150-CD5712AC825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974973" y="17496905"/>
          <a:ext cx="1423728" cy="1383724"/>
        </a:xfrm>
        <a:prstGeom prst="rect">
          <a:avLst/>
        </a:prstGeom>
      </xdr:spPr>
    </xdr:pic>
    <xdr:clientData/>
  </xdr:twoCellAnchor>
  <xdr:twoCellAnchor editAs="oneCell">
    <xdr:from>
      <xdr:col>8</xdr:col>
      <xdr:colOff>249382</xdr:colOff>
      <xdr:row>90</xdr:row>
      <xdr:rowOff>13854</xdr:rowOff>
    </xdr:from>
    <xdr:to>
      <xdr:col>22</xdr:col>
      <xdr:colOff>1896168</xdr:colOff>
      <xdr:row>98</xdr:row>
      <xdr:rowOff>110836</xdr:rowOff>
    </xdr:to>
    <xdr:pic>
      <xdr:nvPicPr>
        <xdr:cNvPr id="6" name="Imagen 5">
          <a:extLst>
            <a:ext uri="{FF2B5EF4-FFF2-40B4-BE49-F238E27FC236}">
              <a16:creationId xmlns:a16="http://schemas.microsoft.com/office/drawing/2014/main" id="{801569E9-2553-429F-8C23-0E27F907865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3922" y="17539854"/>
          <a:ext cx="16444826" cy="14304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0.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D1B1B44C-1A4C-4B17-B4D2-B5508D9B5AB8}"/>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7031" cy="62574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E12CCAFA-9524-4614-BFC5-ACA90AB46539}"/>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6276"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37C804B8-7ED7-4BFB-8A6C-355680CC16FC}"/>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258483"/>
          <a:ext cx="1409353" cy="1337160"/>
        </a:xfrm>
        <a:prstGeom prst="rect">
          <a:avLst/>
        </a:prstGeom>
      </xdr:spPr>
    </xdr:pic>
    <xdr:clientData/>
  </xdr:twoCellAnchor>
  <xdr:twoCellAnchor editAs="oneCell">
    <xdr:from>
      <xdr:col>10</xdr:col>
      <xdr:colOff>277436</xdr:colOff>
      <xdr:row>91</xdr:row>
      <xdr:rowOff>134735</xdr:rowOff>
    </xdr:from>
    <xdr:to>
      <xdr:col>12</xdr:col>
      <xdr:colOff>123824</xdr:colOff>
      <xdr:row>100</xdr:row>
      <xdr:rowOff>51955</xdr:rowOff>
    </xdr:to>
    <xdr:pic>
      <xdr:nvPicPr>
        <xdr:cNvPr id="5" name="Imagen 4">
          <a:extLst>
            <a:ext uri="{FF2B5EF4-FFF2-40B4-BE49-F238E27FC236}">
              <a16:creationId xmlns:a16="http://schemas.microsoft.com/office/drawing/2014/main" id="{48BCA871-0EF5-46FB-A4A6-7A4E7509B469}"/>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7637663" y="16621644"/>
          <a:ext cx="1405025" cy="1423902"/>
        </a:xfrm>
        <a:prstGeom prst="rect">
          <a:avLst/>
        </a:prstGeom>
      </xdr:spPr>
    </xdr:pic>
    <xdr:clientData/>
  </xdr:twoCellAnchor>
  <xdr:twoCellAnchor>
    <xdr:from>
      <xdr:col>13</xdr:col>
      <xdr:colOff>504132</xdr:colOff>
      <xdr:row>86</xdr:row>
      <xdr:rowOff>21128</xdr:rowOff>
    </xdr:from>
    <xdr:to>
      <xdr:col>17</xdr:col>
      <xdr:colOff>917863</xdr:colOff>
      <xdr:row>88</xdr:row>
      <xdr:rowOff>17318</xdr:rowOff>
    </xdr:to>
    <xdr:sp macro="" textlink="">
      <xdr:nvSpPr>
        <xdr:cNvPr id="11" name="CuadroTexto 10">
          <a:extLst>
            <a:ext uri="{FF2B5EF4-FFF2-40B4-BE49-F238E27FC236}">
              <a16:creationId xmlns:a16="http://schemas.microsoft.com/office/drawing/2014/main" id="{891574FA-37B3-4F5A-8068-2E92D45726A8}"/>
            </a:ext>
          </a:extLst>
        </xdr:cNvPr>
        <xdr:cNvSpPr txBox="1"/>
      </xdr:nvSpPr>
      <xdr:spPr>
        <a:xfrm>
          <a:off x="10202314" y="15642128"/>
          <a:ext cx="4119822" cy="3598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NOTA:</a:t>
          </a:r>
          <a:r>
            <a:rPr lang="es-ES" sz="1600" b="1" baseline="0">
              <a:solidFill>
                <a:schemeClr val="tx1"/>
              </a:solidFill>
            </a:rPr>
            <a:t> SE ESTIMO AL 95 % LA LOSA N8</a:t>
          </a:r>
          <a:endParaRPr lang="es-ES" sz="1600" b="1">
            <a:solidFill>
              <a:schemeClr val="tx1"/>
            </a:solidFill>
          </a:endParaRPr>
        </a:p>
      </xdr:txBody>
    </xdr:sp>
    <xdr:clientData/>
  </xdr:twoCellAnchor>
  <xdr:twoCellAnchor editAs="oneCell">
    <xdr:from>
      <xdr:col>5</xdr:col>
      <xdr:colOff>95251</xdr:colOff>
      <xdr:row>12</xdr:row>
      <xdr:rowOff>142873</xdr:rowOff>
    </xdr:from>
    <xdr:to>
      <xdr:col>22</xdr:col>
      <xdr:colOff>1</xdr:colOff>
      <xdr:row>45</xdr:row>
      <xdr:rowOff>142874</xdr:rowOff>
    </xdr:to>
    <xdr:pic>
      <xdr:nvPicPr>
        <xdr:cNvPr id="8" name="Imagen 7">
          <a:extLst>
            <a:ext uri="{FF2B5EF4-FFF2-40B4-BE49-F238E27FC236}">
              <a16:creationId xmlns:a16="http://schemas.microsoft.com/office/drawing/2014/main" id="{BD52E60D-9B80-42F5-BD4D-D85EC85C14B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476626" y="2833686"/>
          <a:ext cx="16573500" cy="5691188"/>
        </a:xfrm>
        <a:prstGeom prst="rect">
          <a:avLst/>
        </a:prstGeom>
      </xdr:spPr>
    </xdr:pic>
    <xdr:clientData/>
  </xdr:twoCellAnchor>
  <xdr:twoCellAnchor editAs="oneCell">
    <xdr:from>
      <xdr:col>5</xdr:col>
      <xdr:colOff>95250</xdr:colOff>
      <xdr:row>46</xdr:row>
      <xdr:rowOff>95248</xdr:rowOff>
    </xdr:from>
    <xdr:to>
      <xdr:col>21</xdr:col>
      <xdr:colOff>571499</xdr:colOff>
      <xdr:row>85</xdr:row>
      <xdr:rowOff>119062</xdr:rowOff>
    </xdr:to>
    <xdr:pic>
      <xdr:nvPicPr>
        <xdr:cNvPr id="9" name="Imagen 8">
          <a:extLst>
            <a:ext uri="{FF2B5EF4-FFF2-40B4-BE49-F238E27FC236}">
              <a16:creationId xmlns:a16="http://schemas.microsoft.com/office/drawing/2014/main" id="{3693DCB7-F169-4026-A9C5-D28F0ACED0A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476625" y="8643936"/>
          <a:ext cx="16502062" cy="6524626"/>
        </a:xfrm>
        <a:prstGeom prst="rect">
          <a:avLst/>
        </a:prstGeom>
      </xdr:spPr>
    </xdr:pic>
    <xdr:clientData/>
  </xdr:twoCellAnchor>
  <xdr:twoCellAnchor editAs="oneCell">
    <xdr:from>
      <xdr:col>7</xdr:col>
      <xdr:colOff>450272</xdr:colOff>
      <xdr:row>91</xdr:row>
      <xdr:rowOff>69273</xdr:rowOff>
    </xdr:from>
    <xdr:to>
      <xdr:col>21</xdr:col>
      <xdr:colOff>270138</xdr:colOff>
      <xdr:row>98</xdr:row>
      <xdr:rowOff>94671</xdr:rowOff>
    </xdr:to>
    <xdr:pic>
      <xdr:nvPicPr>
        <xdr:cNvPr id="10" name="Imagen 9">
          <a:extLst>
            <a:ext uri="{FF2B5EF4-FFF2-40B4-BE49-F238E27FC236}">
              <a16:creationId xmlns:a16="http://schemas.microsoft.com/office/drawing/2014/main" id="{8A21D370-9500-4FB2-AEAD-670B8BEE586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472545" y="16556182"/>
          <a:ext cx="14730820" cy="12203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1.xml><?xml version="1.0" encoding="utf-8"?>
<xdr:wsDr xmlns:xdr="http://schemas.openxmlformats.org/drawingml/2006/spreadsheetDrawing" xmlns:a="http://schemas.openxmlformats.org/drawingml/2006/main">
  <xdr:twoCellAnchor editAs="oneCell">
    <xdr:from>
      <xdr:col>0</xdr:col>
      <xdr:colOff>438150</xdr:colOff>
      <xdr:row>0</xdr:row>
      <xdr:rowOff>79225</xdr:rowOff>
    </xdr:from>
    <xdr:to>
      <xdr:col>8</xdr:col>
      <xdr:colOff>282994</xdr:colOff>
      <xdr:row>24</xdr:row>
      <xdr:rowOff>132634</xdr:rowOff>
    </xdr:to>
    <xdr:pic>
      <xdr:nvPicPr>
        <xdr:cNvPr id="2" name="Imagen 1">
          <a:extLst>
            <a:ext uri="{FF2B5EF4-FFF2-40B4-BE49-F238E27FC236}">
              <a16:creationId xmlns:a16="http://schemas.microsoft.com/office/drawing/2014/main" id="{3D189A1F-0FF8-433D-964C-F24F40D72C6A}"/>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438150" y="79225"/>
          <a:ext cx="6161824" cy="4400619"/>
        </a:xfrm>
        <a:prstGeom prst="rect">
          <a:avLst/>
        </a:prstGeom>
      </xdr:spPr>
    </xdr:pic>
    <xdr:clientData/>
  </xdr:twoCellAnchor>
  <xdr:twoCellAnchor editAs="oneCell">
    <xdr:from>
      <xdr:col>8</xdr:col>
      <xdr:colOff>727642</xdr:colOff>
      <xdr:row>1</xdr:row>
      <xdr:rowOff>66675</xdr:rowOff>
    </xdr:from>
    <xdr:to>
      <xdr:col>17</xdr:col>
      <xdr:colOff>208935</xdr:colOff>
      <xdr:row>3</xdr:row>
      <xdr:rowOff>117773</xdr:rowOff>
    </xdr:to>
    <xdr:pic>
      <xdr:nvPicPr>
        <xdr:cNvPr id="3" name="Imagen 2">
          <a:extLst>
            <a:ext uri="{FF2B5EF4-FFF2-40B4-BE49-F238E27FC236}">
              <a16:creationId xmlns:a16="http://schemas.microsoft.com/office/drawing/2014/main" id="{9F746910-105A-4BA8-A72C-961D305E3C6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52242" y="247650"/>
          <a:ext cx="6674573" cy="413048"/>
        </a:xfrm>
        <a:prstGeom prst="rect">
          <a:avLst/>
        </a:prstGeom>
      </xdr:spPr>
    </xdr:pic>
    <xdr:clientData/>
  </xdr:twoCellAnchor>
  <xdr:twoCellAnchor editAs="oneCell">
    <xdr:from>
      <xdr:col>8</xdr:col>
      <xdr:colOff>408163</xdr:colOff>
      <xdr:row>24</xdr:row>
      <xdr:rowOff>69589</xdr:rowOff>
    </xdr:from>
    <xdr:to>
      <xdr:col>10</xdr:col>
      <xdr:colOff>57167</xdr:colOff>
      <xdr:row>25</xdr:row>
      <xdr:rowOff>153409</xdr:rowOff>
    </xdr:to>
    <xdr:pic>
      <xdr:nvPicPr>
        <xdr:cNvPr id="4" name="Imagen 3">
          <a:extLst>
            <a:ext uri="{FF2B5EF4-FFF2-40B4-BE49-F238E27FC236}">
              <a16:creationId xmlns:a16="http://schemas.microsoft.com/office/drawing/2014/main" id="{E4B2630A-A47A-427F-8819-712925AD94AB}"/>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732763" y="4412989"/>
          <a:ext cx="1226344" cy="264795"/>
        </a:xfrm>
        <a:prstGeom prst="rect">
          <a:avLst/>
        </a:prstGeom>
      </xdr:spPr>
    </xdr:pic>
    <xdr:clientData/>
  </xdr:twoCellAnchor>
  <xdr:twoCellAnchor editAs="oneCell">
    <xdr:from>
      <xdr:col>9</xdr:col>
      <xdr:colOff>57866</xdr:colOff>
      <xdr:row>4</xdr:row>
      <xdr:rowOff>136265</xdr:rowOff>
    </xdr:from>
    <xdr:to>
      <xdr:col>17</xdr:col>
      <xdr:colOff>286016</xdr:colOff>
      <xdr:row>19</xdr:row>
      <xdr:rowOff>74296</xdr:rowOff>
    </xdr:to>
    <xdr:pic>
      <xdr:nvPicPr>
        <xdr:cNvPr id="5" name="Imagen 4">
          <a:extLst>
            <a:ext uri="{FF2B5EF4-FFF2-40B4-BE49-F238E27FC236}">
              <a16:creationId xmlns:a16="http://schemas.microsoft.com/office/drawing/2014/main" id="{117CC97C-A1CD-4622-9E64-E8219B14A57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7173041" y="860165"/>
          <a:ext cx="6609900" cy="2652656"/>
        </a:xfrm>
        <a:prstGeom prst="rect">
          <a:avLst/>
        </a:prstGeom>
      </xdr:spPr>
    </xdr:pic>
    <xdr:clientData/>
  </xdr:twoCellAnchor>
  <xdr:twoCellAnchor editAs="oneCell">
    <xdr:from>
      <xdr:col>16</xdr:col>
      <xdr:colOff>301930</xdr:colOff>
      <xdr:row>19</xdr:row>
      <xdr:rowOff>125057</xdr:rowOff>
    </xdr:from>
    <xdr:to>
      <xdr:col>17</xdr:col>
      <xdr:colOff>651204</xdr:colOff>
      <xdr:row>20</xdr:row>
      <xdr:rowOff>132919</xdr:rowOff>
    </xdr:to>
    <xdr:pic>
      <xdr:nvPicPr>
        <xdr:cNvPr id="6" name="Imagen 5">
          <a:extLst>
            <a:ext uri="{FF2B5EF4-FFF2-40B4-BE49-F238E27FC236}">
              <a16:creationId xmlns:a16="http://schemas.microsoft.com/office/drawing/2014/main" id="{DC6056CF-0FBC-40B9-994C-B5A7FA2B0B1C}"/>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12951130" y="3563582"/>
          <a:ext cx="1139849" cy="192647"/>
        </a:xfrm>
        <a:prstGeom prst="rect">
          <a:avLst/>
        </a:prstGeom>
      </xdr:spPr>
    </xdr:pic>
    <xdr:clientData/>
  </xdr:twoCellAnchor>
</xdr:wsDr>
</file>

<file path=xl/drawings/drawing232.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D95CA6D8-16B4-49A3-BED6-6AB5408ECCDE}"/>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28377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34FAE61C-5B2D-4FF2-BFF5-51DF64FF2B11}"/>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19386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76</xdr:row>
      <xdr:rowOff>51954</xdr:rowOff>
    </xdr:from>
    <xdr:to>
      <xdr:col>17</xdr:col>
      <xdr:colOff>1410295</xdr:colOff>
      <xdr:row>79</xdr:row>
      <xdr:rowOff>589</xdr:rowOff>
    </xdr:to>
    <xdr:sp macro="" textlink="">
      <xdr:nvSpPr>
        <xdr:cNvPr id="4" name="CuadroTexto 3">
          <a:extLst>
            <a:ext uri="{FF2B5EF4-FFF2-40B4-BE49-F238E27FC236}">
              <a16:creationId xmlns:a16="http://schemas.microsoft.com/office/drawing/2014/main" id="{901D48E6-6B23-40D5-9C5F-569A662C68C9}"/>
            </a:ext>
          </a:extLst>
        </xdr:cNvPr>
        <xdr:cNvSpPr txBox="1"/>
      </xdr:nvSpPr>
      <xdr:spPr>
        <a:xfrm>
          <a:off x="11970327" y="13806054"/>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242455</xdr:colOff>
      <xdr:row>75</xdr:row>
      <xdr:rowOff>138545</xdr:rowOff>
    </xdr:from>
    <xdr:to>
      <xdr:col>16</xdr:col>
      <xdr:colOff>311769</xdr:colOff>
      <xdr:row>79</xdr:row>
      <xdr:rowOff>42416</xdr:rowOff>
    </xdr:to>
    <xdr:sp macro="" textlink="">
      <xdr:nvSpPr>
        <xdr:cNvPr id="5" name="Rectángulo redondeado 2">
          <a:extLst>
            <a:ext uri="{FF2B5EF4-FFF2-40B4-BE49-F238E27FC236}">
              <a16:creationId xmlns:a16="http://schemas.microsoft.com/office/drawing/2014/main" id="{93525E9A-3E29-4DB9-B1CE-1ADA5BC9BAA7}"/>
            </a:ext>
          </a:extLst>
        </xdr:cNvPr>
        <xdr:cNvSpPr/>
      </xdr:nvSpPr>
      <xdr:spPr>
        <a:xfrm>
          <a:off x="10805680" y="13730720"/>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192851</xdr:colOff>
      <xdr:row>71</xdr:row>
      <xdr:rowOff>16212</xdr:rowOff>
    </xdr:from>
    <xdr:to>
      <xdr:col>16</xdr:col>
      <xdr:colOff>256450</xdr:colOff>
      <xdr:row>74</xdr:row>
      <xdr:rowOff>91230</xdr:rowOff>
    </xdr:to>
    <xdr:sp macro="" textlink="">
      <xdr:nvSpPr>
        <xdr:cNvPr id="6" name="Rectángulo redondeado 2">
          <a:extLst>
            <a:ext uri="{FF2B5EF4-FFF2-40B4-BE49-F238E27FC236}">
              <a16:creationId xmlns:a16="http://schemas.microsoft.com/office/drawing/2014/main" id="{C9E7AF70-4366-4472-8E6C-FF2B444B8C24}"/>
            </a:ext>
          </a:extLst>
        </xdr:cNvPr>
        <xdr:cNvSpPr/>
      </xdr:nvSpPr>
      <xdr:spPr>
        <a:xfrm>
          <a:off x="10756076" y="12932112"/>
          <a:ext cx="1158974" cy="56079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282580</xdr:colOff>
      <xdr:row>72</xdr:row>
      <xdr:rowOff>96983</xdr:rowOff>
    </xdr:from>
    <xdr:to>
      <xdr:col>17</xdr:col>
      <xdr:colOff>1381148</xdr:colOff>
      <xdr:row>74</xdr:row>
      <xdr:rowOff>168396</xdr:rowOff>
    </xdr:to>
    <xdr:sp macro="" textlink="">
      <xdr:nvSpPr>
        <xdr:cNvPr id="7" name="CuadroTexto 6">
          <a:extLst>
            <a:ext uri="{FF2B5EF4-FFF2-40B4-BE49-F238E27FC236}">
              <a16:creationId xmlns:a16="http://schemas.microsoft.com/office/drawing/2014/main" id="{8BB486A2-174E-40EE-A327-4A7060B434FB}"/>
            </a:ext>
          </a:extLst>
        </xdr:cNvPr>
        <xdr:cNvSpPr txBox="1"/>
      </xdr:nvSpPr>
      <xdr:spPr>
        <a:xfrm>
          <a:off x="11941180" y="13174808"/>
          <a:ext cx="2536843" cy="395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114301</xdr:rowOff>
    </xdr:to>
    <xdr:sp macro="" textlink="">
      <xdr:nvSpPr>
        <xdr:cNvPr id="8" name="AutoShape 1">
          <a:extLst>
            <a:ext uri="{FF2B5EF4-FFF2-40B4-BE49-F238E27FC236}">
              <a16:creationId xmlns:a16="http://schemas.microsoft.com/office/drawing/2014/main" id="{5C160F66-7AE5-4016-AC23-267E7C14CD9F}"/>
            </a:ext>
          </a:extLst>
        </xdr:cNvPr>
        <xdr:cNvSpPr>
          <a:spLocks noChangeAspect="1" noChangeArrowheads="1"/>
        </xdr:cNvSpPr>
      </xdr:nvSpPr>
      <xdr:spPr bwMode="auto">
        <a:xfrm>
          <a:off x="6438900" y="6124575"/>
          <a:ext cx="304800" cy="28575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415637</xdr:colOff>
      <xdr:row>81</xdr:row>
      <xdr:rowOff>69272</xdr:rowOff>
    </xdr:from>
    <xdr:to>
      <xdr:col>9</xdr:col>
      <xdr:colOff>266700</xdr:colOff>
      <xdr:row>89</xdr:row>
      <xdr:rowOff>56829</xdr:rowOff>
    </xdr:to>
    <xdr:pic>
      <xdr:nvPicPr>
        <xdr:cNvPr id="9" name="Imagen 8">
          <a:extLst>
            <a:ext uri="{FF2B5EF4-FFF2-40B4-BE49-F238E27FC236}">
              <a16:creationId xmlns:a16="http://schemas.microsoft.com/office/drawing/2014/main" id="{249BAE02-3B6B-4B7D-A405-7EACB4F68BA4}"/>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5330537" y="14680622"/>
          <a:ext cx="1375063" cy="1263907"/>
        </a:xfrm>
        <a:prstGeom prst="rect">
          <a:avLst/>
        </a:prstGeom>
      </xdr:spPr>
    </xdr:pic>
    <xdr:clientData/>
  </xdr:twoCellAnchor>
  <xdr:twoCellAnchor editAs="oneCell">
    <xdr:from>
      <xdr:col>10</xdr:col>
      <xdr:colOff>416486</xdr:colOff>
      <xdr:row>80</xdr:row>
      <xdr:rowOff>31203</xdr:rowOff>
    </xdr:from>
    <xdr:to>
      <xdr:col>12</xdr:col>
      <xdr:colOff>248590</xdr:colOff>
      <xdr:row>88</xdr:row>
      <xdr:rowOff>116670</xdr:rowOff>
    </xdr:to>
    <xdr:pic>
      <xdr:nvPicPr>
        <xdr:cNvPr id="10" name="Imagen 9">
          <a:extLst>
            <a:ext uri="{FF2B5EF4-FFF2-40B4-BE49-F238E27FC236}">
              <a16:creationId xmlns:a16="http://schemas.microsoft.com/office/drawing/2014/main" id="{CCB23FD0-C277-4AFE-BE91-3FA90852E10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850127" y="14442942"/>
          <a:ext cx="1405800" cy="1389978"/>
        </a:xfrm>
        <a:prstGeom prst="rect">
          <a:avLst/>
        </a:prstGeom>
      </xdr:spPr>
    </xdr:pic>
    <xdr:clientData/>
  </xdr:twoCellAnchor>
  <xdr:twoCellAnchor>
    <xdr:from>
      <xdr:col>4</xdr:col>
      <xdr:colOff>592690</xdr:colOff>
      <xdr:row>77</xdr:row>
      <xdr:rowOff>177389</xdr:rowOff>
    </xdr:from>
    <xdr:to>
      <xdr:col>9</xdr:col>
      <xdr:colOff>86591</xdr:colOff>
      <xdr:row>80</xdr:row>
      <xdr:rowOff>0</xdr:rowOff>
    </xdr:to>
    <xdr:sp macro="" textlink="">
      <xdr:nvSpPr>
        <xdr:cNvPr id="12" name="CuadroTexto 11">
          <a:extLst>
            <a:ext uri="{FF2B5EF4-FFF2-40B4-BE49-F238E27FC236}">
              <a16:creationId xmlns:a16="http://schemas.microsoft.com/office/drawing/2014/main" id="{BB96EA59-7853-4D89-B288-2821C0DD052E}"/>
            </a:ext>
          </a:extLst>
        </xdr:cNvPr>
        <xdr:cNvSpPr txBox="1"/>
      </xdr:nvSpPr>
      <xdr:spPr>
        <a:xfrm>
          <a:off x="3221590" y="14093414"/>
          <a:ext cx="3303901" cy="356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ES" sz="1600" b="1">
            <a:solidFill>
              <a:schemeClr val="tx1"/>
            </a:solidFill>
          </a:endParaRPr>
        </a:p>
      </xdr:txBody>
    </xdr:sp>
    <xdr:clientData/>
  </xdr:twoCellAnchor>
  <xdr:twoCellAnchor editAs="oneCell">
    <xdr:from>
      <xdr:col>16</xdr:col>
      <xdr:colOff>20707</xdr:colOff>
      <xdr:row>33</xdr:row>
      <xdr:rowOff>109340</xdr:rowOff>
    </xdr:from>
    <xdr:to>
      <xdr:col>25</xdr:col>
      <xdr:colOff>289891</xdr:colOff>
      <xdr:row>80</xdr:row>
      <xdr:rowOff>103973</xdr:rowOff>
    </xdr:to>
    <xdr:pic>
      <xdr:nvPicPr>
        <xdr:cNvPr id="19" name="Imagen 18">
          <a:extLst>
            <a:ext uri="{FF2B5EF4-FFF2-40B4-BE49-F238E27FC236}">
              <a16:creationId xmlns:a16="http://schemas.microsoft.com/office/drawing/2014/main" id="{1741445E-272A-475A-9D81-59678DFB63CF}"/>
            </a:ext>
          </a:extLst>
        </xdr:cNvPr>
        <xdr:cNvPicPr>
          <a:picLocks noChangeAspect="1" noChangeArrowheads="1"/>
        </xdr:cNvPicPr>
      </xdr:nvPicPr>
      <xdr:blipFill rotWithShape="1">
        <a:blip xmlns:r="http://schemas.openxmlformats.org/officeDocument/2006/relationships" r:embed="rId5" cstate="print">
          <a:biLevel thresh="75000"/>
          <a:extLst>
            <a:ext uri="{28A0092B-C50C-407E-A947-70E740481C1C}">
              <a14:useLocalDpi xmlns:a14="http://schemas.microsoft.com/office/drawing/2010/main" val="0"/>
            </a:ext>
          </a:extLst>
        </a:blip>
        <a:srcRect l="20825" t="21023" r="42124" b="20170"/>
        <a:stretch/>
      </xdr:blipFill>
      <xdr:spPr bwMode="auto">
        <a:xfrm>
          <a:off x="11740598" y="6694014"/>
          <a:ext cx="11367880" cy="7925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1635816</xdr:colOff>
      <xdr:row>71</xdr:row>
      <xdr:rowOff>2296</xdr:rowOff>
    </xdr:from>
    <xdr:to>
      <xdr:col>22</xdr:col>
      <xdr:colOff>853038</xdr:colOff>
      <xdr:row>74</xdr:row>
      <xdr:rowOff>113233</xdr:rowOff>
    </xdr:to>
    <xdr:sp macro="" textlink="">
      <xdr:nvSpPr>
        <xdr:cNvPr id="20" name="Rectángulo redondeado 2">
          <a:extLst>
            <a:ext uri="{FF2B5EF4-FFF2-40B4-BE49-F238E27FC236}">
              <a16:creationId xmlns:a16="http://schemas.microsoft.com/office/drawing/2014/main" id="{93135D28-29F9-460A-857F-1BAA7DFEB6B8}"/>
            </a:ext>
          </a:extLst>
        </xdr:cNvPr>
        <xdr:cNvSpPr/>
      </xdr:nvSpPr>
      <xdr:spPr>
        <a:xfrm>
          <a:off x="18801523" y="12964579"/>
          <a:ext cx="1702004" cy="607893"/>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33130</xdr:colOff>
      <xdr:row>21</xdr:row>
      <xdr:rowOff>77303</xdr:rowOff>
    </xdr:from>
    <xdr:to>
      <xdr:col>7</xdr:col>
      <xdr:colOff>447261</xdr:colOff>
      <xdr:row>54</xdr:row>
      <xdr:rowOff>33130</xdr:rowOff>
    </xdr:to>
    <xdr:pic>
      <xdr:nvPicPr>
        <xdr:cNvPr id="13" name="Imagen 12">
          <a:extLst>
            <a:ext uri="{FF2B5EF4-FFF2-40B4-BE49-F238E27FC236}">
              <a16:creationId xmlns:a16="http://schemas.microsoft.com/office/drawing/2014/main" id="{7F895D41-7D98-41D0-BE4C-F1F3763A91C1}"/>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381000" y="4698999"/>
          <a:ext cx="5085522" cy="5770218"/>
        </a:xfrm>
        <a:prstGeom prst="rect">
          <a:avLst/>
        </a:prstGeom>
      </xdr:spPr>
    </xdr:pic>
    <xdr:clientData/>
  </xdr:twoCellAnchor>
  <xdr:twoCellAnchor editAs="oneCell">
    <xdr:from>
      <xdr:col>7</xdr:col>
      <xdr:colOff>579782</xdr:colOff>
      <xdr:row>41</xdr:row>
      <xdr:rowOff>93867</xdr:rowOff>
    </xdr:from>
    <xdr:to>
      <xdr:col>13</xdr:col>
      <xdr:colOff>612913</xdr:colOff>
      <xdr:row>79</xdr:row>
      <xdr:rowOff>5520</xdr:rowOff>
    </xdr:to>
    <xdr:pic>
      <xdr:nvPicPr>
        <xdr:cNvPr id="14" name="Imagen 13">
          <a:extLst>
            <a:ext uri="{FF2B5EF4-FFF2-40B4-BE49-F238E27FC236}">
              <a16:creationId xmlns:a16="http://schemas.microsoft.com/office/drawing/2014/main" id="{C0837BE9-399F-45C1-8B0E-D1513DF164CD}"/>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5599043" y="8376476"/>
          <a:ext cx="4704522" cy="6272696"/>
        </a:xfrm>
        <a:prstGeom prst="rect">
          <a:avLst/>
        </a:prstGeom>
      </xdr:spPr>
    </xdr:pic>
    <xdr:clientData/>
  </xdr:twoCellAnchor>
  <xdr:twoCellAnchor editAs="oneCell">
    <xdr:from>
      <xdr:col>7</xdr:col>
      <xdr:colOff>352011</xdr:colOff>
      <xdr:row>81</xdr:row>
      <xdr:rowOff>0</xdr:rowOff>
    </xdr:from>
    <xdr:to>
      <xdr:col>21</xdr:col>
      <xdr:colOff>629679</xdr:colOff>
      <xdr:row>88</xdr:row>
      <xdr:rowOff>77684</xdr:rowOff>
    </xdr:to>
    <xdr:pic>
      <xdr:nvPicPr>
        <xdr:cNvPr id="17" name="Imagen 16">
          <a:extLst>
            <a:ext uri="{FF2B5EF4-FFF2-40B4-BE49-F238E27FC236}">
              <a16:creationId xmlns:a16="http://schemas.microsoft.com/office/drawing/2014/main" id="{3C264339-B57F-46AC-A2AC-DE6B018BF98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425109" y="14577391"/>
          <a:ext cx="14730820" cy="1216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3.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43495212-2394-4510-89FA-B3E848E89726}"/>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D9DDC5E2-66B5-4C5D-BC16-DFFFE610286A}"/>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DFBB688B-0D4F-4041-9E33-38CFDD9AB1F3}"/>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742228"/>
          <a:ext cx="1371253" cy="1268580"/>
        </a:xfrm>
        <a:prstGeom prst="rect">
          <a:avLst/>
        </a:prstGeom>
      </xdr:spPr>
    </xdr:pic>
    <xdr:clientData/>
  </xdr:twoCellAnchor>
  <xdr:twoCellAnchor editAs="oneCell">
    <xdr:from>
      <xdr:col>11</xdr:col>
      <xdr:colOff>392709</xdr:colOff>
      <xdr:row>89</xdr:row>
      <xdr:rowOff>164500</xdr:rowOff>
    </xdr:from>
    <xdr:to>
      <xdr:col>13</xdr:col>
      <xdr:colOff>239097</xdr:colOff>
      <xdr:row>98</xdr:row>
      <xdr:rowOff>47083</xdr:rowOff>
    </xdr:to>
    <xdr:pic>
      <xdr:nvPicPr>
        <xdr:cNvPr id="5" name="Imagen 4">
          <a:extLst>
            <a:ext uri="{FF2B5EF4-FFF2-40B4-BE49-F238E27FC236}">
              <a16:creationId xmlns:a16="http://schemas.microsoft.com/office/drawing/2014/main" id="{92C1A7AA-1572-4E39-B224-F871D48E2758}"/>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488959" y="16743953"/>
          <a:ext cx="1394201" cy="1460161"/>
        </a:xfrm>
        <a:prstGeom prst="rect">
          <a:avLst/>
        </a:prstGeom>
      </xdr:spPr>
    </xdr:pic>
    <xdr:clientData/>
  </xdr:twoCellAnchor>
  <xdr:twoCellAnchor editAs="oneCell">
    <xdr:from>
      <xdr:col>8</xdr:col>
      <xdr:colOff>89297</xdr:colOff>
      <xdr:row>91</xdr:row>
      <xdr:rowOff>119062</xdr:rowOff>
    </xdr:from>
    <xdr:to>
      <xdr:col>22</xdr:col>
      <xdr:colOff>82322</xdr:colOff>
      <xdr:row>98</xdr:row>
      <xdr:rowOff>111405</xdr:rowOff>
    </xdr:to>
    <xdr:pic>
      <xdr:nvPicPr>
        <xdr:cNvPr id="9" name="Imagen 8">
          <a:extLst>
            <a:ext uri="{FF2B5EF4-FFF2-40B4-BE49-F238E27FC236}">
              <a16:creationId xmlns:a16="http://schemas.microsoft.com/office/drawing/2014/main" id="{C9E8F32A-3C0F-46A3-AD29-87A39B26617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863828" y="17055703"/>
          <a:ext cx="14727010" cy="12127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317500</xdr:colOff>
      <xdr:row>19</xdr:row>
      <xdr:rowOff>158750</xdr:rowOff>
    </xdr:from>
    <xdr:to>
      <xdr:col>25</xdr:col>
      <xdr:colOff>1177626</xdr:colOff>
      <xdr:row>40</xdr:row>
      <xdr:rowOff>63500</xdr:rowOff>
    </xdr:to>
    <xdr:pic>
      <xdr:nvPicPr>
        <xdr:cNvPr id="10" name="Imagen 9">
          <a:extLst>
            <a:ext uri="{FF2B5EF4-FFF2-40B4-BE49-F238E27FC236}">
              <a16:creationId xmlns:a16="http://schemas.microsoft.com/office/drawing/2014/main" id="{2539D6AE-7678-4C35-8FAA-EDCC776ECEA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17500" y="4159250"/>
          <a:ext cx="24101126" cy="3270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666750</xdr:colOff>
      <xdr:row>53</xdr:row>
      <xdr:rowOff>95250</xdr:rowOff>
    </xdr:from>
    <xdr:to>
      <xdr:col>54</xdr:col>
      <xdr:colOff>222250</xdr:colOff>
      <xdr:row>75</xdr:row>
      <xdr:rowOff>0</xdr:rowOff>
    </xdr:to>
    <xdr:pic>
      <xdr:nvPicPr>
        <xdr:cNvPr id="8" name="Imagen 7">
          <a:extLst>
            <a:ext uri="{FF2B5EF4-FFF2-40B4-BE49-F238E27FC236}">
              <a16:creationId xmlns:a16="http://schemas.microsoft.com/office/drawing/2014/main" id="{65B50064-1EEF-437D-82D4-535A99D6AF7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1717000" y="9525000"/>
          <a:ext cx="23971250" cy="349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4.xml><?xml version="1.0" encoding="utf-8"?>
<xdr:wsDr xmlns:xdr="http://schemas.openxmlformats.org/drawingml/2006/spreadsheetDrawing" xmlns:a="http://schemas.openxmlformats.org/drawingml/2006/main">
  <xdr:twoCellAnchor editAs="oneCell">
    <xdr:from>
      <xdr:col>8</xdr:col>
      <xdr:colOff>486172</xdr:colOff>
      <xdr:row>91</xdr:row>
      <xdr:rowOff>83185</xdr:rowOff>
    </xdr:from>
    <xdr:to>
      <xdr:col>22</xdr:col>
      <xdr:colOff>486817</xdr:colOff>
      <xdr:row>98</xdr:row>
      <xdr:rowOff>71718</xdr:rowOff>
    </xdr:to>
    <xdr:pic>
      <xdr:nvPicPr>
        <xdr:cNvPr id="17" name="Imagen 16">
          <a:extLst>
            <a:ext uri="{FF2B5EF4-FFF2-40B4-BE49-F238E27FC236}">
              <a16:creationId xmlns:a16="http://schemas.microsoft.com/office/drawing/2014/main" id="{187B84DD-7A59-4CD1-8859-534F325402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60703" y="17029748"/>
          <a:ext cx="14724708" cy="12188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C9C9085B-CB58-4519-912C-0E5F609CE20D}"/>
            </a:ext>
          </a:extLst>
        </xdr:cNvPr>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5485725" y="0"/>
          <a:ext cx="1213221" cy="625747"/>
        </a:xfrm>
        <a:prstGeom prst="rect">
          <a:avLst/>
        </a:prstGeom>
        <a:ln>
          <a:noFill/>
        </a:ln>
      </xdr:spPr>
    </xdr:pic>
    <xdr:clientData/>
  </xdr:twoCellAnchor>
  <xdr:twoCellAnchor editAs="oneCell">
    <xdr:from>
      <xdr:col>24</xdr:col>
      <xdr:colOff>259773</xdr:colOff>
      <xdr:row>0</xdr:row>
      <xdr:rowOff>17318</xdr:rowOff>
    </xdr:from>
    <xdr:to>
      <xdr:col>25</xdr:col>
      <xdr:colOff>666058</xdr:colOff>
      <xdr:row>0</xdr:row>
      <xdr:rowOff>669773</xdr:rowOff>
    </xdr:to>
    <xdr:pic>
      <xdr:nvPicPr>
        <xdr:cNvPr id="3" name="Imagen 10" descr="Gus Marcos – Inversiones Inmobiliarias">
          <a:extLst>
            <a:ext uri="{FF2B5EF4-FFF2-40B4-BE49-F238E27FC236}">
              <a16:creationId xmlns:a16="http://schemas.microsoft.com/office/drawing/2014/main" id="{4ACA3FDF-2C05-4C39-9B14-2E380383095B}"/>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25424823" y="17318"/>
          <a:ext cx="671080"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F114CA36-CE90-4861-88C2-708AEEE3674F}"/>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6078683" y="17456728"/>
          <a:ext cx="1367443" cy="12723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17319</xdr:rowOff>
    </xdr:to>
    <xdr:pic>
      <xdr:nvPicPr>
        <xdr:cNvPr id="5" name="Imagen 4">
          <a:extLst>
            <a:ext uri="{FF2B5EF4-FFF2-40B4-BE49-F238E27FC236}">
              <a16:creationId xmlns:a16="http://schemas.microsoft.com/office/drawing/2014/main" id="{B567E215-2B19-490A-B472-D578C2F80685}"/>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8729228" y="17350220"/>
          <a:ext cx="1383723" cy="1336099"/>
        </a:xfrm>
        <a:prstGeom prst="rect">
          <a:avLst/>
        </a:prstGeom>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7" name="Rectángulo redondeado 2">
          <a:extLst>
            <a:ext uri="{FF2B5EF4-FFF2-40B4-BE49-F238E27FC236}">
              <a16:creationId xmlns:a16="http://schemas.microsoft.com/office/drawing/2014/main" id="{1EEDE610-7A6F-43D9-A6A4-4C14AFEAD5C1}"/>
            </a:ext>
          </a:extLst>
        </xdr:cNvPr>
        <xdr:cNvSpPr/>
      </xdr:nvSpPr>
      <xdr:spPr>
        <a:xfrm>
          <a:off x="290945" y="16399452"/>
          <a:ext cx="1160360"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8" name="Rectángulo redondeado 2">
          <a:extLst>
            <a:ext uri="{FF2B5EF4-FFF2-40B4-BE49-F238E27FC236}">
              <a16:creationId xmlns:a16="http://schemas.microsoft.com/office/drawing/2014/main" id="{90BD516D-64ED-4762-96B6-E9B4DD525931}"/>
            </a:ext>
          </a:extLst>
        </xdr:cNvPr>
        <xdr:cNvSpPr/>
      </xdr:nvSpPr>
      <xdr:spPr>
        <a:xfrm>
          <a:off x="313458" y="15600218"/>
          <a:ext cx="1159575" cy="59537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9" name="CuadroTexto 8">
          <a:extLst>
            <a:ext uri="{FF2B5EF4-FFF2-40B4-BE49-F238E27FC236}">
              <a16:creationId xmlns:a16="http://schemas.microsoft.com/office/drawing/2014/main" id="{F27333D4-EFF3-46CD-B0E4-38716328F4AC}"/>
            </a:ext>
          </a:extLst>
        </xdr:cNvPr>
        <xdr:cNvSpPr txBox="1"/>
      </xdr:nvSpPr>
      <xdr:spPr>
        <a:xfrm>
          <a:off x="1534391" y="15720580"/>
          <a:ext cx="3685309" cy="4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10" name="CuadroTexto 9">
          <a:extLst>
            <a:ext uri="{FF2B5EF4-FFF2-40B4-BE49-F238E27FC236}">
              <a16:creationId xmlns:a16="http://schemas.microsoft.com/office/drawing/2014/main" id="{0D529C3E-ECBB-4157-9AAB-73C162B75778}"/>
            </a:ext>
          </a:extLst>
        </xdr:cNvPr>
        <xdr:cNvSpPr txBox="1"/>
      </xdr:nvSpPr>
      <xdr:spPr>
        <a:xfrm>
          <a:off x="1575954" y="16506825"/>
          <a:ext cx="2497877" cy="48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editAs="oneCell">
    <xdr:from>
      <xdr:col>1</xdr:col>
      <xdr:colOff>531972</xdr:colOff>
      <xdr:row>9</xdr:row>
      <xdr:rowOff>0</xdr:rowOff>
    </xdr:from>
    <xdr:to>
      <xdr:col>22</xdr:col>
      <xdr:colOff>364826</xdr:colOff>
      <xdr:row>91</xdr:row>
      <xdr:rowOff>112199</xdr:rowOff>
    </xdr:to>
    <xdr:pic>
      <xdr:nvPicPr>
        <xdr:cNvPr id="13" name="Imagen 12">
          <a:extLst>
            <a:ext uri="{FF2B5EF4-FFF2-40B4-BE49-F238E27FC236}">
              <a16:creationId xmlns:a16="http://schemas.microsoft.com/office/drawing/2014/main" id="{55C51313-D47B-44E0-B9CC-C83D33822F76}"/>
            </a:ext>
          </a:extLst>
        </xdr:cNvPr>
        <xdr:cNvPicPr>
          <a:picLocks noChangeAspect="1" noChangeArrowheads="1"/>
        </xdr:cNvPicPr>
      </xdr:nvPicPr>
      <xdr:blipFill rotWithShape="1">
        <a:blip xmlns:r="http://schemas.openxmlformats.org/officeDocument/2006/relationships" r:embed="rId6" cstate="print">
          <a:biLevel thresh="75000"/>
          <a:extLst>
            <a:ext uri="{28A0092B-C50C-407E-A947-70E740481C1C}">
              <a14:useLocalDpi xmlns:a14="http://schemas.microsoft.com/office/drawing/2010/main" val="0"/>
            </a:ext>
          </a:extLst>
        </a:blip>
        <a:srcRect l="20825" t="21023" r="42124" b="20170"/>
        <a:stretch/>
      </xdr:blipFill>
      <xdr:spPr bwMode="auto">
        <a:xfrm>
          <a:off x="889160" y="2123281"/>
          <a:ext cx="19970450" cy="149354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89711</xdr:colOff>
      <xdr:row>74</xdr:row>
      <xdr:rowOff>59381</xdr:rowOff>
    </xdr:from>
    <xdr:to>
      <xdr:col>18</xdr:col>
      <xdr:colOff>1180562</xdr:colOff>
      <xdr:row>80</xdr:row>
      <xdr:rowOff>120738</xdr:rowOff>
    </xdr:to>
    <xdr:sp macro="" textlink="">
      <xdr:nvSpPr>
        <xdr:cNvPr id="14" name="Rectángulo redondeado 2">
          <a:extLst>
            <a:ext uri="{FF2B5EF4-FFF2-40B4-BE49-F238E27FC236}">
              <a16:creationId xmlns:a16="http://schemas.microsoft.com/office/drawing/2014/main" id="{0853C8F4-140B-4DFC-8923-3D028CD846E6}"/>
            </a:ext>
          </a:extLst>
        </xdr:cNvPr>
        <xdr:cNvSpPr/>
      </xdr:nvSpPr>
      <xdr:spPr>
        <a:xfrm>
          <a:off x="13223479" y="12884592"/>
          <a:ext cx="2620217" cy="1027273"/>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8</xdr:col>
      <xdr:colOff>401783</xdr:colOff>
      <xdr:row>90</xdr:row>
      <xdr:rowOff>83128</xdr:rowOff>
    </xdr:from>
    <xdr:to>
      <xdr:col>10</xdr:col>
      <xdr:colOff>245226</xdr:colOff>
      <xdr:row>98</xdr:row>
      <xdr:rowOff>60118</xdr:rowOff>
    </xdr:to>
    <xdr:pic>
      <xdr:nvPicPr>
        <xdr:cNvPr id="15" name="Imagen 14">
          <a:extLst>
            <a:ext uri="{FF2B5EF4-FFF2-40B4-BE49-F238E27FC236}">
              <a16:creationId xmlns:a16="http://schemas.microsoft.com/office/drawing/2014/main" id="{734C95E6-BE4C-42D6-BC4B-5BB6C63B52FA}"/>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6217748" y="16353733"/>
          <a:ext cx="1409353" cy="1337160"/>
        </a:xfrm>
        <a:prstGeom prst="rect">
          <a:avLst/>
        </a:prstGeom>
      </xdr:spPr>
    </xdr:pic>
    <xdr:clientData/>
  </xdr:twoCellAnchor>
</xdr:wsDr>
</file>

<file path=xl/drawings/drawing235.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B9951370-6926-484C-8879-424EFC72B98A}"/>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294975"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703D11A1-CB6A-4E1B-86C6-DDBB03BF485E}"/>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23958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EECA8BD3-B358-4A2A-8BF5-15E099743E72}"/>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078683" y="15646978"/>
          <a:ext cx="1371253" cy="126858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F34FA44D-1BD4-4957-8526-F706DE750936}"/>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729228" y="15540470"/>
          <a:ext cx="1387533" cy="1339908"/>
        </a:xfrm>
        <a:prstGeom prst="rect">
          <a:avLst/>
        </a:prstGeom>
      </xdr:spPr>
    </xdr:pic>
    <xdr:clientData/>
  </xdr:twoCellAnchor>
  <xdr:twoCellAnchor editAs="oneCell">
    <xdr:from>
      <xdr:col>1</xdr:col>
      <xdr:colOff>190500</xdr:colOff>
      <xdr:row>15</xdr:row>
      <xdr:rowOff>133350</xdr:rowOff>
    </xdr:from>
    <xdr:to>
      <xdr:col>12</xdr:col>
      <xdr:colOff>10500</xdr:colOff>
      <xdr:row>71</xdr:row>
      <xdr:rowOff>0</xdr:rowOff>
    </xdr:to>
    <xdr:pic>
      <xdr:nvPicPr>
        <xdr:cNvPr id="8" name="Imagen 7">
          <a:extLst>
            <a:ext uri="{FF2B5EF4-FFF2-40B4-BE49-F238E27FC236}">
              <a16:creationId xmlns:a16="http://schemas.microsoft.com/office/drawing/2014/main" id="{154FAD97-8E52-4227-9E4A-8D6B4039256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533400" y="3314700"/>
          <a:ext cx="8411550" cy="9544050"/>
        </a:xfrm>
        <a:prstGeom prst="rect">
          <a:avLst/>
        </a:prstGeom>
      </xdr:spPr>
    </xdr:pic>
    <xdr:clientData/>
  </xdr:twoCellAnchor>
  <xdr:twoCellAnchor editAs="oneCell">
    <xdr:from>
      <xdr:col>19</xdr:col>
      <xdr:colOff>684143</xdr:colOff>
      <xdr:row>15</xdr:row>
      <xdr:rowOff>152400</xdr:rowOff>
    </xdr:from>
    <xdr:to>
      <xdr:col>25</xdr:col>
      <xdr:colOff>588273</xdr:colOff>
      <xdr:row>71</xdr:row>
      <xdr:rowOff>133350</xdr:rowOff>
    </xdr:to>
    <xdr:pic>
      <xdr:nvPicPr>
        <xdr:cNvPr id="9" name="Imagen 8">
          <a:extLst>
            <a:ext uri="{FF2B5EF4-FFF2-40B4-BE49-F238E27FC236}">
              <a16:creationId xmlns:a16="http://schemas.microsoft.com/office/drawing/2014/main" id="{F2325D54-2A2B-48D3-A163-1AFD839564D7}"/>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17143343" y="3333750"/>
          <a:ext cx="7314580" cy="9658350"/>
        </a:xfrm>
        <a:prstGeom prst="rect">
          <a:avLst/>
        </a:prstGeom>
      </xdr:spPr>
    </xdr:pic>
    <xdr:clientData/>
  </xdr:twoCellAnchor>
  <xdr:twoCellAnchor editAs="oneCell">
    <xdr:from>
      <xdr:col>12</xdr:col>
      <xdr:colOff>247650</xdr:colOff>
      <xdr:row>15</xdr:row>
      <xdr:rowOff>114300</xdr:rowOff>
    </xdr:from>
    <xdr:to>
      <xdr:col>19</xdr:col>
      <xdr:colOff>342900</xdr:colOff>
      <xdr:row>70</xdr:row>
      <xdr:rowOff>152400</xdr:rowOff>
    </xdr:to>
    <xdr:pic>
      <xdr:nvPicPr>
        <xdr:cNvPr id="10" name="Imagen 9">
          <a:extLst>
            <a:ext uri="{FF2B5EF4-FFF2-40B4-BE49-F238E27FC236}">
              <a16:creationId xmlns:a16="http://schemas.microsoft.com/office/drawing/2014/main" id="{B8AF769F-9865-4D6E-B52F-FBF6A2592375}"/>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9182100" y="3295650"/>
          <a:ext cx="7620000" cy="9544050"/>
        </a:xfrm>
        <a:prstGeom prst="rect">
          <a:avLst/>
        </a:prstGeom>
      </xdr:spPr>
    </xdr:pic>
    <xdr:clientData/>
  </xdr:twoCellAnchor>
  <xdr:twoCellAnchor editAs="oneCell">
    <xdr:from>
      <xdr:col>8</xdr:col>
      <xdr:colOff>533672</xdr:colOff>
      <xdr:row>91</xdr:row>
      <xdr:rowOff>32521</xdr:rowOff>
    </xdr:from>
    <xdr:to>
      <xdr:col>22</xdr:col>
      <xdr:colOff>466327</xdr:colOff>
      <xdr:row>98</xdr:row>
      <xdr:rowOff>88635</xdr:rowOff>
    </xdr:to>
    <xdr:pic>
      <xdr:nvPicPr>
        <xdr:cNvPr id="11" name="Imagen 10">
          <a:extLst>
            <a:ext uri="{FF2B5EF4-FFF2-40B4-BE49-F238E27FC236}">
              <a16:creationId xmlns:a16="http://schemas.microsoft.com/office/drawing/2014/main" id="{30D90532-5564-4964-ACE1-BDDC9E41B08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316708" y="16810128"/>
          <a:ext cx="14696405" cy="1280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6.xml><?xml version="1.0" encoding="utf-8"?>
<xdr:wsDr xmlns:xdr="http://schemas.openxmlformats.org/drawingml/2006/spreadsheetDrawing" xmlns:a="http://schemas.openxmlformats.org/drawingml/2006/main">
  <xdr:twoCellAnchor editAs="oneCell">
    <xdr:from>
      <xdr:col>7</xdr:col>
      <xdr:colOff>498929</xdr:colOff>
      <xdr:row>91</xdr:row>
      <xdr:rowOff>45357</xdr:rowOff>
    </xdr:from>
    <xdr:to>
      <xdr:col>21</xdr:col>
      <xdr:colOff>369173</xdr:colOff>
      <xdr:row>96</xdr:row>
      <xdr:rowOff>402416</xdr:rowOff>
    </xdr:to>
    <xdr:pic>
      <xdr:nvPicPr>
        <xdr:cNvPr id="21" name="Imagen 20">
          <a:extLst>
            <a:ext uri="{FF2B5EF4-FFF2-40B4-BE49-F238E27FC236}">
              <a16:creationId xmlns:a16="http://schemas.microsoft.com/office/drawing/2014/main" id="{51BDD4AE-C952-4AEC-BCEB-30146AF0C9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88215" y="17439821"/>
          <a:ext cx="14724708" cy="12188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5B9F48BA-08CD-47F1-B2C7-602D3F4A44B0}"/>
            </a:ext>
          </a:extLst>
        </xdr:cNvPr>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3975060"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D9E5F031-D0F6-4FE8-9501-239274631DBA}"/>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230435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85</xdr:row>
      <xdr:rowOff>51954</xdr:rowOff>
    </xdr:from>
    <xdr:to>
      <xdr:col>17</xdr:col>
      <xdr:colOff>1410295</xdr:colOff>
      <xdr:row>88</xdr:row>
      <xdr:rowOff>589</xdr:rowOff>
    </xdr:to>
    <xdr:sp macro="" textlink="">
      <xdr:nvSpPr>
        <xdr:cNvPr id="4" name="CuadroTexto 3">
          <a:extLst>
            <a:ext uri="{FF2B5EF4-FFF2-40B4-BE49-F238E27FC236}">
              <a16:creationId xmlns:a16="http://schemas.microsoft.com/office/drawing/2014/main" id="{5EF34854-C5AD-4F6F-B9CE-E270B5856FED}"/>
            </a:ext>
          </a:extLst>
        </xdr:cNvPr>
        <xdr:cNvSpPr txBox="1"/>
      </xdr:nvSpPr>
      <xdr:spPr>
        <a:xfrm>
          <a:off x="12313227" y="15642474"/>
          <a:ext cx="2576848"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84</xdr:row>
      <xdr:rowOff>103909</xdr:rowOff>
    </xdr:from>
    <xdr:to>
      <xdr:col>16</xdr:col>
      <xdr:colOff>259814</xdr:colOff>
      <xdr:row>88</xdr:row>
      <xdr:rowOff>7780</xdr:rowOff>
    </xdr:to>
    <xdr:sp macro="" textlink="">
      <xdr:nvSpPr>
        <xdr:cNvPr id="5" name="Rectángulo redondeado 2">
          <a:extLst>
            <a:ext uri="{FF2B5EF4-FFF2-40B4-BE49-F238E27FC236}">
              <a16:creationId xmlns:a16="http://schemas.microsoft.com/office/drawing/2014/main" id="{63873418-2101-4123-AF93-A874F541289E}"/>
            </a:ext>
          </a:extLst>
        </xdr:cNvPr>
        <xdr:cNvSpPr/>
      </xdr:nvSpPr>
      <xdr:spPr>
        <a:xfrm>
          <a:off x="11064240" y="15526789"/>
          <a:ext cx="1197074" cy="604911"/>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200743</xdr:colOff>
      <xdr:row>79</xdr:row>
      <xdr:rowOff>128350</xdr:rowOff>
    </xdr:from>
    <xdr:to>
      <xdr:col>16</xdr:col>
      <xdr:colOff>270057</xdr:colOff>
      <xdr:row>83</xdr:row>
      <xdr:rowOff>46599</xdr:rowOff>
    </xdr:to>
    <xdr:sp macro="" textlink="">
      <xdr:nvSpPr>
        <xdr:cNvPr id="6" name="Rectángulo redondeado 2">
          <a:extLst>
            <a:ext uri="{FF2B5EF4-FFF2-40B4-BE49-F238E27FC236}">
              <a16:creationId xmlns:a16="http://schemas.microsoft.com/office/drawing/2014/main" id="{3E137D8D-2A37-462F-8CF3-DB13151AF8D0}"/>
            </a:ext>
          </a:extLst>
        </xdr:cNvPr>
        <xdr:cNvSpPr/>
      </xdr:nvSpPr>
      <xdr:spPr>
        <a:xfrm>
          <a:off x="11074483" y="14713030"/>
          <a:ext cx="1197074" cy="58880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310289</xdr:colOff>
      <xdr:row>80</xdr:row>
      <xdr:rowOff>94546</xdr:rowOff>
    </xdr:from>
    <xdr:to>
      <xdr:col>17</xdr:col>
      <xdr:colOff>1408857</xdr:colOff>
      <xdr:row>83</xdr:row>
      <xdr:rowOff>57559</xdr:rowOff>
    </xdr:to>
    <xdr:sp macro="" textlink="">
      <xdr:nvSpPr>
        <xdr:cNvPr id="7" name="CuadroTexto 6">
          <a:extLst>
            <a:ext uri="{FF2B5EF4-FFF2-40B4-BE49-F238E27FC236}">
              <a16:creationId xmlns:a16="http://schemas.microsoft.com/office/drawing/2014/main" id="{D3BB166E-DAA5-4EC6-974A-404AF4A8138A}"/>
            </a:ext>
          </a:extLst>
        </xdr:cNvPr>
        <xdr:cNvSpPr txBox="1"/>
      </xdr:nvSpPr>
      <xdr:spPr>
        <a:xfrm>
          <a:off x="12311789" y="14846866"/>
          <a:ext cx="2576848" cy="465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8" name="AutoShape 1">
          <a:extLst>
            <a:ext uri="{FF2B5EF4-FFF2-40B4-BE49-F238E27FC236}">
              <a16:creationId xmlns:a16="http://schemas.microsoft.com/office/drawing/2014/main" id="{41DDF527-115D-4D3B-9857-D20B859D22CA}"/>
            </a:ext>
          </a:extLst>
        </xdr:cNvPr>
        <xdr:cNvSpPr>
          <a:spLocks noChangeAspect="1" noChangeArrowheads="1"/>
        </xdr:cNvSpPr>
      </xdr:nvSpPr>
      <xdr:spPr bwMode="auto">
        <a:xfrm>
          <a:off x="6629400" y="6278880"/>
          <a:ext cx="304800" cy="29718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415637</xdr:colOff>
      <xdr:row>90</xdr:row>
      <xdr:rowOff>69272</xdr:rowOff>
    </xdr:from>
    <xdr:to>
      <xdr:col>9</xdr:col>
      <xdr:colOff>266700</xdr:colOff>
      <xdr:row>96</xdr:row>
      <xdr:rowOff>398863</xdr:rowOff>
    </xdr:to>
    <xdr:pic>
      <xdr:nvPicPr>
        <xdr:cNvPr id="10" name="Imagen 9">
          <a:extLst>
            <a:ext uri="{FF2B5EF4-FFF2-40B4-BE49-F238E27FC236}">
              <a16:creationId xmlns:a16="http://schemas.microsoft.com/office/drawing/2014/main" id="{056ED038-9227-40AB-8417-6D07621E9FC1}"/>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475317" y="16520852"/>
          <a:ext cx="1420783" cy="1312571"/>
        </a:xfrm>
        <a:prstGeom prst="rect">
          <a:avLst/>
        </a:prstGeom>
      </xdr:spPr>
    </xdr:pic>
    <xdr:clientData/>
  </xdr:twoCellAnchor>
  <xdr:twoCellAnchor editAs="oneCell">
    <xdr:from>
      <xdr:col>10</xdr:col>
      <xdr:colOff>648201</xdr:colOff>
      <xdr:row>89</xdr:row>
      <xdr:rowOff>157413</xdr:rowOff>
    </xdr:from>
    <xdr:to>
      <xdr:col>12</xdr:col>
      <xdr:colOff>492272</xdr:colOff>
      <xdr:row>96</xdr:row>
      <xdr:rowOff>400214</xdr:rowOff>
    </xdr:to>
    <xdr:pic>
      <xdr:nvPicPr>
        <xdr:cNvPr id="11" name="Imagen 10">
          <a:extLst>
            <a:ext uri="{FF2B5EF4-FFF2-40B4-BE49-F238E27FC236}">
              <a16:creationId xmlns:a16="http://schemas.microsoft.com/office/drawing/2014/main" id="{A716E1FF-573F-4017-BBF5-F4E197DA935E}"/>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7950701" y="17189020"/>
          <a:ext cx="1386214" cy="1467444"/>
        </a:xfrm>
        <a:prstGeom prst="rect">
          <a:avLst/>
        </a:prstGeom>
      </xdr:spPr>
    </xdr:pic>
    <xdr:clientData/>
  </xdr:twoCellAnchor>
  <xdr:twoCellAnchor>
    <xdr:from>
      <xdr:col>5</xdr:col>
      <xdr:colOff>363680</xdr:colOff>
      <xdr:row>85</xdr:row>
      <xdr:rowOff>107719</xdr:rowOff>
    </xdr:from>
    <xdr:to>
      <xdr:col>9</xdr:col>
      <xdr:colOff>395376</xdr:colOff>
      <xdr:row>88</xdr:row>
      <xdr:rowOff>107719</xdr:rowOff>
    </xdr:to>
    <xdr:sp macro="" textlink="">
      <xdr:nvSpPr>
        <xdr:cNvPr id="18" name="CuadroTexto 17">
          <a:extLst>
            <a:ext uri="{FF2B5EF4-FFF2-40B4-BE49-F238E27FC236}">
              <a16:creationId xmlns:a16="http://schemas.microsoft.com/office/drawing/2014/main" id="{12EEEA4B-BEB3-44FB-8E20-0C41A8A13D5F}"/>
            </a:ext>
          </a:extLst>
        </xdr:cNvPr>
        <xdr:cNvSpPr txBox="1"/>
      </xdr:nvSpPr>
      <xdr:spPr>
        <a:xfrm>
          <a:off x="3724388" y="15455549"/>
          <a:ext cx="3050941" cy="5391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MURO CORE SW-1 EJE F-H /5-7</a:t>
          </a:r>
          <a:endParaRPr lang="es-ES" sz="1600" b="1" baseline="0">
            <a:solidFill>
              <a:schemeClr val="tx1"/>
            </a:solidFill>
          </a:endParaRPr>
        </a:p>
        <a:p>
          <a:endParaRPr lang="es-ES" sz="1600" b="1">
            <a:solidFill>
              <a:schemeClr val="tx1"/>
            </a:solidFill>
          </a:endParaRPr>
        </a:p>
      </xdr:txBody>
    </xdr:sp>
    <xdr:clientData/>
  </xdr:twoCellAnchor>
  <xdr:twoCellAnchor editAs="oneCell">
    <xdr:from>
      <xdr:col>18</xdr:col>
      <xdr:colOff>898769</xdr:colOff>
      <xdr:row>60</xdr:row>
      <xdr:rowOff>36414</xdr:rowOff>
    </xdr:from>
    <xdr:to>
      <xdr:col>19</xdr:col>
      <xdr:colOff>94427</xdr:colOff>
      <xdr:row>67</xdr:row>
      <xdr:rowOff>146384</xdr:rowOff>
    </xdr:to>
    <xdr:pic>
      <xdr:nvPicPr>
        <xdr:cNvPr id="15" name="Imagen 14">
          <a:extLst>
            <a:ext uri="{FF2B5EF4-FFF2-40B4-BE49-F238E27FC236}">
              <a16:creationId xmlns:a16="http://schemas.microsoft.com/office/drawing/2014/main" id="{A6812FB5-9D5B-42FD-8395-3936AFAA95C5}"/>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rot="5400000">
          <a:off x="15222681" y="11326092"/>
          <a:ext cx="1201016" cy="615749"/>
        </a:xfrm>
        <a:prstGeom prst="rect">
          <a:avLst/>
        </a:prstGeom>
      </xdr:spPr>
    </xdr:pic>
    <xdr:clientData/>
  </xdr:twoCellAnchor>
  <xdr:twoCellAnchor editAs="oneCell">
    <xdr:from>
      <xdr:col>19</xdr:col>
      <xdr:colOff>210472</xdr:colOff>
      <xdr:row>60</xdr:row>
      <xdr:rowOff>90057</xdr:rowOff>
    </xdr:from>
    <xdr:to>
      <xdr:col>19</xdr:col>
      <xdr:colOff>826221</xdr:colOff>
      <xdr:row>67</xdr:row>
      <xdr:rowOff>17321</xdr:rowOff>
    </xdr:to>
    <xdr:pic>
      <xdr:nvPicPr>
        <xdr:cNvPr id="20" name="Imagen 19">
          <a:extLst>
            <a:ext uri="{FF2B5EF4-FFF2-40B4-BE49-F238E27FC236}">
              <a16:creationId xmlns:a16="http://schemas.microsoft.com/office/drawing/2014/main" id="{70EA9DAC-804A-4D33-8C98-6C9FA384C29C}"/>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rot="5400000">
          <a:off x="16045828" y="11288382"/>
          <a:ext cx="1018310" cy="615749"/>
        </a:xfrm>
        <a:prstGeom prst="rect">
          <a:avLst/>
        </a:prstGeom>
      </xdr:spPr>
    </xdr:pic>
    <xdr:clientData/>
  </xdr:twoCellAnchor>
  <xdr:twoCellAnchor editAs="oneCell">
    <xdr:from>
      <xdr:col>12</xdr:col>
      <xdr:colOff>90713</xdr:colOff>
      <xdr:row>39</xdr:row>
      <xdr:rowOff>90714</xdr:rowOff>
    </xdr:from>
    <xdr:to>
      <xdr:col>22</xdr:col>
      <xdr:colOff>907142</xdr:colOff>
      <xdr:row>79</xdr:row>
      <xdr:rowOff>137322</xdr:rowOff>
    </xdr:to>
    <xdr:pic>
      <xdr:nvPicPr>
        <xdr:cNvPr id="22" name="Imagen 21">
          <a:extLst>
            <a:ext uri="{FF2B5EF4-FFF2-40B4-BE49-F238E27FC236}">
              <a16:creationId xmlns:a16="http://schemas.microsoft.com/office/drawing/2014/main" id="{1355CAFD-9928-4298-B64B-FAFE35C45F2B}"/>
            </a:ext>
          </a:extLst>
        </xdr:cNvPr>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9011" t="28630" r="52851" b="20015"/>
        <a:stretch/>
      </xdr:blipFill>
      <xdr:spPr bwMode="auto">
        <a:xfrm>
          <a:off x="8912677" y="7914821"/>
          <a:ext cx="12155715" cy="63966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657677</xdr:colOff>
      <xdr:row>42</xdr:row>
      <xdr:rowOff>21001</xdr:rowOff>
    </xdr:from>
    <xdr:to>
      <xdr:col>25</xdr:col>
      <xdr:colOff>272143</xdr:colOff>
      <xdr:row>77</xdr:row>
      <xdr:rowOff>45357</xdr:rowOff>
    </xdr:to>
    <xdr:pic>
      <xdr:nvPicPr>
        <xdr:cNvPr id="23" name="Imagen 22">
          <a:extLst>
            <a:ext uri="{FF2B5EF4-FFF2-40B4-BE49-F238E27FC236}">
              <a16:creationId xmlns:a16="http://schemas.microsoft.com/office/drawing/2014/main" id="{3D298EE9-DC98-47F2-A0C2-D05DCA4F5318}"/>
            </a:ext>
          </a:extLst>
        </xdr:cNvPr>
        <xdr:cNvPicPr>
          <a:picLocks noChangeAspect="1" noChangeArrowheads="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6736" t="25450" r="30068" b="17742"/>
        <a:stretch/>
      </xdr:blipFill>
      <xdr:spPr bwMode="auto">
        <a:xfrm>
          <a:off x="18120177" y="8321358"/>
          <a:ext cx="5488216" cy="55806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703035</xdr:colOff>
      <xdr:row>22</xdr:row>
      <xdr:rowOff>0</xdr:rowOff>
    </xdr:from>
    <xdr:to>
      <xdr:col>13</xdr:col>
      <xdr:colOff>362857</xdr:colOff>
      <xdr:row>44</xdr:row>
      <xdr:rowOff>113393</xdr:rowOff>
    </xdr:to>
    <xdr:pic>
      <xdr:nvPicPr>
        <xdr:cNvPr id="9" name="Imagen 8">
          <a:extLst>
            <a:ext uri="{FF2B5EF4-FFF2-40B4-BE49-F238E27FC236}">
              <a16:creationId xmlns:a16="http://schemas.microsoft.com/office/drawing/2014/main" id="{5014BE90-BCFE-4FCE-8C31-80828DA937B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43214" y="4717143"/>
          <a:ext cx="8912679" cy="4014107"/>
        </a:xfrm>
        <a:prstGeom prst="rect">
          <a:avLst/>
        </a:prstGeom>
      </xdr:spPr>
    </xdr:pic>
    <xdr:clientData/>
  </xdr:twoCellAnchor>
  <xdr:twoCellAnchor editAs="oneCell">
    <xdr:from>
      <xdr:col>1</xdr:col>
      <xdr:colOff>748390</xdr:colOff>
      <xdr:row>44</xdr:row>
      <xdr:rowOff>90715</xdr:rowOff>
    </xdr:from>
    <xdr:to>
      <xdr:col>13</xdr:col>
      <xdr:colOff>226784</xdr:colOff>
      <xdr:row>67</xdr:row>
      <xdr:rowOff>1</xdr:rowOff>
    </xdr:to>
    <xdr:pic>
      <xdr:nvPicPr>
        <xdr:cNvPr id="13" name="Imagen 12">
          <a:extLst>
            <a:ext uri="{FF2B5EF4-FFF2-40B4-BE49-F238E27FC236}">
              <a16:creationId xmlns:a16="http://schemas.microsoft.com/office/drawing/2014/main" id="{74804F00-2430-44C2-9AD8-57A2CFF2B7C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88569" y="8708572"/>
          <a:ext cx="8731251" cy="3560536"/>
        </a:xfrm>
        <a:prstGeom prst="rect">
          <a:avLst/>
        </a:prstGeom>
      </xdr:spPr>
    </xdr:pic>
    <xdr:clientData/>
  </xdr:twoCellAnchor>
  <xdr:twoCellAnchor editAs="oneCell">
    <xdr:from>
      <xdr:col>1</xdr:col>
      <xdr:colOff>748392</xdr:colOff>
      <xdr:row>67</xdr:row>
      <xdr:rowOff>90714</xdr:rowOff>
    </xdr:from>
    <xdr:to>
      <xdr:col>13</xdr:col>
      <xdr:colOff>226785</xdr:colOff>
      <xdr:row>85</xdr:row>
      <xdr:rowOff>90715</xdr:rowOff>
    </xdr:to>
    <xdr:pic>
      <xdr:nvPicPr>
        <xdr:cNvPr id="14" name="Imagen 13">
          <a:extLst>
            <a:ext uri="{FF2B5EF4-FFF2-40B4-BE49-F238E27FC236}">
              <a16:creationId xmlns:a16="http://schemas.microsoft.com/office/drawing/2014/main" id="{0AF75812-B0D3-4181-81CE-B198D42B240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88571" y="12359821"/>
          <a:ext cx="8731250" cy="2857501"/>
        </a:xfrm>
        <a:prstGeom prst="rect">
          <a:avLst/>
        </a:prstGeom>
      </xdr:spPr>
    </xdr:pic>
    <xdr:clientData/>
  </xdr:twoCellAnchor>
</xdr:wsDr>
</file>

<file path=xl/drawings/drawing237.xml><?xml version="1.0" encoding="utf-8"?>
<xdr:wsDr xmlns:xdr="http://schemas.openxmlformats.org/drawingml/2006/spreadsheetDrawing" xmlns:a="http://schemas.openxmlformats.org/drawingml/2006/main">
  <xdr:twoCellAnchor editAs="oneCell">
    <xdr:from>
      <xdr:col>8</xdr:col>
      <xdr:colOff>212016</xdr:colOff>
      <xdr:row>91</xdr:row>
      <xdr:rowOff>16193</xdr:rowOff>
    </xdr:from>
    <xdr:to>
      <xdr:col>22</xdr:col>
      <xdr:colOff>795618</xdr:colOff>
      <xdr:row>98</xdr:row>
      <xdr:rowOff>66320</xdr:rowOff>
    </xdr:to>
    <xdr:pic>
      <xdr:nvPicPr>
        <xdr:cNvPr id="8" name="Imagen 7">
          <a:extLst>
            <a:ext uri="{FF2B5EF4-FFF2-40B4-BE49-F238E27FC236}">
              <a16:creationId xmlns:a16="http://schemas.microsoft.com/office/drawing/2014/main" id="{6F05E27D-EF34-4B87-8FCA-9EA1E62678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50281" y="16096634"/>
          <a:ext cx="15397778" cy="12155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96127273-82A8-472B-8439-7A4CE3CA475B}"/>
            </a:ext>
          </a:extLst>
        </xdr:cNvPr>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3975060"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05BAC7AF-35B1-404F-9CC0-2F1733C8122B}"/>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230435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B0BEF550-A72D-4187-993D-9BE8780A31A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6246323" y="16001308"/>
          <a:ext cx="1413163" cy="1310490"/>
        </a:xfrm>
        <a:prstGeom prst="rect">
          <a:avLst/>
        </a:prstGeom>
      </xdr:spPr>
    </xdr:pic>
    <xdr:clientData/>
  </xdr:twoCellAnchor>
  <xdr:twoCellAnchor editAs="oneCell">
    <xdr:from>
      <xdr:col>11</xdr:col>
      <xdr:colOff>353840</xdr:colOff>
      <xdr:row>90</xdr:row>
      <xdr:rowOff>78706</xdr:rowOff>
    </xdr:from>
    <xdr:to>
      <xdr:col>13</xdr:col>
      <xdr:colOff>204038</xdr:colOff>
      <xdr:row>98</xdr:row>
      <xdr:rowOff>133187</xdr:rowOff>
    </xdr:to>
    <xdr:pic>
      <xdr:nvPicPr>
        <xdr:cNvPr id="5" name="Imagen 4">
          <a:extLst>
            <a:ext uri="{FF2B5EF4-FFF2-40B4-BE49-F238E27FC236}">
              <a16:creationId xmlns:a16="http://schemas.microsoft.com/office/drawing/2014/main" id="{DBDDB302-EFC2-4A35-81DD-FF854F811CEE}"/>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8545340" y="15991059"/>
          <a:ext cx="1419022" cy="1387981"/>
        </a:xfrm>
        <a:prstGeom prst="rect">
          <a:avLst/>
        </a:prstGeom>
      </xdr:spPr>
    </xdr:pic>
    <xdr:clientData/>
  </xdr:twoCellAnchor>
  <xdr:twoCellAnchor editAs="oneCell">
    <xdr:from>
      <xdr:col>1</xdr:col>
      <xdr:colOff>23813</xdr:colOff>
      <xdr:row>25</xdr:row>
      <xdr:rowOff>95251</xdr:rowOff>
    </xdr:from>
    <xdr:to>
      <xdr:col>25</xdr:col>
      <xdr:colOff>357188</xdr:colOff>
      <xdr:row>54</xdr:row>
      <xdr:rowOff>9667</xdr:rowOff>
    </xdr:to>
    <xdr:pic>
      <xdr:nvPicPr>
        <xdr:cNvPr id="11" name="Imagen 10">
          <a:extLst>
            <a:ext uri="{FF2B5EF4-FFF2-40B4-BE49-F238E27FC236}">
              <a16:creationId xmlns:a16="http://schemas.microsoft.com/office/drawing/2014/main" id="{F19E7664-C792-4444-9430-FFFEF16DF25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7188" y="5143501"/>
          <a:ext cx="23241000" cy="47483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8.xml><?xml version="1.0" encoding="utf-8"?>
<xdr:wsDr xmlns:xdr="http://schemas.openxmlformats.org/drawingml/2006/spreadsheetDrawing" xmlns:a="http://schemas.openxmlformats.org/drawingml/2006/main">
  <xdr:twoCellAnchor editAs="oneCell">
    <xdr:from>
      <xdr:col>8</xdr:col>
      <xdr:colOff>177165</xdr:colOff>
      <xdr:row>91</xdr:row>
      <xdr:rowOff>76200</xdr:rowOff>
    </xdr:from>
    <xdr:to>
      <xdr:col>22</xdr:col>
      <xdr:colOff>22553</xdr:colOff>
      <xdr:row>99</xdr:row>
      <xdr:rowOff>2820</xdr:rowOff>
    </xdr:to>
    <xdr:pic>
      <xdr:nvPicPr>
        <xdr:cNvPr id="16" name="Imagen 15">
          <a:extLst>
            <a:ext uri="{FF2B5EF4-FFF2-40B4-BE49-F238E27FC236}">
              <a16:creationId xmlns:a16="http://schemas.microsoft.com/office/drawing/2014/main" id="{5E76A866-04D2-477A-B564-98079483B6A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96940" y="16421100"/>
          <a:ext cx="14628188" cy="1260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69272</xdr:colOff>
      <xdr:row>22</xdr:row>
      <xdr:rowOff>170062</xdr:rowOff>
    </xdr:from>
    <xdr:to>
      <xdr:col>17</xdr:col>
      <xdr:colOff>1569892</xdr:colOff>
      <xdr:row>65</xdr:row>
      <xdr:rowOff>110837</xdr:rowOff>
    </xdr:to>
    <xdr:pic>
      <xdr:nvPicPr>
        <xdr:cNvPr id="13" name="Imagen 12">
          <a:extLst>
            <a:ext uri="{FF2B5EF4-FFF2-40B4-BE49-F238E27FC236}">
              <a16:creationId xmlns:a16="http://schemas.microsoft.com/office/drawing/2014/main" id="{B55E3764-FC20-4305-B9B9-4B887CFA2539}"/>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8822" t="22088" r="32430" b="44068"/>
        <a:stretch/>
      </xdr:blipFill>
      <xdr:spPr bwMode="auto">
        <a:xfrm>
          <a:off x="69272" y="4707426"/>
          <a:ext cx="14910608" cy="7387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A863EAE8-245F-4F3E-A6A3-5F656779B0CF}"/>
            </a:ext>
          </a:extLst>
        </xdr:cNvPr>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xdr:blipFill>
      <xdr:spPr>
        <a:xfrm>
          <a:off x="23975060"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356838A2-9965-4F8F-82FD-BB884546C52A}"/>
            </a:ext>
          </a:extLst>
        </xdr:cNvPr>
        <xdr:cNvPicPr>
          <a:picLocks noChangeAspect="1" noChangeArrowheads="1"/>
        </xdr:cNvPicPr>
      </xdr:nvPicPr>
      <xdr:blipFill>
        <a:blip xmlns:r="http://schemas.openxmlformats.org/officeDocument/2006/relationships" r:embed="rId4" cstate="email">
          <a:extLst>
            <a:ext uri="{28A0092B-C50C-407E-A947-70E740481C1C}">
              <a14:useLocalDpi xmlns:a14="http://schemas.microsoft.com/office/drawing/2010/main" val="0"/>
            </a:ext>
          </a:extLst>
        </a:blip>
        <a:srcRect/>
        <a:stretch>
          <a:fillRect/>
        </a:stretch>
      </xdr:blipFill>
      <xdr:spPr bwMode="auto">
        <a:xfrm>
          <a:off x="230435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071E556A-1A93-4E56-959B-48D9E82FC4EA}"/>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6246323" y="16001308"/>
          <a:ext cx="1413163" cy="1310490"/>
        </a:xfrm>
        <a:prstGeom prst="rect">
          <a:avLst/>
        </a:prstGeom>
      </xdr:spPr>
    </xdr:pic>
    <xdr:clientData/>
  </xdr:twoCellAnchor>
  <xdr:twoCellAnchor editAs="oneCell">
    <xdr:from>
      <xdr:col>11</xdr:col>
      <xdr:colOff>255788</xdr:colOff>
      <xdr:row>89</xdr:row>
      <xdr:rowOff>153785</xdr:rowOff>
    </xdr:from>
    <xdr:to>
      <xdr:col>13</xdr:col>
      <xdr:colOff>102176</xdr:colOff>
      <xdr:row>98</xdr:row>
      <xdr:rowOff>36368</xdr:rowOff>
    </xdr:to>
    <xdr:pic>
      <xdr:nvPicPr>
        <xdr:cNvPr id="5" name="Imagen 4">
          <a:extLst>
            <a:ext uri="{FF2B5EF4-FFF2-40B4-BE49-F238E27FC236}">
              <a16:creationId xmlns:a16="http://schemas.microsoft.com/office/drawing/2014/main" id="{76F4997D-F40C-4828-BBFA-E24F6E08E8DE}"/>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8418713" y="16155785"/>
          <a:ext cx="1408488" cy="1416108"/>
        </a:xfrm>
        <a:prstGeom prst="rect">
          <a:avLst/>
        </a:prstGeom>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7" name="Rectángulo redondeado 2">
          <a:extLst>
            <a:ext uri="{FF2B5EF4-FFF2-40B4-BE49-F238E27FC236}">
              <a16:creationId xmlns:a16="http://schemas.microsoft.com/office/drawing/2014/main" id="{343BFC8A-4D39-44C7-8A45-2CA05465F36B}"/>
            </a:ext>
          </a:extLst>
        </xdr:cNvPr>
        <xdr:cNvSpPr/>
      </xdr:nvSpPr>
      <xdr:spPr>
        <a:xfrm>
          <a:off x="290945" y="14934507"/>
          <a:ext cx="1190840" cy="61114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8" name="Rectángulo redondeado 2">
          <a:extLst>
            <a:ext uri="{FF2B5EF4-FFF2-40B4-BE49-F238E27FC236}">
              <a16:creationId xmlns:a16="http://schemas.microsoft.com/office/drawing/2014/main" id="{1B1998A4-4DE8-400E-840A-E23DE6E12EB6}"/>
            </a:ext>
          </a:extLst>
        </xdr:cNvPr>
        <xdr:cNvSpPr/>
      </xdr:nvSpPr>
      <xdr:spPr>
        <a:xfrm>
          <a:off x="313458" y="14106698"/>
          <a:ext cx="1190055" cy="612518"/>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9" name="CuadroTexto 8">
          <a:extLst>
            <a:ext uri="{FF2B5EF4-FFF2-40B4-BE49-F238E27FC236}">
              <a16:creationId xmlns:a16="http://schemas.microsoft.com/office/drawing/2014/main" id="{28A2A8B8-BBD0-4B5A-AE20-51CF4F195011}"/>
            </a:ext>
          </a:extLst>
        </xdr:cNvPr>
        <xdr:cNvSpPr txBox="1"/>
      </xdr:nvSpPr>
      <xdr:spPr>
        <a:xfrm>
          <a:off x="1564871" y="14232775"/>
          <a:ext cx="3799609" cy="418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10" name="CuadroTexto 9">
          <a:extLst>
            <a:ext uri="{FF2B5EF4-FFF2-40B4-BE49-F238E27FC236}">
              <a16:creationId xmlns:a16="http://schemas.microsoft.com/office/drawing/2014/main" id="{05899DE8-CD25-4FE9-854B-7AACAD22B013}"/>
            </a:ext>
          </a:extLst>
        </xdr:cNvPr>
        <xdr:cNvSpPr txBox="1"/>
      </xdr:nvSpPr>
      <xdr:spPr>
        <a:xfrm>
          <a:off x="1606434" y="15041880"/>
          <a:ext cx="2566457" cy="489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13</xdr:col>
      <xdr:colOff>639212</xdr:colOff>
      <xdr:row>49</xdr:row>
      <xdr:rowOff>17319</xdr:rowOff>
    </xdr:from>
    <xdr:to>
      <xdr:col>15</xdr:col>
      <xdr:colOff>671600</xdr:colOff>
      <xdr:row>60</xdr:row>
      <xdr:rowOff>63500</xdr:rowOff>
    </xdr:to>
    <xdr:sp macro="" textlink="">
      <xdr:nvSpPr>
        <xdr:cNvPr id="18" name="Rectángulo redondeado 2">
          <a:extLst>
            <a:ext uri="{FF2B5EF4-FFF2-40B4-BE49-F238E27FC236}">
              <a16:creationId xmlns:a16="http://schemas.microsoft.com/office/drawing/2014/main" id="{60205445-0BB9-48E9-8907-E97D277DCC12}"/>
            </a:ext>
          </a:extLst>
        </xdr:cNvPr>
        <xdr:cNvSpPr/>
      </xdr:nvSpPr>
      <xdr:spPr>
        <a:xfrm>
          <a:off x="10132462" y="8812069"/>
          <a:ext cx="1111888" cy="1792431"/>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17</xdr:col>
      <xdr:colOff>1191491</xdr:colOff>
      <xdr:row>22</xdr:row>
      <xdr:rowOff>151450</xdr:rowOff>
    </xdr:from>
    <xdr:to>
      <xdr:col>25</xdr:col>
      <xdr:colOff>431395</xdr:colOff>
      <xdr:row>64</xdr:row>
      <xdr:rowOff>152401</xdr:rowOff>
    </xdr:to>
    <xdr:pic>
      <xdr:nvPicPr>
        <xdr:cNvPr id="14" name="Imagen 13">
          <a:extLst>
            <a:ext uri="{FF2B5EF4-FFF2-40B4-BE49-F238E27FC236}">
              <a16:creationId xmlns:a16="http://schemas.microsoft.com/office/drawing/2014/main" id="{38F2452C-18EF-4071-BE88-27A232AB093E}"/>
            </a:ext>
          </a:extLst>
        </xdr:cNvPr>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30227" t="16966" r="61609" b="64270"/>
        <a:stretch/>
      </xdr:blipFill>
      <xdr:spPr bwMode="auto">
        <a:xfrm>
          <a:off x="14727382" y="4668032"/>
          <a:ext cx="9656617" cy="69836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164522</xdr:colOff>
      <xdr:row>49</xdr:row>
      <xdr:rowOff>8426</xdr:rowOff>
    </xdr:from>
    <xdr:to>
      <xdr:col>13</xdr:col>
      <xdr:colOff>514410</xdr:colOff>
      <xdr:row>61</xdr:row>
      <xdr:rowOff>95250</xdr:rowOff>
    </xdr:to>
    <xdr:sp macro="" textlink="">
      <xdr:nvSpPr>
        <xdr:cNvPr id="15" name="Rectángulo redondeado 2">
          <a:extLst>
            <a:ext uri="{FF2B5EF4-FFF2-40B4-BE49-F238E27FC236}">
              <a16:creationId xmlns:a16="http://schemas.microsoft.com/office/drawing/2014/main" id="{09F7984D-C6E2-48C0-96B2-C74075936213}"/>
            </a:ext>
          </a:extLst>
        </xdr:cNvPr>
        <xdr:cNvSpPr/>
      </xdr:nvSpPr>
      <xdr:spPr>
        <a:xfrm>
          <a:off x="8895772" y="8803176"/>
          <a:ext cx="1111888" cy="1991824"/>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wsDr>
</file>

<file path=xl/drawings/drawing239.xml><?xml version="1.0" encoding="utf-8"?>
<xdr:wsDr xmlns:xdr="http://schemas.openxmlformats.org/drawingml/2006/spreadsheetDrawing" xmlns:a="http://schemas.openxmlformats.org/drawingml/2006/main">
  <xdr:twoCellAnchor editAs="oneCell">
    <xdr:from>
      <xdr:col>7</xdr:col>
      <xdr:colOff>716915</xdr:colOff>
      <xdr:row>90</xdr:row>
      <xdr:rowOff>87630</xdr:rowOff>
    </xdr:from>
    <xdr:to>
      <xdr:col>21</xdr:col>
      <xdr:colOff>431493</xdr:colOff>
      <xdr:row>98</xdr:row>
      <xdr:rowOff>18060</xdr:rowOff>
    </xdr:to>
    <xdr:pic>
      <xdr:nvPicPr>
        <xdr:cNvPr id="13" name="Imagen 12">
          <a:extLst>
            <a:ext uri="{FF2B5EF4-FFF2-40B4-BE49-F238E27FC236}">
              <a16:creationId xmlns:a16="http://schemas.microsoft.com/office/drawing/2014/main" id="{AC063747-235B-442E-B93B-917B879FE9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55640" y="16261080"/>
          <a:ext cx="14621203" cy="12925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CD1E86B5-D8B5-4347-AD82-9EFB83E3251F}"/>
            </a:ext>
          </a:extLst>
        </xdr:cNvPr>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3975060"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BC411A86-2A35-4ADD-BDA3-E27AE66D3A95}"/>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230435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60B1DAC0-E062-4CAD-A570-1A18A7E08702}"/>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6246323" y="16001308"/>
          <a:ext cx="1413163" cy="1310490"/>
        </a:xfrm>
        <a:prstGeom prst="rect">
          <a:avLst/>
        </a:prstGeom>
      </xdr:spPr>
    </xdr:pic>
    <xdr:clientData/>
  </xdr:twoCellAnchor>
  <xdr:twoCellAnchor editAs="oneCell">
    <xdr:from>
      <xdr:col>10</xdr:col>
      <xdr:colOff>751088</xdr:colOff>
      <xdr:row>89</xdr:row>
      <xdr:rowOff>106160</xdr:rowOff>
    </xdr:from>
    <xdr:to>
      <xdr:col>12</xdr:col>
      <xdr:colOff>601286</xdr:colOff>
      <xdr:row>97</xdr:row>
      <xdr:rowOff>154478</xdr:rowOff>
    </xdr:to>
    <xdr:pic>
      <xdr:nvPicPr>
        <xdr:cNvPr id="5" name="Imagen 4">
          <a:extLst>
            <a:ext uri="{FF2B5EF4-FFF2-40B4-BE49-F238E27FC236}">
              <a16:creationId xmlns:a16="http://schemas.microsoft.com/office/drawing/2014/main" id="{25AE3099-0C9E-4636-B636-B05B772C2859}"/>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8132963" y="16108160"/>
          <a:ext cx="1412298" cy="1419918"/>
        </a:xfrm>
        <a:prstGeom prst="rect">
          <a:avLst/>
        </a:prstGeom>
      </xdr:spPr>
    </xdr:pic>
    <xdr:clientData/>
  </xdr:twoCellAnchor>
  <xdr:twoCellAnchor>
    <xdr:from>
      <xdr:col>14</xdr:col>
      <xdr:colOff>41563</xdr:colOff>
      <xdr:row>79</xdr:row>
      <xdr:rowOff>13854</xdr:rowOff>
    </xdr:from>
    <xdr:to>
      <xdr:col>18</xdr:col>
      <xdr:colOff>692727</xdr:colOff>
      <xdr:row>88</xdr:row>
      <xdr:rowOff>96982</xdr:rowOff>
    </xdr:to>
    <xdr:sp macro="" textlink="">
      <xdr:nvSpPr>
        <xdr:cNvPr id="12" name="CuadroTexto 11">
          <a:extLst>
            <a:ext uri="{FF2B5EF4-FFF2-40B4-BE49-F238E27FC236}">
              <a16:creationId xmlns:a16="http://schemas.microsoft.com/office/drawing/2014/main" id="{D313AF1A-A251-4A0B-AB2D-F118ABBE03CD}"/>
            </a:ext>
          </a:extLst>
        </xdr:cNvPr>
        <xdr:cNvSpPr txBox="1"/>
      </xdr:nvSpPr>
      <xdr:spPr>
        <a:xfrm>
          <a:off x="10654145" y="14006945"/>
          <a:ext cx="5140037" cy="1620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800" b="1">
              <a:solidFill>
                <a:schemeClr val="tx1"/>
              </a:solidFill>
            </a:rPr>
            <a:t>MURO CORE SW-1 EJE F-H /5-7</a:t>
          </a:r>
          <a:endParaRPr lang="es-ES" sz="2800" b="1" baseline="0">
            <a:solidFill>
              <a:schemeClr val="tx1"/>
            </a:solidFill>
          </a:endParaRPr>
        </a:p>
        <a:p>
          <a:endParaRPr lang="es-ES" sz="1600" b="1">
            <a:solidFill>
              <a:schemeClr val="tx1"/>
            </a:solidFill>
          </a:endParaRPr>
        </a:p>
      </xdr:txBody>
    </xdr:sp>
    <xdr:clientData/>
  </xdr:twoCellAnchor>
  <xdr:twoCellAnchor editAs="oneCell">
    <xdr:from>
      <xdr:col>1</xdr:col>
      <xdr:colOff>635001</xdr:colOff>
      <xdr:row>13</xdr:row>
      <xdr:rowOff>40411</xdr:rowOff>
    </xdr:from>
    <xdr:to>
      <xdr:col>16</xdr:col>
      <xdr:colOff>1270000</xdr:colOff>
      <xdr:row>45</xdr:row>
      <xdr:rowOff>87185</xdr:rowOff>
    </xdr:to>
    <xdr:pic>
      <xdr:nvPicPr>
        <xdr:cNvPr id="8" name="Imagen 7">
          <a:extLst>
            <a:ext uri="{FF2B5EF4-FFF2-40B4-BE49-F238E27FC236}">
              <a16:creationId xmlns:a16="http://schemas.microsoft.com/office/drawing/2014/main" id="{1781CA6C-7F78-44A2-9333-DD5A3CDF879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84251" y="2929661"/>
          <a:ext cx="11969749" cy="5317274"/>
        </a:xfrm>
        <a:prstGeom prst="rect">
          <a:avLst/>
        </a:prstGeom>
      </xdr:spPr>
    </xdr:pic>
    <xdr:clientData/>
  </xdr:twoCellAnchor>
  <xdr:twoCellAnchor editAs="oneCell">
    <xdr:from>
      <xdr:col>1</xdr:col>
      <xdr:colOff>666750</xdr:colOff>
      <xdr:row>46</xdr:row>
      <xdr:rowOff>121226</xdr:rowOff>
    </xdr:from>
    <xdr:to>
      <xdr:col>16</xdr:col>
      <xdr:colOff>1238250</xdr:colOff>
      <xdr:row>75</xdr:row>
      <xdr:rowOff>95249</xdr:rowOff>
    </xdr:to>
    <xdr:pic>
      <xdr:nvPicPr>
        <xdr:cNvPr id="9" name="Imagen 8">
          <a:extLst>
            <a:ext uri="{FF2B5EF4-FFF2-40B4-BE49-F238E27FC236}">
              <a16:creationId xmlns:a16="http://schemas.microsoft.com/office/drawing/2014/main" id="{8D5AE2A2-1B32-4BF2-A161-11570EC169E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16000" y="8439726"/>
          <a:ext cx="11906250" cy="4577773"/>
        </a:xfrm>
        <a:prstGeom prst="rect">
          <a:avLst/>
        </a:prstGeom>
      </xdr:spPr>
    </xdr:pic>
    <xdr:clientData/>
  </xdr:twoCellAnchor>
  <xdr:twoCellAnchor editAs="oneCell">
    <xdr:from>
      <xdr:col>17</xdr:col>
      <xdr:colOff>444500</xdr:colOff>
      <xdr:row>13</xdr:row>
      <xdr:rowOff>89476</xdr:rowOff>
    </xdr:from>
    <xdr:to>
      <xdr:col>25</xdr:col>
      <xdr:colOff>889000</xdr:colOff>
      <xdr:row>45</xdr:row>
      <xdr:rowOff>31750</xdr:rowOff>
    </xdr:to>
    <xdr:pic>
      <xdr:nvPicPr>
        <xdr:cNvPr id="10" name="Imagen 9">
          <a:extLst>
            <a:ext uri="{FF2B5EF4-FFF2-40B4-BE49-F238E27FC236}">
              <a16:creationId xmlns:a16="http://schemas.microsoft.com/office/drawing/2014/main" id="{CB8BBB85-F05E-446E-B985-0194146E138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557250" y="2978726"/>
          <a:ext cx="10572750" cy="5212774"/>
        </a:xfrm>
        <a:prstGeom prst="rect">
          <a:avLst/>
        </a:prstGeom>
      </xdr:spPr>
    </xdr:pic>
    <xdr:clientData/>
  </xdr:twoCellAnchor>
  <xdr:twoCellAnchor editAs="oneCell">
    <xdr:from>
      <xdr:col>17</xdr:col>
      <xdr:colOff>412750</xdr:colOff>
      <xdr:row>46</xdr:row>
      <xdr:rowOff>95250</xdr:rowOff>
    </xdr:from>
    <xdr:to>
      <xdr:col>25</xdr:col>
      <xdr:colOff>920750</xdr:colOff>
      <xdr:row>75</xdr:row>
      <xdr:rowOff>95250</xdr:rowOff>
    </xdr:to>
    <xdr:pic>
      <xdr:nvPicPr>
        <xdr:cNvPr id="7" name="Imagen 6">
          <a:extLst>
            <a:ext uri="{FF2B5EF4-FFF2-40B4-BE49-F238E27FC236}">
              <a16:creationId xmlns:a16="http://schemas.microsoft.com/office/drawing/2014/main" id="{E67F32BA-4270-4D00-B786-B2C0503027D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3525500" y="8413750"/>
          <a:ext cx="10636250" cy="4603750"/>
        </a:xfrm>
        <a:prstGeom prst="rect">
          <a:avLst/>
        </a:prstGeom>
      </xdr:spPr>
    </xdr:pic>
    <xdr:clientData/>
  </xdr:twoCellAnchor>
</xdr:wsDr>
</file>

<file path=xl/drawings/drawing240.xml><?xml version="1.0" encoding="utf-8"?>
<xdr:wsDr xmlns:xdr="http://schemas.openxmlformats.org/drawingml/2006/spreadsheetDrawing" xmlns:a="http://schemas.openxmlformats.org/drawingml/2006/main">
  <xdr:twoCellAnchor editAs="oneCell">
    <xdr:from>
      <xdr:col>7</xdr:col>
      <xdr:colOff>763905</xdr:colOff>
      <xdr:row>88</xdr:row>
      <xdr:rowOff>84686</xdr:rowOff>
    </xdr:from>
    <xdr:to>
      <xdr:col>21</xdr:col>
      <xdr:colOff>583374</xdr:colOff>
      <xdr:row>93</xdr:row>
      <xdr:rowOff>472258</xdr:rowOff>
    </xdr:to>
    <xdr:pic>
      <xdr:nvPicPr>
        <xdr:cNvPr id="28" name="Imagen 27">
          <a:extLst>
            <a:ext uri="{FF2B5EF4-FFF2-40B4-BE49-F238E27FC236}">
              <a16:creationId xmlns:a16="http://schemas.microsoft.com/office/drawing/2014/main" id="{31D84056-351A-445D-AB26-2805E9437A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86178" y="16259868"/>
          <a:ext cx="14730423" cy="12188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90314529-E5A8-4454-A2C5-CE707D4A4903}"/>
            </a:ext>
          </a:extLst>
        </xdr:cNvPr>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D0B2AA2B-3E5B-44AE-8B7A-F1DA3AA5CE0F}"/>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82</xdr:row>
      <xdr:rowOff>51954</xdr:rowOff>
    </xdr:from>
    <xdr:to>
      <xdr:col>17</xdr:col>
      <xdr:colOff>1410295</xdr:colOff>
      <xdr:row>85</xdr:row>
      <xdr:rowOff>589</xdr:rowOff>
    </xdr:to>
    <xdr:sp macro="" textlink="">
      <xdr:nvSpPr>
        <xdr:cNvPr id="4" name="CuadroTexto 3">
          <a:extLst>
            <a:ext uri="{FF2B5EF4-FFF2-40B4-BE49-F238E27FC236}">
              <a16:creationId xmlns:a16="http://schemas.microsoft.com/office/drawing/2014/main" id="{4B35A876-3982-4764-9720-DDA48D2C9746}"/>
            </a:ext>
          </a:extLst>
        </xdr:cNvPr>
        <xdr:cNvSpPr txBox="1"/>
      </xdr:nvSpPr>
      <xdr:spPr>
        <a:xfrm>
          <a:off x="11970327" y="14768079"/>
          <a:ext cx="2536843"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81</xdr:row>
      <xdr:rowOff>103909</xdr:rowOff>
    </xdr:from>
    <xdr:to>
      <xdr:col>16</xdr:col>
      <xdr:colOff>259814</xdr:colOff>
      <xdr:row>85</xdr:row>
      <xdr:rowOff>7780</xdr:rowOff>
    </xdr:to>
    <xdr:sp macro="" textlink="">
      <xdr:nvSpPr>
        <xdr:cNvPr id="5" name="Rectángulo redondeado 2">
          <a:extLst>
            <a:ext uri="{FF2B5EF4-FFF2-40B4-BE49-F238E27FC236}">
              <a16:creationId xmlns:a16="http://schemas.microsoft.com/office/drawing/2014/main" id="{B4784532-D35C-4BBB-829F-BF8E9EDFCCC6}"/>
            </a:ext>
          </a:extLst>
        </xdr:cNvPr>
        <xdr:cNvSpPr/>
      </xdr:nvSpPr>
      <xdr:spPr>
        <a:xfrm>
          <a:off x="10753725" y="14658109"/>
          <a:ext cx="1164689" cy="59919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200743</xdr:colOff>
      <xdr:row>76</xdr:row>
      <xdr:rowOff>128350</xdr:rowOff>
    </xdr:from>
    <xdr:to>
      <xdr:col>16</xdr:col>
      <xdr:colOff>270057</xdr:colOff>
      <xdr:row>80</xdr:row>
      <xdr:rowOff>46599</xdr:rowOff>
    </xdr:to>
    <xdr:sp macro="" textlink="">
      <xdr:nvSpPr>
        <xdr:cNvPr id="6" name="Rectángulo redondeado 2">
          <a:extLst>
            <a:ext uri="{FF2B5EF4-FFF2-40B4-BE49-F238E27FC236}">
              <a16:creationId xmlns:a16="http://schemas.microsoft.com/office/drawing/2014/main" id="{2AFA1FF2-4EAE-43F9-80CF-2DE8512F34D5}"/>
            </a:ext>
          </a:extLst>
        </xdr:cNvPr>
        <xdr:cNvSpPr/>
      </xdr:nvSpPr>
      <xdr:spPr>
        <a:xfrm>
          <a:off x="10763968" y="13872925"/>
          <a:ext cx="1164689" cy="56594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310289</xdr:colOff>
      <xdr:row>77</xdr:row>
      <xdr:rowOff>94546</xdr:rowOff>
    </xdr:from>
    <xdr:to>
      <xdr:col>17</xdr:col>
      <xdr:colOff>1408857</xdr:colOff>
      <xdr:row>80</xdr:row>
      <xdr:rowOff>57559</xdr:rowOff>
    </xdr:to>
    <xdr:sp macro="" textlink="">
      <xdr:nvSpPr>
        <xdr:cNvPr id="7" name="CuadroTexto 6">
          <a:extLst>
            <a:ext uri="{FF2B5EF4-FFF2-40B4-BE49-F238E27FC236}">
              <a16:creationId xmlns:a16="http://schemas.microsoft.com/office/drawing/2014/main" id="{DD25C099-760B-4D77-A10D-C89EA4507972}"/>
            </a:ext>
          </a:extLst>
        </xdr:cNvPr>
        <xdr:cNvSpPr txBox="1"/>
      </xdr:nvSpPr>
      <xdr:spPr>
        <a:xfrm>
          <a:off x="11968889" y="14001046"/>
          <a:ext cx="2536843" cy="448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7</xdr:col>
      <xdr:colOff>415637</xdr:colOff>
      <xdr:row>87</xdr:row>
      <xdr:rowOff>69272</xdr:rowOff>
    </xdr:from>
    <xdr:to>
      <xdr:col>9</xdr:col>
      <xdr:colOff>266700</xdr:colOff>
      <xdr:row>93</xdr:row>
      <xdr:rowOff>402673</xdr:rowOff>
    </xdr:to>
    <xdr:pic>
      <xdr:nvPicPr>
        <xdr:cNvPr id="8" name="Imagen 7">
          <a:extLst>
            <a:ext uri="{FF2B5EF4-FFF2-40B4-BE49-F238E27FC236}">
              <a16:creationId xmlns:a16="http://schemas.microsoft.com/office/drawing/2014/main" id="{763FC594-4589-4220-B25B-839BC6779E2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330537" y="15642647"/>
          <a:ext cx="1375063" cy="1282091"/>
        </a:xfrm>
        <a:prstGeom prst="rect">
          <a:avLst/>
        </a:prstGeom>
      </xdr:spPr>
    </xdr:pic>
    <xdr:clientData/>
  </xdr:twoCellAnchor>
  <xdr:twoCellAnchor editAs="oneCell">
    <xdr:from>
      <xdr:col>11</xdr:col>
      <xdr:colOff>57321</xdr:colOff>
      <xdr:row>86</xdr:row>
      <xdr:rowOff>134735</xdr:rowOff>
    </xdr:from>
    <xdr:to>
      <xdr:col>12</xdr:col>
      <xdr:colOff>676273</xdr:colOff>
      <xdr:row>93</xdr:row>
      <xdr:rowOff>377536</xdr:rowOff>
    </xdr:to>
    <xdr:pic>
      <xdr:nvPicPr>
        <xdr:cNvPr id="9" name="Imagen 8">
          <a:extLst>
            <a:ext uri="{FF2B5EF4-FFF2-40B4-BE49-F238E27FC236}">
              <a16:creationId xmlns:a16="http://schemas.microsoft.com/office/drawing/2014/main" id="{D476FA02-E7C8-4E62-86CE-11747D010CF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8196866" y="15963553"/>
          <a:ext cx="1398271" cy="1420438"/>
        </a:xfrm>
        <a:prstGeom prst="rect">
          <a:avLst/>
        </a:prstGeom>
      </xdr:spPr>
    </xdr:pic>
    <xdr:clientData/>
  </xdr:twoCellAnchor>
  <xdr:twoCellAnchor editAs="oneCell">
    <xdr:from>
      <xdr:col>17</xdr:col>
      <xdr:colOff>1056408</xdr:colOff>
      <xdr:row>36</xdr:row>
      <xdr:rowOff>55806</xdr:rowOff>
    </xdr:from>
    <xdr:to>
      <xdr:col>25</xdr:col>
      <xdr:colOff>434788</xdr:colOff>
      <xdr:row>84</xdr:row>
      <xdr:rowOff>135669</xdr:rowOff>
    </xdr:to>
    <xdr:pic>
      <xdr:nvPicPr>
        <xdr:cNvPr id="11" name="Imagen 10">
          <a:extLst>
            <a:ext uri="{FF2B5EF4-FFF2-40B4-BE49-F238E27FC236}">
              <a16:creationId xmlns:a16="http://schemas.microsoft.com/office/drawing/2014/main" id="{7571932A-3AEF-43B0-A294-792744769C5C}"/>
            </a:ext>
          </a:extLst>
        </xdr:cNvPr>
        <xdr:cNvPicPr>
          <a:picLocks noChangeAspect="1" noChangeArrowheads="1"/>
        </xdr:cNvPicPr>
      </xdr:nvPicPr>
      <xdr:blipFill rotWithShape="1">
        <a:blip xmlns:r="http://schemas.openxmlformats.org/officeDocument/2006/relationships" r:embed="rId6" cstate="print">
          <a:biLevel thresh="75000"/>
          <a:extLst>
            <a:ext uri="{28A0092B-C50C-407E-A947-70E740481C1C}">
              <a14:useLocalDpi xmlns:a14="http://schemas.microsoft.com/office/drawing/2010/main" val="0"/>
            </a:ext>
          </a:extLst>
        </a:blip>
        <a:srcRect l="30251" t="3680" r="36812" b="15482"/>
        <a:stretch/>
      </xdr:blipFill>
      <xdr:spPr bwMode="auto">
        <a:xfrm>
          <a:off x="14153283" y="7323381"/>
          <a:ext cx="9516790" cy="7896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1316182</xdr:colOff>
      <xdr:row>59</xdr:row>
      <xdr:rowOff>69274</xdr:rowOff>
    </xdr:from>
    <xdr:to>
      <xdr:col>23</xdr:col>
      <xdr:colOff>748144</xdr:colOff>
      <xdr:row>70</xdr:row>
      <xdr:rowOff>152400</xdr:rowOff>
    </xdr:to>
    <xdr:sp macro="" textlink="">
      <xdr:nvSpPr>
        <xdr:cNvPr id="12" name="Rectángulo redondeado 2">
          <a:extLst>
            <a:ext uri="{FF2B5EF4-FFF2-40B4-BE49-F238E27FC236}">
              <a16:creationId xmlns:a16="http://schemas.microsoft.com/office/drawing/2014/main" id="{F3C539B2-163C-4285-8270-00E50BFD36D1}"/>
            </a:ext>
          </a:extLst>
        </xdr:cNvPr>
        <xdr:cNvSpPr/>
      </xdr:nvSpPr>
      <xdr:spPr>
        <a:xfrm>
          <a:off x="17356282" y="11061124"/>
          <a:ext cx="4442112" cy="1864301"/>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18</xdr:col>
      <xdr:colOff>609601</xdr:colOff>
      <xdr:row>70</xdr:row>
      <xdr:rowOff>110836</xdr:rowOff>
    </xdr:from>
    <xdr:to>
      <xdr:col>20</xdr:col>
      <xdr:colOff>1510147</xdr:colOff>
      <xdr:row>76</xdr:row>
      <xdr:rowOff>152400</xdr:rowOff>
    </xdr:to>
    <xdr:sp macro="" textlink="">
      <xdr:nvSpPr>
        <xdr:cNvPr id="13" name="Rectángulo redondeado 2">
          <a:extLst>
            <a:ext uri="{FF2B5EF4-FFF2-40B4-BE49-F238E27FC236}">
              <a16:creationId xmlns:a16="http://schemas.microsoft.com/office/drawing/2014/main" id="{BF24E571-C43C-4E1A-9E9A-CE315FA6D42C}"/>
            </a:ext>
          </a:extLst>
        </xdr:cNvPr>
        <xdr:cNvSpPr/>
      </xdr:nvSpPr>
      <xdr:spPr>
        <a:xfrm>
          <a:off x="15230476" y="12883861"/>
          <a:ext cx="3634221" cy="1013114"/>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1</xdr:colOff>
      <xdr:row>76</xdr:row>
      <xdr:rowOff>41564</xdr:rowOff>
    </xdr:from>
    <xdr:to>
      <xdr:col>20</xdr:col>
      <xdr:colOff>1482437</xdr:colOff>
      <xdr:row>79</xdr:row>
      <xdr:rowOff>83127</xdr:rowOff>
    </xdr:to>
    <xdr:sp macro="" textlink="">
      <xdr:nvSpPr>
        <xdr:cNvPr id="14" name="Rectángulo redondeado 2">
          <a:extLst>
            <a:ext uri="{FF2B5EF4-FFF2-40B4-BE49-F238E27FC236}">
              <a16:creationId xmlns:a16="http://schemas.microsoft.com/office/drawing/2014/main" id="{018144F5-FEB9-4BF9-8B9D-D4AFB73F1074}"/>
            </a:ext>
          </a:extLst>
        </xdr:cNvPr>
        <xdr:cNvSpPr/>
      </xdr:nvSpPr>
      <xdr:spPr>
        <a:xfrm>
          <a:off x="17354551" y="13786139"/>
          <a:ext cx="1482436" cy="527338"/>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23</xdr:col>
      <xdr:colOff>581891</xdr:colOff>
      <xdr:row>67</xdr:row>
      <xdr:rowOff>152401</xdr:rowOff>
    </xdr:from>
    <xdr:to>
      <xdr:col>24</xdr:col>
      <xdr:colOff>914400</xdr:colOff>
      <xdr:row>79</xdr:row>
      <xdr:rowOff>41563</xdr:rowOff>
    </xdr:to>
    <xdr:sp macro="" textlink="">
      <xdr:nvSpPr>
        <xdr:cNvPr id="15" name="Rectángulo redondeado 2">
          <a:extLst>
            <a:ext uri="{FF2B5EF4-FFF2-40B4-BE49-F238E27FC236}">
              <a16:creationId xmlns:a16="http://schemas.microsoft.com/office/drawing/2014/main" id="{1845C1C9-4A44-4694-BD9E-A71C4511A094}"/>
            </a:ext>
          </a:extLst>
        </xdr:cNvPr>
        <xdr:cNvSpPr/>
      </xdr:nvSpPr>
      <xdr:spPr>
        <a:xfrm>
          <a:off x="21632141" y="12439651"/>
          <a:ext cx="1418359" cy="1832262"/>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650817</xdr:colOff>
      <xdr:row>59</xdr:row>
      <xdr:rowOff>58535</xdr:rowOff>
    </xdr:from>
    <xdr:to>
      <xdr:col>24</xdr:col>
      <xdr:colOff>929813</xdr:colOff>
      <xdr:row>69</xdr:row>
      <xdr:rowOff>138545</xdr:rowOff>
    </xdr:to>
    <xdr:sp macro="" textlink="">
      <xdr:nvSpPr>
        <xdr:cNvPr id="16" name="Rectángulo redondeado 2">
          <a:extLst>
            <a:ext uri="{FF2B5EF4-FFF2-40B4-BE49-F238E27FC236}">
              <a16:creationId xmlns:a16="http://schemas.microsoft.com/office/drawing/2014/main" id="{8A67EFF4-E32F-4A40-A899-9DA3E54E5251}"/>
            </a:ext>
          </a:extLst>
        </xdr:cNvPr>
        <xdr:cNvSpPr/>
      </xdr:nvSpPr>
      <xdr:spPr>
        <a:xfrm>
          <a:off x="22786917" y="11050385"/>
          <a:ext cx="278996" cy="1699260"/>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22</xdr:col>
      <xdr:colOff>207817</xdr:colOff>
      <xdr:row>71</xdr:row>
      <xdr:rowOff>69273</xdr:rowOff>
    </xdr:from>
    <xdr:to>
      <xdr:col>23</xdr:col>
      <xdr:colOff>53857</xdr:colOff>
      <xdr:row>78</xdr:row>
      <xdr:rowOff>134736</xdr:rowOff>
    </xdr:to>
    <xdr:sp macro="" textlink="">
      <xdr:nvSpPr>
        <xdr:cNvPr id="17" name="Rectángulo redondeado 2">
          <a:extLst>
            <a:ext uri="{FF2B5EF4-FFF2-40B4-BE49-F238E27FC236}">
              <a16:creationId xmlns:a16="http://schemas.microsoft.com/office/drawing/2014/main" id="{81E54F38-6B99-4695-88D1-E15F5B575049}"/>
            </a:ext>
          </a:extLst>
        </xdr:cNvPr>
        <xdr:cNvSpPr/>
      </xdr:nvSpPr>
      <xdr:spPr>
        <a:xfrm>
          <a:off x="20267467" y="13004223"/>
          <a:ext cx="836640" cy="1198938"/>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18</xdr:col>
      <xdr:colOff>516626</xdr:colOff>
      <xdr:row>42</xdr:row>
      <xdr:rowOff>92950</xdr:rowOff>
    </xdr:from>
    <xdr:to>
      <xdr:col>20</xdr:col>
      <xdr:colOff>1877785</xdr:colOff>
      <xdr:row>59</xdr:row>
      <xdr:rowOff>83548</xdr:rowOff>
    </xdr:to>
    <xdr:sp macro="" textlink="">
      <xdr:nvSpPr>
        <xdr:cNvPr id="19" name="Rectángulo redondeado 2">
          <a:extLst>
            <a:ext uri="{FF2B5EF4-FFF2-40B4-BE49-F238E27FC236}">
              <a16:creationId xmlns:a16="http://schemas.microsoft.com/office/drawing/2014/main" id="{D5C4013F-92EA-4D9B-B3AE-E81AA794360E}"/>
            </a:ext>
          </a:extLst>
        </xdr:cNvPr>
        <xdr:cNvSpPr/>
      </xdr:nvSpPr>
      <xdr:spPr>
        <a:xfrm>
          <a:off x="15137501" y="8332075"/>
          <a:ext cx="4094834" cy="2743323"/>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18</xdr:col>
      <xdr:colOff>524519</xdr:colOff>
      <xdr:row>58</xdr:row>
      <xdr:rowOff>151188</xdr:rowOff>
    </xdr:from>
    <xdr:to>
      <xdr:col>19</xdr:col>
      <xdr:colOff>1319894</xdr:colOff>
      <xdr:row>70</xdr:row>
      <xdr:rowOff>122465</xdr:rowOff>
    </xdr:to>
    <xdr:sp macro="" textlink="">
      <xdr:nvSpPr>
        <xdr:cNvPr id="20" name="Rectángulo redondeado 2">
          <a:extLst>
            <a:ext uri="{FF2B5EF4-FFF2-40B4-BE49-F238E27FC236}">
              <a16:creationId xmlns:a16="http://schemas.microsoft.com/office/drawing/2014/main" id="{AD198667-3610-4146-A97C-86D7CB40BB88}"/>
            </a:ext>
          </a:extLst>
        </xdr:cNvPr>
        <xdr:cNvSpPr/>
      </xdr:nvSpPr>
      <xdr:spPr>
        <a:xfrm>
          <a:off x="15145394" y="10981113"/>
          <a:ext cx="2205075" cy="1914377"/>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1856930</xdr:colOff>
      <xdr:row>42</xdr:row>
      <xdr:rowOff>72540</xdr:rowOff>
    </xdr:from>
    <xdr:to>
      <xdr:col>24</xdr:col>
      <xdr:colOff>843642</xdr:colOff>
      <xdr:row>59</xdr:row>
      <xdr:rowOff>63138</xdr:rowOff>
    </xdr:to>
    <xdr:sp macro="" textlink="">
      <xdr:nvSpPr>
        <xdr:cNvPr id="23" name="Rectángulo redondeado 2">
          <a:extLst>
            <a:ext uri="{FF2B5EF4-FFF2-40B4-BE49-F238E27FC236}">
              <a16:creationId xmlns:a16="http://schemas.microsoft.com/office/drawing/2014/main" id="{6F13E3CD-B1BE-47F8-B8CD-D940A6A661D0}"/>
            </a:ext>
          </a:extLst>
        </xdr:cNvPr>
        <xdr:cNvSpPr/>
      </xdr:nvSpPr>
      <xdr:spPr>
        <a:xfrm>
          <a:off x="19219644" y="8291254"/>
          <a:ext cx="3776427" cy="2766455"/>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1510393</xdr:colOff>
      <xdr:row>71</xdr:row>
      <xdr:rowOff>17936</xdr:rowOff>
    </xdr:from>
    <xdr:to>
      <xdr:col>22</xdr:col>
      <xdr:colOff>163284</xdr:colOff>
      <xdr:row>79</xdr:row>
      <xdr:rowOff>0</xdr:rowOff>
    </xdr:to>
    <xdr:sp macro="" textlink="">
      <xdr:nvSpPr>
        <xdr:cNvPr id="24" name="Rectángulo redondeado 2">
          <a:extLst>
            <a:ext uri="{FF2B5EF4-FFF2-40B4-BE49-F238E27FC236}">
              <a16:creationId xmlns:a16="http://schemas.microsoft.com/office/drawing/2014/main" id="{EE059F07-19DC-4103-A5F8-0D733FFC1856}"/>
            </a:ext>
          </a:extLst>
        </xdr:cNvPr>
        <xdr:cNvSpPr/>
      </xdr:nvSpPr>
      <xdr:spPr>
        <a:xfrm>
          <a:off x="18873107" y="12971936"/>
          <a:ext cx="1360713" cy="1288350"/>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297656</xdr:colOff>
      <xdr:row>23</xdr:row>
      <xdr:rowOff>119062</xdr:rowOff>
    </xdr:from>
    <xdr:to>
      <xdr:col>13</xdr:col>
      <xdr:colOff>514544</xdr:colOff>
      <xdr:row>47</xdr:row>
      <xdr:rowOff>11273</xdr:rowOff>
    </xdr:to>
    <xdr:pic>
      <xdr:nvPicPr>
        <xdr:cNvPr id="25" name="Imagen 24">
          <a:extLst>
            <a:ext uri="{FF2B5EF4-FFF2-40B4-BE49-F238E27FC236}">
              <a16:creationId xmlns:a16="http://schemas.microsoft.com/office/drawing/2014/main" id="{D569FDBD-AB5D-4B39-A70B-54E8BA3B76C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54844" y="4911328"/>
          <a:ext cx="9507573" cy="3789603"/>
        </a:xfrm>
        <a:prstGeom prst="rect">
          <a:avLst/>
        </a:prstGeom>
      </xdr:spPr>
    </xdr:pic>
    <xdr:clientData/>
  </xdr:twoCellAnchor>
  <xdr:twoCellAnchor editAs="oneCell">
    <xdr:from>
      <xdr:col>1</xdr:col>
      <xdr:colOff>472585</xdr:colOff>
      <xdr:row>47</xdr:row>
      <xdr:rowOff>52324</xdr:rowOff>
    </xdr:from>
    <xdr:to>
      <xdr:col>5</xdr:col>
      <xdr:colOff>505442</xdr:colOff>
      <xdr:row>76</xdr:row>
      <xdr:rowOff>29593</xdr:rowOff>
    </xdr:to>
    <xdr:pic>
      <xdr:nvPicPr>
        <xdr:cNvPr id="26" name="Imagen 25">
          <a:extLst>
            <a:ext uri="{FF2B5EF4-FFF2-40B4-BE49-F238E27FC236}">
              <a16:creationId xmlns:a16="http://schemas.microsoft.com/office/drawing/2014/main" id="{3DDE6710-62C7-438B-8833-DBB64972E93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29773" y="8743887"/>
          <a:ext cx="3126577" cy="4295189"/>
        </a:xfrm>
        <a:prstGeom prst="rect">
          <a:avLst/>
        </a:prstGeom>
      </xdr:spPr>
    </xdr:pic>
    <xdr:clientData/>
  </xdr:twoCellAnchor>
  <xdr:twoCellAnchor editAs="oneCell">
    <xdr:from>
      <xdr:col>5</xdr:col>
      <xdr:colOff>528878</xdr:colOff>
      <xdr:row>47</xdr:row>
      <xdr:rowOff>63825</xdr:rowOff>
    </xdr:from>
    <xdr:to>
      <xdr:col>13</xdr:col>
      <xdr:colOff>664744</xdr:colOff>
      <xdr:row>75</xdr:row>
      <xdr:rowOff>139422</xdr:rowOff>
    </xdr:to>
    <xdr:pic>
      <xdr:nvPicPr>
        <xdr:cNvPr id="27" name="Imagen 26">
          <a:extLst>
            <a:ext uri="{FF2B5EF4-FFF2-40B4-BE49-F238E27FC236}">
              <a16:creationId xmlns:a16="http://schemas.microsoft.com/office/drawing/2014/main" id="{4A0ED4DB-1BED-44BB-8F2E-4CC2A7A683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981691" y="8755388"/>
          <a:ext cx="6323306" cy="4244689"/>
        </a:xfrm>
        <a:prstGeom prst="rect">
          <a:avLst/>
        </a:prstGeom>
      </xdr:spPr>
    </xdr:pic>
    <xdr:clientData/>
  </xdr:twoCellAnchor>
</xdr:wsDr>
</file>

<file path=xl/drawings/drawing241.xml><?xml version="1.0" encoding="utf-8"?>
<xdr:wsDr xmlns:xdr="http://schemas.openxmlformats.org/drawingml/2006/spreadsheetDrawing" xmlns:a="http://schemas.openxmlformats.org/drawingml/2006/main">
  <xdr:twoCellAnchor editAs="oneCell">
    <xdr:from>
      <xdr:col>8</xdr:col>
      <xdr:colOff>572018</xdr:colOff>
      <xdr:row>91</xdr:row>
      <xdr:rowOff>31865</xdr:rowOff>
    </xdr:from>
    <xdr:to>
      <xdr:col>22</xdr:col>
      <xdr:colOff>475826</xdr:colOff>
      <xdr:row>98</xdr:row>
      <xdr:rowOff>48655</xdr:rowOff>
    </xdr:to>
    <xdr:pic>
      <xdr:nvPicPr>
        <xdr:cNvPr id="9" name="Imagen 8">
          <a:extLst>
            <a:ext uri="{FF2B5EF4-FFF2-40B4-BE49-F238E27FC236}">
              <a16:creationId xmlns:a16="http://schemas.microsoft.com/office/drawing/2014/main" id="{0FDF2155-F098-40FB-82EC-A9D1CC84BF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01318" y="16433915"/>
          <a:ext cx="14724708" cy="1216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62525A30-EEF7-4356-878A-DC250D031675}"/>
            </a:ext>
          </a:extLst>
        </xdr:cNvPr>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98CB33C3-A115-464E-9917-2956D0E1C849}"/>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645623</xdr:colOff>
      <xdr:row>90</xdr:row>
      <xdr:rowOff>85033</xdr:rowOff>
    </xdr:from>
    <xdr:to>
      <xdr:col>10</xdr:col>
      <xdr:colOff>496686</xdr:colOff>
      <xdr:row>98</xdr:row>
      <xdr:rowOff>56308</xdr:rowOff>
    </xdr:to>
    <xdr:pic>
      <xdr:nvPicPr>
        <xdr:cNvPr id="4" name="Imagen 3">
          <a:extLst>
            <a:ext uri="{FF2B5EF4-FFF2-40B4-BE49-F238E27FC236}">
              <a16:creationId xmlns:a16="http://schemas.microsoft.com/office/drawing/2014/main" id="{BB08B164-2D8B-442A-BB03-7342A78F0E24}"/>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6474923" y="16315633"/>
          <a:ext cx="1413163" cy="1342875"/>
        </a:xfrm>
        <a:prstGeom prst="rect">
          <a:avLst/>
        </a:prstGeom>
      </xdr:spPr>
    </xdr:pic>
    <xdr:clientData/>
  </xdr:twoCellAnchor>
  <xdr:twoCellAnchor editAs="oneCell">
    <xdr:from>
      <xdr:col>11</xdr:col>
      <xdr:colOff>436763</xdr:colOff>
      <xdr:row>89</xdr:row>
      <xdr:rowOff>115685</xdr:rowOff>
    </xdr:from>
    <xdr:to>
      <xdr:col>13</xdr:col>
      <xdr:colOff>286961</xdr:colOff>
      <xdr:row>98</xdr:row>
      <xdr:rowOff>2078</xdr:rowOff>
    </xdr:to>
    <xdr:pic>
      <xdr:nvPicPr>
        <xdr:cNvPr id="5" name="Imagen 4">
          <a:extLst>
            <a:ext uri="{FF2B5EF4-FFF2-40B4-BE49-F238E27FC236}">
              <a16:creationId xmlns:a16="http://schemas.microsoft.com/office/drawing/2014/main" id="{3E6D92A8-40E1-4EED-AC55-99C7478C64DA}"/>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8609213" y="16174835"/>
          <a:ext cx="1412298" cy="1429443"/>
        </a:xfrm>
        <a:prstGeom prst="rect">
          <a:avLst/>
        </a:prstGeom>
      </xdr:spPr>
    </xdr:pic>
    <xdr:clientData/>
  </xdr:twoCellAnchor>
  <xdr:twoCellAnchor editAs="oneCell">
    <xdr:from>
      <xdr:col>0</xdr:col>
      <xdr:colOff>264103</xdr:colOff>
      <xdr:row>31</xdr:row>
      <xdr:rowOff>90921</xdr:rowOff>
    </xdr:from>
    <xdr:to>
      <xdr:col>25</xdr:col>
      <xdr:colOff>774989</xdr:colOff>
      <xdr:row>54</xdr:row>
      <xdr:rowOff>90922</xdr:rowOff>
    </xdr:to>
    <xdr:pic>
      <xdr:nvPicPr>
        <xdr:cNvPr id="10" name="Imagen 9">
          <a:extLst>
            <a:ext uri="{FF2B5EF4-FFF2-40B4-BE49-F238E27FC236}">
              <a16:creationId xmlns:a16="http://schemas.microsoft.com/office/drawing/2014/main" id="{8986DD70-603A-442A-A0CA-9D6550196D1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64103" y="5935807"/>
          <a:ext cx="23695602" cy="34852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2.xml><?xml version="1.0" encoding="utf-8"?>
<xdr:wsDr xmlns:xdr="http://schemas.openxmlformats.org/drawingml/2006/spreadsheetDrawing" xmlns:a="http://schemas.openxmlformats.org/drawingml/2006/main">
  <xdr:twoCellAnchor editAs="oneCell">
    <xdr:from>
      <xdr:col>7</xdr:col>
      <xdr:colOff>1270000</xdr:colOff>
      <xdr:row>136</xdr:row>
      <xdr:rowOff>133683</xdr:rowOff>
    </xdr:from>
    <xdr:to>
      <xdr:col>70</xdr:col>
      <xdr:colOff>956584</xdr:colOff>
      <xdr:row>144</xdr:row>
      <xdr:rowOff>81823</xdr:rowOff>
    </xdr:to>
    <xdr:pic>
      <xdr:nvPicPr>
        <xdr:cNvPr id="2" name="Imagen 1">
          <a:extLst>
            <a:ext uri="{FF2B5EF4-FFF2-40B4-BE49-F238E27FC236}">
              <a16:creationId xmlns:a16="http://schemas.microsoft.com/office/drawing/2014/main" id="{D99204C6-2E61-4995-BCBA-E552AE66E9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194800" y="122034633"/>
          <a:ext cx="15183759" cy="14149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75</xdr:col>
      <xdr:colOff>572518</xdr:colOff>
      <xdr:row>0</xdr:row>
      <xdr:rowOff>0</xdr:rowOff>
    </xdr:from>
    <xdr:to>
      <xdr:col>76</xdr:col>
      <xdr:colOff>514295</xdr:colOff>
      <xdr:row>0</xdr:row>
      <xdr:rowOff>627652</xdr:rowOff>
    </xdr:to>
    <xdr:pic>
      <xdr:nvPicPr>
        <xdr:cNvPr id="3" name="Imagen 11">
          <a:extLst>
            <a:ext uri="{FF2B5EF4-FFF2-40B4-BE49-F238E27FC236}">
              <a16:creationId xmlns:a16="http://schemas.microsoft.com/office/drawing/2014/main" id="{D57421F8-DC18-4C3B-9FC9-252AA396520A}"/>
            </a:ext>
          </a:extLst>
        </xdr:cNvPr>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31062043" y="0"/>
          <a:ext cx="1141927" cy="627652"/>
        </a:xfrm>
        <a:prstGeom prst="rect">
          <a:avLst/>
        </a:prstGeom>
        <a:ln>
          <a:noFill/>
        </a:ln>
      </xdr:spPr>
    </xdr:pic>
    <xdr:clientData/>
  </xdr:twoCellAnchor>
  <xdr:twoCellAnchor editAs="oneCell">
    <xdr:from>
      <xdr:col>74</xdr:col>
      <xdr:colOff>639535</xdr:colOff>
      <xdr:row>0</xdr:row>
      <xdr:rowOff>40821</xdr:rowOff>
    </xdr:from>
    <xdr:to>
      <xdr:col>75</xdr:col>
      <xdr:colOff>250648</xdr:colOff>
      <xdr:row>0</xdr:row>
      <xdr:rowOff>685656</xdr:rowOff>
    </xdr:to>
    <xdr:pic>
      <xdr:nvPicPr>
        <xdr:cNvPr id="4" name="Imagen 10" descr="Gus Marcos – Inversiones Inmobiliarias">
          <a:extLst>
            <a:ext uri="{FF2B5EF4-FFF2-40B4-BE49-F238E27FC236}">
              <a16:creationId xmlns:a16="http://schemas.microsoft.com/office/drawing/2014/main" id="{F4A6F4CE-1E7F-40DE-AC25-C01E62F8F77C}"/>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30071785" y="40821"/>
          <a:ext cx="668388" cy="6448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140</xdr:row>
      <xdr:rowOff>0</xdr:rowOff>
    </xdr:from>
    <xdr:to>
      <xdr:col>4</xdr:col>
      <xdr:colOff>304800</xdr:colOff>
      <xdr:row>141</xdr:row>
      <xdr:rowOff>114300</xdr:rowOff>
    </xdr:to>
    <xdr:sp macro="" textlink="">
      <xdr:nvSpPr>
        <xdr:cNvPr id="5" name="AutoShape 6">
          <a:extLst>
            <a:ext uri="{FF2B5EF4-FFF2-40B4-BE49-F238E27FC236}">
              <a16:creationId xmlns:a16="http://schemas.microsoft.com/office/drawing/2014/main" id="{5E885C5D-5512-4CE4-A8BF-4EC1ABD04E14}"/>
            </a:ext>
          </a:extLst>
        </xdr:cNvPr>
        <xdr:cNvSpPr>
          <a:spLocks noChangeAspect="1" noChangeArrowheads="1"/>
        </xdr:cNvSpPr>
      </xdr:nvSpPr>
      <xdr:spPr bwMode="auto">
        <a:xfrm>
          <a:off x="4629150" y="12263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227425</xdr:colOff>
      <xdr:row>136</xdr:row>
      <xdr:rowOff>52134</xdr:rowOff>
    </xdr:from>
    <xdr:to>
      <xdr:col>9</xdr:col>
      <xdr:colOff>891414</xdr:colOff>
      <xdr:row>143</xdr:row>
      <xdr:rowOff>84726</xdr:rowOff>
    </xdr:to>
    <xdr:pic>
      <xdr:nvPicPr>
        <xdr:cNvPr id="6" name="Imagen 5">
          <a:extLst>
            <a:ext uri="{FF2B5EF4-FFF2-40B4-BE49-F238E27FC236}">
              <a16:creationId xmlns:a16="http://schemas.microsoft.com/office/drawing/2014/main" id="{CC4748C1-63A2-4212-8F29-936183A73F02}"/>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9495250" y="121953084"/>
          <a:ext cx="1378364" cy="1318467"/>
        </a:xfrm>
        <a:prstGeom prst="rect">
          <a:avLst/>
        </a:prstGeom>
      </xdr:spPr>
    </xdr:pic>
    <xdr:clientData/>
  </xdr:twoCellAnchor>
  <xdr:twoCellAnchor editAs="oneCell">
    <xdr:from>
      <xdr:col>10</xdr:col>
      <xdr:colOff>621826</xdr:colOff>
      <xdr:row>136</xdr:row>
      <xdr:rowOff>85122</xdr:rowOff>
    </xdr:from>
    <xdr:to>
      <xdr:col>11</xdr:col>
      <xdr:colOff>868438</xdr:colOff>
      <xdr:row>144</xdr:row>
      <xdr:rowOff>5311</xdr:rowOff>
    </xdr:to>
    <xdr:pic>
      <xdr:nvPicPr>
        <xdr:cNvPr id="7" name="Imagen 6">
          <a:extLst>
            <a:ext uri="{FF2B5EF4-FFF2-40B4-BE49-F238E27FC236}">
              <a16:creationId xmlns:a16="http://schemas.microsoft.com/office/drawing/2014/main" id="{435ED4D9-8B27-47D6-BCE5-82B433D3BB4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594626" y="121986072"/>
          <a:ext cx="1399137" cy="1387039"/>
        </a:xfrm>
        <a:prstGeom prst="rect">
          <a:avLst/>
        </a:prstGeom>
      </xdr:spPr>
    </xdr:pic>
    <xdr:clientData/>
  </xdr:twoCellAnchor>
</xdr:wsDr>
</file>

<file path=xl/drawings/drawing243.xml><?xml version="1.0" encoding="utf-8"?>
<xdr:wsDr xmlns:xdr="http://schemas.openxmlformats.org/drawingml/2006/spreadsheetDrawing" xmlns:a="http://schemas.openxmlformats.org/drawingml/2006/main">
  <xdr:twoCellAnchor editAs="oneCell">
    <xdr:from>
      <xdr:col>8</xdr:col>
      <xdr:colOff>503088</xdr:colOff>
      <xdr:row>91</xdr:row>
      <xdr:rowOff>145869</xdr:rowOff>
    </xdr:from>
    <xdr:to>
      <xdr:col>22</xdr:col>
      <xdr:colOff>475266</xdr:colOff>
      <xdr:row>99</xdr:row>
      <xdr:rowOff>21228</xdr:rowOff>
    </xdr:to>
    <xdr:pic>
      <xdr:nvPicPr>
        <xdr:cNvPr id="22" name="Imagen 21">
          <a:extLst>
            <a:ext uri="{FF2B5EF4-FFF2-40B4-BE49-F238E27FC236}">
              <a16:creationId xmlns:a16="http://schemas.microsoft.com/office/drawing/2014/main" id="{D5AC3BD2-BC3D-4B6B-9A1B-7FF3897B22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86124" y="16923476"/>
          <a:ext cx="14735928" cy="12496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1054602E-358D-4A8D-BA97-537AAD7087AE}"/>
            </a:ext>
          </a:extLst>
        </xdr:cNvPr>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3D43905A-90F8-427A-89E2-F0A2912AC073}"/>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622091</xdr:colOff>
      <xdr:row>91</xdr:row>
      <xdr:rowOff>96239</xdr:rowOff>
    </xdr:from>
    <xdr:to>
      <xdr:col>10</xdr:col>
      <xdr:colOff>473154</xdr:colOff>
      <xdr:row>99</xdr:row>
      <xdr:rowOff>89926</xdr:rowOff>
    </xdr:to>
    <xdr:pic>
      <xdr:nvPicPr>
        <xdr:cNvPr id="4" name="Imagen 3">
          <a:extLst>
            <a:ext uri="{FF2B5EF4-FFF2-40B4-BE49-F238E27FC236}">
              <a16:creationId xmlns:a16="http://schemas.microsoft.com/office/drawing/2014/main" id="{2D0AC804-5D1F-4F8C-8031-3C070702DDA2}"/>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6460356" y="16176680"/>
          <a:ext cx="1419886" cy="1304775"/>
        </a:xfrm>
        <a:prstGeom prst="rect">
          <a:avLst/>
        </a:prstGeom>
      </xdr:spPr>
    </xdr:pic>
    <xdr:clientData/>
  </xdr:twoCellAnchor>
  <xdr:twoCellAnchor editAs="oneCell">
    <xdr:from>
      <xdr:col>11</xdr:col>
      <xdr:colOff>600369</xdr:colOff>
      <xdr:row>91</xdr:row>
      <xdr:rowOff>89912</xdr:rowOff>
    </xdr:from>
    <xdr:to>
      <xdr:col>13</xdr:col>
      <xdr:colOff>450567</xdr:colOff>
      <xdr:row>99</xdr:row>
      <xdr:rowOff>166805</xdr:rowOff>
    </xdr:to>
    <xdr:pic>
      <xdr:nvPicPr>
        <xdr:cNvPr id="5" name="Imagen 4">
          <a:extLst>
            <a:ext uri="{FF2B5EF4-FFF2-40B4-BE49-F238E27FC236}">
              <a16:creationId xmlns:a16="http://schemas.microsoft.com/office/drawing/2014/main" id="{C8F39C05-9670-4911-878E-77F6BEF1B20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791869" y="16170353"/>
          <a:ext cx="1419022" cy="1387981"/>
        </a:xfrm>
        <a:prstGeom prst="rect">
          <a:avLst/>
        </a:prstGeom>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7" name="Rectángulo redondeado 2">
          <a:extLst>
            <a:ext uri="{FF2B5EF4-FFF2-40B4-BE49-F238E27FC236}">
              <a16:creationId xmlns:a16="http://schemas.microsoft.com/office/drawing/2014/main" id="{502175B7-8F57-4019-9693-117B667B5694}"/>
            </a:ext>
          </a:extLst>
        </xdr:cNvPr>
        <xdr:cNvSpPr/>
      </xdr:nvSpPr>
      <xdr:spPr>
        <a:xfrm>
          <a:off x="290945" y="14589702"/>
          <a:ext cx="1160360"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8" name="Rectángulo redondeado 2">
          <a:extLst>
            <a:ext uri="{FF2B5EF4-FFF2-40B4-BE49-F238E27FC236}">
              <a16:creationId xmlns:a16="http://schemas.microsoft.com/office/drawing/2014/main" id="{329FE337-0B8B-44AC-A403-889D56C7860E}"/>
            </a:ext>
          </a:extLst>
        </xdr:cNvPr>
        <xdr:cNvSpPr/>
      </xdr:nvSpPr>
      <xdr:spPr>
        <a:xfrm>
          <a:off x="313458" y="13790468"/>
          <a:ext cx="1159575" cy="59537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9" name="CuadroTexto 8">
          <a:extLst>
            <a:ext uri="{FF2B5EF4-FFF2-40B4-BE49-F238E27FC236}">
              <a16:creationId xmlns:a16="http://schemas.microsoft.com/office/drawing/2014/main" id="{2BCB55D6-60F3-4C87-89D4-4F377488E851}"/>
            </a:ext>
          </a:extLst>
        </xdr:cNvPr>
        <xdr:cNvSpPr txBox="1"/>
      </xdr:nvSpPr>
      <xdr:spPr>
        <a:xfrm>
          <a:off x="1534391" y="13910830"/>
          <a:ext cx="3685309" cy="4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10" name="CuadroTexto 9">
          <a:extLst>
            <a:ext uri="{FF2B5EF4-FFF2-40B4-BE49-F238E27FC236}">
              <a16:creationId xmlns:a16="http://schemas.microsoft.com/office/drawing/2014/main" id="{7FD41F3A-EBEE-4096-944B-701C9961C34E}"/>
            </a:ext>
          </a:extLst>
        </xdr:cNvPr>
        <xdr:cNvSpPr txBox="1"/>
      </xdr:nvSpPr>
      <xdr:spPr>
        <a:xfrm>
          <a:off x="1575954" y="14697075"/>
          <a:ext cx="2497877" cy="48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editAs="oneCell">
    <xdr:from>
      <xdr:col>6</xdr:col>
      <xdr:colOff>762001</xdr:colOff>
      <xdr:row>9</xdr:row>
      <xdr:rowOff>152400</xdr:rowOff>
    </xdr:from>
    <xdr:to>
      <xdr:col>20</xdr:col>
      <xdr:colOff>1371601</xdr:colOff>
      <xdr:row>80</xdr:row>
      <xdr:rowOff>138546</xdr:rowOff>
    </xdr:to>
    <xdr:pic>
      <xdr:nvPicPr>
        <xdr:cNvPr id="11" name="Imagen 10">
          <a:extLst>
            <a:ext uri="{FF2B5EF4-FFF2-40B4-BE49-F238E27FC236}">
              <a16:creationId xmlns:a16="http://schemas.microsoft.com/office/drawing/2014/main" id="{D3D92B09-35C5-4E82-80AB-55785A275BA1}"/>
            </a:ext>
          </a:extLst>
        </xdr:cNvPr>
        <xdr:cNvPicPr>
          <a:picLocks noChangeAspect="1" noChangeArrowheads="1"/>
        </xdr:cNvPicPr>
      </xdr:nvPicPr>
      <xdr:blipFill rotWithShape="1">
        <a:blip xmlns:r="http://schemas.openxmlformats.org/officeDocument/2006/relationships" r:embed="rId6" cstate="print">
          <a:biLevel thresh="75000"/>
          <a:extLst>
            <a:ext uri="{28A0092B-C50C-407E-A947-70E740481C1C}">
              <a14:useLocalDpi xmlns:a14="http://schemas.microsoft.com/office/drawing/2010/main" val="0"/>
            </a:ext>
          </a:extLst>
        </a:blip>
        <a:srcRect l="30251" t="3680" r="36812" b="15482"/>
        <a:stretch/>
      </xdr:blipFill>
      <xdr:spPr bwMode="auto">
        <a:xfrm>
          <a:off x="4914901" y="2276475"/>
          <a:ext cx="13811250" cy="117590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527367</xdr:colOff>
      <xdr:row>42</xdr:row>
      <xdr:rowOff>67367</xdr:rowOff>
    </xdr:from>
    <xdr:to>
      <xdr:col>20</xdr:col>
      <xdr:colOff>173182</xdr:colOff>
      <xdr:row>60</xdr:row>
      <xdr:rowOff>126594</xdr:rowOff>
    </xdr:to>
    <xdr:sp macro="" textlink="">
      <xdr:nvSpPr>
        <xdr:cNvPr id="12" name="Rectángulo redondeado 2">
          <a:extLst>
            <a:ext uri="{FF2B5EF4-FFF2-40B4-BE49-F238E27FC236}">
              <a16:creationId xmlns:a16="http://schemas.microsoft.com/office/drawing/2014/main" id="{E4D62000-BD71-4332-B34D-0CE6A498D3FF}"/>
            </a:ext>
          </a:extLst>
        </xdr:cNvPr>
        <xdr:cNvSpPr/>
      </xdr:nvSpPr>
      <xdr:spPr>
        <a:xfrm>
          <a:off x="9252267" y="7811192"/>
          <a:ext cx="8275465" cy="2973877"/>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9</xdr:col>
      <xdr:colOff>496216</xdr:colOff>
      <xdr:row>59</xdr:row>
      <xdr:rowOff>70234</xdr:rowOff>
    </xdr:from>
    <xdr:to>
      <xdr:col>15</xdr:col>
      <xdr:colOff>1094509</xdr:colOff>
      <xdr:row>67</xdr:row>
      <xdr:rowOff>138545</xdr:rowOff>
    </xdr:to>
    <xdr:sp macro="" textlink="">
      <xdr:nvSpPr>
        <xdr:cNvPr id="13" name="Rectángulo redondeado 2">
          <a:extLst>
            <a:ext uri="{FF2B5EF4-FFF2-40B4-BE49-F238E27FC236}">
              <a16:creationId xmlns:a16="http://schemas.microsoft.com/office/drawing/2014/main" id="{D8894EE9-D679-43FD-9849-03187512EDD8}"/>
            </a:ext>
          </a:extLst>
        </xdr:cNvPr>
        <xdr:cNvSpPr/>
      </xdr:nvSpPr>
      <xdr:spPr>
        <a:xfrm>
          <a:off x="6935116" y="10566784"/>
          <a:ext cx="4722618" cy="1363711"/>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13</xdr:col>
      <xdr:colOff>45994</xdr:colOff>
      <xdr:row>66</xdr:row>
      <xdr:rowOff>12739</xdr:rowOff>
    </xdr:from>
    <xdr:to>
      <xdr:col>15</xdr:col>
      <xdr:colOff>1039091</xdr:colOff>
      <xdr:row>72</xdr:row>
      <xdr:rowOff>41563</xdr:rowOff>
    </xdr:to>
    <xdr:sp macro="" textlink="">
      <xdr:nvSpPr>
        <xdr:cNvPr id="14" name="Rectángulo redondeado 2">
          <a:extLst>
            <a:ext uri="{FF2B5EF4-FFF2-40B4-BE49-F238E27FC236}">
              <a16:creationId xmlns:a16="http://schemas.microsoft.com/office/drawing/2014/main" id="{8E5C411A-C34B-4AAC-A91C-9DB3C4855181}"/>
            </a:ext>
          </a:extLst>
        </xdr:cNvPr>
        <xdr:cNvSpPr/>
      </xdr:nvSpPr>
      <xdr:spPr>
        <a:xfrm>
          <a:off x="9532894" y="11642764"/>
          <a:ext cx="2069422" cy="1000374"/>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18</xdr:col>
      <xdr:colOff>1125339</xdr:colOff>
      <xdr:row>53</xdr:row>
      <xdr:rowOff>130284</xdr:rowOff>
    </xdr:from>
    <xdr:to>
      <xdr:col>20</xdr:col>
      <xdr:colOff>425310</xdr:colOff>
      <xdr:row>71</xdr:row>
      <xdr:rowOff>166253</xdr:rowOff>
    </xdr:to>
    <xdr:sp macro="" textlink="">
      <xdr:nvSpPr>
        <xdr:cNvPr id="15" name="Rectángulo redondeado 2">
          <a:extLst>
            <a:ext uri="{FF2B5EF4-FFF2-40B4-BE49-F238E27FC236}">
              <a16:creationId xmlns:a16="http://schemas.microsoft.com/office/drawing/2014/main" id="{5106F8A9-4FE6-45FB-AACE-9FA4340D508B}"/>
            </a:ext>
          </a:extLst>
        </xdr:cNvPr>
        <xdr:cNvSpPr/>
      </xdr:nvSpPr>
      <xdr:spPr>
        <a:xfrm>
          <a:off x="15746214" y="9655284"/>
          <a:ext cx="2033646" cy="2950619"/>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19033</xdr:colOff>
      <xdr:row>42</xdr:row>
      <xdr:rowOff>128629</xdr:rowOff>
    </xdr:from>
    <xdr:to>
      <xdr:col>20</xdr:col>
      <xdr:colOff>423688</xdr:colOff>
      <xdr:row>55</xdr:row>
      <xdr:rowOff>32516</xdr:rowOff>
    </xdr:to>
    <xdr:sp macro="" textlink="">
      <xdr:nvSpPr>
        <xdr:cNvPr id="16" name="Rectángulo redondeado 2">
          <a:extLst>
            <a:ext uri="{FF2B5EF4-FFF2-40B4-BE49-F238E27FC236}">
              <a16:creationId xmlns:a16="http://schemas.microsoft.com/office/drawing/2014/main" id="{18BFC9E0-C7CF-45D0-ADA6-212995BF9CCA}"/>
            </a:ext>
          </a:extLst>
        </xdr:cNvPr>
        <xdr:cNvSpPr/>
      </xdr:nvSpPr>
      <xdr:spPr>
        <a:xfrm>
          <a:off x="17373583" y="7872454"/>
          <a:ext cx="404655" cy="2008912"/>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737824</xdr:colOff>
      <xdr:row>58</xdr:row>
      <xdr:rowOff>156801</xdr:rowOff>
    </xdr:from>
    <xdr:to>
      <xdr:col>18</xdr:col>
      <xdr:colOff>440980</xdr:colOff>
      <xdr:row>71</xdr:row>
      <xdr:rowOff>69272</xdr:rowOff>
    </xdr:to>
    <xdr:sp macro="" textlink="">
      <xdr:nvSpPr>
        <xdr:cNvPr id="17" name="Rectángulo redondeado 2">
          <a:extLst>
            <a:ext uri="{FF2B5EF4-FFF2-40B4-BE49-F238E27FC236}">
              <a16:creationId xmlns:a16="http://schemas.microsoft.com/office/drawing/2014/main" id="{7AC8BEEC-F48A-41D3-978C-DC513030F957}"/>
            </a:ext>
          </a:extLst>
        </xdr:cNvPr>
        <xdr:cNvSpPr/>
      </xdr:nvSpPr>
      <xdr:spPr>
        <a:xfrm>
          <a:off x="13834699" y="10491426"/>
          <a:ext cx="1227156" cy="2017496"/>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1056409</xdr:colOff>
      <xdr:row>60</xdr:row>
      <xdr:rowOff>134735</xdr:rowOff>
    </xdr:from>
    <xdr:to>
      <xdr:col>17</xdr:col>
      <xdr:colOff>675410</xdr:colOff>
      <xdr:row>72</xdr:row>
      <xdr:rowOff>17318</xdr:rowOff>
    </xdr:to>
    <xdr:sp macro="" textlink="">
      <xdr:nvSpPr>
        <xdr:cNvPr id="18" name="Rectángulo redondeado 2">
          <a:extLst>
            <a:ext uri="{FF2B5EF4-FFF2-40B4-BE49-F238E27FC236}">
              <a16:creationId xmlns:a16="http://schemas.microsoft.com/office/drawing/2014/main" id="{238E5324-2513-4766-8CC5-B6731B72DF6F}"/>
            </a:ext>
          </a:extLst>
        </xdr:cNvPr>
        <xdr:cNvSpPr/>
      </xdr:nvSpPr>
      <xdr:spPr>
        <a:xfrm>
          <a:off x="11620500" y="10525644"/>
          <a:ext cx="2147455" cy="1752947"/>
        </a:xfrm>
        <a:prstGeom prst="rect">
          <a:avLst/>
        </a:prstGeom>
        <a:solidFill>
          <a:srgbClr val="C0000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9</xdr:col>
      <xdr:colOff>-1</xdr:colOff>
      <xdr:row>16</xdr:row>
      <xdr:rowOff>136987</xdr:rowOff>
    </xdr:from>
    <xdr:to>
      <xdr:col>16</xdr:col>
      <xdr:colOff>28921</xdr:colOff>
      <xdr:row>42</xdr:row>
      <xdr:rowOff>103909</xdr:rowOff>
    </xdr:to>
    <xdr:sp macro="" textlink="">
      <xdr:nvSpPr>
        <xdr:cNvPr id="19" name="Rectángulo redondeado 2">
          <a:extLst>
            <a:ext uri="{FF2B5EF4-FFF2-40B4-BE49-F238E27FC236}">
              <a16:creationId xmlns:a16="http://schemas.microsoft.com/office/drawing/2014/main" id="{E668E70D-12CB-492F-A06A-1A8F446AA58C}"/>
            </a:ext>
          </a:extLst>
        </xdr:cNvPr>
        <xdr:cNvSpPr/>
      </xdr:nvSpPr>
      <xdr:spPr>
        <a:xfrm>
          <a:off x="6442363" y="3565987"/>
          <a:ext cx="5241694" cy="4123286"/>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8</xdr:col>
      <xdr:colOff>694631</xdr:colOff>
      <xdr:row>42</xdr:row>
      <xdr:rowOff>150495</xdr:rowOff>
    </xdr:from>
    <xdr:to>
      <xdr:col>12</xdr:col>
      <xdr:colOff>554181</xdr:colOff>
      <xdr:row>59</xdr:row>
      <xdr:rowOff>34636</xdr:rowOff>
    </xdr:to>
    <xdr:sp macro="" textlink="">
      <xdr:nvSpPr>
        <xdr:cNvPr id="20" name="Rectángulo redondeado 2">
          <a:extLst>
            <a:ext uri="{FF2B5EF4-FFF2-40B4-BE49-F238E27FC236}">
              <a16:creationId xmlns:a16="http://schemas.microsoft.com/office/drawing/2014/main" id="{3F1D0855-D36D-4472-9E76-E272206E7FC1}"/>
            </a:ext>
          </a:extLst>
        </xdr:cNvPr>
        <xdr:cNvSpPr/>
      </xdr:nvSpPr>
      <xdr:spPr>
        <a:xfrm>
          <a:off x="6371531" y="7894320"/>
          <a:ext cx="2907550" cy="2636866"/>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31174</xdr:colOff>
      <xdr:row>17</xdr:row>
      <xdr:rowOff>59748</xdr:rowOff>
    </xdr:from>
    <xdr:to>
      <xdr:col>20</xdr:col>
      <xdr:colOff>381000</xdr:colOff>
      <xdr:row>43</xdr:row>
      <xdr:rowOff>26671</xdr:rowOff>
    </xdr:to>
    <xdr:sp macro="" textlink="">
      <xdr:nvSpPr>
        <xdr:cNvPr id="21" name="Rectángulo redondeado 2">
          <a:extLst>
            <a:ext uri="{FF2B5EF4-FFF2-40B4-BE49-F238E27FC236}">
              <a16:creationId xmlns:a16="http://schemas.microsoft.com/office/drawing/2014/main" id="{4561D714-7C07-40AE-8854-86A8EF6B3F71}"/>
            </a:ext>
          </a:extLst>
        </xdr:cNvPr>
        <xdr:cNvSpPr/>
      </xdr:nvSpPr>
      <xdr:spPr>
        <a:xfrm>
          <a:off x="11686310" y="3644612"/>
          <a:ext cx="6047508" cy="4123286"/>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wsDr>
</file>

<file path=xl/drawings/drawing244.xml><?xml version="1.0" encoding="utf-8"?>
<xdr:wsDr xmlns:xdr="http://schemas.openxmlformats.org/drawingml/2006/spreadsheetDrawing" xmlns:a="http://schemas.openxmlformats.org/drawingml/2006/main">
  <xdr:twoCellAnchor editAs="oneCell">
    <xdr:from>
      <xdr:col>8</xdr:col>
      <xdr:colOff>83766</xdr:colOff>
      <xdr:row>91</xdr:row>
      <xdr:rowOff>111325</xdr:rowOff>
    </xdr:from>
    <xdr:to>
      <xdr:col>22</xdr:col>
      <xdr:colOff>55954</xdr:colOff>
      <xdr:row>98</xdr:row>
      <xdr:rowOff>62812</xdr:rowOff>
    </xdr:to>
    <xdr:pic>
      <xdr:nvPicPr>
        <xdr:cNvPr id="15" name="Imagen 14">
          <a:extLst>
            <a:ext uri="{FF2B5EF4-FFF2-40B4-BE49-F238E27FC236}">
              <a16:creationId xmlns:a16="http://schemas.microsoft.com/office/drawing/2014/main" id="{196C5595-04C7-4C85-A8B0-175481F381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22031" y="16191766"/>
          <a:ext cx="14786364" cy="11168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1BE3E7C1-F6FA-4CEE-B913-368A1E9A6D8D}"/>
            </a:ext>
          </a:extLst>
        </xdr:cNvPr>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57CE82F8-9627-4170-9A67-158B1ED7CD8F}"/>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DCDA5FC6-54B7-43AA-8945-642A3370CA6D}"/>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6078683" y="15646978"/>
          <a:ext cx="1367443" cy="1272390"/>
        </a:xfrm>
        <a:prstGeom prst="rect">
          <a:avLst/>
        </a:prstGeom>
      </xdr:spPr>
    </xdr:pic>
    <xdr:clientData/>
  </xdr:twoCellAnchor>
  <xdr:twoCellAnchor editAs="oneCell">
    <xdr:from>
      <xdr:col>11</xdr:col>
      <xdr:colOff>208163</xdr:colOff>
      <xdr:row>90</xdr:row>
      <xdr:rowOff>89912</xdr:rowOff>
    </xdr:from>
    <xdr:to>
      <xdr:col>13</xdr:col>
      <xdr:colOff>58361</xdr:colOff>
      <xdr:row>98</xdr:row>
      <xdr:rowOff>144393</xdr:rowOff>
    </xdr:to>
    <xdr:pic>
      <xdr:nvPicPr>
        <xdr:cNvPr id="5" name="Imagen 4">
          <a:extLst>
            <a:ext uri="{FF2B5EF4-FFF2-40B4-BE49-F238E27FC236}">
              <a16:creationId xmlns:a16="http://schemas.microsoft.com/office/drawing/2014/main" id="{8EF18B9B-1AE4-45E7-AA7A-BDD8C08C201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399663" y="16002265"/>
          <a:ext cx="1419022" cy="1387981"/>
        </a:xfrm>
        <a:prstGeom prst="rect">
          <a:avLst/>
        </a:prstGeom>
      </xdr:spPr>
    </xdr:pic>
    <xdr:clientData/>
  </xdr:twoCellAnchor>
  <xdr:twoCellAnchor>
    <xdr:from>
      <xdr:col>14</xdr:col>
      <xdr:colOff>41563</xdr:colOff>
      <xdr:row>79</xdr:row>
      <xdr:rowOff>13854</xdr:rowOff>
    </xdr:from>
    <xdr:to>
      <xdr:col>18</xdr:col>
      <xdr:colOff>692727</xdr:colOff>
      <xdr:row>88</xdr:row>
      <xdr:rowOff>96982</xdr:rowOff>
    </xdr:to>
    <xdr:sp macro="" textlink="">
      <xdr:nvSpPr>
        <xdr:cNvPr id="7" name="CuadroTexto 6">
          <a:extLst>
            <a:ext uri="{FF2B5EF4-FFF2-40B4-BE49-F238E27FC236}">
              <a16:creationId xmlns:a16="http://schemas.microsoft.com/office/drawing/2014/main" id="{77057D87-9D3C-4FAD-AB42-56042B33EA5B}"/>
            </a:ext>
          </a:extLst>
        </xdr:cNvPr>
        <xdr:cNvSpPr txBox="1"/>
      </xdr:nvSpPr>
      <xdr:spPr>
        <a:xfrm>
          <a:off x="10290463" y="13748904"/>
          <a:ext cx="5023139" cy="15880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800" b="1">
              <a:solidFill>
                <a:schemeClr val="tx1"/>
              </a:solidFill>
            </a:rPr>
            <a:t>FIRME EJE A-C /4-6</a:t>
          </a:r>
        </a:p>
        <a:p>
          <a:endParaRPr lang="es-ES" sz="2800" b="1" baseline="0">
            <a:solidFill>
              <a:schemeClr val="tx1"/>
            </a:solidFill>
          </a:endParaRPr>
        </a:p>
        <a:p>
          <a:endParaRPr lang="es-ES" sz="1600" b="1">
            <a:solidFill>
              <a:schemeClr val="tx1"/>
            </a:solidFill>
          </a:endParaRPr>
        </a:p>
      </xdr:txBody>
    </xdr:sp>
    <xdr:clientData/>
  </xdr:twoCellAnchor>
  <xdr:twoCellAnchor editAs="oneCell">
    <xdr:from>
      <xdr:col>1</xdr:col>
      <xdr:colOff>720811</xdr:colOff>
      <xdr:row>13</xdr:row>
      <xdr:rowOff>-1</xdr:rowOff>
    </xdr:from>
    <xdr:to>
      <xdr:col>7</xdr:col>
      <xdr:colOff>592094</xdr:colOff>
      <xdr:row>47</xdr:row>
      <xdr:rowOff>128715</xdr:rowOff>
    </xdr:to>
    <xdr:pic>
      <xdr:nvPicPr>
        <xdr:cNvPr id="11" name="Imagen 10">
          <a:extLst>
            <a:ext uri="{FF2B5EF4-FFF2-40B4-BE49-F238E27FC236}">
              <a16:creationId xmlns:a16="http://schemas.microsoft.com/office/drawing/2014/main" id="{70161D38-83E2-4885-A46C-04D0EA22FDE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55473" y="2831756"/>
          <a:ext cx="4505067" cy="5534797"/>
        </a:xfrm>
        <a:prstGeom prst="rect">
          <a:avLst/>
        </a:prstGeom>
      </xdr:spPr>
    </xdr:pic>
    <xdr:clientData/>
  </xdr:twoCellAnchor>
  <xdr:twoCellAnchor editAs="oneCell">
    <xdr:from>
      <xdr:col>7</xdr:col>
      <xdr:colOff>665579</xdr:colOff>
      <xdr:row>13</xdr:row>
      <xdr:rowOff>1404</xdr:rowOff>
    </xdr:from>
    <xdr:to>
      <xdr:col>20</xdr:col>
      <xdr:colOff>514865</xdr:colOff>
      <xdr:row>47</xdr:row>
      <xdr:rowOff>147218</xdr:rowOff>
    </xdr:to>
    <xdr:pic>
      <xdr:nvPicPr>
        <xdr:cNvPr id="12" name="Imagen 11">
          <a:extLst>
            <a:ext uri="{FF2B5EF4-FFF2-40B4-BE49-F238E27FC236}">
              <a16:creationId xmlns:a16="http://schemas.microsoft.com/office/drawing/2014/main" id="{4FEA7A84-48F0-414A-ABE4-96DF0E6822D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634025" y="2833161"/>
          <a:ext cx="12360502" cy="5551895"/>
        </a:xfrm>
        <a:prstGeom prst="rect">
          <a:avLst/>
        </a:prstGeom>
      </xdr:spPr>
    </xdr:pic>
    <xdr:clientData/>
  </xdr:twoCellAnchor>
  <xdr:twoCellAnchor editAs="oneCell">
    <xdr:from>
      <xdr:col>7</xdr:col>
      <xdr:colOff>639836</xdr:colOff>
      <xdr:row>48</xdr:row>
      <xdr:rowOff>52890</xdr:rowOff>
    </xdr:from>
    <xdr:to>
      <xdr:col>20</xdr:col>
      <xdr:colOff>566352</xdr:colOff>
      <xdr:row>78</xdr:row>
      <xdr:rowOff>102973</xdr:rowOff>
    </xdr:to>
    <xdr:pic>
      <xdr:nvPicPr>
        <xdr:cNvPr id="13" name="Imagen 12">
          <a:extLst>
            <a:ext uri="{FF2B5EF4-FFF2-40B4-BE49-F238E27FC236}">
              <a16:creationId xmlns:a16="http://schemas.microsoft.com/office/drawing/2014/main" id="{FFA941B3-A5B7-4FB5-AFAF-FAA29075E57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608282" y="8445187"/>
          <a:ext cx="12437732" cy="4683867"/>
        </a:xfrm>
        <a:prstGeom prst="rect">
          <a:avLst/>
        </a:prstGeom>
      </xdr:spPr>
    </xdr:pic>
    <xdr:clientData/>
  </xdr:twoCellAnchor>
  <xdr:twoCellAnchor editAs="oneCell">
    <xdr:from>
      <xdr:col>20</xdr:col>
      <xdr:colOff>617837</xdr:colOff>
      <xdr:row>13</xdr:row>
      <xdr:rowOff>25743</xdr:rowOff>
    </xdr:from>
    <xdr:to>
      <xdr:col>24</xdr:col>
      <xdr:colOff>180203</xdr:colOff>
      <xdr:row>48</xdr:row>
      <xdr:rowOff>25744</xdr:rowOff>
    </xdr:to>
    <xdr:pic>
      <xdr:nvPicPr>
        <xdr:cNvPr id="14" name="Imagen 13">
          <a:extLst>
            <a:ext uri="{FF2B5EF4-FFF2-40B4-BE49-F238E27FC236}">
              <a16:creationId xmlns:a16="http://schemas.microsoft.com/office/drawing/2014/main" id="{F22EF053-8C96-4F2E-812E-DF0A2A91543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097499" y="2857500"/>
          <a:ext cx="4324866" cy="5560541"/>
        </a:xfrm>
        <a:prstGeom prst="rect">
          <a:avLst/>
        </a:prstGeom>
      </xdr:spPr>
    </xdr:pic>
    <xdr:clientData/>
  </xdr:twoCellAnchor>
</xdr:wsDr>
</file>

<file path=xl/drawings/drawing245.xml><?xml version="1.0" encoding="utf-8"?>
<xdr:wsDr xmlns:xdr="http://schemas.openxmlformats.org/drawingml/2006/spreadsheetDrawing" xmlns:a="http://schemas.openxmlformats.org/drawingml/2006/main">
  <xdr:twoCellAnchor editAs="oneCell">
    <xdr:from>
      <xdr:col>8</xdr:col>
      <xdr:colOff>503088</xdr:colOff>
      <xdr:row>91</xdr:row>
      <xdr:rowOff>145869</xdr:rowOff>
    </xdr:from>
    <xdr:to>
      <xdr:col>22</xdr:col>
      <xdr:colOff>475266</xdr:colOff>
      <xdr:row>99</xdr:row>
      <xdr:rowOff>21228</xdr:rowOff>
    </xdr:to>
    <xdr:pic>
      <xdr:nvPicPr>
        <xdr:cNvPr id="2" name="Imagen 1">
          <a:extLst>
            <a:ext uri="{FF2B5EF4-FFF2-40B4-BE49-F238E27FC236}">
              <a16:creationId xmlns:a16="http://schemas.microsoft.com/office/drawing/2014/main" id="{2BBD81DF-908B-490F-89D7-CF113ECB5A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79988" y="15871644"/>
          <a:ext cx="14354928" cy="11517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63500</xdr:colOff>
      <xdr:row>0</xdr:row>
      <xdr:rowOff>0</xdr:rowOff>
    </xdr:from>
    <xdr:to>
      <xdr:col>25</xdr:col>
      <xdr:colOff>1276721</xdr:colOff>
      <xdr:row>0</xdr:row>
      <xdr:rowOff>625747</xdr:rowOff>
    </xdr:to>
    <xdr:pic>
      <xdr:nvPicPr>
        <xdr:cNvPr id="3" name="Imagen 11">
          <a:extLst>
            <a:ext uri="{FF2B5EF4-FFF2-40B4-BE49-F238E27FC236}">
              <a16:creationId xmlns:a16="http://schemas.microsoft.com/office/drawing/2014/main" id="{BC8896B4-038C-4F29-A0B1-66E45F7EF1FE}"/>
            </a:ext>
          </a:extLst>
        </xdr:cNvPr>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3294975"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4" name="Imagen 10" descr="Gus Marcos – Inversiones Inmobiliarias">
          <a:extLst>
            <a:ext uri="{FF2B5EF4-FFF2-40B4-BE49-F238E27FC236}">
              <a16:creationId xmlns:a16="http://schemas.microsoft.com/office/drawing/2014/main" id="{E14854C3-D253-4447-A968-61B6365E5578}"/>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223958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622091</xdr:colOff>
      <xdr:row>91</xdr:row>
      <xdr:rowOff>96239</xdr:rowOff>
    </xdr:from>
    <xdr:to>
      <xdr:col>10</xdr:col>
      <xdr:colOff>473154</xdr:colOff>
      <xdr:row>99</xdr:row>
      <xdr:rowOff>89926</xdr:rowOff>
    </xdr:to>
    <xdr:pic>
      <xdr:nvPicPr>
        <xdr:cNvPr id="5" name="Imagen 4">
          <a:extLst>
            <a:ext uri="{FF2B5EF4-FFF2-40B4-BE49-F238E27FC236}">
              <a16:creationId xmlns:a16="http://schemas.microsoft.com/office/drawing/2014/main" id="{3F378A98-C9DB-49DC-BE86-671D506449ED}"/>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6298991" y="15822014"/>
          <a:ext cx="1375063" cy="1270037"/>
        </a:xfrm>
        <a:prstGeom prst="rect">
          <a:avLst/>
        </a:prstGeom>
      </xdr:spPr>
    </xdr:pic>
    <xdr:clientData/>
  </xdr:twoCellAnchor>
  <xdr:twoCellAnchor editAs="oneCell">
    <xdr:from>
      <xdr:col>11</xdr:col>
      <xdr:colOff>600369</xdr:colOff>
      <xdr:row>91</xdr:row>
      <xdr:rowOff>89912</xdr:rowOff>
    </xdr:from>
    <xdr:to>
      <xdr:col>13</xdr:col>
      <xdr:colOff>450567</xdr:colOff>
      <xdr:row>100</xdr:row>
      <xdr:rowOff>2820</xdr:rowOff>
    </xdr:to>
    <xdr:pic>
      <xdr:nvPicPr>
        <xdr:cNvPr id="6" name="Imagen 5">
          <a:extLst>
            <a:ext uri="{FF2B5EF4-FFF2-40B4-BE49-F238E27FC236}">
              <a16:creationId xmlns:a16="http://schemas.microsoft.com/office/drawing/2014/main" id="{2815AAD5-4744-47C3-AE88-75D195CEB6B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563269" y="15815687"/>
          <a:ext cx="1374198" cy="1343718"/>
        </a:xfrm>
        <a:prstGeom prst="rect">
          <a:avLst/>
        </a:prstGeom>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7" name="Rectángulo redondeado 2">
          <a:extLst>
            <a:ext uri="{FF2B5EF4-FFF2-40B4-BE49-F238E27FC236}">
              <a16:creationId xmlns:a16="http://schemas.microsoft.com/office/drawing/2014/main" id="{F3C86272-B8F6-48C1-BFBE-2988046009A2}"/>
            </a:ext>
          </a:extLst>
        </xdr:cNvPr>
        <xdr:cNvSpPr/>
      </xdr:nvSpPr>
      <xdr:spPr>
        <a:xfrm>
          <a:off x="290945" y="14589702"/>
          <a:ext cx="1160360" cy="60352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8" name="Rectángulo redondeado 2">
          <a:extLst>
            <a:ext uri="{FF2B5EF4-FFF2-40B4-BE49-F238E27FC236}">
              <a16:creationId xmlns:a16="http://schemas.microsoft.com/office/drawing/2014/main" id="{AE27C80C-11E3-4D75-B4A6-EAC57A92444B}"/>
            </a:ext>
          </a:extLst>
        </xdr:cNvPr>
        <xdr:cNvSpPr/>
      </xdr:nvSpPr>
      <xdr:spPr>
        <a:xfrm>
          <a:off x="313458" y="13790468"/>
          <a:ext cx="1159575" cy="59537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9" name="CuadroTexto 8">
          <a:extLst>
            <a:ext uri="{FF2B5EF4-FFF2-40B4-BE49-F238E27FC236}">
              <a16:creationId xmlns:a16="http://schemas.microsoft.com/office/drawing/2014/main" id="{6A582C88-027F-4D87-8309-8B73A476BAAA}"/>
            </a:ext>
          </a:extLst>
        </xdr:cNvPr>
        <xdr:cNvSpPr txBox="1"/>
      </xdr:nvSpPr>
      <xdr:spPr>
        <a:xfrm>
          <a:off x="1534391" y="13910830"/>
          <a:ext cx="3685309" cy="4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10" name="CuadroTexto 9">
          <a:extLst>
            <a:ext uri="{FF2B5EF4-FFF2-40B4-BE49-F238E27FC236}">
              <a16:creationId xmlns:a16="http://schemas.microsoft.com/office/drawing/2014/main" id="{0E896FA5-D575-4A63-A8E1-A6754211FEE0}"/>
            </a:ext>
          </a:extLst>
        </xdr:cNvPr>
        <xdr:cNvSpPr txBox="1"/>
      </xdr:nvSpPr>
      <xdr:spPr>
        <a:xfrm>
          <a:off x="1575954" y="14697075"/>
          <a:ext cx="2497877" cy="482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editAs="oneCell">
    <xdr:from>
      <xdr:col>6</xdr:col>
      <xdr:colOff>762001</xdr:colOff>
      <xdr:row>9</xdr:row>
      <xdr:rowOff>152400</xdr:rowOff>
    </xdr:from>
    <xdr:to>
      <xdr:col>20</xdr:col>
      <xdr:colOff>1371601</xdr:colOff>
      <xdr:row>80</xdr:row>
      <xdr:rowOff>138546</xdr:rowOff>
    </xdr:to>
    <xdr:pic>
      <xdr:nvPicPr>
        <xdr:cNvPr id="11" name="Imagen 10">
          <a:extLst>
            <a:ext uri="{FF2B5EF4-FFF2-40B4-BE49-F238E27FC236}">
              <a16:creationId xmlns:a16="http://schemas.microsoft.com/office/drawing/2014/main" id="{E28CF043-8572-40EB-9F4D-80F6B5227683}"/>
            </a:ext>
          </a:extLst>
        </xdr:cNvPr>
        <xdr:cNvPicPr>
          <a:picLocks noChangeAspect="1" noChangeArrowheads="1"/>
        </xdr:cNvPicPr>
      </xdr:nvPicPr>
      <xdr:blipFill rotWithShape="1">
        <a:blip xmlns:r="http://schemas.openxmlformats.org/officeDocument/2006/relationships" r:embed="rId6" cstate="print">
          <a:biLevel thresh="75000"/>
          <a:extLst>
            <a:ext uri="{28A0092B-C50C-407E-A947-70E740481C1C}">
              <a14:useLocalDpi xmlns:a14="http://schemas.microsoft.com/office/drawing/2010/main" val="0"/>
            </a:ext>
          </a:extLst>
        </a:blip>
        <a:srcRect l="30251" t="3680" r="36812" b="15482"/>
        <a:stretch/>
      </xdr:blipFill>
      <xdr:spPr bwMode="auto">
        <a:xfrm>
          <a:off x="4914901" y="2276475"/>
          <a:ext cx="13811250" cy="117590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527367</xdr:colOff>
      <xdr:row>42</xdr:row>
      <xdr:rowOff>67367</xdr:rowOff>
    </xdr:from>
    <xdr:to>
      <xdr:col>20</xdr:col>
      <xdr:colOff>173182</xdr:colOff>
      <xdr:row>60</xdr:row>
      <xdr:rowOff>126594</xdr:rowOff>
    </xdr:to>
    <xdr:sp macro="" textlink="">
      <xdr:nvSpPr>
        <xdr:cNvPr id="12" name="Rectángulo redondeado 2">
          <a:extLst>
            <a:ext uri="{FF2B5EF4-FFF2-40B4-BE49-F238E27FC236}">
              <a16:creationId xmlns:a16="http://schemas.microsoft.com/office/drawing/2014/main" id="{3B5D797A-0CA9-45AC-B76D-A593811CE57C}"/>
            </a:ext>
          </a:extLst>
        </xdr:cNvPr>
        <xdr:cNvSpPr/>
      </xdr:nvSpPr>
      <xdr:spPr>
        <a:xfrm>
          <a:off x="9252267" y="7811192"/>
          <a:ext cx="8275465" cy="2973877"/>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9</xdr:col>
      <xdr:colOff>496216</xdr:colOff>
      <xdr:row>59</xdr:row>
      <xdr:rowOff>70234</xdr:rowOff>
    </xdr:from>
    <xdr:to>
      <xdr:col>15</xdr:col>
      <xdr:colOff>1094509</xdr:colOff>
      <xdr:row>67</xdr:row>
      <xdr:rowOff>138545</xdr:rowOff>
    </xdr:to>
    <xdr:sp macro="" textlink="">
      <xdr:nvSpPr>
        <xdr:cNvPr id="13" name="Rectángulo redondeado 2">
          <a:extLst>
            <a:ext uri="{FF2B5EF4-FFF2-40B4-BE49-F238E27FC236}">
              <a16:creationId xmlns:a16="http://schemas.microsoft.com/office/drawing/2014/main" id="{009547E1-74C2-43D8-B309-C9F118FC6777}"/>
            </a:ext>
          </a:extLst>
        </xdr:cNvPr>
        <xdr:cNvSpPr/>
      </xdr:nvSpPr>
      <xdr:spPr>
        <a:xfrm>
          <a:off x="6935116" y="10566784"/>
          <a:ext cx="4722618" cy="1363711"/>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13</xdr:col>
      <xdr:colOff>45994</xdr:colOff>
      <xdr:row>66</xdr:row>
      <xdr:rowOff>12739</xdr:rowOff>
    </xdr:from>
    <xdr:to>
      <xdr:col>15</xdr:col>
      <xdr:colOff>1039091</xdr:colOff>
      <xdr:row>72</xdr:row>
      <xdr:rowOff>41563</xdr:rowOff>
    </xdr:to>
    <xdr:sp macro="" textlink="">
      <xdr:nvSpPr>
        <xdr:cNvPr id="14" name="Rectángulo redondeado 2">
          <a:extLst>
            <a:ext uri="{FF2B5EF4-FFF2-40B4-BE49-F238E27FC236}">
              <a16:creationId xmlns:a16="http://schemas.microsoft.com/office/drawing/2014/main" id="{D6BB6594-71A4-4848-9B37-0F183C45134C}"/>
            </a:ext>
          </a:extLst>
        </xdr:cNvPr>
        <xdr:cNvSpPr/>
      </xdr:nvSpPr>
      <xdr:spPr>
        <a:xfrm>
          <a:off x="9532894" y="11642764"/>
          <a:ext cx="2069422" cy="1000374"/>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18</xdr:col>
      <xdr:colOff>1125339</xdr:colOff>
      <xdr:row>53</xdr:row>
      <xdr:rowOff>130284</xdr:rowOff>
    </xdr:from>
    <xdr:to>
      <xdr:col>20</xdr:col>
      <xdr:colOff>425310</xdr:colOff>
      <xdr:row>71</xdr:row>
      <xdr:rowOff>166253</xdr:rowOff>
    </xdr:to>
    <xdr:sp macro="" textlink="">
      <xdr:nvSpPr>
        <xdr:cNvPr id="15" name="Rectángulo redondeado 2">
          <a:extLst>
            <a:ext uri="{FF2B5EF4-FFF2-40B4-BE49-F238E27FC236}">
              <a16:creationId xmlns:a16="http://schemas.microsoft.com/office/drawing/2014/main" id="{AED4A980-25D1-4745-AF21-7458567AE304}"/>
            </a:ext>
          </a:extLst>
        </xdr:cNvPr>
        <xdr:cNvSpPr/>
      </xdr:nvSpPr>
      <xdr:spPr>
        <a:xfrm>
          <a:off x="15746214" y="9655284"/>
          <a:ext cx="2033646" cy="2950619"/>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19033</xdr:colOff>
      <xdr:row>42</xdr:row>
      <xdr:rowOff>128629</xdr:rowOff>
    </xdr:from>
    <xdr:to>
      <xdr:col>20</xdr:col>
      <xdr:colOff>423688</xdr:colOff>
      <xdr:row>55</xdr:row>
      <xdr:rowOff>32516</xdr:rowOff>
    </xdr:to>
    <xdr:sp macro="" textlink="">
      <xdr:nvSpPr>
        <xdr:cNvPr id="16" name="Rectángulo redondeado 2">
          <a:extLst>
            <a:ext uri="{FF2B5EF4-FFF2-40B4-BE49-F238E27FC236}">
              <a16:creationId xmlns:a16="http://schemas.microsoft.com/office/drawing/2014/main" id="{27CCAF77-B807-4F6A-8030-328255A33CF6}"/>
            </a:ext>
          </a:extLst>
        </xdr:cNvPr>
        <xdr:cNvSpPr/>
      </xdr:nvSpPr>
      <xdr:spPr>
        <a:xfrm>
          <a:off x="17373583" y="7872454"/>
          <a:ext cx="404655" cy="2008912"/>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737824</xdr:colOff>
      <xdr:row>58</xdr:row>
      <xdr:rowOff>156801</xdr:rowOff>
    </xdr:from>
    <xdr:to>
      <xdr:col>18</xdr:col>
      <xdr:colOff>440980</xdr:colOff>
      <xdr:row>71</xdr:row>
      <xdr:rowOff>69272</xdr:rowOff>
    </xdr:to>
    <xdr:sp macro="" textlink="">
      <xdr:nvSpPr>
        <xdr:cNvPr id="17" name="Rectángulo redondeado 2">
          <a:extLst>
            <a:ext uri="{FF2B5EF4-FFF2-40B4-BE49-F238E27FC236}">
              <a16:creationId xmlns:a16="http://schemas.microsoft.com/office/drawing/2014/main" id="{15E96E4A-D6FF-422A-8F2A-D7EA52B1A147}"/>
            </a:ext>
          </a:extLst>
        </xdr:cNvPr>
        <xdr:cNvSpPr/>
      </xdr:nvSpPr>
      <xdr:spPr>
        <a:xfrm>
          <a:off x="13834699" y="10491426"/>
          <a:ext cx="1227156" cy="2017496"/>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1056409</xdr:colOff>
      <xdr:row>60</xdr:row>
      <xdr:rowOff>134735</xdr:rowOff>
    </xdr:from>
    <xdr:to>
      <xdr:col>17</xdr:col>
      <xdr:colOff>675410</xdr:colOff>
      <xdr:row>72</xdr:row>
      <xdr:rowOff>17318</xdr:rowOff>
    </xdr:to>
    <xdr:sp macro="" textlink="">
      <xdr:nvSpPr>
        <xdr:cNvPr id="18" name="Rectángulo redondeado 2">
          <a:extLst>
            <a:ext uri="{FF2B5EF4-FFF2-40B4-BE49-F238E27FC236}">
              <a16:creationId xmlns:a16="http://schemas.microsoft.com/office/drawing/2014/main" id="{5D3EC3C5-0D7B-4100-9849-952027DC45FB}"/>
            </a:ext>
          </a:extLst>
        </xdr:cNvPr>
        <xdr:cNvSpPr/>
      </xdr:nvSpPr>
      <xdr:spPr>
        <a:xfrm>
          <a:off x="11619634" y="10793210"/>
          <a:ext cx="2152651" cy="1825683"/>
        </a:xfrm>
        <a:prstGeom prst="rect">
          <a:avLst/>
        </a:prstGeom>
        <a:solidFill>
          <a:srgbClr val="C0000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9</xdr:col>
      <xdr:colOff>-1</xdr:colOff>
      <xdr:row>16</xdr:row>
      <xdr:rowOff>136987</xdr:rowOff>
    </xdr:from>
    <xdr:to>
      <xdr:col>16</xdr:col>
      <xdr:colOff>28921</xdr:colOff>
      <xdr:row>42</xdr:row>
      <xdr:rowOff>103909</xdr:rowOff>
    </xdr:to>
    <xdr:sp macro="" textlink="">
      <xdr:nvSpPr>
        <xdr:cNvPr id="19" name="Rectángulo redondeado 2">
          <a:extLst>
            <a:ext uri="{FF2B5EF4-FFF2-40B4-BE49-F238E27FC236}">
              <a16:creationId xmlns:a16="http://schemas.microsoft.com/office/drawing/2014/main" id="{E3F49CC6-C348-43CB-AD93-DC17687E857D}"/>
            </a:ext>
          </a:extLst>
        </xdr:cNvPr>
        <xdr:cNvSpPr/>
      </xdr:nvSpPr>
      <xdr:spPr>
        <a:xfrm>
          <a:off x="6438899" y="3585037"/>
          <a:ext cx="5248622" cy="4262697"/>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8</xdr:col>
      <xdr:colOff>694631</xdr:colOff>
      <xdr:row>42</xdr:row>
      <xdr:rowOff>150495</xdr:rowOff>
    </xdr:from>
    <xdr:to>
      <xdr:col>12</xdr:col>
      <xdr:colOff>554181</xdr:colOff>
      <xdr:row>59</xdr:row>
      <xdr:rowOff>34636</xdr:rowOff>
    </xdr:to>
    <xdr:sp macro="" textlink="">
      <xdr:nvSpPr>
        <xdr:cNvPr id="20" name="Rectángulo redondeado 2">
          <a:extLst>
            <a:ext uri="{FF2B5EF4-FFF2-40B4-BE49-F238E27FC236}">
              <a16:creationId xmlns:a16="http://schemas.microsoft.com/office/drawing/2014/main" id="{6D79FC5B-BFAD-4463-A15B-B7C3AF814552}"/>
            </a:ext>
          </a:extLst>
        </xdr:cNvPr>
        <xdr:cNvSpPr/>
      </xdr:nvSpPr>
      <xdr:spPr>
        <a:xfrm>
          <a:off x="6371531" y="7894320"/>
          <a:ext cx="2907550" cy="2636866"/>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31174</xdr:colOff>
      <xdr:row>17</xdr:row>
      <xdr:rowOff>59748</xdr:rowOff>
    </xdr:from>
    <xdr:to>
      <xdr:col>20</xdr:col>
      <xdr:colOff>381000</xdr:colOff>
      <xdr:row>43</xdr:row>
      <xdr:rowOff>26671</xdr:rowOff>
    </xdr:to>
    <xdr:sp macro="" textlink="">
      <xdr:nvSpPr>
        <xdr:cNvPr id="21" name="Rectángulo redondeado 2">
          <a:extLst>
            <a:ext uri="{FF2B5EF4-FFF2-40B4-BE49-F238E27FC236}">
              <a16:creationId xmlns:a16="http://schemas.microsoft.com/office/drawing/2014/main" id="{42182AF3-CA6A-4CBC-8F9D-80401A5A41F4}"/>
            </a:ext>
          </a:extLst>
        </xdr:cNvPr>
        <xdr:cNvSpPr/>
      </xdr:nvSpPr>
      <xdr:spPr>
        <a:xfrm>
          <a:off x="11689774" y="3669723"/>
          <a:ext cx="6045776" cy="4262698"/>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wsDr>
</file>

<file path=xl/drawings/drawing246.xml><?xml version="1.0" encoding="utf-8"?>
<xdr:wsDr xmlns:xdr="http://schemas.openxmlformats.org/drawingml/2006/spreadsheetDrawing" xmlns:a="http://schemas.openxmlformats.org/drawingml/2006/main">
  <xdr:twoCellAnchor editAs="oneCell">
    <xdr:from>
      <xdr:col>75</xdr:col>
      <xdr:colOff>572518</xdr:colOff>
      <xdr:row>0</xdr:row>
      <xdr:rowOff>0</xdr:rowOff>
    </xdr:from>
    <xdr:to>
      <xdr:col>76</xdr:col>
      <xdr:colOff>514294</xdr:colOff>
      <xdr:row>0</xdr:row>
      <xdr:rowOff>627652</xdr:rowOff>
    </xdr:to>
    <xdr:pic>
      <xdr:nvPicPr>
        <xdr:cNvPr id="5" name="Imagen 11">
          <a:extLst>
            <a:ext uri="{FF2B5EF4-FFF2-40B4-BE49-F238E27FC236}">
              <a16:creationId xmlns:a16="http://schemas.microsoft.com/office/drawing/2014/main" id="{E2349C9A-A6C7-42D0-8CDF-AD53A7714E7D}"/>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2197154" y="0"/>
          <a:ext cx="1202426" cy="616857"/>
        </a:xfrm>
        <a:prstGeom prst="rect">
          <a:avLst/>
        </a:prstGeom>
        <a:ln>
          <a:noFill/>
        </a:ln>
      </xdr:spPr>
    </xdr:pic>
    <xdr:clientData/>
  </xdr:twoCellAnchor>
  <xdr:twoCellAnchor editAs="oneCell">
    <xdr:from>
      <xdr:col>74</xdr:col>
      <xdr:colOff>639535</xdr:colOff>
      <xdr:row>0</xdr:row>
      <xdr:rowOff>40821</xdr:rowOff>
    </xdr:from>
    <xdr:to>
      <xdr:col>75</xdr:col>
      <xdr:colOff>250649</xdr:colOff>
      <xdr:row>0</xdr:row>
      <xdr:rowOff>685656</xdr:rowOff>
    </xdr:to>
    <xdr:pic>
      <xdr:nvPicPr>
        <xdr:cNvPr id="4" name="Imagen 10" descr="Gus Marcos – Inversiones Inmobiliarias">
          <a:extLst>
            <a:ext uri="{FF2B5EF4-FFF2-40B4-BE49-F238E27FC236}">
              <a16:creationId xmlns:a16="http://schemas.microsoft.com/office/drawing/2014/main" id="{0CF5F717-F90C-4EE1-9B70-C2C28C915C1A}"/>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17648464" y="40821"/>
          <a:ext cx="666751" cy="6448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133</xdr:row>
      <xdr:rowOff>0</xdr:rowOff>
    </xdr:from>
    <xdr:to>
      <xdr:col>4</xdr:col>
      <xdr:colOff>304800</xdr:colOff>
      <xdr:row>134</xdr:row>
      <xdr:rowOff>19050</xdr:rowOff>
    </xdr:to>
    <xdr:sp macro="" textlink="">
      <xdr:nvSpPr>
        <xdr:cNvPr id="3078" name="AutoShape 6">
          <a:extLst>
            <a:ext uri="{FF2B5EF4-FFF2-40B4-BE49-F238E27FC236}">
              <a16:creationId xmlns:a16="http://schemas.microsoft.com/office/drawing/2014/main" id="{26F58C88-36C0-4966-95F6-8220B9649D5D}"/>
            </a:ext>
          </a:extLst>
        </xdr:cNvPr>
        <xdr:cNvSpPr>
          <a:spLocks noChangeAspect="1" noChangeArrowheads="1"/>
        </xdr:cNvSpPr>
      </xdr:nvSpPr>
      <xdr:spPr bwMode="auto">
        <a:xfrm>
          <a:off x="5353050" y="14801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227425</xdr:colOff>
      <xdr:row>129</xdr:row>
      <xdr:rowOff>52134</xdr:rowOff>
    </xdr:from>
    <xdr:to>
      <xdr:col>9</xdr:col>
      <xdr:colOff>891414</xdr:colOff>
      <xdr:row>134</xdr:row>
      <xdr:rowOff>84727</xdr:rowOff>
    </xdr:to>
    <xdr:pic>
      <xdr:nvPicPr>
        <xdr:cNvPr id="6" name="Imagen 5">
          <a:extLst>
            <a:ext uri="{FF2B5EF4-FFF2-40B4-BE49-F238E27FC236}">
              <a16:creationId xmlns:a16="http://schemas.microsoft.com/office/drawing/2014/main" id="{83F08902-3148-40CE-BF04-DD06BAB70009}"/>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9785846" y="115354766"/>
          <a:ext cx="1399252" cy="1269171"/>
        </a:xfrm>
        <a:prstGeom prst="rect">
          <a:avLst/>
        </a:prstGeom>
      </xdr:spPr>
    </xdr:pic>
    <xdr:clientData/>
  </xdr:twoCellAnchor>
  <xdr:twoCellAnchor editAs="oneCell">
    <xdr:from>
      <xdr:col>10</xdr:col>
      <xdr:colOff>621826</xdr:colOff>
      <xdr:row>129</xdr:row>
      <xdr:rowOff>85122</xdr:rowOff>
    </xdr:from>
    <xdr:to>
      <xdr:col>11</xdr:col>
      <xdr:colOff>868438</xdr:colOff>
      <xdr:row>134</xdr:row>
      <xdr:rowOff>182204</xdr:rowOff>
    </xdr:to>
    <xdr:pic>
      <xdr:nvPicPr>
        <xdr:cNvPr id="7" name="Imagen 6">
          <a:extLst>
            <a:ext uri="{FF2B5EF4-FFF2-40B4-BE49-F238E27FC236}">
              <a16:creationId xmlns:a16="http://schemas.microsoft.com/office/drawing/2014/main" id="{CEC924C6-D09F-4E3C-8F3B-F7B9731C235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934852" y="115387754"/>
          <a:ext cx="1433060" cy="1340583"/>
        </a:xfrm>
        <a:prstGeom prst="rect">
          <a:avLst/>
        </a:prstGeom>
      </xdr:spPr>
    </xdr:pic>
    <xdr:clientData/>
  </xdr:twoCellAnchor>
  <xdr:twoCellAnchor editAs="oneCell">
    <xdr:from>
      <xdr:col>7</xdr:col>
      <xdr:colOff>1096867</xdr:colOff>
      <xdr:row>129</xdr:row>
      <xdr:rowOff>163285</xdr:rowOff>
    </xdr:from>
    <xdr:to>
      <xdr:col>20</xdr:col>
      <xdr:colOff>816429</xdr:colOff>
      <xdr:row>137</xdr:row>
      <xdr:rowOff>23250</xdr:rowOff>
    </xdr:to>
    <xdr:pic>
      <xdr:nvPicPr>
        <xdr:cNvPr id="9" name="Imagen 8">
          <a:extLst>
            <a:ext uri="{FF2B5EF4-FFF2-40B4-BE49-F238E27FC236}">
              <a16:creationId xmlns:a16="http://schemas.microsoft.com/office/drawing/2014/main" id="{208E6B51-222D-4AC1-8DD4-43901B0240B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029831" y="122205749"/>
          <a:ext cx="15190884" cy="16969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7.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CA8EA0E4-5117-4DF8-ACD9-3449ADE6C95A}"/>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75060"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B338CADE-02D0-4ECB-AE84-0CAAD1408DF7}"/>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435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87</xdr:row>
      <xdr:rowOff>83128</xdr:rowOff>
    </xdr:from>
    <xdr:to>
      <xdr:col>10</xdr:col>
      <xdr:colOff>245226</xdr:colOff>
      <xdr:row>95</xdr:row>
      <xdr:rowOff>60118</xdr:rowOff>
    </xdr:to>
    <xdr:pic>
      <xdr:nvPicPr>
        <xdr:cNvPr id="4" name="Imagen 3">
          <a:extLst>
            <a:ext uri="{FF2B5EF4-FFF2-40B4-BE49-F238E27FC236}">
              <a16:creationId xmlns:a16="http://schemas.microsoft.com/office/drawing/2014/main" id="{56990DC9-6A16-482B-A9DD-9B7821B46949}"/>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46323" y="16001308"/>
          <a:ext cx="1413163" cy="1310490"/>
        </a:xfrm>
        <a:prstGeom prst="rect">
          <a:avLst/>
        </a:prstGeom>
      </xdr:spPr>
    </xdr:pic>
    <xdr:clientData/>
  </xdr:twoCellAnchor>
  <xdr:twoCellAnchor editAs="oneCell">
    <xdr:from>
      <xdr:col>11</xdr:col>
      <xdr:colOff>775853</xdr:colOff>
      <xdr:row>86</xdr:row>
      <xdr:rowOff>138545</xdr:rowOff>
    </xdr:from>
    <xdr:to>
      <xdr:col>13</xdr:col>
      <xdr:colOff>626051</xdr:colOff>
      <xdr:row>95</xdr:row>
      <xdr:rowOff>17318</xdr:rowOff>
    </xdr:to>
    <xdr:pic>
      <xdr:nvPicPr>
        <xdr:cNvPr id="5" name="Imagen 4">
          <a:extLst>
            <a:ext uri="{FF2B5EF4-FFF2-40B4-BE49-F238E27FC236}">
              <a16:creationId xmlns:a16="http://schemas.microsoft.com/office/drawing/2014/main" id="{49619DF2-5C12-443B-BCBA-473967BE17B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74973" y="15889085"/>
          <a:ext cx="1419918" cy="1379913"/>
        </a:xfrm>
        <a:prstGeom prst="rect">
          <a:avLst/>
        </a:prstGeom>
      </xdr:spPr>
    </xdr:pic>
    <xdr:clientData/>
  </xdr:twoCellAnchor>
  <xdr:twoCellAnchor editAs="oneCell">
    <xdr:from>
      <xdr:col>8</xdr:col>
      <xdr:colOff>249382</xdr:colOff>
      <xdr:row>87</xdr:row>
      <xdr:rowOff>13854</xdr:rowOff>
    </xdr:from>
    <xdr:to>
      <xdr:col>23</xdr:col>
      <xdr:colOff>872836</xdr:colOff>
      <xdr:row>95</xdr:row>
      <xdr:rowOff>110836</xdr:rowOff>
    </xdr:to>
    <xdr:pic>
      <xdr:nvPicPr>
        <xdr:cNvPr id="6" name="Imagen 5">
          <a:extLst>
            <a:ext uri="{FF2B5EF4-FFF2-40B4-BE49-F238E27FC236}">
              <a16:creationId xmlns:a16="http://schemas.microsoft.com/office/drawing/2014/main" id="{402ACE10-5223-4F53-9227-9A9C26BC0C3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3922" y="15932034"/>
          <a:ext cx="16442574" cy="14304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138545</xdr:colOff>
      <xdr:row>82</xdr:row>
      <xdr:rowOff>27708</xdr:rowOff>
    </xdr:from>
    <xdr:to>
      <xdr:col>18</xdr:col>
      <xdr:colOff>789709</xdr:colOff>
      <xdr:row>89</xdr:row>
      <xdr:rowOff>124691</xdr:rowOff>
    </xdr:to>
    <xdr:sp macro="" textlink="">
      <xdr:nvSpPr>
        <xdr:cNvPr id="7" name="CuadroTexto 6">
          <a:extLst>
            <a:ext uri="{FF2B5EF4-FFF2-40B4-BE49-F238E27FC236}">
              <a16:creationId xmlns:a16="http://schemas.microsoft.com/office/drawing/2014/main" id="{53954B27-63B3-425E-A00C-E8BB32241A02}"/>
            </a:ext>
          </a:extLst>
        </xdr:cNvPr>
        <xdr:cNvSpPr txBox="1"/>
      </xdr:nvSpPr>
      <xdr:spPr>
        <a:xfrm>
          <a:off x="10751127" y="14519563"/>
          <a:ext cx="5140037" cy="13023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800" b="1">
              <a:solidFill>
                <a:schemeClr val="tx1"/>
              </a:solidFill>
            </a:rPr>
            <a:t>MURO CORE SW-1 EJE F-H /4-5</a:t>
          </a:r>
          <a:endParaRPr lang="es-ES" sz="2800" b="1" baseline="0">
            <a:solidFill>
              <a:schemeClr val="tx1"/>
            </a:solidFill>
          </a:endParaRPr>
        </a:p>
        <a:p>
          <a:endParaRPr lang="es-ES" sz="1600" b="1">
            <a:solidFill>
              <a:schemeClr val="tx1"/>
            </a:solidFill>
          </a:endParaRPr>
        </a:p>
      </xdr:txBody>
    </xdr:sp>
    <xdr:clientData/>
  </xdr:twoCellAnchor>
  <xdr:twoCellAnchor editAs="oneCell">
    <xdr:from>
      <xdr:col>1</xdr:col>
      <xdr:colOff>623454</xdr:colOff>
      <xdr:row>12</xdr:row>
      <xdr:rowOff>138547</xdr:rowOff>
    </xdr:from>
    <xdr:to>
      <xdr:col>15</xdr:col>
      <xdr:colOff>484909</xdr:colOff>
      <xdr:row>46</xdr:row>
      <xdr:rowOff>13855</xdr:rowOff>
    </xdr:to>
    <xdr:pic>
      <xdr:nvPicPr>
        <xdr:cNvPr id="11" name="Imagen 10">
          <a:extLst>
            <a:ext uri="{FF2B5EF4-FFF2-40B4-BE49-F238E27FC236}">
              <a16:creationId xmlns:a16="http://schemas.microsoft.com/office/drawing/2014/main" id="{E59FEC2D-5DAA-4BFE-8F74-4F04D892B1E6}"/>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969818" y="2798620"/>
          <a:ext cx="10446327" cy="5721926"/>
        </a:xfrm>
        <a:prstGeom prst="rect">
          <a:avLst/>
        </a:prstGeom>
      </xdr:spPr>
    </xdr:pic>
    <xdr:clientData/>
  </xdr:twoCellAnchor>
  <xdr:twoCellAnchor editAs="oneCell">
    <xdr:from>
      <xdr:col>16</xdr:col>
      <xdr:colOff>973514</xdr:colOff>
      <xdr:row>12</xdr:row>
      <xdr:rowOff>138548</xdr:rowOff>
    </xdr:from>
    <xdr:to>
      <xdr:col>25</xdr:col>
      <xdr:colOff>471053</xdr:colOff>
      <xdr:row>45</xdr:row>
      <xdr:rowOff>96983</xdr:rowOff>
    </xdr:to>
    <xdr:pic>
      <xdr:nvPicPr>
        <xdr:cNvPr id="12" name="Imagen 11">
          <a:extLst>
            <a:ext uri="{FF2B5EF4-FFF2-40B4-BE49-F238E27FC236}">
              <a16:creationId xmlns:a16="http://schemas.microsoft.com/office/drawing/2014/main" id="{883650C7-C3CD-4A26-ABED-5534C97421CF}"/>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13026969" y="2798621"/>
          <a:ext cx="11398593" cy="5638798"/>
        </a:xfrm>
        <a:prstGeom prst="rect">
          <a:avLst/>
        </a:prstGeom>
      </xdr:spPr>
    </xdr:pic>
    <xdr:clientData/>
  </xdr:twoCellAnchor>
  <xdr:twoCellAnchor editAs="oneCell">
    <xdr:from>
      <xdr:col>1</xdr:col>
      <xdr:colOff>706583</xdr:colOff>
      <xdr:row>47</xdr:row>
      <xdr:rowOff>41564</xdr:rowOff>
    </xdr:from>
    <xdr:to>
      <xdr:col>15</xdr:col>
      <xdr:colOff>568037</xdr:colOff>
      <xdr:row>79</xdr:row>
      <xdr:rowOff>96982</xdr:rowOff>
    </xdr:to>
    <xdr:pic>
      <xdr:nvPicPr>
        <xdr:cNvPr id="13" name="Imagen 12">
          <a:extLst>
            <a:ext uri="{FF2B5EF4-FFF2-40B4-BE49-F238E27FC236}">
              <a16:creationId xmlns:a16="http://schemas.microsoft.com/office/drawing/2014/main" id="{79DA6045-43C7-4B8C-A9B7-5C79D317604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52947" y="8714509"/>
          <a:ext cx="10446326" cy="5375564"/>
        </a:xfrm>
        <a:prstGeom prst="rect">
          <a:avLst/>
        </a:prstGeom>
      </xdr:spPr>
    </xdr:pic>
    <xdr:clientData/>
  </xdr:twoCellAnchor>
  <xdr:twoCellAnchor editAs="oneCell">
    <xdr:from>
      <xdr:col>16</xdr:col>
      <xdr:colOff>997526</xdr:colOff>
      <xdr:row>46</xdr:row>
      <xdr:rowOff>69273</xdr:rowOff>
    </xdr:from>
    <xdr:to>
      <xdr:col>25</xdr:col>
      <xdr:colOff>609599</xdr:colOff>
      <xdr:row>79</xdr:row>
      <xdr:rowOff>152400</xdr:rowOff>
    </xdr:to>
    <xdr:pic>
      <xdr:nvPicPr>
        <xdr:cNvPr id="14" name="Imagen 13">
          <a:extLst>
            <a:ext uri="{FF2B5EF4-FFF2-40B4-BE49-F238E27FC236}">
              <a16:creationId xmlns:a16="http://schemas.microsoft.com/office/drawing/2014/main" id="{E7D7E32A-6D71-431F-B6A9-C63C64C3B49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3050981" y="8575964"/>
          <a:ext cx="11513127" cy="5569527"/>
        </a:xfrm>
        <a:prstGeom prst="rect">
          <a:avLst/>
        </a:prstGeom>
      </xdr:spPr>
    </xdr:pic>
    <xdr:clientData/>
  </xdr:twoCellAnchor>
</xdr:wsDr>
</file>

<file path=xl/drawings/drawing248.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5EC23197-6852-48D2-94C6-BAE06E4905D5}"/>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75060"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DBBE0FE9-E380-4173-A112-926A2223FAAB}"/>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435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87</xdr:row>
      <xdr:rowOff>83128</xdr:rowOff>
    </xdr:from>
    <xdr:to>
      <xdr:col>10</xdr:col>
      <xdr:colOff>245226</xdr:colOff>
      <xdr:row>95</xdr:row>
      <xdr:rowOff>60118</xdr:rowOff>
    </xdr:to>
    <xdr:pic>
      <xdr:nvPicPr>
        <xdr:cNvPr id="4" name="Imagen 3">
          <a:extLst>
            <a:ext uri="{FF2B5EF4-FFF2-40B4-BE49-F238E27FC236}">
              <a16:creationId xmlns:a16="http://schemas.microsoft.com/office/drawing/2014/main" id="{CE6F0000-A731-4477-846F-B0B325D72C2F}"/>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46323" y="15498388"/>
          <a:ext cx="1413163" cy="1310490"/>
        </a:xfrm>
        <a:prstGeom prst="rect">
          <a:avLst/>
        </a:prstGeom>
      </xdr:spPr>
    </xdr:pic>
    <xdr:clientData/>
  </xdr:twoCellAnchor>
  <xdr:twoCellAnchor editAs="oneCell">
    <xdr:from>
      <xdr:col>11</xdr:col>
      <xdr:colOff>775853</xdr:colOff>
      <xdr:row>86</xdr:row>
      <xdr:rowOff>138545</xdr:rowOff>
    </xdr:from>
    <xdr:to>
      <xdr:col>13</xdr:col>
      <xdr:colOff>626051</xdr:colOff>
      <xdr:row>95</xdr:row>
      <xdr:rowOff>17318</xdr:rowOff>
    </xdr:to>
    <xdr:pic>
      <xdr:nvPicPr>
        <xdr:cNvPr id="5" name="Imagen 4">
          <a:extLst>
            <a:ext uri="{FF2B5EF4-FFF2-40B4-BE49-F238E27FC236}">
              <a16:creationId xmlns:a16="http://schemas.microsoft.com/office/drawing/2014/main" id="{A55B05C0-8556-4684-8537-2261A37BE3F2}"/>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74973" y="15386165"/>
          <a:ext cx="1419918" cy="1379913"/>
        </a:xfrm>
        <a:prstGeom prst="rect">
          <a:avLst/>
        </a:prstGeom>
      </xdr:spPr>
    </xdr:pic>
    <xdr:clientData/>
  </xdr:twoCellAnchor>
  <xdr:twoCellAnchor editAs="oneCell">
    <xdr:from>
      <xdr:col>8</xdr:col>
      <xdr:colOff>249382</xdr:colOff>
      <xdr:row>87</xdr:row>
      <xdr:rowOff>13854</xdr:rowOff>
    </xdr:from>
    <xdr:to>
      <xdr:col>23</xdr:col>
      <xdr:colOff>872836</xdr:colOff>
      <xdr:row>95</xdr:row>
      <xdr:rowOff>110836</xdr:rowOff>
    </xdr:to>
    <xdr:pic>
      <xdr:nvPicPr>
        <xdr:cNvPr id="6" name="Imagen 5">
          <a:extLst>
            <a:ext uri="{FF2B5EF4-FFF2-40B4-BE49-F238E27FC236}">
              <a16:creationId xmlns:a16="http://schemas.microsoft.com/office/drawing/2014/main" id="{CF7D69F3-5C17-4D79-B09E-F80B35BD985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3922" y="15429114"/>
          <a:ext cx="16442574" cy="14304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138545</xdr:colOff>
      <xdr:row>82</xdr:row>
      <xdr:rowOff>27708</xdr:rowOff>
    </xdr:from>
    <xdr:to>
      <xdr:col>18</xdr:col>
      <xdr:colOff>789709</xdr:colOff>
      <xdr:row>89</xdr:row>
      <xdr:rowOff>124691</xdr:rowOff>
    </xdr:to>
    <xdr:sp macro="" textlink="">
      <xdr:nvSpPr>
        <xdr:cNvPr id="7" name="CuadroTexto 6">
          <a:extLst>
            <a:ext uri="{FF2B5EF4-FFF2-40B4-BE49-F238E27FC236}">
              <a16:creationId xmlns:a16="http://schemas.microsoft.com/office/drawing/2014/main" id="{71D4B2D3-2035-4C66-99D3-32A1FF280626}"/>
            </a:ext>
          </a:extLst>
        </xdr:cNvPr>
        <xdr:cNvSpPr txBox="1"/>
      </xdr:nvSpPr>
      <xdr:spPr>
        <a:xfrm>
          <a:off x="10692245" y="14581908"/>
          <a:ext cx="5146964" cy="1293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800" b="1">
              <a:solidFill>
                <a:schemeClr val="tx1"/>
              </a:solidFill>
            </a:rPr>
            <a:t>MURO CORE SW-1 EJE F-H /4-5</a:t>
          </a:r>
          <a:endParaRPr lang="es-ES" sz="2800" b="1" baseline="0">
            <a:solidFill>
              <a:schemeClr val="tx1"/>
            </a:solidFill>
          </a:endParaRPr>
        </a:p>
        <a:p>
          <a:endParaRPr lang="es-ES" sz="1600" b="1">
            <a:solidFill>
              <a:schemeClr val="tx1"/>
            </a:solidFill>
          </a:endParaRPr>
        </a:p>
      </xdr:txBody>
    </xdr:sp>
    <xdr:clientData/>
  </xdr:twoCellAnchor>
  <xdr:twoCellAnchor editAs="oneCell">
    <xdr:from>
      <xdr:col>1</xdr:col>
      <xdr:colOff>484909</xdr:colOff>
      <xdr:row>13</xdr:row>
      <xdr:rowOff>55418</xdr:rowOff>
    </xdr:from>
    <xdr:to>
      <xdr:col>16</xdr:col>
      <xdr:colOff>245918</xdr:colOff>
      <xdr:row>43</xdr:row>
      <xdr:rowOff>0</xdr:rowOff>
    </xdr:to>
    <xdr:pic>
      <xdr:nvPicPr>
        <xdr:cNvPr id="12" name="Imagen 11">
          <a:extLst>
            <a:ext uri="{FF2B5EF4-FFF2-40B4-BE49-F238E27FC236}">
              <a16:creationId xmlns:a16="http://schemas.microsoft.com/office/drawing/2014/main" id="{4D993868-B89C-43EC-9F84-5D220FFF6043}"/>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831273" y="2923309"/>
          <a:ext cx="11468100" cy="5084618"/>
        </a:xfrm>
        <a:prstGeom prst="rect">
          <a:avLst/>
        </a:prstGeom>
      </xdr:spPr>
    </xdr:pic>
    <xdr:clientData/>
  </xdr:twoCellAnchor>
  <xdr:twoCellAnchor editAs="oneCell">
    <xdr:from>
      <xdr:col>16</xdr:col>
      <xdr:colOff>1080655</xdr:colOff>
      <xdr:row>13</xdr:row>
      <xdr:rowOff>30011</xdr:rowOff>
    </xdr:from>
    <xdr:to>
      <xdr:col>25</xdr:col>
      <xdr:colOff>124691</xdr:colOff>
      <xdr:row>43</xdr:row>
      <xdr:rowOff>55418</xdr:rowOff>
    </xdr:to>
    <xdr:pic>
      <xdr:nvPicPr>
        <xdr:cNvPr id="13" name="Imagen 12">
          <a:extLst>
            <a:ext uri="{FF2B5EF4-FFF2-40B4-BE49-F238E27FC236}">
              <a16:creationId xmlns:a16="http://schemas.microsoft.com/office/drawing/2014/main" id="{A3C161CE-1194-409F-957B-D53165F2E1D1}"/>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13134110" y="2897902"/>
          <a:ext cx="10945090" cy="5165443"/>
        </a:xfrm>
        <a:prstGeom prst="rect">
          <a:avLst/>
        </a:prstGeom>
      </xdr:spPr>
    </xdr:pic>
    <xdr:clientData/>
  </xdr:twoCellAnchor>
  <xdr:twoCellAnchor editAs="oneCell">
    <xdr:from>
      <xdr:col>1</xdr:col>
      <xdr:colOff>512618</xdr:colOff>
      <xdr:row>44</xdr:row>
      <xdr:rowOff>96982</xdr:rowOff>
    </xdr:from>
    <xdr:to>
      <xdr:col>16</xdr:col>
      <xdr:colOff>273627</xdr:colOff>
      <xdr:row>81</xdr:row>
      <xdr:rowOff>83128</xdr:rowOff>
    </xdr:to>
    <xdr:pic>
      <xdr:nvPicPr>
        <xdr:cNvPr id="14" name="Imagen 13">
          <a:extLst>
            <a:ext uri="{FF2B5EF4-FFF2-40B4-BE49-F238E27FC236}">
              <a16:creationId xmlns:a16="http://schemas.microsoft.com/office/drawing/2014/main" id="{796E61E3-1A67-48D8-93ED-A53033193909}"/>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val="0"/>
            </a:ext>
          </a:extLst>
        </a:blip>
        <a:stretch>
          <a:fillRect/>
        </a:stretch>
      </xdr:blipFill>
      <xdr:spPr>
        <a:xfrm>
          <a:off x="858982" y="8271164"/>
          <a:ext cx="11468100" cy="6137564"/>
        </a:xfrm>
        <a:prstGeom prst="rect">
          <a:avLst/>
        </a:prstGeom>
      </xdr:spPr>
    </xdr:pic>
    <xdr:clientData/>
  </xdr:twoCellAnchor>
  <xdr:twoCellAnchor editAs="oneCell">
    <xdr:from>
      <xdr:col>16</xdr:col>
      <xdr:colOff>1011382</xdr:colOff>
      <xdr:row>45</xdr:row>
      <xdr:rowOff>27710</xdr:rowOff>
    </xdr:from>
    <xdr:to>
      <xdr:col>25</xdr:col>
      <xdr:colOff>166255</xdr:colOff>
      <xdr:row>81</xdr:row>
      <xdr:rowOff>83128</xdr:rowOff>
    </xdr:to>
    <xdr:pic>
      <xdr:nvPicPr>
        <xdr:cNvPr id="15" name="Imagen 14">
          <a:extLst>
            <a:ext uri="{FF2B5EF4-FFF2-40B4-BE49-F238E27FC236}">
              <a16:creationId xmlns:a16="http://schemas.microsoft.com/office/drawing/2014/main" id="{FFA56B76-8C1A-45DF-8884-3FE28366C9E7}"/>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val="0"/>
            </a:ext>
          </a:extLst>
        </a:blip>
        <a:stretch>
          <a:fillRect/>
        </a:stretch>
      </xdr:blipFill>
      <xdr:spPr>
        <a:xfrm>
          <a:off x="13064837" y="8368146"/>
          <a:ext cx="11055927" cy="6040582"/>
        </a:xfrm>
        <a:prstGeom prst="rect">
          <a:avLst/>
        </a:prstGeom>
      </xdr:spPr>
    </xdr:pic>
    <xdr:clientData/>
  </xdr:twoCellAnchor>
</xdr:wsDr>
</file>

<file path=xl/drawings/drawing249.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2AB8D769-47B4-42E1-A9F7-8CBB9B41DC90}"/>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322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D2A559CE-08CD-41FB-87DE-0616B744087F}"/>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2466" cy="6448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87</xdr:row>
      <xdr:rowOff>83128</xdr:rowOff>
    </xdr:from>
    <xdr:to>
      <xdr:col>10</xdr:col>
      <xdr:colOff>249036</xdr:colOff>
      <xdr:row>95</xdr:row>
      <xdr:rowOff>56308</xdr:rowOff>
    </xdr:to>
    <xdr:pic>
      <xdr:nvPicPr>
        <xdr:cNvPr id="4" name="Imagen 3">
          <a:extLst>
            <a:ext uri="{FF2B5EF4-FFF2-40B4-BE49-F238E27FC236}">
              <a16:creationId xmlns:a16="http://schemas.microsoft.com/office/drawing/2014/main" id="{F8D8ACF9-4AAD-4283-8A14-AFEAD24C7B8F}"/>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5744133"/>
          <a:ext cx="1413163" cy="1333350"/>
        </a:xfrm>
        <a:prstGeom prst="rect">
          <a:avLst/>
        </a:prstGeom>
      </xdr:spPr>
    </xdr:pic>
    <xdr:clientData/>
  </xdr:twoCellAnchor>
  <xdr:twoCellAnchor editAs="oneCell">
    <xdr:from>
      <xdr:col>11</xdr:col>
      <xdr:colOff>775853</xdr:colOff>
      <xdr:row>86</xdr:row>
      <xdr:rowOff>138545</xdr:rowOff>
    </xdr:from>
    <xdr:to>
      <xdr:col>13</xdr:col>
      <xdr:colOff>629861</xdr:colOff>
      <xdr:row>95</xdr:row>
      <xdr:rowOff>21128</xdr:rowOff>
    </xdr:to>
    <xdr:pic>
      <xdr:nvPicPr>
        <xdr:cNvPr id="5" name="Imagen 4">
          <a:extLst>
            <a:ext uri="{FF2B5EF4-FFF2-40B4-BE49-F238E27FC236}">
              <a16:creationId xmlns:a16="http://schemas.microsoft.com/office/drawing/2014/main" id="{04FEC8A1-CC1F-4208-A33B-1962DFC9203D}"/>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42588" y="15622385"/>
          <a:ext cx="1412298" cy="1419918"/>
        </a:xfrm>
        <a:prstGeom prst="rect">
          <a:avLst/>
        </a:prstGeom>
      </xdr:spPr>
    </xdr:pic>
    <xdr:clientData/>
  </xdr:twoCellAnchor>
  <xdr:twoCellAnchor editAs="oneCell">
    <xdr:from>
      <xdr:col>8</xdr:col>
      <xdr:colOff>249382</xdr:colOff>
      <xdr:row>87</xdr:row>
      <xdr:rowOff>13854</xdr:rowOff>
    </xdr:from>
    <xdr:to>
      <xdr:col>23</xdr:col>
      <xdr:colOff>872836</xdr:colOff>
      <xdr:row>95</xdr:row>
      <xdr:rowOff>110836</xdr:rowOff>
    </xdr:to>
    <xdr:pic>
      <xdr:nvPicPr>
        <xdr:cNvPr id="6" name="Imagen 5">
          <a:extLst>
            <a:ext uri="{FF2B5EF4-FFF2-40B4-BE49-F238E27FC236}">
              <a16:creationId xmlns:a16="http://schemas.microsoft.com/office/drawing/2014/main" id="{3DD54080-F684-43A7-BBF5-607446CE696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65347" y="15676764"/>
          <a:ext cx="16429239" cy="1455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138545</xdr:colOff>
      <xdr:row>82</xdr:row>
      <xdr:rowOff>27708</xdr:rowOff>
    </xdr:from>
    <xdr:to>
      <xdr:col>18</xdr:col>
      <xdr:colOff>789709</xdr:colOff>
      <xdr:row>89</xdr:row>
      <xdr:rowOff>124691</xdr:rowOff>
    </xdr:to>
    <xdr:sp macro="" textlink="">
      <xdr:nvSpPr>
        <xdr:cNvPr id="7" name="CuadroTexto 6">
          <a:extLst>
            <a:ext uri="{FF2B5EF4-FFF2-40B4-BE49-F238E27FC236}">
              <a16:creationId xmlns:a16="http://schemas.microsoft.com/office/drawing/2014/main" id="{068CBB93-1912-431A-80F1-2094745E0C02}"/>
            </a:ext>
          </a:extLst>
        </xdr:cNvPr>
        <xdr:cNvSpPr txBox="1"/>
      </xdr:nvSpPr>
      <xdr:spPr>
        <a:xfrm>
          <a:off x="10640810" y="14808603"/>
          <a:ext cx="5148869" cy="13199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800" b="1">
              <a:solidFill>
                <a:schemeClr val="tx1"/>
              </a:solidFill>
            </a:rPr>
            <a:t>MURO CORE SW-1 EJE F-H /4-5</a:t>
          </a:r>
          <a:endParaRPr lang="es-ES" sz="2800" b="1" baseline="0">
            <a:solidFill>
              <a:schemeClr val="tx1"/>
            </a:solidFill>
          </a:endParaRPr>
        </a:p>
        <a:p>
          <a:endParaRPr lang="es-ES" sz="1600" b="1">
            <a:solidFill>
              <a:schemeClr val="tx1"/>
            </a:solidFill>
          </a:endParaRPr>
        </a:p>
      </xdr:txBody>
    </xdr:sp>
    <xdr:clientData/>
  </xdr:twoCellAnchor>
</xdr:wsDr>
</file>

<file path=xl/drawings/drawing250.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42E989BC-2866-4623-BA8B-AA8B62DD7A31}"/>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75060"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2E74231C-CB54-48CD-B78C-A2708F4E9019}"/>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435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82</xdr:row>
      <xdr:rowOff>51954</xdr:rowOff>
    </xdr:from>
    <xdr:to>
      <xdr:col>17</xdr:col>
      <xdr:colOff>1410295</xdr:colOff>
      <xdr:row>85</xdr:row>
      <xdr:rowOff>589</xdr:rowOff>
    </xdr:to>
    <xdr:sp macro="" textlink="">
      <xdr:nvSpPr>
        <xdr:cNvPr id="4" name="CuadroTexto 3">
          <a:extLst>
            <a:ext uri="{FF2B5EF4-FFF2-40B4-BE49-F238E27FC236}">
              <a16:creationId xmlns:a16="http://schemas.microsoft.com/office/drawing/2014/main" id="{8DBC7C4B-E9C8-4333-A608-33FD1EBC6394}"/>
            </a:ext>
          </a:extLst>
        </xdr:cNvPr>
        <xdr:cNvSpPr txBox="1"/>
      </xdr:nvSpPr>
      <xdr:spPr>
        <a:xfrm>
          <a:off x="12313227" y="14933814"/>
          <a:ext cx="2576848"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81</xdr:row>
      <xdr:rowOff>103909</xdr:rowOff>
    </xdr:from>
    <xdr:to>
      <xdr:col>16</xdr:col>
      <xdr:colOff>259814</xdr:colOff>
      <xdr:row>85</xdr:row>
      <xdr:rowOff>7780</xdr:rowOff>
    </xdr:to>
    <xdr:sp macro="" textlink="">
      <xdr:nvSpPr>
        <xdr:cNvPr id="5" name="Rectángulo redondeado 2">
          <a:extLst>
            <a:ext uri="{FF2B5EF4-FFF2-40B4-BE49-F238E27FC236}">
              <a16:creationId xmlns:a16="http://schemas.microsoft.com/office/drawing/2014/main" id="{5BD0E51B-77BE-4835-9730-E7E49760AF42}"/>
            </a:ext>
          </a:extLst>
        </xdr:cNvPr>
        <xdr:cNvSpPr/>
      </xdr:nvSpPr>
      <xdr:spPr>
        <a:xfrm>
          <a:off x="11064240" y="14818129"/>
          <a:ext cx="1197074" cy="604911"/>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200743</xdr:colOff>
      <xdr:row>76</xdr:row>
      <xdr:rowOff>128350</xdr:rowOff>
    </xdr:from>
    <xdr:to>
      <xdr:col>16</xdr:col>
      <xdr:colOff>270057</xdr:colOff>
      <xdr:row>80</xdr:row>
      <xdr:rowOff>46599</xdr:rowOff>
    </xdr:to>
    <xdr:sp macro="" textlink="">
      <xdr:nvSpPr>
        <xdr:cNvPr id="6" name="Rectángulo redondeado 2">
          <a:extLst>
            <a:ext uri="{FF2B5EF4-FFF2-40B4-BE49-F238E27FC236}">
              <a16:creationId xmlns:a16="http://schemas.microsoft.com/office/drawing/2014/main" id="{338DD21F-5F2E-419E-BD0C-5CCE21D2D0E1}"/>
            </a:ext>
          </a:extLst>
        </xdr:cNvPr>
        <xdr:cNvSpPr/>
      </xdr:nvSpPr>
      <xdr:spPr>
        <a:xfrm>
          <a:off x="11074483" y="14004370"/>
          <a:ext cx="1197074" cy="58880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310289</xdr:colOff>
      <xdr:row>77</xdr:row>
      <xdr:rowOff>94546</xdr:rowOff>
    </xdr:from>
    <xdr:to>
      <xdr:col>17</xdr:col>
      <xdr:colOff>1408857</xdr:colOff>
      <xdr:row>80</xdr:row>
      <xdr:rowOff>57559</xdr:rowOff>
    </xdr:to>
    <xdr:sp macro="" textlink="">
      <xdr:nvSpPr>
        <xdr:cNvPr id="7" name="CuadroTexto 6">
          <a:extLst>
            <a:ext uri="{FF2B5EF4-FFF2-40B4-BE49-F238E27FC236}">
              <a16:creationId xmlns:a16="http://schemas.microsoft.com/office/drawing/2014/main" id="{C44BAC62-BACC-47A9-A56C-6AF1A1A563C7}"/>
            </a:ext>
          </a:extLst>
        </xdr:cNvPr>
        <xdr:cNvSpPr txBox="1"/>
      </xdr:nvSpPr>
      <xdr:spPr>
        <a:xfrm>
          <a:off x="12311789" y="14138206"/>
          <a:ext cx="2576848" cy="465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7</xdr:col>
      <xdr:colOff>415637</xdr:colOff>
      <xdr:row>87</xdr:row>
      <xdr:rowOff>69272</xdr:rowOff>
    </xdr:from>
    <xdr:to>
      <xdr:col>9</xdr:col>
      <xdr:colOff>266700</xdr:colOff>
      <xdr:row>93</xdr:row>
      <xdr:rowOff>398863</xdr:rowOff>
    </xdr:to>
    <xdr:pic>
      <xdr:nvPicPr>
        <xdr:cNvPr id="8" name="Imagen 7">
          <a:extLst>
            <a:ext uri="{FF2B5EF4-FFF2-40B4-BE49-F238E27FC236}">
              <a16:creationId xmlns:a16="http://schemas.microsoft.com/office/drawing/2014/main" id="{9550D45C-9C62-4FF0-AE5A-2A1441F00926}"/>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5475317" y="15812192"/>
          <a:ext cx="1420783" cy="1312571"/>
        </a:xfrm>
        <a:prstGeom prst="rect">
          <a:avLst/>
        </a:prstGeom>
      </xdr:spPr>
    </xdr:pic>
    <xdr:clientData/>
  </xdr:twoCellAnchor>
  <xdr:twoCellAnchor editAs="oneCell">
    <xdr:from>
      <xdr:col>11</xdr:col>
      <xdr:colOff>124689</xdr:colOff>
      <xdr:row>86</xdr:row>
      <xdr:rowOff>138545</xdr:rowOff>
    </xdr:from>
    <xdr:to>
      <xdr:col>12</xdr:col>
      <xdr:colOff>745546</xdr:colOff>
      <xdr:row>93</xdr:row>
      <xdr:rowOff>377536</xdr:rowOff>
    </xdr:to>
    <xdr:pic>
      <xdr:nvPicPr>
        <xdr:cNvPr id="9" name="Imagen 8">
          <a:extLst>
            <a:ext uri="{FF2B5EF4-FFF2-40B4-BE49-F238E27FC236}">
              <a16:creationId xmlns:a16="http://schemas.microsoft.com/office/drawing/2014/main" id="{6FE01618-E788-4571-B08F-C249D4A2930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323809" y="15713825"/>
          <a:ext cx="1405717" cy="1389611"/>
        </a:xfrm>
        <a:prstGeom prst="rect">
          <a:avLst/>
        </a:prstGeom>
      </xdr:spPr>
    </xdr:pic>
    <xdr:clientData/>
  </xdr:twoCellAnchor>
  <xdr:twoCellAnchor editAs="oneCell">
    <xdr:from>
      <xdr:col>7</xdr:col>
      <xdr:colOff>138547</xdr:colOff>
      <xdr:row>86</xdr:row>
      <xdr:rowOff>69274</xdr:rowOff>
    </xdr:from>
    <xdr:to>
      <xdr:col>22</xdr:col>
      <xdr:colOff>1007054</xdr:colOff>
      <xdr:row>93</xdr:row>
      <xdr:rowOff>651164</xdr:rowOff>
    </xdr:to>
    <xdr:pic>
      <xdr:nvPicPr>
        <xdr:cNvPr id="10" name="Imagen 9">
          <a:extLst>
            <a:ext uri="{FF2B5EF4-FFF2-40B4-BE49-F238E27FC236}">
              <a16:creationId xmlns:a16="http://schemas.microsoft.com/office/drawing/2014/main" id="{A58AB861-5E24-4C2D-A692-CE6FA98AD4C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198227" y="15644554"/>
          <a:ext cx="16451407" cy="17325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1056408</xdr:colOff>
      <xdr:row>36</xdr:row>
      <xdr:rowOff>55806</xdr:rowOff>
    </xdr:from>
    <xdr:to>
      <xdr:col>25</xdr:col>
      <xdr:colOff>438598</xdr:colOff>
      <xdr:row>84</xdr:row>
      <xdr:rowOff>131859</xdr:rowOff>
    </xdr:to>
    <xdr:pic>
      <xdr:nvPicPr>
        <xdr:cNvPr id="15" name="Imagen 14">
          <a:extLst>
            <a:ext uri="{FF2B5EF4-FFF2-40B4-BE49-F238E27FC236}">
              <a16:creationId xmlns:a16="http://schemas.microsoft.com/office/drawing/2014/main" id="{6AA73A0A-26BF-49B0-81EB-D0389D69B126}"/>
            </a:ext>
          </a:extLst>
        </xdr:cNvPr>
        <xdr:cNvPicPr>
          <a:picLocks noChangeAspect="1" noChangeArrowheads="1"/>
        </xdr:cNvPicPr>
      </xdr:nvPicPr>
      <xdr:blipFill rotWithShape="1">
        <a:blip xmlns:r="http://schemas.openxmlformats.org/officeDocument/2006/relationships" r:embed="rId6" cstate="print">
          <a:biLevel thresh="75000"/>
          <a:extLst>
            <a:ext uri="{28A0092B-C50C-407E-A947-70E740481C1C}">
              <a14:useLocalDpi xmlns:a14="http://schemas.microsoft.com/office/drawing/2010/main" val="0"/>
            </a:ext>
          </a:extLst>
        </a:blip>
        <a:srcRect l="30251" t="3680" r="36812" b="15482"/>
        <a:stretch/>
      </xdr:blipFill>
      <xdr:spPr bwMode="auto">
        <a:xfrm>
          <a:off x="14536188" y="7226226"/>
          <a:ext cx="9802540" cy="81684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1316182</xdr:colOff>
      <xdr:row>59</xdr:row>
      <xdr:rowOff>69274</xdr:rowOff>
    </xdr:from>
    <xdr:to>
      <xdr:col>23</xdr:col>
      <xdr:colOff>748144</xdr:colOff>
      <xdr:row>70</xdr:row>
      <xdr:rowOff>152400</xdr:rowOff>
    </xdr:to>
    <xdr:sp macro="" textlink="">
      <xdr:nvSpPr>
        <xdr:cNvPr id="16" name="Rectángulo redondeado 2">
          <a:extLst>
            <a:ext uri="{FF2B5EF4-FFF2-40B4-BE49-F238E27FC236}">
              <a16:creationId xmlns:a16="http://schemas.microsoft.com/office/drawing/2014/main" id="{64761DE5-CC37-45A3-A1C4-10434C5B299C}"/>
            </a:ext>
          </a:extLst>
        </xdr:cNvPr>
        <xdr:cNvSpPr/>
      </xdr:nvSpPr>
      <xdr:spPr>
        <a:xfrm>
          <a:off x="17828722" y="11095414"/>
          <a:ext cx="4583082" cy="1927166"/>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18</xdr:col>
      <xdr:colOff>609601</xdr:colOff>
      <xdr:row>70</xdr:row>
      <xdr:rowOff>110836</xdr:rowOff>
    </xdr:from>
    <xdr:to>
      <xdr:col>20</xdr:col>
      <xdr:colOff>1510147</xdr:colOff>
      <xdr:row>76</xdr:row>
      <xdr:rowOff>152400</xdr:rowOff>
    </xdr:to>
    <xdr:sp macro="" textlink="">
      <xdr:nvSpPr>
        <xdr:cNvPr id="17" name="Rectángulo redondeado 2">
          <a:extLst>
            <a:ext uri="{FF2B5EF4-FFF2-40B4-BE49-F238E27FC236}">
              <a16:creationId xmlns:a16="http://schemas.microsoft.com/office/drawing/2014/main" id="{6875E2DE-7AA8-49B7-A10B-406AF905C245}"/>
            </a:ext>
          </a:extLst>
        </xdr:cNvPr>
        <xdr:cNvSpPr/>
      </xdr:nvSpPr>
      <xdr:spPr>
        <a:xfrm>
          <a:off x="15659101" y="12981016"/>
          <a:ext cx="3712326" cy="1047404"/>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1</xdr:colOff>
      <xdr:row>76</xdr:row>
      <xdr:rowOff>41564</xdr:rowOff>
    </xdr:from>
    <xdr:to>
      <xdr:col>20</xdr:col>
      <xdr:colOff>1482437</xdr:colOff>
      <xdr:row>79</xdr:row>
      <xdr:rowOff>83127</xdr:rowOff>
    </xdr:to>
    <xdr:sp macro="" textlink="">
      <xdr:nvSpPr>
        <xdr:cNvPr id="18" name="Rectángulo redondeado 2">
          <a:extLst>
            <a:ext uri="{FF2B5EF4-FFF2-40B4-BE49-F238E27FC236}">
              <a16:creationId xmlns:a16="http://schemas.microsoft.com/office/drawing/2014/main" id="{D5D38197-B71A-4D95-8913-56FD863B6640}"/>
            </a:ext>
          </a:extLst>
        </xdr:cNvPr>
        <xdr:cNvSpPr/>
      </xdr:nvSpPr>
      <xdr:spPr>
        <a:xfrm>
          <a:off x="17861281" y="13917584"/>
          <a:ext cx="1482436" cy="544483"/>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23</xdr:col>
      <xdr:colOff>581891</xdr:colOff>
      <xdr:row>67</xdr:row>
      <xdr:rowOff>152401</xdr:rowOff>
    </xdr:from>
    <xdr:to>
      <xdr:col>24</xdr:col>
      <xdr:colOff>914400</xdr:colOff>
      <xdr:row>79</xdr:row>
      <xdr:rowOff>41563</xdr:rowOff>
    </xdr:to>
    <xdr:sp macro="" textlink="">
      <xdr:nvSpPr>
        <xdr:cNvPr id="19" name="Rectángulo redondeado 2">
          <a:extLst>
            <a:ext uri="{FF2B5EF4-FFF2-40B4-BE49-F238E27FC236}">
              <a16:creationId xmlns:a16="http://schemas.microsoft.com/office/drawing/2014/main" id="{A2C86421-A112-4092-B5C0-3D8B82B4AA1B}"/>
            </a:ext>
          </a:extLst>
        </xdr:cNvPr>
        <xdr:cNvSpPr/>
      </xdr:nvSpPr>
      <xdr:spPr>
        <a:xfrm>
          <a:off x="22245551" y="12519661"/>
          <a:ext cx="1452649" cy="1900842"/>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650817</xdr:colOff>
      <xdr:row>59</xdr:row>
      <xdr:rowOff>58535</xdr:rowOff>
    </xdr:from>
    <xdr:to>
      <xdr:col>24</xdr:col>
      <xdr:colOff>929813</xdr:colOff>
      <xdr:row>69</xdr:row>
      <xdr:rowOff>138545</xdr:rowOff>
    </xdr:to>
    <xdr:sp macro="" textlink="">
      <xdr:nvSpPr>
        <xdr:cNvPr id="20" name="Rectángulo redondeado 2">
          <a:extLst>
            <a:ext uri="{FF2B5EF4-FFF2-40B4-BE49-F238E27FC236}">
              <a16:creationId xmlns:a16="http://schemas.microsoft.com/office/drawing/2014/main" id="{00473A90-5146-4481-AC36-D32703AC4E49}"/>
            </a:ext>
          </a:extLst>
        </xdr:cNvPr>
        <xdr:cNvSpPr/>
      </xdr:nvSpPr>
      <xdr:spPr>
        <a:xfrm>
          <a:off x="23434617" y="11084675"/>
          <a:ext cx="278996" cy="1756410"/>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22</xdr:col>
      <xdr:colOff>207817</xdr:colOff>
      <xdr:row>71</xdr:row>
      <xdr:rowOff>69273</xdr:rowOff>
    </xdr:from>
    <xdr:to>
      <xdr:col>23</xdr:col>
      <xdr:colOff>53857</xdr:colOff>
      <xdr:row>78</xdr:row>
      <xdr:rowOff>134736</xdr:rowOff>
    </xdr:to>
    <xdr:sp macro="" textlink="">
      <xdr:nvSpPr>
        <xdr:cNvPr id="21" name="Rectángulo redondeado 2">
          <a:extLst>
            <a:ext uri="{FF2B5EF4-FFF2-40B4-BE49-F238E27FC236}">
              <a16:creationId xmlns:a16="http://schemas.microsoft.com/office/drawing/2014/main" id="{F89B3CEA-3DAC-42D9-9615-3254DA99A064}"/>
            </a:ext>
          </a:extLst>
        </xdr:cNvPr>
        <xdr:cNvSpPr/>
      </xdr:nvSpPr>
      <xdr:spPr>
        <a:xfrm>
          <a:off x="20850397" y="13107093"/>
          <a:ext cx="867120" cy="1238943"/>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1903318</xdr:colOff>
      <xdr:row>42</xdr:row>
      <xdr:rowOff>46118</xdr:rowOff>
    </xdr:from>
    <xdr:to>
      <xdr:col>24</xdr:col>
      <xdr:colOff>830036</xdr:colOff>
      <xdr:row>59</xdr:row>
      <xdr:rowOff>68110</xdr:rowOff>
    </xdr:to>
    <xdr:sp macro="" textlink="">
      <xdr:nvSpPr>
        <xdr:cNvPr id="23" name="Rectángulo redondeado 2">
          <a:extLst>
            <a:ext uri="{FF2B5EF4-FFF2-40B4-BE49-F238E27FC236}">
              <a16:creationId xmlns:a16="http://schemas.microsoft.com/office/drawing/2014/main" id="{FBB53019-A42B-45DD-A6C7-EB2B5449BD60}"/>
            </a:ext>
          </a:extLst>
        </xdr:cNvPr>
        <xdr:cNvSpPr/>
      </xdr:nvSpPr>
      <xdr:spPr>
        <a:xfrm>
          <a:off x="19674247" y="8373689"/>
          <a:ext cx="3852503" cy="3029171"/>
        </a:xfrm>
        <a:prstGeom prst="rect">
          <a:avLst/>
        </a:prstGeom>
        <a:solidFill>
          <a:srgbClr val="C0000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18</xdr:col>
      <xdr:colOff>516626</xdr:colOff>
      <xdr:row>42</xdr:row>
      <xdr:rowOff>92950</xdr:rowOff>
    </xdr:from>
    <xdr:to>
      <xdr:col>20</xdr:col>
      <xdr:colOff>1877785</xdr:colOff>
      <xdr:row>59</xdr:row>
      <xdr:rowOff>83548</xdr:rowOff>
    </xdr:to>
    <xdr:sp macro="" textlink="">
      <xdr:nvSpPr>
        <xdr:cNvPr id="26" name="Rectángulo redondeado 2">
          <a:extLst>
            <a:ext uri="{FF2B5EF4-FFF2-40B4-BE49-F238E27FC236}">
              <a16:creationId xmlns:a16="http://schemas.microsoft.com/office/drawing/2014/main" id="{AC02F4C4-9496-45F9-9888-986A2ACDA30D}"/>
            </a:ext>
          </a:extLst>
        </xdr:cNvPr>
        <xdr:cNvSpPr/>
      </xdr:nvSpPr>
      <xdr:spPr>
        <a:xfrm>
          <a:off x="15470876" y="8420521"/>
          <a:ext cx="4177838" cy="2997777"/>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18</xdr:col>
      <xdr:colOff>524519</xdr:colOff>
      <xdr:row>58</xdr:row>
      <xdr:rowOff>151188</xdr:rowOff>
    </xdr:from>
    <xdr:to>
      <xdr:col>19</xdr:col>
      <xdr:colOff>1319894</xdr:colOff>
      <xdr:row>70</xdr:row>
      <xdr:rowOff>122465</xdr:rowOff>
    </xdr:to>
    <xdr:sp macro="" textlink="">
      <xdr:nvSpPr>
        <xdr:cNvPr id="27" name="Rectángulo redondeado 2">
          <a:extLst>
            <a:ext uri="{FF2B5EF4-FFF2-40B4-BE49-F238E27FC236}">
              <a16:creationId xmlns:a16="http://schemas.microsoft.com/office/drawing/2014/main" id="{7AB6F764-7C56-42AB-8A9E-9DD9C279BDFE}"/>
            </a:ext>
          </a:extLst>
        </xdr:cNvPr>
        <xdr:cNvSpPr/>
      </xdr:nvSpPr>
      <xdr:spPr>
        <a:xfrm>
          <a:off x="15478769" y="11309045"/>
          <a:ext cx="2264946" cy="2093991"/>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2</xdr:col>
      <xdr:colOff>151584</xdr:colOff>
      <xdr:row>23</xdr:row>
      <xdr:rowOff>134166</xdr:rowOff>
    </xdr:from>
    <xdr:to>
      <xdr:col>12</xdr:col>
      <xdr:colOff>209550</xdr:colOff>
      <xdr:row>49</xdr:row>
      <xdr:rowOff>98163</xdr:rowOff>
    </xdr:to>
    <xdr:pic>
      <xdr:nvPicPr>
        <xdr:cNvPr id="11" name="Imagen 10">
          <a:extLst>
            <a:ext uri="{FF2B5EF4-FFF2-40B4-BE49-F238E27FC236}">
              <a16:creationId xmlns:a16="http://schemas.microsoft.com/office/drawing/2014/main" id="{0BB52AB4-7EAD-4B08-86BD-A1A524FAAA5F}"/>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1280977" y="5059952"/>
          <a:ext cx="7802607" cy="4604032"/>
        </a:xfrm>
        <a:prstGeom prst="rect">
          <a:avLst/>
        </a:prstGeom>
      </xdr:spPr>
    </xdr:pic>
    <xdr:clientData/>
  </xdr:twoCellAnchor>
  <xdr:twoCellAnchor editAs="oneCell">
    <xdr:from>
      <xdr:col>2</xdr:col>
      <xdr:colOff>190231</xdr:colOff>
      <xdr:row>52</xdr:row>
      <xdr:rowOff>38914</xdr:rowOff>
    </xdr:from>
    <xdr:to>
      <xdr:col>12</xdr:col>
      <xdr:colOff>91487</xdr:colOff>
      <xdr:row>84</xdr:row>
      <xdr:rowOff>97425</xdr:rowOff>
    </xdr:to>
    <xdr:pic>
      <xdr:nvPicPr>
        <xdr:cNvPr id="12" name="Imagen 11">
          <a:extLst>
            <a:ext uri="{FF2B5EF4-FFF2-40B4-BE49-F238E27FC236}">
              <a16:creationId xmlns:a16="http://schemas.microsoft.com/office/drawing/2014/main" id="{046FBFD9-8A23-45BF-BD2C-3771B8E3D24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val="0"/>
            </a:ext>
          </a:extLst>
        </a:blip>
        <a:stretch>
          <a:fillRect/>
        </a:stretch>
      </xdr:blipFill>
      <xdr:spPr>
        <a:xfrm>
          <a:off x="1319624" y="10135414"/>
          <a:ext cx="7657327" cy="5755822"/>
        </a:xfrm>
        <a:prstGeom prst="rect">
          <a:avLst/>
        </a:prstGeom>
      </xdr:spPr>
    </xdr:pic>
    <xdr:clientData/>
  </xdr:twoCellAnchor>
</xdr:wsDr>
</file>

<file path=xl/drawings/drawing251.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8AA4BA0F-17C5-43A0-B850-BD21365024AE}"/>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75060"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6B60FF11-930A-45C8-966A-90CC32CF0DD6}"/>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435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FC1F4017-84EC-41FE-9D7D-76BAAB1A585E}"/>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46323" y="16001308"/>
          <a:ext cx="1413163" cy="13104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A8DAC30A-FD64-4D1F-B823-81A5D618EE93}"/>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74973" y="15889085"/>
          <a:ext cx="1419918" cy="1379913"/>
        </a:xfrm>
        <a:prstGeom prst="rect">
          <a:avLst/>
        </a:prstGeom>
      </xdr:spPr>
    </xdr:pic>
    <xdr:clientData/>
  </xdr:twoCellAnchor>
  <xdr:twoCellAnchor editAs="oneCell">
    <xdr:from>
      <xdr:col>8</xdr:col>
      <xdr:colOff>249382</xdr:colOff>
      <xdr:row>90</xdr:row>
      <xdr:rowOff>13854</xdr:rowOff>
    </xdr:from>
    <xdr:to>
      <xdr:col>23</xdr:col>
      <xdr:colOff>872836</xdr:colOff>
      <xdr:row>98</xdr:row>
      <xdr:rowOff>110836</xdr:rowOff>
    </xdr:to>
    <xdr:pic>
      <xdr:nvPicPr>
        <xdr:cNvPr id="6" name="Imagen 5">
          <a:extLst>
            <a:ext uri="{FF2B5EF4-FFF2-40B4-BE49-F238E27FC236}">
              <a16:creationId xmlns:a16="http://schemas.microsoft.com/office/drawing/2014/main" id="{73BCD27F-96AE-421C-A5F8-937A0DFC410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3922" y="15932034"/>
          <a:ext cx="16442574" cy="14304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528550</xdr:colOff>
      <xdr:row>29</xdr:row>
      <xdr:rowOff>129281</xdr:rowOff>
    </xdr:from>
    <xdr:to>
      <xdr:col>24</xdr:col>
      <xdr:colOff>523788</xdr:colOff>
      <xdr:row>56</xdr:row>
      <xdr:rowOff>90337</xdr:rowOff>
    </xdr:to>
    <xdr:pic>
      <xdr:nvPicPr>
        <xdr:cNvPr id="9" name="Imagen 8">
          <a:extLst>
            <a:ext uri="{FF2B5EF4-FFF2-40B4-BE49-F238E27FC236}">
              <a16:creationId xmlns:a16="http://schemas.microsoft.com/office/drawing/2014/main" id="{01B744AC-4C24-429B-A7F3-0AFC04F7C75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74914" y="5878917"/>
          <a:ext cx="22387647" cy="4636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52.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3" name="Imagen 11">
          <a:extLst>
            <a:ext uri="{FF2B5EF4-FFF2-40B4-BE49-F238E27FC236}">
              <a16:creationId xmlns:a16="http://schemas.microsoft.com/office/drawing/2014/main" id="{9B4143AD-9FBA-4AF8-B7BF-004C38F0A9D0}"/>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75060"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4" name="Imagen 10" descr="Gus Marcos – Inversiones Inmobiliarias">
          <a:extLst>
            <a:ext uri="{FF2B5EF4-FFF2-40B4-BE49-F238E27FC236}">
              <a16:creationId xmlns:a16="http://schemas.microsoft.com/office/drawing/2014/main" id="{C24FB517-96A5-4B18-ACE6-4F797A47847D}"/>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435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5" name="Imagen 4">
          <a:extLst>
            <a:ext uri="{FF2B5EF4-FFF2-40B4-BE49-F238E27FC236}">
              <a16:creationId xmlns:a16="http://schemas.microsoft.com/office/drawing/2014/main" id="{B99D8A5A-52ED-4124-A3BA-1DF4E7DF3FB8}"/>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46323" y="16001308"/>
          <a:ext cx="1413163" cy="13104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6" name="Imagen 5">
          <a:extLst>
            <a:ext uri="{FF2B5EF4-FFF2-40B4-BE49-F238E27FC236}">
              <a16:creationId xmlns:a16="http://schemas.microsoft.com/office/drawing/2014/main" id="{657725B5-00B6-4AE6-82EB-193DEFC89BD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74973" y="15889085"/>
          <a:ext cx="1419918" cy="1379913"/>
        </a:xfrm>
        <a:prstGeom prst="rect">
          <a:avLst/>
        </a:prstGeom>
      </xdr:spPr>
    </xdr:pic>
    <xdr:clientData/>
  </xdr:twoCellAnchor>
  <xdr:twoCellAnchor editAs="oneCell">
    <xdr:from>
      <xdr:col>8</xdr:col>
      <xdr:colOff>249382</xdr:colOff>
      <xdr:row>90</xdr:row>
      <xdr:rowOff>13854</xdr:rowOff>
    </xdr:from>
    <xdr:to>
      <xdr:col>23</xdr:col>
      <xdr:colOff>872836</xdr:colOff>
      <xdr:row>98</xdr:row>
      <xdr:rowOff>110836</xdr:rowOff>
    </xdr:to>
    <xdr:pic>
      <xdr:nvPicPr>
        <xdr:cNvPr id="7" name="Imagen 6">
          <a:extLst>
            <a:ext uri="{FF2B5EF4-FFF2-40B4-BE49-F238E27FC236}">
              <a16:creationId xmlns:a16="http://schemas.microsoft.com/office/drawing/2014/main" id="{1759EA77-EA04-4399-A742-424CAD06309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3922" y="15932034"/>
          <a:ext cx="16442574" cy="14304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8" name="Rectángulo redondeado 2">
          <a:extLst>
            <a:ext uri="{FF2B5EF4-FFF2-40B4-BE49-F238E27FC236}">
              <a16:creationId xmlns:a16="http://schemas.microsoft.com/office/drawing/2014/main" id="{0BEB462D-FF09-49B5-89D5-C3313C5FA899}"/>
            </a:ext>
          </a:extLst>
        </xdr:cNvPr>
        <xdr:cNvSpPr/>
      </xdr:nvSpPr>
      <xdr:spPr>
        <a:xfrm>
          <a:off x="290945" y="14934507"/>
          <a:ext cx="1190840" cy="61114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9" name="Rectángulo redondeado 2">
          <a:extLst>
            <a:ext uri="{FF2B5EF4-FFF2-40B4-BE49-F238E27FC236}">
              <a16:creationId xmlns:a16="http://schemas.microsoft.com/office/drawing/2014/main" id="{45371F03-CB83-4027-9670-B02F417DA7BB}"/>
            </a:ext>
          </a:extLst>
        </xdr:cNvPr>
        <xdr:cNvSpPr/>
      </xdr:nvSpPr>
      <xdr:spPr>
        <a:xfrm>
          <a:off x="313458" y="14106698"/>
          <a:ext cx="1190055" cy="612518"/>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10" name="CuadroTexto 9">
          <a:extLst>
            <a:ext uri="{FF2B5EF4-FFF2-40B4-BE49-F238E27FC236}">
              <a16:creationId xmlns:a16="http://schemas.microsoft.com/office/drawing/2014/main" id="{EAB5691D-B78A-493E-97E2-4A0EAEE7E949}"/>
            </a:ext>
          </a:extLst>
        </xdr:cNvPr>
        <xdr:cNvSpPr txBox="1"/>
      </xdr:nvSpPr>
      <xdr:spPr>
        <a:xfrm>
          <a:off x="1564871" y="14232775"/>
          <a:ext cx="3799609" cy="418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11" name="CuadroTexto 10">
          <a:extLst>
            <a:ext uri="{FF2B5EF4-FFF2-40B4-BE49-F238E27FC236}">
              <a16:creationId xmlns:a16="http://schemas.microsoft.com/office/drawing/2014/main" id="{B4249C08-B346-4ED2-8412-A293E9AE472C}"/>
            </a:ext>
          </a:extLst>
        </xdr:cNvPr>
        <xdr:cNvSpPr txBox="1"/>
      </xdr:nvSpPr>
      <xdr:spPr>
        <a:xfrm>
          <a:off x="1606434" y="15041880"/>
          <a:ext cx="2566457" cy="489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editAs="oneCell">
    <xdr:from>
      <xdr:col>6</xdr:col>
      <xdr:colOff>762001</xdr:colOff>
      <xdr:row>9</xdr:row>
      <xdr:rowOff>152400</xdr:rowOff>
    </xdr:from>
    <xdr:to>
      <xdr:col>20</xdr:col>
      <xdr:colOff>1371601</xdr:colOff>
      <xdr:row>80</xdr:row>
      <xdr:rowOff>138546</xdr:rowOff>
    </xdr:to>
    <xdr:pic>
      <xdr:nvPicPr>
        <xdr:cNvPr id="13" name="Imagen 12">
          <a:extLst>
            <a:ext uri="{FF2B5EF4-FFF2-40B4-BE49-F238E27FC236}">
              <a16:creationId xmlns:a16="http://schemas.microsoft.com/office/drawing/2014/main" id="{C3ECD801-CAC5-4C9B-8235-D7F9A3EB8BA2}"/>
            </a:ext>
          </a:extLst>
        </xdr:cNvPr>
        <xdr:cNvPicPr>
          <a:picLocks noChangeAspect="1" noChangeArrowheads="1"/>
        </xdr:cNvPicPr>
      </xdr:nvPicPr>
      <xdr:blipFill rotWithShape="1">
        <a:blip xmlns:r="http://schemas.openxmlformats.org/officeDocument/2006/relationships" r:embed="rId6" cstate="print">
          <a:biLevel thresh="75000"/>
          <a:extLst>
            <a:ext uri="{28A0092B-C50C-407E-A947-70E740481C1C}">
              <a14:useLocalDpi xmlns:a14="http://schemas.microsoft.com/office/drawing/2010/main" val="0"/>
            </a:ext>
          </a:extLst>
        </a:blip>
        <a:srcRect l="30251" t="3680" r="36812" b="15482"/>
        <a:stretch/>
      </xdr:blipFill>
      <xdr:spPr bwMode="auto">
        <a:xfrm>
          <a:off x="5056910" y="2258291"/>
          <a:ext cx="14228618" cy="1203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527367</xdr:colOff>
      <xdr:row>42</xdr:row>
      <xdr:rowOff>67367</xdr:rowOff>
    </xdr:from>
    <xdr:to>
      <xdr:col>20</xdr:col>
      <xdr:colOff>173182</xdr:colOff>
      <xdr:row>60</xdr:row>
      <xdr:rowOff>126594</xdr:rowOff>
    </xdr:to>
    <xdr:sp macro="" textlink="">
      <xdr:nvSpPr>
        <xdr:cNvPr id="14" name="Rectángulo redondeado 2">
          <a:extLst>
            <a:ext uri="{FF2B5EF4-FFF2-40B4-BE49-F238E27FC236}">
              <a16:creationId xmlns:a16="http://schemas.microsoft.com/office/drawing/2014/main" id="{AC587179-9BFB-4E7B-A384-05C3A8314DC7}"/>
            </a:ext>
          </a:extLst>
        </xdr:cNvPr>
        <xdr:cNvSpPr/>
      </xdr:nvSpPr>
      <xdr:spPr>
        <a:xfrm>
          <a:off x="9446231" y="8068367"/>
          <a:ext cx="8530042" cy="3176500"/>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9</xdr:col>
      <xdr:colOff>496216</xdr:colOff>
      <xdr:row>59</xdr:row>
      <xdr:rowOff>70234</xdr:rowOff>
    </xdr:from>
    <xdr:to>
      <xdr:col>15</xdr:col>
      <xdr:colOff>1094509</xdr:colOff>
      <xdr:row>67</xdr:row>
      <xdr:rowOff>138545</xdr:rowOff>
    </xdr:to>
    <xdr:sp macro="" textlink="">
      <xdr:nvSpPr>
        <xdr:cNvPr id="15" name="Rectángulo redondeado 2">
          <a:extLst>
            <a:ext uri="{FF2B5EF4-FFF2-40B4-BE49-F238E27FC236}">
              <a16:creationId xmlns:a16="http://schemas.microsoft.com/office/drawing/2014/main" id="{61368009-4442-431F-BD20-16DF8DA90396}"/>
            </a:ext>
          </a:extLst>
        </xdr:cNvPr>
        <xdr:cNvSpPr/>
      </xdr:nvSpPr>
      <xdr:spPr>
        <a:xfrm>
          <a:off x="7160252" y="10738234"/>
          <a:ext cx="4865493" cy="1398347"/>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13</xdr:col>
      <xdr:colOff>45994</xdr:colOff>
      <xdr:row>66</xdr:row>
      <xdr:rowOff>12739</xdr:rowOff>
    </xdr:from>
    <xdr:to>
      <xdr:col>15</xdr:col>
      <xdr:colOff>1039091</xdr:colOff>
      <xdr:row>72</xdr:row>
      <xdr:rowOff>41563</xdr:rowOff>
    </xdr:to>
    <xdr:sp macro="" textlink="">
      <xdr:nvSpPr>
        <xdr:cNvPr id="16" name="Rectángulo redondeado 2">
          <a:extLst>
            <a:ext uri="{FF2B5EF4-FFF2-40B4-BE49-F238E27FC236}">
              <a16:creationId xmlns:a16="http://schemas.microsoft.com/office/drawing/2014/main" id="{123B226E-AD2B-4901-B941-F3A3B80800D1}"/>
            </a:ext>
          </a:extLst>
        </xdr:cNvPr>
        <xdr:cNvSpPr/>
      </xdr:nvSpPr>
      <xdr:spPr>
        <a:xfrm>
          <a:off x="9868867" y="11844521"/>
          <a:ext cx="2101460" cy="1026351"/>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18</xdr:col>
      <xdr:colOff>1125339</xdr:colOff>
      <xdr:row>53</xdr:row>
      <xdr:rowOff>130284</xdr:rowOff>
    </xdr:from>
    <xdr:to>
      <xdr:col>20</xdr:col>
      <xdr:colOff>425310</xdr:colOff>
      <xdr:row>71</xdr:row>
      <xdr:rowOff>166253</xdr:rowOff>
    </xdr:to>
    <xdr:sp macro="" textlink="">
      <xdr:nvSpPr>
        <xdr:cNvPr id="17" name="Rectángulo redondeado 2">
          <a:extLst>
            <a:ext uri="{FF2B5EF4-FFF2-40B4-BE49-F238E27FC236}">
              <a16:creationId xmlns:a16="http://schemas.microsoft.com/office/drawing/2014/main" id="{9C1E38B6-BEE3-4914-9833-5ABE2A9A00F3}"/>
            </a:ext>
          </a:extLst>
        </xdr:cNvPr>
        <xdr:cNvSpPr/>
      </xdr:nvSpPr>
      <xdr:spPr>
        <a:xfrm>
          <a:off x="16226794" y="9800757"/>
          <a:ext cx="2112443" cy="3028551"/>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19033</xdr:colOff>
      <xdr:row>42</xdr:row>
      <xdr:rowOff>128629</xdr:rowOff>
    </xdr:from>
    <xdr:to>
      <xdr:col>20</xdr:col>
      <xdr:colOff>423688</xdr:colOff>
      <xdr:row>55</xdr:row>
      <xdr:rowOff>32516</xdr:rowOff>
    </xdr:to>
    <xdr:sp macro="" textlink="">
      <xdr:nvSpPr>
        <xdr:cNvPr id="18" name="Rectángulo redondeado 2">
          <a:extLst>
            <a:ext uri="{FF2B5EF4-FFF2-40B4-BE49-F238E27FC236}">
              <a16:creationId xmlns:a16="http://schemas.microsoft.com/office/drawing/2014/main" id="{C14F7C0C-2750-4136-AFC7-4AADB933D072}"/>
            </a:ext>
          </a:extLst>
        </xdr:cNvPr>
        <xdr:cNvSpPr/>
      </xdr:nvSpPr>
      <xdr:spPr>
        <a:xfrm>
          <a:off x="17932960" y="7970302"/>
          <a:ext cx="404655" cy="2065196"/>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17</xdr:col>
      <xdr:colOff>737824</xdr:colOff>
      <xdr:row>58</xdr:row>
      <xdr:rowOff>156801</xdr:rowOff>
    </xdr:from>
    <xdr:to>
      <xdr:col>18</xdr:col>
      <xdr:colOff>440980</xdr:colOff>
      <xdr:row>71</xdr:row>
      <xdr:rowOff>69272</xdr:rowOff>
    </xdr:to>
    <xdr:sp macro="" textlink="">
      <xdr:nvSpPr>
        <xdr:cNvPr id="19" name="Rectángulo redondeado 2">
          <a:extLst>
            <a:ext uri="{FF2B5EF4-FFF2-40B4-BE49-F238E27FC236}">
              <a16:creationId xmlns:a16="http://schemas.microsoft.com/office/drawing/2014/main" id="{251FA5AF-D0F5-46D1-A1CE-176AEC48A03D}"/>
            </a:ext>
          </a:extLst>
        </xdr:cNvPr>
        <xdr:cNvSpPr/>
      </xdr:nvSpPr>
      <xdr:spPr>
        <a:xfrm>
          <a:off x="14273715" y="10658546"/>
          <a:ext cx="1268720" cy="2073781"/>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1084101</xdr:colOff>
      <xdr:row>16</xdr:row>
      <xdr:rowOff>134735</xdr:rowOff>
    </xdr:from>
    <xdr:to>
      <xdr:col>20</xdr:col>
      <xdr:colOff>346364</xdr:colOff>
      <xdr:row>42</xdr:row>
      <xdr:rowOff>54205</xdr:rowOff>
    </xdr:to>
    <xdr:sp macro="" textlink="">
      <xdr:nvSpPr>
        <xdr:cNvPr id="21" name="Rectángulo redondeado 2">
          <a:extLst>
            <a:ext uri="{FF2B5EF4-FFF2-40B4-BE49-F238E27FC236}">
              <a16:creationId xmlns:a16="http://schemas.microsoft.com/office/drawing/2014/main" id="{30A3C802-378C-4F9F-91D9-33318953ABD4}"/>
            </a:ext>
          </a:extLst>
        </xdr:cNvPr>
        <xdr:cNvSpPr/>
      </xdr:nvSpPr>
      <xdr:spPr>
        <a:xfrm>
          <a:off x="11890646" y="3563735"/>
          <a:ext cx="6258809" cy="4491470"/>
        </a:xfrm>
        <a:prstGeom prst="rect">
          <a:avLst/>
        </a:prstGeom>
        <a:solidFill>
          <a:srgbClr val="C0000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8</xdr:col>
      <xdr:colOff>761999</xdr:colOff>
      <xdr:row>16</xdr:row>
      <xdr:rowOff>136987</xdr:rowOff>
    </xdr:from>
    <xdr:to>
      <xdr:col>16</xdr:col>
      <xdr:colOff>28921</xdr:colOff>
      <xdr:row>42</xdr:row>
      <xdr:rowOff>103909</xdr:rowOff>
    </xdr:to>
    <xdr:sp macro="" textlink="">
      <xdr:nvSpPr>
        <xdr:cNvPr id="22" name="Rectángulo redondeado 2">
          <a:extLst>
            <a:ext uri="{FF2B5EF4-FFF2-40B4-BE49-F238E27FC236}">
              <a16:creationId xmlns:a16="http://schemas.microsoft.com/office/drawing/2014/main" id="{CDE60F3F-2308-4064-8DA7-0FAE4FC674B9}"/>
            </a:ext>
          </a:extLst>
        </xdr:cNvPr>
        <xdr:cNvSpPr/>
      </xdr:nvSpPr>
      <xdr:spPr>
        <a:xfrm>
          <a:off x="6563590" y="3565987"/>
          <a:ext cx="5397558" cy="4538922"/>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8</xdr:col>
      <xdr:colOff>694631</xdr:colOff>
      <xdr:row>42</xdr:row>
      <xdr:rowOff>150495</xdr:rowOff>
    </xdr:from>
    <xdr:to>
      <xdr:col>12</xdr:col>
      <xdr:colOff>554181</xdr:colOff>
      <xdr:row>59</xdr:row>
      <xdr:rowOff>34636</xdr:rowOff>
    </xdr:to>
    <xdr:sp macro="" textlink="">
      <xdr:nvSpPr>
        <xdr:cNvPr id="23" name="Rectángulo redondeado 2">
          <a:extLst>
            <a:ext uri="{FF2B5EF4-FFF2-40B4-BE49-F238E27FC236}">
              <a16:creationId xmlns:a16="http://schemas.microsoft.com/office/drawing/2014/main" id="{FF35EB14-F230-4F6F-A19B-CAE93F51DCC1}"/>
            </a:ext>
          </a:extLst>
        </xdr:cNvPr>
        <xdr:cNvSpPr/>
      </xdr:nvSpPr>
      <xdr:spPr>
        <a:xfrm>
          <a:off x="6496222" y="8151495"/>
          <a:ext cx="2976823" cy="2828232"/>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wsDr>
</file>

<file path=xl/drawings/drawing253.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5437E408-469D-45D2-9EFE-8F0C2EC11712}"/>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75060"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63C95A9B-279B-4ED9-B5CC-F25299BA527E}"/>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435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B9E0DD41-D528-4031-9F4A-84150B9C962E}"/>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46323" y="16001308"/>
          <a:ext cx="1413163" cy="13104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CD955B7A-B3FB-487E-8BAD-56C7D93C9293}"/>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74973" y="15889085"/>
          <a:ext cx="1419918" cy="1379913"/>
        </a:xfrm>
        <a:prstGeom prst="rect">
          <a:avLst/>
        </a:prstGeom>
      </xdr:spPr>
    </xdr:pic>
    <xdr:clientData/>
  </xdr:twoCellAnchor>
  <xdr:twoCellAnchor editAs="oneCell">
    <xdr:from>
      <xdr:col>8</xdr:col>
      <xdr:colOff>249382</xdr:colOff>
      <xdr:row>90</xdr:row>
      <xdr:rowOff>13854</xdr:rowOff>
    </xdr:from>
    <xdr:to>
      <xdr:col>23</xdr:col>
      <xdr:colOff>872836</xdr:colOff>
      <xdr:row>98</xdr:row>
      <xdr:rowOff>110836</xdr:rowOff>
    </xdr:to>
    <xdr:pic>
      <xdr:nvPicPr>
        <xdr:cNvPr id="6" name="Imagen 5">
          <a:extLst>
            <a:ext uri="{FF2B5EF4-FFF2-40B4-BE49-F238E27FC236}">
              <a16:creationId xmlns:a16="http://schemas.microsoft.com/office/drawing/2014/main" id="{1F3B707D-53CE-4ACC-8CAB-D217D7730A8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3922" y="15932034"/>
          <a:ext cx="16442574" cy="14304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41563</xdr:colOff>
      <xdr:row>79</xdr:row>
      <xdr:rowOff>13854</xdr:rowOff>
    </xdr:from>
    <xdr:to>
      <xdr:col>18</xdr:col>
      <xdr:colOff>692727</xdr:colOff>
      <xdr:row>88</xdr:row>
      <xdr:rowOff>96982</xdr:rowOff>
    </xdr:to>
    <xdr:sp macro="" textlink="">
      <xdr:nvSpPr>
        <xdr:cNvPr id="7" name="CuadroTexto 6">
          <a:extLst>
            <a:ext uri="{FF2B5EF4-FFF2-40B4-BE49-F238E27FC236}">
              <a16:creationId xmlns:a16="http://schemas.microsoft.com/office/drawing/2014/main" id="{EAC1681A-6EA2-450C-A668-10C83C2D5174}"/>
            </a:ext>
          </a:extLst>
        </xdr:cNvPr>
        <xdr:cNvSpPr txBox="1"/>
      </xdr:nvSpPr>
      <xdr:spPr>
        <a:xfrm>
          <a:off x="10595263" y="14065134"/>
          <a:ext cx="5146964" cy="1622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800" b="1">
              <a:solidFill>
                <a:schemeClr val="tx1"/>
              </a:solidFill>
            </a:rPr>
            <a:t>FIRME EJE A-C /4-6</a:t>
          </a:r>
        </a:p>
        <a:p>
          <a:endParaRPr lang="es-ES" sz="2800" b="1" baseline="0">
            <a:solidFill>
              <a:schemeClr val="tx1"/>
            </a:solidFill>
          </a:endParaRPr>
        </a:p>
        <a:p>
          <a:endParaRPr lang="es-ES" sz="1600" b="1">
            <a:solidFill>
              <a:schemeClr val="tx1"/>
            </a:solidFill>
          </a:endParaRPr>
        </a:p>
      </xdr:txBody>
    </xdr:sp>
    <xdr:clientData/>
  </xdr:twoCellAnchor>
  <xdr:twoCellAnchor editAs="oneCell">
    <xdr:from>
      <xdr:col>11</xdr:col>
      <xdr:colOff>150150</xdr:colOff>
      <xdr:row>18</xdr:row>
      <xdr:rowOff>67369</xdr:rowOff>
    </xdr:from>
    <xdr:to>
      <xdr:col>18</xdr:col>
      <xdr:colOff>1194956</xdr:colOff>
      <xdr:row>69</xdr:row>
      <xdr:rowOff>17319</xdr:rowOff>
    </xdr:to>
    <xdr:pic>
      <xdr:nvPicPr>
        <xdr:cNvPr id="9" name="Imagen 8">
          <a:extLst>
            <a:ext uri="{FF2B5EF4-FFF2-40B4-BE49-F238E27FC236}">
              <a16:creationId xmlns:a16="http://schemas.microsoft.com/office/drawing/2014/main" id="{FD5F5F47-827A-4C17-B829-D0AF60208C89}"/>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8289695" y="3860051"/>
          <a:ext cx="7885488" cy="8834177"/>
        </a:xfrm>
        <a:prstGeom prst="rect">
          <a:avLst/>
        </a:prstGeom>
      </xdr:spPr>
    </xdr:pic>
    <xdr:clientData/>
  </xdr:twoCellAnchor>
  <xdr:twoCellAnchor editAs="oneCell">
    <xdr:from>
      <xdr:col>19</xdr:col>
      <xdr:colOff>96120</xdr:colOff>
      <xdr:row>17</xdr:row>
      <xdr:rowOff>132658</xdr:rowOff>
    </xdr:from>
    <xdr:to>
      <xdr:col>25</xdr:col>
      <xdr:colOff>1091046</xdr:colOff>
      <xdr:row>69</xdr:row>
      <xdr:rowOff>25278</xdr:rowOff>
    </xdr:to>
    <xdr:pic>
      <xdr:nvPicPr>
        <xdr:cNvPr id="12" name="Imagen 11">
          <a:extLst>
            <a:ext uri="{FF2B5EF4-FFF2-40B4-BE49-F238E27FC236}">
              <a16:creationId xmlns:a16="http://schemas.microsoft.com/office/drawing/2014/main" id="{4C2EA046-ED70-4656-9907-F829D1200296}"/>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16548393" y="3734840"/>
          <a:ext cx="8407108" cy="8967347"/>
        </a:xfrm>
        <a:prstGeom prst="rect">
          <a:avLst/>
        </a:prstGeom>
      </xdr:spPr>
    </xdr:pic>
    <xdr:clientData/>
  </xdr:twoCellAnchor>
  <xdr:twoCellAnchor editAs="oneCell">
    <xdr:from>
      <xdr:col>0</xdr:col>
      <xdr:colOff>38447</xdr:colOff>
      <xdr:row>18</xdr:row>
      <xdr:rowOff>86592</xdr:rowOff>
    </xdr:from>
    <xdr:to>
      <xdr:col>11</xdr:col>
      <xdr:colOff>67368</xdr:colOff>
      <xdr:row>69</xdr:row>
      <xdr:rowOff>17319</xdr:rowOff>
    </xdr:to>
    <xdr:pic>
      <xdr:nvPicPr>
        <xdr:cNvPr id="13" name="Imagen 12">
          <a:extLst>
            <a:ext uri="{FF2B5EF4-FFF2-40B4-BE49-F238E27FC236}">
              <a16:creationId xmlns:a16="http://schemas.microsoft.com/office/drawing/2014/main" id="{8747E067-E9EB-42B4-86D7-858147EFBA7E}"/>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val="0"/>
            </a:ext>
          </a:extLst>
        </a:blip>
        <a:stretch>
          <a:fillRect/>
        </a:stretch>
      </xdr:blipFill>
      <xdr:spPr>
        <a:xfrm>
          <a:off x="38447" y="3879274"/>
          <a:ext cx="8168466" cy="8814954"/>
        </a:xfrm>
        <a:prstGeom prst="rect">
          <a:avLst/>
        </a:prstGeom>
      </xdr:spPr>
    </xdr:pic>
    <xdr:clientData/>
  </xdr:twoCellAnchor>
</xdr:wsDr>
</file>

<file path=xl/drawings/drawing254.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3" name="Imagen 11">
          <a:extLst>
            <a:ext uri="{FF2B5EF4-FFF2-40B4-BE49-F238E27FC236}">
              <a16:creationId xmlns:a16="http://schemas.microsoft.com/office/drawing/2014/main" id="{F5B6E4C4-5B11-43F2-AB9C-BCD10613D80D}"/>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3221" cy="62955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4" name="Imagen 10" descr="Gus Marcos – Inversiones Inmobiliarias">
          <a:extLst>
            <a:ext uri="{FF2B5EF4-FFF2-40B4-BE49-F238E27FC236}">
              <a16:creationId xmlns:a16="http://schemas.microsoft.com/office/drawing/2014/main" id="{90888028-41A5-4EAB-AED6-BE07721D6F4A}"/>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2466" cy="6448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85</xdr:row>
      <xdr:rowOff>51954</xdr:rowOff>
    </xdr:from>
    <xdr:to>
      <xdr:col>17</xdr:col>
      <xdr:colOff>1410295</xdr:colOff>
      <xdr:row>88</xdr:row>
      <xdr:rowOff>589</xdr:rowOff>
    </xdr:to>
    <xdr:sp macro="" textlink="">
      <xdr:nvSpPr>
        <xdr:cNvPr id="5" name="CuadroTexto 4">
          <a:extLst>
            <a:ext uri="{FF2B5EF4-FFF2-40B4-BE49-F238E27FC236}">
              <a16:creationId xmlns:a16="http://schemas.microsoft.com/office/drawing/2014/main" id="{14DA1730-0785-489A-B8E2-603080ECBC0C}"/>
            </a:ext>
          </a:extLst>
        </xdr:cNvPr>
        <xdr:cNvSpPr txBox="1"/>
      </xdr:nvSpPr>
      <xdr:spPr>
        <a:xfrm>
          <a:off x="12267507" y="15638664"/>
          <a:ext cx="2573038" cy="487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84</xdr:row>
      <xdr:rowOff>103909</xdr:rowOff>
    </xdr:from>
    <xdr:to>
      <xdr:col>16</xdr:col>
      <xdr:colOff>259814</xdr:colOff>
      <xdr:row>88</xdr:row>
      <xdr:rowOff>7780</xdr:rowOff>
    </xdr:to>
    <xdr:sp macro="" textlink="">
      <xdr:nvSpPr>
        <xdr:cNvPr id="6" name="Rectángulo redondeado 2">
          <a:extLst>
            <a:ext uri="{FF2B5EF4-FFF2-40B4-BE49-F238E27FC236}">
              <a16:creationId xmlns:a16="http://schemas.microsoft.com/office/drawing/2014/main" id="{D16514E1-982F-4A0F-A053-E9DE93E558D0}"/>
            </a:ext>
          </a:extLst>
        </xdr:cNvPr>
        <xdr:cNvSpPr/>
      </xdr:nvSpPr>
      <xdr:spPr>
        <a:xfrm>
          <a:off x="11020425" y="15513454"/>
          <a:ext cx="1191359" cy="62205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200743</xdr:colOff>
      <xdr:row>79</xdr:row>
      <xdr:rowOff>128350</xdr:rowOff>
    </xdr:from>
    <xdr:to>
      <xdr:col>16</xdr:col>
      <xdr:colOff>270057</xdr:colOff>
      <xdr:row>83</xdr:row>
      <xdr:rowOff>46599</xdr:rowOff>
    </xdr:to>
    <xdr:sp macro="" textlink="">
      <xdr:nvSpPr>
        <xdr:cNvPr id="7" name="Rectángulo redondeado 2">
          <a:extLst>
            <a:ext uri="{FF2B5EF4-FFF2-40B4-BE49-F238E27FC236}">
              <a16:creationId xmlns:a16="http://schemas.microsoft.com/office/drawing/2014/main" id="{A5CCBBF5-FFEF-49BB-8F0F-294D7B6CAB3B}"/>
            </a:ext>
          </a:extLst>
        </xdr:cNvPr>
        <xdr:cNvSpPr/>
      </xdr:nvSpPr>
      <xdr:spPr>
        <a:xfrm>
          <a:off x="11032573" y="14686360"/>
          <a:ext cx="1191359" cy="60214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310289</xdr:colOff>
      <xdr:row>80</xdr:row>
      <xdr:rowOff>94546</xdr:rowOff>
    </xdr:from>
    <xdr:to>
      <xdr:col>17</xdr:col>
      <xdr:colOff>1408857</xdr:colOff>
      <xdr:row>83</xdr:row>
      <xdr:rowOff>57559</xdr:rowOff>
    </xdr:to>
    <xdr:sp macro="" textlink="">
      <xdr:nvSpPr>
        <xdr:cNvPr id="8" name="CuadroTexto 7">
          <a:extLst>
            <a:ext uri="{FF2B5EF4-FFF2-40B4-BE49-F238E27FC236}">
              <a16:creationId xmlns:a16="http://schemas.microsoft.com/office/drawing/2014/main" id="{5CEAE051-1EFB-4F6F-BFDE-5F3914E6C521}"/>
            </a:ext>
          </a:extLst>
        </xdr:cNvPr>
        <xdr:cNvSpPr txBox="1"/>
      </xdr:nvSpPr>
      <xdr:spPr>
        <a:xfrm>
          <a:off x="12266069" y="14824006"/>
          <a:ext cx="2573038" cy="469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9" name="AutoShape 1">
          <a:extLst>
            <a:ext uri="{FF2B5EF4-FFF2-40B4-BE49-F238E27FC236}">
              <a16:creationId xmlns:a16="http://schemas.microsoft.com/office/drawing/2014/main" id="{12F2276E-B962-4A63-AEB9-9875F2FBC6D0}"/>
            </a:ext>
          </a:extLst>
        </xdr:cNvPr>
        <xdr:cNvSpPr>
          <a:spLocks noChangeAspect="1" noChangeArrowheads="1"/>
        </xdr:cNvSpPr>
      </xdr:nvSpPr>
      <xdr:spPr bwMode="auto">
        <a:xfrm>
          <a:off x="6600825" y="6076950"/>
          <a:ext cx="304800" cy="2857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415637</xdr:colOff>
      <xdr:row>90</xdr:row>
      <xdr:rowOff>69272</xdr:rowOff>
    </xdr:from>
    <xdr:to>
      <xdr:col>9</xdr:col>
      <xdr:colOff>266700</xdr:colOff>
      <xdr:row>96</xdr:row>
      <xdr:rowOff>398863</xdr:rowOff>
    </xdr:to>
    <xdr:pic>
      <xdr:nvPicPr>
        <xdr:cNvPr id="11" name="Imagen 10">
          <a:extLst>
            <a:ext uri="{FF2B5EF4-FFF2-40B4-BE49-F238E27FC236}">
              <a16:creationId xmlns:a16="http://schemas.microsoft.com/office/drawing/2014/main" id="{4CBE6868-DD8B-4FCF-BB0E-D8A6C74CFA71}"/>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5454362" y="16526567"/>
          <a:ext cx="1413163" cy="1335431"/>
        </a:xfrm>
        <a:prstGeom prst="rect">
          <a:avLst/>
        </a:prstGeom>
      </xdr:spPr>
    </xdr:pic>
    <xdr:clientData/>
  </xdr:twoCellAnchor>
  <xdr:twoCellAnchor editAs="oneCell">
    <xdr:from>
      <xdr:col>11</xdr:col>
      <xdr:colOff>124689</xdr:colOff>
      <xdr:row>89</xdr:row>
      <xdr:rowOff>138545</xdr:rowOff>
    </xdr:from>
    <xdr:to>
      <xdr:col>12</xdr:col>
      <xdr:colOff>745546</xdr:colOff>
      <xdr:row>96</xdr:row>
      <xdr:rowOff>377536</xdr:rowOff>
    </xdr:to>
    <xdr:pic>
      <xdr:nvPicPr>
        <xdr:cNvPr id="12" name="Imagen 11">
          <a:extLst>
            <a:ext uri="{FF2B5EF4-FFF2-40B4-BE49-F238E27FC236}">
              <a16:creationId xmlns:a16="http://schemas.microsoft.com/office/drawing/2014/main" id="{8091422F-2F95-46F1-957B-B13BC642C02B}"/>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289519" y="16422485"/>
          <a:ext cx="1396192" cy="1414376"/>
        </a:xfrm>
        <a:prstGeom prst="rect">
          <a:avLst/>
        </a:prstGeom>
      </xdr:spPr>
    </xdr:pic>
    <xdr:clientData/>
  </xdr:twoCellAnchor>
  <xdr:twoCellAnchor editAs="oneCell">
    <xdr:from>
      <xdr:col>7</xdr:col>
      <xdr:colOff>138547</xdr:colOff>
      <xdr:row>89</xdr:row>
      <xdr:rowOff>69274</xdr:rowOff>
    </xdr:from>
    <xdr:to>
      <xdr:col>22</xdr:col>
      <xdr:colOff>1007054</xdr:colOff>
      <xdr:row>96</xdr:row>
      <xdr:rowOff>651164</xdr:rowOff>
    </xdr:to>
    <xdr:pic>
      <xdr:nvPicPr>
        <xdr:cNvPr id="13" name="Imagen 12">
          <a:extLst>
            <a:ext uri="{FF2B5EF4-FFF2-40B4-BE49-F238E27FC236}">
              <a16:creationId xmlns:a16="http://schemas.microsoft.com/office/drawing/2014/main" id="{BEF9ED45-B717-4B90-8DAB-908868B519E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173462" y="16355119"/>
          <a:ext cx="16439977" cy="17553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363681</xdr:colOff>
      <xdr:row>85</xdr:row>
      <xdr:rowOff>107719</xdr:rowOff>
    </xdr:from>
    <xdr:to>
      <xdr:col>9</xdr:col>
      <xdr:colOff>71176</xdr:colOff>
      <xdr:row>88</xdr:row>
      <xdr:rowOff>107719</xdr:rowOff>
    </xdr:to>
    <xdr:sp macro="" textlink="">
      <xdr:nvSpPr>
        <xdr:cNvPr id="14" name="CuadroTexto 13">
          <a:extLst>
            <a:ext uri="{FF2B5EF4-FFF2-40B4-BE49-F238E27FC236}">
              <a16:creationId xmlns:a16="http://schemas.microsoft.com/office/drawing/2014/main" id="{0047B947-B905-4602-847F-A353D7F69F32}"/>
            </a:ext>
          </a:extLst>
        </xdr:cNvPr>
        <xdr:cNvSpPr txBox="1"/>
      </xdr:nvSpPr>
      <xdr:spPr>
        <a:xfrm>
          <a:off x="3836496" y="15688714"/>
          <a:ext cx="2833600"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ESCALERA</a:t>
          </a:r>
          <a:r>
            <a:rPr lang="es-ES" sz="1600" b="1" baseline="0">
              <a:solidFill>
                <a:schemeClr val="tx1"/>
              </a:solidFill>
            </a:rPr>
            <a:t> CM-E2</a:t>
          </a:r>
          <a:endParaRPr lang="es-ES" sz="1600" b="1">
            <a:solidFill>
              <a:schemeClr val="tx1"/>
            </a:solidFill>
          </a:endParaRPr>
        </a:p>
      </xdr:txBody>
    </xdr:sp>
    <xdr:clientData/>
  </xdr:twoCellAnchor>
  <xdr:twoCellAnchor editAs="oneCell">
    <xdr:from>
      <xdr:col>18</xdr:col>
      <xdr:colOff>288695</xdr:colOff>
      <xdr:row>42</xdr:row>
      <xdr:rowOff>40818</xdr:rowOff>
    </xdr:from>
    <xdr:to>
      <xdr:col>22</xdr:col>
      <xdr:colOff>550372</xdr:colOff>
      <xdr:row>83</xdr:row>
      <xdr:rowOff>76256</xdr:rowOff>
    </xdr:to>
    <xdr:pic>
      <xdr:nvPicPr>
        <xdr:cNvPr id="18" name="Imagen 17">
          <a:extLst>
            <a:ext uri="{FF2B5EF4-FFF2-40B4-BE49-F238E27FC236}">
              <a16:creationId xmlns:a16="http://schemas.microsoft.com/office/drawing/2014/main" id="{9B3408BB-0471-4D50-9992-1AFA436FDD50}"/>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6858" t="2991" r="49677" b="7371"/>
        <a:stretch/>
      </xdr:blipFill>
      <xdr:spPr bwMode="auto">
        <a:xfrm>
          <a:off x="15268922" y="8301591"/>
          <a:ext cx="5872768" cy="71358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1009155</xdr:colOff>
      <xdr:row>79</xdr:row>
      <xdr:rowOff>138545</xdr:rowOff>
    </xdr:from>
    <xdr:to>
      <xdr:col>20</xdr:col>
      <xdr:colOff>857143</xdr:colOff>
      <xdr:row>81</xdr:row>
      <xdr:rowOff>153959</xdr:rowOff>
    </xdr:to>
    <xdr:sp macro="" textlink="">
      <xdr:nvSpPr>
        <xdr:cNvPr id="19" name="Rectángulo redondeado 2">
          <a:extLst>
            <a:ext uri="{FF2B5EF4-FFF2-40B4-BE49-F238E27FC236}">
              <a16:creationId xmlns:a16="http://schemas.microsoft.com/office/drawing/2014/main" id="{67FDF162-65BF-4E2A-B11A-9C73549E6872}"/>
            </a:ext>
          </a:extLst>
        </xdr:cNvPr>
        <xdr:cNvSpPr/>
      </xdr:nvSpPr>
      <xdr:spPr>
        <a:xfrm>
          <a:off x="17461428" y="14807045"/>
          <a:ext cx="1198806" cy="361778"/>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3</xdr:col>
      <xdr:colOff>38447</xdr:colOff>
      <xdr:row>25</xdr:row>
      <xdr:rowOff>121226</xdr:rowOff>
    </xdr:from>
    <xdr:to>
      <xdr:col>12</xdr:col>
      <xdr:colOff>228617</xdr:colOff>
      <xdr:row>80</xdr:row>
      <xdr:rowOff>107717</xdr:rowOff>
    </xdr:to>
    <xdr:pic>
      <xdr:nvPicPr>
        <xdr:cNvPr id="20" name="Imagen 19">
          <a:extLst>
            <a:ext uri="{FF2B5EF4-FFF2-40B4-BE49-F238E27FC236}">
              <a16:creationId xmlns:a16="http://schemas.microsoft.com/office/drawing/2014/main" id="{3DC180E7-BA61-49EF-9744-062B79AF7913}"/>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1943447" y="5368635"/>
          <a:ext cx="7204034" cy="9580764"/>
        </a:xfrm>
        <a:prstGeom prst="rect">
          <a:avLst/>
        </a:prstGeom>
      </xdr:spPr>
    </xdr:pic>
    <xdr:clientData/>
  </xdr:twoCellAnchor>
</xdr:wsDr>
</file>

<file path=xl/drawings/drawing255.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FC652C3F-F25A-4B0D-AE90-17E4A455A563}"/>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322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2074E1F1-00E5-49B6-8627-4EA4F0550F05}"/>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2466" cy="6448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F9A682B3-72CF-4ABB-9076-CDEEF1056EA1}"/>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258483"/>
          <a:ext cx="1413163" cy="133335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30F76CB8-F366-4494-9DF4-F388FFB33AE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42588" y="16136735"/>
          <a:ext cx="1412298" cy="1419918"/>
        </a:xfrm>
        <a:prstGeom prst="rect">
          <a:avLst/>
        </a:prstGeom>
      </xdr:spPr>
    </xdr:pic>
    <xdr:clientData/>
  </xdr:twoCellAnchor>
  <xdr:twoCellAnchor editAs="oneCell">
    <xdr:from>
      <xdr:col>8</xdr:col>
      <xdr:colOff>249382</xdr:colOff>
      <xdr:row>90</xdr:row>
      <xdr:rowOff>13854</xdr:rowOff>
    </xdr:from>
    <xdr:to>
      <xdr:col>23</xdr:col>
      <xdr:colOff>872836</xdr:colOff>
      <xdr:row>98</xdr:row>
      <xdr:rowOff>110836</xdr:rowOff>
    </xdr:to>
    <xdr:pic>
      <xdr:nvPicPr>
        <xdr:cNvPr id="6" name="Imagen 5">
          <a:extLst>
            <a:ext uri="{FF2B5EF4-FFF2-40B4-BE49-F238E27FC236}">
              <a16:creationId xmlns:a16="http://schemas.microsoft.com/office/drawing/2014/main" id="{8FBEA788-E695-4FB2-9B69-C5ADE45D489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65347" y="16191114"/>
          <a:ext cx="16429239" cy="1455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41563</xdr:colOff>
      <xdr:row>79</xdr:row>
      <xdr:rowOff>21474</xdr:rowOff>
    </xdr:from>
    <xdr:to>
      <xdr:col>17</xdr:col>
      <xdr:colOff>450272</xdr:colOff>
      <xdr:row>88</xdr:row>
      <xdr:rowOff>96982</xdr:rowOff>
    </xdr:to>
    <xdr:sp macro="" textlink="">
      <xdr:nvSpPr>
        <xdr:cNvPr id="7" name="CuadroTexto 6">
          <a:extLst>
            <a:ext uri="{FF2B5EF4-FFF2-40B4-BE49-F238E27FC236}">
              <a16:creationId xmlns:a16="http://schemas.microsoft.com/office/drawing/2014/main" id="{0121C9D9-3DB8-4636-8211-568476770CF4}"/>
            </a:ext>
          </a:extLst>
        </xdr:cNvPr>
        <xdr:cNvSpPr txBox="1"/>
      </xdr:nvSpPr>
      <xdr:spPr>
        <a:xfrm>
          <a:off x="10519063" y="14430201"/>
          <a:ext cx="3335482" cy="16514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400" b="1">
              <a:solidFill>
                <a:schemeClr val="tx1"/>
              </a:solidFill>
            </a:rPr>
            <a:t>ESCALERA</a:t>
          </a:r>
          <a:r>
            <a:rPr lang="es-ES" sz="2400" b="1" baseline="0">
              <a:solidFill>
                <a:schemeClr val="tx1"/>
              </a:solidFill>
            </a:rPr>
            <a:t> DE CIM- E2</a:t>
          </a:r>
          <a:endParaRPr lang="es-ES" sz="2400" b="1">
            <a:solidFill>
              <a:schemeClr val="tx1"/>
            </a:solidFill>
          </a:endParaRPr>
        </a:p>
      </xdr:txBody>
    </xdr:sp>
    <xdr:clientData/>
  </xdr:twoCellAnchor>
  <xdr:twoCellAnchor editAs="oneCell">
    <xdr:from>
      <xdr:col>11</xdr:col>
      <xdr:colOff>502227</xdr:colOff>
      <xdr:row>15</xdr:row>
      <xdr:rowOff>121228</xdr:rowOff>
    </xdr:from>
    <xdr:to>
      <xdr:col>19</xdr:col>
      <xdr:colOff>252152</xdr:colOff>
      <xdr:row>77</xdr:row>
      <xdr:rowOff>31525</xdr:rowOff>
    </xdr:to>
    <xdr:pic>
      <xdr:nvPicPr>
        <xdr:cNvPr id="10" name="Imagen 9">
          <a:extLst>
            <a:ext uri="{FF2B5EF4-FFF2-40B4-BE49-F238E27FC236}">
              <a16:creationId xmlns:a16="http://schemas.microsoft.com/office/drawing/2014/main" id="{95B85F00-298A-4F67-9F58-DE772DC3688A}"/>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8641772" y="3359728"/>
          <a:ext cx="8062653" cy="10734161"/>
        </a:xfrm>
        <a:prstGeom prst="rect">
          <a:avLst/>
        </a:prstGeom>
      </xdr:spPr>
    </xdr:pic>
    <xdr:clientData/>
  </xdr:twoCellAnchor>
</xdr:wsDr>
</file>

<file path=xl/drawings/drawing256.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881C2727-4314-48C2-A59C-6CF2FA2ED0D6}"/>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3221" cy="62955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C2A9A49E-5706-41E5-BA02-F2B8629A2BAB}"/>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2466" cy="6448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85</xdr:row>
      <xdr:rowOff>51954</xdr:rowOff>
    </xdr:from>
    <xdr:to>
      <xdr:col>17</xdr:col>
      <xdr:colOff>1410295</xdr:colOff>
      <xdr:row>88</xdr:row>
      <xdr:rowOff>589</xdr:rowOff>
    </xdr:to>
    <xdr:sp macro="" textlink="">
      <xdr:nvSpPr>
        <xdr:cNvPr id="4" name="CuadroTexto 3">
          <a:extLst>
            <a:ext uri="{FF2B5EF4-FFF2-40B4-BE49-F238E27FC236}">
              <a16:creationId xmlns:a16="http://schemas.microsoft.com/office/drawing/2014/main" id="{3D3E839D-F4C1-4E3E-BDEE-9CDAAC4096ED}"/>
            </a:ext>
          </a:extLst>
        </xdr:cNvPr>
        <xdr:cNvSpPr txBox="1"/>
      </xdr:nvSpPr>
      <xdr:spPr>
        <a:xfrm>
          <a:off x="12267507" y="15638664"/>
          <a:ext cx="2573038" cy="487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84</xdr:row>
      <xdr:rowOff>103909</xdr:rowOff>
    </xdr:from>
    <xdr:to>
      <xdr:col>16</xdr:col>
      <xdr:colOff>259814</xdr:colOff>
      <xdr:row>88</xdr:row>
      <xdr:rowOff>7780</xdr:rowOff>
    </xdr:to>
    <xdr:sp macro="" textlink="">
      <xdr:nvSpPr>
        <xdr:cNvPr id="5" name="Rectángulo redondeado 2">
          <a:extLst>
            <a:ext uri="{FF2B5EF4-FFF2-40B4-BE49-F238E27FC236}">
              <a16:creationId xmlns:a16="http://schemas.microsoft.com/office/drawing/2014/main" id="{EA10D40D-70E1-4EC4-9885-7FDD29A0D7EB}"/>
            </a:ext>
          </a:extLst>
        </xdr:cNvPr>
        <xdr:cNvSpPr/>
      </xdr:nvSpPr>
      <xdr:spPr>
        <a:xfrm>
          <a:off x="11020425" y="15513454"/>
          <a:ext cx="1191359" cy="62205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200743</xdr:colOff>
      <xdr:row>79</xdr:row>
      <xdr:rowOff>128350</xdr:rowOff>
    </xdr:from>
    <xdr:to>
      <xdr:col>16</xdr:col>
      <xdr:colOff>270057</xdr:colOff>
      <xdr:row>83</xdr:row>
      <xdr:rowOff>46599</xdr:rowOff>
    </xdr:to>
    <xdr:sp macro="" textlink="">
      <xdr:nvSpPr>
        <xdr:cNvPr id="6" name="Rectángulo redondeado 2">
          <a:extLst>
            <a:ext uri="{FF2B5EF4-FFF2-40B4-BE49-F238E27FC236}">
              <a16:creationId xmlns:a16="http://schemas.microsoft.com/office/drawing/2014/main" id="{B1FCACCC-86A9-4F64-A727-CDB686C57858}"/>
            </a:ext>
          </a:extLst>
        </xdr:cNvPr>
        <xdr:cNvSpPr/>
      </xdr:nvSpPr>
      <xdr:spPr>
        <a:xfrm>
          <a:off x="11032573" y="14686360"/>
          <a:ext cx="1191359" cy="60214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310289</xdr:colOff>
      <xdr:row>80</xdr:row>
      <xdr:rowOff>94546</xdr:rowOff>
    </xdr:from>
    <xdr:to>
      <xdr:col>17</xdr:col>
      <xdr:colOff>1408857</xdr:colOff>
      <xdr:row>83</xdr:row>
      <xdr:rowOff>57559</xdr:rowOff>
    </xdr:to>
    <xdr:sp macro="" textlink="">
      <xdr:nvSpPr>
        <xdr:cNvPr id="7" name="CuadroTexto 6">
          <a:extLst>
            <a:ext uri="{FF2B5EF4-FFF2-40B4-BE49-F238E27FC236}">
              <a16:creationId xmlns:a16="http://schemas.microsoft.com/office/drawing/2014/main" id="{5475E94E-04AA-447E-85BF-4A3F8FF678D9}"/>
            </a:ext>
          </a:extLst>
        </xdr:cNvPr>
        <xdr:cNvSpPr txBox="1"/>
      </xdr:nvSpPr>
      <xdr:spPr>
        <a:xfrm>
          <a:off x="12266069" y="14824006"/>
          <a:ext cx="2573038" cy="469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8" name="AutoShape 1">
          <a:extLst>
            <a:ext uri="{FF2B5EF4-FFF2-40B4-BE49-F238E27FC236}">
              <a16:creationId xmlns:a16="http://schemas.microsoft.com/office/drawing/2014/main" id="{D6DFAE12-8213-42F1-9192-F4F35A807C5E}"/>
            </a:ext>
          </a:extLst>
        </xdr:cNvPr>
        <xdr:cNvSpPr>
          <a:spLocks noChangeAspect="1" noChangeArrowheads="1"/>
        </xdr:cNvSpPr>
      </xdr:nvSpPr>
      <xdr:spPr bwMode="auto">
        <a:xfrm>
          <a:off x="6600825" y="6076950"/>
          <a:ext cx="304800" cy="2857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415637</xdr:colOff>
      <xdr:row>90</xdr:row>
      <xdr:rowOff>69272</xdr:rowOff>
    </xdr:from>
    <xdr:to>
      <xdr:col>9</xdr:col>
      <xdr:colOff>266700</xdr:colOff>
      <xdr:row>96</xdr:row>
      <xdr:rowOff>402673</xdr:rowOff>
    </xdr:to>
    <xdr:pic>
      <xdr:nvPicPr>
        <xdr:cNvPr id="9" name="Imagen 8">
          <a:extLst>
            <a:ext uri="{FF2B5EF4-FFF2-40B4-BE49-F238E27FC236}">
              <a16:creationId xmlns:a16="http://schemas.microsoft.com/office/drawing/2014/main" id="{038E280A-ED0C-4C1C-A3BB-A2540D3D149F}"/>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5454362" y="16526567"/>
          <a:ext cx="1413163" cy="1335431"/>
        </a:xfrm>
        <a:prstGeom prst="rect">
          <a:avLst/>
        </a:prstGeom>
      </xdr:spPr>
    </xdr:pic>
    <xdr:clientData/>
  </xdr:twoCellAnchor>
  <xdr:twoCellAnchor editAs="oneCell">
    <xdr:from>
      <xdr:col>11</xdr:col>
      <xdr:colOff>124689</xdr:colOff>
      <xdr:row>89</xdr:row>
      <xdr:rowOff>138545</xdr:rowOff>
    </xdr:from>
    <xdr:to>
      <xdr:col>12</xdr:col>
      <xdr:colOff>741736</xdr:colOff>
      <xdr:row>96</xdr:row>
      <xdr:rowOff>377536</xdr:rowOff>
    </xdr:to>
    <xdr:pic>
      <xdr:nvPicPr>
        <xdr:cNvPr id="10" name="Imagen 9">
          <a:extLst>
            <a:ext uri="{FF2B5EF4-FFF2-40B4-BE49-F238E27FC236}">
              <a16:creationId xmlns:a16="http://schemas.microsoft.com/office/drawing/2014/main" id="{1DBE6F98-7BFE-45D9-9876-F998650A3C7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289519" y="16422485"/>
          <a:ext cx="1396192" cy="1414376"/>
        </a:xfrm>
        <a:prstGeom prst="rect">
          <a:avLst/>
        </a:prstGeom>
      </xdr:spPr>
    </xdr:pic>
    <xdr:clientData/>
  </xdr:twoCellAnchor>
  <xdr:twoCellAnchor editAs="oneCell">
    <xdr:from>
      <xdr:col>7</xdr:col>
      <xdr:colOff>138547</xdr:colOff>
      <xdr:row>89</xdr:row>
      <xdr:rowOff>69274</xdr:rowOff>
    </xdr:from>
    <xdr:to>
      <xdr:col>22</xdr:col>
      <xdr:colOff>1010864</xdr:colOff>
      <xdr:row>96</xdr:row>
      <xdr:rowOff>651164</xdr:rowOff>
    </xdr:to>
    <xdr:pic>
      <xdr:nvPicPr>
        <xdr:cNvPr id="11" name="Imagen 10">
          <a:extLst>
            <a:ext uri="{FF2B5EF4-FFF2-40B4-BE49-F238E27FC236}">
              <a16:creationId xmlns:a16="http://schemas.microsoft.com/office/drawing/2014/main" id="{BE6554F0-057E-47AA-8F7A-92BC3D549CB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173462" y="16355119"/>
          <a:ext cx="16439977" cy="17553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567689</xdr:colOff>
      <xdr:row>82</xdr:row>
      <xdr:rowOff>71178</xdr:rowOff>
    </xdr:from>
    <xdr:to>
      <xdr:col>9</xdr:col>
      <xdr:colOff>277089</xdr:colOff>
      <xdr:row>85</xdr:row>
      <xdr:rowOff>88496</xdr:rowOff>
    </xdr:to>
    <xdr:sp macro="" textlink="">
      <xdr:nvSpPr>
        <xdr:cNvPr id="12" name="CuadroTexto 11">
          <a:extLst>
            <a:ext uri="{FF2B5EF4-FFF2-40B4-BE49-F238E27FC236}">
              <a16:creationId xmlns:a16="http://schemas.microsoft.com/office/drawing/2014/main" id="{A249CAE3-FC0E-423A-9C01-D92A9A3EEEFC}"/>
            </a:ext>
          </a:extLst>
        </xdr:cNvPr>
        <xdr:cNvSpPr txBox="1"/>
      </xdr:nvSpPr>
      <xdr:spPr>
        <a:xfrm>
          <a:off x="4031325" y="15259223"/>
          <a:ext cx="2826673" cy="536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ESCALERA</a:t>
          </a:r>
          <a:r>
            <a:rPr lang="es-ES" sz="1600" b="1" baseline="0">
              <a:solidFill>
                <a:schemeClr val="tx1"/>
              </a:solidFill>
            </a:rPr>
            <a:t> E2-E3</a:t>
          </a:r>
          <a:endParaRPr lang="es-ES" sz="1600" b="1">
            <a:solidFill>
              <a:schemeClr val="tx1"/>
            </a:solidFill>
          </a:endParaRPr>
        </a:p>
      </xdr:txBody>
    </xdr:sp>
    <xdr:clientData/>
  </xdr:twoCellAnchor>
  <xdr:twoCellAnchor editAs="oneCell">
    <xdr:from>
      <xdr:col>18</xdr:col>
      <xdr:colOff>288695</xdr:colOff>
      <xdr:row>42</xdr:row>
      <xdr:rowOff>40818</xdr:rowOff>
    </xdr:from>
    <xdr:to>
      <xdr:col>22</xdr:col>
      <xdr:colOff>554182</xdr:colOff>
      <xdr:row>83</xdr:row>
      <xdr:rowOff>76256</xdr:rowOff>
    </xdr:to>
    <xdr:pic>
      <xdr:nvPicPr>
        <xdr:cNvPr id="13" name="Imagen 12">
          <a:extLst>
            <a:ext uri="{FF2B5EF4-FFF2-40B4-BE49-F238E27FC236}">
              <a16:creationId xmlns:a16="http://schemas.microsoft.com/office/drawing/2014/main" id="{AFA38A9F-E896-4974-85E8-498D9FB2C975}"/>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6858" t="2991" r="49677" b="7371"/>
        <a:stretch/>
      </xdr:blipFill>
      <xdr:spPr bwMode="auto">
        <a:xfrm>
          <a:off x="15286760" y="8251368"/>
          <a:ext cx="5869997" cy="7064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1009155</xdr:colOff>
      <xdr:row>79</xdr:row>
      <xdr:rowOff>138545</xdr:rowOff>
    </xdr:from>
    <xdr:to>
      <xdr:col>20</xdr:col>
      <xdr:colOff>857143</xdr:colOff>
      <xdr:row>81</xdr:row>
      <xdr:rowOff>153959</xdr:rowOff>
    </xdr:to>
    <xdr:sp macro="" textlink="">
      <xdr:nvSpPr>
        <xdr:cNvPr id="14" name="Rectángulo redondeado 2">
          <a:extLst>
            <a:ext uri="{FF2B5EF4-FFF2-40B4-BE49-F238E27FC236}">
              <a16:creationId xmlns:a16="http://schemas.microsoft.com/office/drawing/2014/main" id="{7F1217EC-0C93-4B17-97C3-1686F9561314}"/>
            </a:ext>
          </a:extLst>
        </xdr:cNvPr>
        <xdr:cNvSpPr/>
      </xdr:nvSpPr>
      <xdr:spPr>
        <a:xfrm>
          <a:off x="17481690" y="14688935"/>
          <a:ext cx="1200538" cy="362124"/>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3</xdr:col>
      <xdr:colOff>94211</xdr:colOff>
      <xdr:row>26</xdr:row>
      <xdr:rowOff>11522</xdr:rowOff>
    </xdr:from>
    <xdr:to>
      <xdr:col>11</xdr:col>
      <xdr:colOff>746586</xdr:colOff>
      <xdr:row>78</xdr:row>
      <xdr:rowOff>50912</xdr:rowOff>
    </xdr:to>
    <xdr:pic>
      <xdr:nvPicPr>
        <xdr:cNvPr id="16" name="Imagen 15">
          <a:extLst>
            <a:ext uri="{FF2B5EF4-FFF2-40B4-BE49-F238E27FC236}">
              <a16:creationId xmlns:a16="http://schemas.microsoft.com/office/drawing/2014/main" id="{FF8CED0F-7D20-4A6F-A40D-F2133AAE94DF}"/>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1999211" y="5432113"/>
          <a:ext cx="6886920" cy="9114117"/>
        </a:xfrm>
        <a:prstGeom prst="rect">
          <a:avLst/>
        </a:prstGeom>
      </xdr:spPr>
    </xdr:pic>
    <xdr:clientData/>
  </xdr:twoCellAnchor>
  <xdr:twoCellAnchor>
    <xdr:from>
      <xdr:col>19</xdr:col>
      <xdr:colOff>977462</xdr:colOff>
      <xdr:row>77</xdr:row>
      <xdr:rowOff>33944</xdr:rowOff>
    </xdr:from>
    <xdr:to>
      <xdr:col>20</xdr:col>
      <xdr:colOff>825450</xdr:colOff>
      <xdr:row>79</xdr:row>
      <xdr:rowOff>56978</xdr:rowOff>
    </xdr:to>
    <xdr:sp macro="" textlink="">
      <xdr:nvSpPr>
        <xdr:cNvPr id="17" name="Rectángulo redondeado 2">
          <a:extLst>
            <a:ext uri="{FF2B5EF4-FFF2-40B4-BE49-F238E27FC236}">
              <a16:creationId xmlns:a16="http://schemas.microsoft.com/office/drawing/2014/main" id="{8FBD488F-1B3F-4672-AE33-532183C5852E}"/>
            </a:ext>
          </a:extLst>
        </xdr:cNvPr>
        <xdr:cNvSpPr/>
      </xdr:nvSpPr>
      <xdr:spPr>
        <a:xfrm>
          <a:off x="17429735" y="14356080"/>
          <a:ext cx="1198806" cy="369398"/>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wsDr>
</file>

<file path=xl/drawings/drawing257.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7D167806-A820-4AF7-ACCC-0B49B6E9E5E0}"/>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29340" y="0"/>
          <a:ext cx="121703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95BA7331-7B7C-4BEA-83A1-7263F48782EA}"/>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03568" y="21128"/>
          <a:ext cx="676276"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4" name="Imagen 3">
          <a:extLst>
            <a:ext uri="{FF2B5EF4-FFF2-40B4-BE49-F238E27FC236}">
              <a16:creationId xmlns:a16="http://schemas.microsoft.com/office/drawing/2014/main" id="{AAA0EF75-CB97-4ED0-B6CF-BA88C1AF7B78}"/>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17748" y="16258483"/>
          <a:ext cx="1409353" cy="133716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5" name="Imagen 4">
          <a:extLst>
            <a:ext uri="{FF2B5EF4-FFF2-40B4-BE49-F238E27FC236}">
              <a16:creationId xmlns:a16="http://schemas.microsoft.com/office/drawing/2014/main" id="{B3082A67-7EFF-4F9F-8691-E51A33C979BE}"/>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42588" y="16136735"/>
          <a:ext cx="1408488" cy="1416108"/>
        </a:xfrm>
        <a:prstGeom prst="rect">
          <a:avLst/>
        </a:prstGeom>
      </xdr:spPr>
    </xdr:pic>
    <xdr:clientData/>
  </xdr:twoCellAnchor>
  <xdr:twoCellAnchor editAs="oneCell">
    <xdr:from>
      <xdr:col>8</xdr:col>
      <xdr:colOff>249382</xdr:colOff>
      <xdr:row>90</xdr:row>
      <xdr:rowOff>13854</xdr:rowOff>
    </xdr:from>
    <xdr:to>
      <xdr:col>23</xdr:col>
      <xdr:colOff>872836</xdr:colOff>
      <xdr:row>98</xdr:row>
      <xdr:rowOff>110836</xdr:rowOff>
    </xdr:to>
    <xdr:pic>
      <xdr:nvPicPr>
        <xdr:cNvPr id="6" name="Imagen 5">
          <a:extLst>
            <a:ext uri="{FF2B5EF4-FFF2-40B4-BE49-F238E27FC236}">
              <a16:creationId xmlns:a16="http://schemas.microsoft.com/office/drawing/2014/main" id="{32A93E14-E963-4F65-8B2E-157243FE3B2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65347" y="16191114"/>
          <a:ext cx="16429239" cy="1455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1</xdr:col>
      <xdr:colOff>304800</xdr:colOff>
      <xdr:row>13</xdr:row>
      <xdr:rowOff>91440</xdr:rowOff>
    </xdr:to>
    <xdr:sp macro="" textlink="">
      <xdr:nvSpPr>
        <xdr:cNvPr id="60417" name="AutoShape 1">
          <a:extLst>
            <a:ext uri="{FF2B5EF4-FFF2-40B4-BE49-F238E27FC236}">
              <a16:creationId xmlns:a16="http://schemas.microsoft.com/office/drawing/2014/main" id="{59156CAA-8AFD-4FD6-B8D3-15CBBCFE567B}"/>
            </a:ext>
          </a:extLst>
        </xdr:cNvPr>
        <xdr:cNvSpPr>
          <a:spLocks noChangeAspect="1" noChangeArrowheads="1"/>
        </xdr:cNvSpPr>
      </xdr:nvSpPr>
      <xdr:spPr bwMode="auto">
        <a:xfrm>
          <a:off x="350520" y="2644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271374</xdr:colOff>
      <xdr:row>15</xdr:row>
      <xdr:rowOff>2555</xdr:rowOff>
    </xdr:from>
    <xdr:to>
      <xdr:col>19</xdr:col>
      <xdr:colOff>242454</xdr:colOff>
      <xdr:row>77</xdr:row>
      <xdr:rowOff>159845</xdr:rowOff>
    </xdr:to>
    <xdr:pic>
      <xdr:nvPicPr>
        <xdr:cNvPr id="9" name="Imagen 8">
          <a:extLst>
            <a:ext uri="{FF2B5EF4-FFF2-40B4-BE49-F238E27FC236}">
              <a16:creationId xmlns:a16="http://schemas.microsoft.com/office/drawing/2014/main" id="{B6705723-553B-403E-9D06-103D422C732B}"/>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8410919" y="3241055"/>
          <a:ext cx="8283808" cy="10981154"/>
        </a:xfrm>
        <a:prstGeom prst="rect">
          <a:avLst/>
        </a:prstGeom>
      </xdr:spPr>
    </xdr:pic>
    <xdr:clientData/>
  </xdr:twoCellAnchor>
  <xdr:twoCellAnchor>
    <xdr:from>
      <xdr:col>15</xdr:col>
      <xdr:colOff>16279</xdr:colOff>
      <xdr:row>78</xdr:row>
      <xdr:rowOff>158288</xdr:rowOff>
    </xdr:from>
    <xdr:to>
      <xdr:col>17</xdr:col>
      <xdr:colOff>750223</xdr:colOff>
      <xdr:row>88</xdr:row>
      <xdr:rowOff>54899</xdr:rowOff>
    </xdr:to>
    <xdr:sp macro="" textlink="">
      <xdr:nvSpPr>
        <xdr:cNvPr id="11" name="CuadroTexto 10">
          <a:extLst>
            <a:ext uri="{FF2B5EF4-FFF2-40B4-BE49-F238E27FC236}">
              <a16:creationId xmlns:a16="http://schemas.microsoft.com/office/drawing/2014/main" id="{DF688B06-29F3-4CD6-BC9F-4D8246F4BB31}"/>
            </a:ext>
          </a:extLst>
        </xdr:cNvPr>
        <xdr:cNvSpPr txBox="1"/>
      </xdr:nvSpPr>
      <xdr:spPr>
        <a:xfrm>
          <a:off x="10822824" y="14393833"/>
          <a:ext cx="3331672" cy="164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400" b="1">
              <a:solidFill>
                <a:schemeClr val="tx1"/>
              </a:solidFill>
            </a:rPr>
            <a:t>ESCALERA</a:t>
          </a:r>
          <a:r>
            <a:rPr lang="es-ES" sz="2400" b="1" baseline="0">
              <a:solidFill>
                <a:schemeClr val="tx1"/>
              </a:solidFill>
            </a:rPr>
            <a:t> DE E2-E3</a:t>
          </a:r>
          <a:endParaRPr lang="es-ES" sz="2400" b="1">
            <a:solidFill>
              <a:schemeClr val="tx1"/>
            </a:solidFill>
          </a:endParaRPr>
        </a:p>
      </xdr:txBody>
    </xdr:sp>
    <xdr:clientData/>
  </xdr:twoCellAnchor>
</xdr:wsDr>
</file>

<file path=xl/drawings/drawing258.xml><?xml version="1.0" encoding="utf-8"?>
<xdr:wsDr xmlns:xdr="http://schemas.openxmlformats.org/drawingml/2006/spreadsheetDrawing" xmlns:a="http://schemas.openxmlformats.org/drawingml/2006/main">
  <xdr:twoCellAnchor editAs="oneCell">
    <xdr:from>
      <xdr:col>7</xdr:col>
      <xdr:colOff>404034</xdr:colOff>
      <xdr:row>39</xdr:row>
      <xdr:rowOff>142355</xdr:rowOff>
    </xdr:from>
    <xdr:to>
      <xdr:col>13</xdr:col>
      <xdr:colOff>290019</xdr:colOff>
      <xdr:row>74</xdr:row>
      <xdr:rowOff>151780</xdr:rowOff>
    </xdr:to>
    <xdr:pic>
      <xdr:nvPicPr>
        <xdr:cNvPr id="13" name="Imagen 12">
          <a:extLst>
            <a:ext uri="{FF2B5EF4-FFF2-40B4-BE49-F238E27FC236}">
              <a16:creationId xmlns:a16="http://schemas.microsoft.com/office/drawing/2014/main" id="{594B8733-6DF4-4A71-BF66-D6CDD722790E}"/>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val="0"/>
            </a:ext>
          </a:extLst>
        </a:blip>
        <a:stretch>
          <a:fillRect/>
        </a:stretch>
      </xdr:blipFill>
      <xdr:spPr>
        <a:xfrm>
          <a:off x="5426307" y="7831628"/>
          <a:ext cx="4561894" cy="6070788"/>
        </a:xfrm>
        <a:prstGeom prst="rect">
          <a:avLst/>
        </a:prstGeom>
      </xdr:spPr>
    </xdr:pic>
    <xdr:clientData/>
  </xdr:twoCellAnchor>
  <xdr:twoCellAnchor editAs="oneCell">
    <xdr:from>
      <xdr:col>25</xdr:col>
      <xdr:colOff>63500</xdr:colOff>
      <xdr:row>0</xdr:row>
      <xdr:rowOff>0</xdr:rowOff>
    </xdr:from>
    <xdr:to>
      <xdr:col>25</xdr:col>
      <xdr:colOff>1276721</xdr:colOff>
      <xdr:row>0</xdr:row>
      <xdr:rowOff>625747</xdr:rowOff>
    </xdr:to>
    <xdr:pic>
      <xdr:nvPicPr>
        <xdr:cNvPr id="2" name="Imagen 11">
          <a:extLst>
            <a:ext uri="{FF2B5EF4-FFF2-40B4-BE49-F238E27FC236}">
              <a16:creationId xmlns:a16="http://schemas.microsoft.com/office/drawing/2014/main" id="{AC50BF3C-ABE6-4189-8DDF-9EDB8169D879}"/>
            </a:ext>
          </a:extLst>
        </xdr:cNvPr>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3975060" y="0"/>
          <a:ext cx="1209411" cy="62955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3" name="Imagen 10" descr="Gus Marcos – Inversiones Inmobiliarias">
          <a:extLst>
            <a:ext uri="{FF2B5EF4-FFF2-40B4-BE49-F238E27FC236}">
              <a16:creationId xmlns:a16="http://schemas.microsoft.com/office/drawing/2014/main" id="{57B4C25A-2A40-44F9-9184-4B9CD680074A}"/>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23043573" y="17318"/>
          <a:ext cx="670561" cy="648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311727</xdr:colOff>
      <xdr:row>82</xdr:row>
      <xdr:rowOff>51954</xdr:rowOff>
    </xdr:from>
    <xdr:to>
      <xdr:col>17</xdr:col>
      <xdr:colOff>1410295</xdr:colOff>
      <xdr:row>85</xdr:row>
      <xdr:rowOff>589</xdr:rowOff>
    </xdr:to>
    <xdr:sp macro="" textlink="">
      <xdr:nvSpPr>
        <xdr:cNvPr id="4" name="CuadroTexto 3">
          <a:extLst>
            <a:ext uri="{FF2B5EF4-FFF2-40B4-BE49-F238E27FC236}">
              <a16:creationId xmlns:a16="http://schemas.microsoft.com/office/drawing/2014/main" id="{2F94F324-9BFA-408D-B452-98CA89E05D4D}"/>
            </a:ext>
          </a:extLst>
        </xdr:cNvPr>
        <xdr:cNvSpPr txBox="1"/>
      </xdr:nvSpPr>
      <xdr:spPr>
        <a:xfrm>
          <a:off x="12313227" y="14933814"/>
          <a:ext cx="2576848" cy="4820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15</xdr:col>
      <xdr:colOff>190500</xdr:colOff>
      <xdr:row>81</xdr:row>
      <xdr:rowOff>103909</xdr:rowOff>
    </xdr:from>
    <xdr:to>
      <xdr:col>16</xdr:col>
      <xdr:colOff>259814</xdr:colOff>
      <xdr:row>85</xdr:row>
      <xdr:rowOff>7780</xdr:rowOff>
    </xdr:to>
    <xdr:sp macro="" textlink="">
      <xdr:nvSpPr>
        <xdr:cNvPr id="5" name="Rectángulo redondeado 2">
          <a:extLst>
            <a:ext uri="{FF2B5EF4-FFF2-40B4-BE49-F238E27FC236}">
              <a16:creationId xmlns:a16="http://schemas.microsoft.com/office/drawing/2014/main" id="{75006A97-9AA6-42D1-B026-6C64F25FD393}"/>
            </a:ext>
          </a:extLst>
        </xdr:cNvPr>
        <xdr:cNvSpPr/>
      </xdr:nvSpPr>
      <xdr:spPr>
        <a:xfrm>
          <a:off x="11064240" y="14818129"/>
          <a:ext cx="1197074" cy="604911"/>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15</xdr:col>
      <xdr:colOff>200743</xdr:colOff>
      <xdr:row>76</xdr:row>
      <xdr:rowOff>128350</xdr:rowOff>
    </xdr:from>
    <xdr:to>
      <xdr:col>16</xdr:col>
      <xdr:colOff>270057</xdr:colOff>
      <xdr:row>80</xdr:row>
      <xdr:rowOff>46599</xdr:rowOff>
    </xdr:to>
    <xdr:sp macro="" textlink="">
      <xdr:nvSpPr>
        <xdr:cNvPr id="6" name="Rectángulo redondeado 2">
          <a:extLst>
            <a:ext uri="{FF2B5EF4-FFF2-40B4-BE49-F238E27FC236}">
              <a16:creationId xmlns:a16="http://schemas.microsoft.com/office/drawing/2014/main" id="{9F04FA9F-2275-4886-BAA1-877D07B705E0}"/>
            </a:ext>
          </a:extLst>
        </xdr:cNvPr>
        <xdr:cNvSpPr/>
      </xdr:nvSpPr>
      <xdr:spPr>
        <a:xfrm>
          <a:off x="11074483" y="14004370"/>
          <a:ext cx="1197074" cy="588809"/>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16</xdr:col>
      <xdr:colOff>310289</xdr:colOff>
      <xdr:row>77</xdr:row>
      <xdr:rowOff>94546</xdr:rowOff>
    </xdr:from>
    <xdr:to>
      <xdr:col>17</xdr:col>
      <xdr:colOff>1408857</xdr:colOff>
      <xdr:row>80</xdr:row>
      <xdr:rowOff>57559</xdr:rowOff>
    </xdr:to>
    <xdr:sp macro="" textlink="">
      <xdr:nvSpPr>
        <xdr:cNvPr id="7" name="CuadroTexto 6">
          <a:extLst>
            <a:ext uri="{FF2B5EF4-FFF2-40B4-BE49-F238E27FC236}">
              <a16:creationId xmlns:a16="http://schemas.microsoft.com/office/drawing/2014/main" id="{C9F4AAD9-1299-41F3-93B0-9655BAFDE395}"/>
            </a:ext>
          </a:extLst>
        </xdr:cNvPr>
        <xdr:cNvSpPr txBox="1"/>
      </xdr:nvSpPr>
      <xdr:spPr>
        <a:xfrm>
          <a:off x="12311789" y="14138206"/>
          <a:ext cx="2576848" cy="465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baseline="0">
            <a:solidFill>
              <a:schemeClr val="tx1"/>
            </a:solidFill>
          </a:endParaRPr>
        </a:p>
        <a:p>
          <a:endParaRPr lang="es-ES" sz="1600" b="0">
            <a:solidFill>
              <a:schemeClr val="tx1"/>
            </a:solidFill>
          </a:endParaRPr>
        </a:p>
      </xdr:txBody>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8" name="AutoShape 1">
          <a:extLst>
            <a:ext uri="{FF2B5EF4-FFF2-40B4-BE49-F238E27FC236}">
              <a16:creationId xmlns:a16="http://schemas.microsoft.com/office/drawing/2014/main" id="{B0DC6F67-033B-400A-AC41-3454A676077A}"/>
            </a:ext>
          </a:extLst>
        </xdr:cNvPr>
        <xdr:cNvSpPr>
          <a:spLocks noChangeAspect="1" noChangeArrowheads="1"/>
        </xdr:cNvSpPr>
      </xdr:nvSpPr>
      <xdr:spPr bwMode="auto">
        <a:xfrm>
          <a:off x="6629400" y="6103620"/>
          <a:ext cx="304800" cy="28956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415637</xdr:colOff>
      <xdr:row>87</xdr:row>
      <xdr:rowOff>69272</xdr:rowOff>
    </xdr:from>
    <xdr:to>
      <xdr:col>9</xdr:col>
      <xdr:colOff>266700</xdr:colOff>
      <xdr:row>93</xdr:row>
      <xdr:rowOff>398863</xdr:rowOff>
    </xdr:to>
    <xdr:pic>
      <xdr:nvPicPr>
        <xdr:cNvPr id="9" name="Imagen 8">
          <a:extLst>
            <a:ext uri="{FF2B5EF4-FFF2-40B4-BE49-F238E27FC236}">
              <a16:creationId xmlns:a16="http://schemas.microsoft.com/office/drawing/2014/main" id="{0E64DE90-8EA7-443E-A58F-8658BABC41F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5475317" y="15812192"/>
          <a:ext cx="1420783" cy="1316381"/>
        </a:xfrm>
        <a:prstGeom prst="rect">
          <a:avLst/>
        </a:prstGeom>
      </xdr:spPr>
    </xdr:pic>
    <xdr:clientData/>
  </xdr:twoCellAnchor>
  <xdr:twoCellAnchor editAs="oneCell">
    <xdr:from>
      <xdr:col>11</xdr:col>
      <xdr:colOff>124689</xdr:colOff>
      <xdr:row>86</xdr:row>
      <xdr:rowOff>138545</xdr:rowOff>
    </xdr:from>
    <xdr:to>
      <xdr:col>12</xdr:col>
      <xdr:colOff>745546</xdr:colOff>
      <xdr:row>93</xdr:row>
      <xdr:rowOff>377536</xdr:rowOff>
    </xdr:to>
    <xdr:pic>
      <xdr:nvPicPr>
        <xdr:cNvPr id="10" name="Imagen 9">
          <a:extLst>
            <a:ext uri="{FF2B5EF4-FFF2-40B4-BE49-F238E27FC236}">
              <a16:creationId xmlns:a16="http://schemas.microsoft.com/office/drawing/2014/main" id="{7FDE4BDB-978D-4B6E-BBF3-911E4EC8FFE3}"/>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8323809" y="15713825"/>
          <a:ext cx="1401907" cy="1389611"/>
        </a:xfrm>
        <a:prstGeom prst="rect">
          <a:avLst/>
        </a:prstGeom>
      </xdr:spPr>
    </xdr:pic>
    <xdr:clientData/>
  </xdr:twoCellAnchor>
  <xdr:twoCellAnchor editAs="oneCell">
    <xdr:from>
      <xdr:col>7</xdr:col>
      <xdr:colOff>138547</xdr:colOff>
      <xdr:row>86</xdr:row>
      <xdr:rowOff>69274</xdr:rowOff>
    </xdr:from>
    <xdr:to>
      <xdr:col>22</xdr:col>
      <xdr:colOff>1007054</xdr:colOff>
      <xdr:row>93</xdr:row>
      <xdr:rowOff>651164</xdr:rowOff>
    </xdr:to>
    <xdr:pic>
      <xdr:nvPicPr>
        <xdr:cNvPr id="11" name="Imagen 10">
          <a:extLst>
            <a:ext uri="{FF2B5EF4-FFF2-40B4-BE49-F238E27FC236}">
              <a16:creationId xmlns:a16="http://schemas.microsoft.com/office/drawing/2014/main" id="{5ABB982C-582B-4353-BB80-80BE2DC126F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198227" y="15644554"/>
          <a:ext cx="16455217" cy="17325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1454730</xdr:colOff>
      <xdr:row>36</xdr:row>
      <xdr:rowOff>96982</xdr:rowOff>
    </xdr:from>
    <xdr:to>
      <xdr:col>23</xdr:col>
      <xdr:colOff>75322</xdr:colOff>
      <xdr:row>84</xdr:row>
      <xdr:rowOff>67368</xdr:rowOff>
    </xdr:to>
    <xdr:pic>
      <xdr:nvPicPr>
        <xdr:cNvPr id="32" name="Imagen 31">
          <a:extLst>
            <a:ext uri="{FF2B5EF4-FFF2-40B4-BE49-F238E27FC236}">
              <a16:creationId xmlns:a16="http://schemas.microsoft.com/office/drawing/2014/main" id="{F02C77FC-AF3C-49FA-967D-2A9B2AF64C2C}"/>
            </a:ext>
          </a:extLst>
        </xdr:cNvPr>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36858" t="2991" r="49677" b="7371"/>
        <a:stretch/>
      </xdr:blipFill>
      <xdr:spPr bwMode="auto">
        <a:xfrm>
          <a:off x="14990621" y="7342909"/>
          <a:ext cx="6794774" cy="79940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665910</xdr:colOff>
      <xdr:row>80</xdr:row>
      <xdr:rowOff>21325</xdr:rowOff>
    </xdr:from>
    <xdr:to>
      <xdr:col>20</xdr:col>
      <xdr:colOff>513552</xdr:colOff>
      <xdr:row>82</xdr:row>
      <xdr:rowOff>17318</xdr:rowOff>
    </xdr:to>
    <xdr:sp macro="" textlink="">
      <xdr:nvSpPr>
        <xdr:cNvPr id="35" name="Rectángulo redondeado 2">
          <a:extLst>
            <a:ext uri="{FF2B5EF4-FFF2-40B4-BE49-F238E27FC236}">
              <a16:creationId xmlns:a16="http://schemas.microsoft.com/office/drawing/2014/main" id="{D08586A7-8DD0-40EE-ABF1-06BB1D4581E3}"/>
            </a:ext>
          </a:extLst>
        </xdr:cNvPr>
        <xdr:cNvSpPr/>
      </xdr:nvSpPr>
      <xdr:spPr>
        <a:xfrm>
          <a:off x="17118183" y="14811052"/>
          <a:ext cx="1198460" cy="342357"/>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631966</xdr:colOff>
      <xdr:row>75</xdr:row>
      <xdr:rowOff>13184</xdr:rowOff>
    </xdr:from>
    <xdr:to>
      <xdr:col>20</xdr:col>
      <xdr:colOff>479608</xdr:colOff>
      <xdr:row>77</xdr:row>
      <xdr:rowOff>17317</xdr:rowOff>
    </xdr:to>
    <xdr:sp macro="" textlink="">
      <xdr:nvSpPr>
        <xdr:cNvPr id="36" name="Rectángulo redondeado 2">
          <a:extLst>
            <a:ext uri="{FF2B5EF4-FFF2-40B4-BE49-F238E27FC236}">
              <a16:creationId xmlns:a16="http://schemas.microsoft.com/office/drawing/2014/main" id="{CC1B5496-5254-4660-9AA6-8679766BC31D}"/>
            </a:ext>
          </a:extLst>
        </xdr:cNvPr>
        <xdr:cNvSpPr/>
      </xdr:nvSpPr>
      <xdr:spPr>
        <a:xfrm>
          <a:off x="17084239" y="13937002"/>
          <a:ext cx="1198460" cy="350497"/>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631967</xdr:colOff>
      <xdr:row>77</xdr:row>
      <xdr:rowOff>106357</xdr:rowOff>
    </xdr:from>
    <xdr:to>
      <xdr:col>20</xdr:col>
      <xdr:colOff>479609</xdr:colOff>
      <xdr:row>79</xdr:row>
      <xdr:rowOff>138546</xdr:rowOff>
    </xdr:to>
    <xdr:sp macro="" textlink="">
      <xdr:nvSpPr>
        <xdr:cNvPr id="37" name="Rectángulo redondeado 2">
          <a:extLst>
            <a:ext uri="{FF2B5EF4-FFF2-40B4-BE49-F238E27FC236}">
              <a16:creationId xmlns:a16="http://schemas.microsoft.com/office/drawing/2014/main" id="{2590EBA0-AA2A-4E97-957D-ED7671CD1D07}"/>
            </a:ext>
          </a:extLst>
        </xdr:cNvPr>
        <xdr:cNvSpPr/>
      </xdr:nvSpPr>
      <xdr:spPr>
        <a:xfrm>
          <a:off x="17084240" y="14376539"/>
          <a:ext cx="1198460" cy="378552"/>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607522</xdr:colOff>
      <xdr:row>65</xdr:row>
      <xdr:rowOff>3292</xdr:rowOff>
    </xdr:from>
    <xdr:to>
      <xdr:col>20</xdr:col>
      <xdr:colOff>455164</xdr:colOff>
      <xdr:row>67</xdr:row>
      <xdr:rowOff>171276</xdr:rowOff>
    </xdr:to>
    <xdr:sp macro="" textlink="">
      <xdr:nvSpPr>
        <xdr:cNvPr id="38" name="Rectángulo redondeado 2">
          <a:extLst>
            <a:ext uri="{FF2B5EF4-FFF2-40B4-BE49-F238E27FC236}">
              <a16:creationId xmlns:a16="http://schemas.microsoft.com/office/drawing/2014/main" id="{7815A0D4-1970-41CA-9B8E-962FED337D66}"/>
            </a:ext>
          </a:extLst>
        </xdr:cNvPr>
        <xdr:cNvSpPr/>
      </xdr:nvSpPr>
      <xdr:spPr>
        <a:xfrm>
          <a:off x="17059795" y="12195292"/>
          <a:ext cx="1198460" cy="514348"/>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660716</xdr:colOff>
      <xdr:row>71</xdr:row>
      <xdr:rowOff>151556</xdr:rowOff>
    </xdr:from>
    <xdr:to>
      <xdr:col>20</xdr:col>
      <xdr:colOff>508358</xdr:colOff>
      <xdr:row>74</xdr:row>
      <xdr:rowOff>148244</xdr:rowOff>
    </xdr:to>
    <xdr:sp macro="" textlink="">
      <xdr:nvSpPr>
        <xdr:cNvPr id="28" name="Rectángulo redondeado 2">
          <a:extLst>
            <a:ext uri="{FF2B5EF4-FFF2-40B4-BE49-F238E27FC236}">
              <a16:creationId xmlns:a16="http://schemas.microsoft.com/office/drawing/2014/main" id="{A10C7FD9-4B76-4E09-A61F-E952AA554898}"/>
            </a:ext>
          </a:extLst>
        </xdr:cNvPr>
        <xdr:cNvSpPr/>
      </xdr:nvSpPr>
      <xdr:spPr>
        <a:xfrm>
          <a:off x="17112989" y="13382647"/>
          <a:ext cx="1198460" cy="516233"/>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5</xdr:col>
      <xdr:colOff>661901</xdr:colOff>
      <xdr:row>78</xdr:row>
      <xdr:rowOff>34636</xdr:rowOff>
    </xdr:from>
    <xdr:to>
      <xdr:col>9</xdr:col>
      <xdr:colOff>369396</xdr:colOff>
      <xdr:row>81</xdr:row>
      <xdr:rowOff>61480</xdr:rowOff>
    </xdr:to>
    <xdr:sp macro="" textlink="">
      <xdr:nvSpPr>
        <xdr:cNvPr id="21" name="CuadroTexto 20">
          <a:extLst>
            <a:ext uri="{FF2B5EF4-FFF2-40B4-BE49-F238E27FC236}">
              <a16:creationId xmlns:a16="http://schemas.microsoft.com/office/drawing/2014/main" id="{22041033-2BFB-4CDA-877E-52D283126498}"/>
            </a:ext>
          </a:extLst>
        </xdr:cNvPr>
        <xdr:cNvSpPr txBox="1"/>
      </xdr:nvSpPr>
      <xdr:spPr>
        <a:xfrm>
          <a:off x="4125537" y="14478000"/>
          <a:ext cx="2824768" cy="546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a:solidFill>
                <a:schemeClr val="tx1"/>
              </a:solidFill>
            </a:rPr>
            <a:t>ESCALERA</a:t>
          </a:r>
          <a:r>
            <a:rPr lang="es-ES" sz="1600" b="1" baseline="0">
              <a:solidFill>
                <a:schemeClr val="tx1"/>
              </a:solidFill>
            </a:rPr>
            <a:t> N2-N3</a:t>
          </a:r>
          <a:endParaRPr lang="es-ES" sz="1600" b="1">
            <a:solidFill>
              <a:schemeClr val="tx1"/>
            </a:solidFill>
          </a:endParaRPr>
        </a:p>
      </xdr:txBody>
    </xdr:sp>
    <xdr:clientData/>
  </xdr:twoCellAnchor>
  <xdr:twoCellAnchor>
    <xdr:from>
      <xdr:col>19</xdr:col>
      <xdr:colOff>639586</xdr:colOff>
      <xdr:row>67</xdr:row>
      <xdr:rowOff>172856</xdr:rowOff>
    </xdr:from>
    <xdr:to>
      <xdr:col>20</xdr:col>
      <xdr:colOff>487228</xdr:colOff>
      <xdr:row>71</xdr:row>
      <xdr:rowOff>67367</xdr:rowOff>
    </xdr:to>
    <xdr:sp macro="" textlink="">
      <xdr:nvSpPr>
        <xdr:cNvPr id="20" name="Rectángulo redondeado 2">
          <a:extLst>
            <a:ext uri="{FF2B5EF4-FFF2-40B4-BE49-F238E27FC236}">
              <a16:creationId xmlns:a16="http://schemas.microsoft.com/office/drawing/2014/main" id="{C7405CD3-416B-4D16-A411-094CDB0E0283}"/>
            </a:ext>
          </a:extLst>
        </xdr:cNvPr>
        <xdr:cNvSpPr/>
      </xdr:nvSpPr>
      <xdr:spPr>
        <a:xfrm>
          <a:off x="17091859" y="12711220"/>
          <a:ext cx="1198460" cy="587238"/>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375112</xdr:colOff>
      <xdr:row>24</xdr:row>
      <xdr:rowOff>105715</xdr:rowOff>
    </xdr:from>
    <xdr:to>
      <xdr:col>7</xdr:col>
      <xdr:colOff>142355</xdr:colOff>
      <xdr:row>58</xdr:row>
      <xdr:rowOff>82532</xdr:rowOff>
    </xdr:to>
    <xdr:pic>
      <xdr:nvPicPr>
        <xdr:cNvPr id="12" name="Imagen 11">
          <a:extLst>
            <a:ext uri="{FF2B5EF4-FFF2-40B4-BE49-F238E27FC236}">
              <a16:creationId xmlns:a16="http://schemas.microsoft.com/office/drawing/2014/main" id="{4ED7E514-A9E8-4379-9D3E-9655030B7DCA}"/>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val="0"/>
            </a:ext>
          </a:extLst>
        </a:blip>
        <a:stretch>
          <a:fillRect/>
        </a:stretch>
      </xdr:blipFill>
      <xdr:spPr>
        <a:xfrm>
          <a:off x="721476" y="5145306"/>
          <a:ext cx="4443152" cy="5916953"/>
        </a:xfrm>
        <a:prstGeom prst="rect">
          <a:avLst/>
        </a:prstGeom>
      </xdr:spPr>
    </xdr:pic>
    <xdr:clientData/>
  </xdr:twoCellAnchor>
</xdr:wsDr>
</file>

<file path=xl/drawings/drawing259.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618E55AF-1153-45C4-8B3F-29393217829C}"/>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75060"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60DC0EF4-9353-43FC-B834-7E537467837F}"/>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435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061455C8-2C42-4423-A8FF-8F04C34DD277}"/>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46323" y="16001308"/>
          <a:ext cx="1413163" cy="131049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53ACCE0D-7511-430F-9146-8338CBBBDFD8}"/>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74973" y="15889085"/>
          <a:ext cx="1419918" cy="1379913"/>
        </a:xfrm>
        <a:prstGeom prst="rect">
          <a:avLst/>
        </a:prstGeom>
      </xdr:spPr>
    </xdr:pic>
    <xdr:clientData/>
  </xdr:twoCellAnchor>
  <xdr:twoCellAnchor editAs="oneCell">
    <xdr:from>
      <xdr:col>8</xdr:col>
      <xdr:colOff>249382</xdr:colOff>
      <xdr:row>90</xdr:row>
      <xdr:rowOff>13854</xdr:rowOff>
    </xdr:from>
    <xdr:to>
      <xdr:col>23</xdr:col>
      <xdr:colOff>872836</xdr:colOff>
      <xdr:row>98</xdr:row>
      <xdr:rowOff>110836</xdr:rowOff>
    </xdr:to>
    <xdr:pic>
      <xdr:nvPicPr>
        <xdr:cNvPr id="6" name="Imagen 5">
          <a:extLst>
            <a:ext uri="{FF2B5EF4-FFF2-40B4-BE49-F238E27FC236}">
              <a16:creationId xmlns:a16="http://schemas.microsoft.com/office/drawing/2014/main" id="{E960607B-DD8E-4F3A-BF4F-60386511004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3922" y="15932034"/>
          <a:ext cx="16442574" cy="14304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687013</xdr:colOff>
      <xdr:row>26</xdr:row>
      <xdr:rowOff>34637</xdr:rowOff>
    </xdr:from>
    <xdr:to>
      <xdr:col>25</xdr:col>
      <xdr:colOff>169372</xdr:colOff>
      <xdr:row>54</xdr:row>
      <xdr:rowOff>148070</xdr:rowOff>
    </xdr:to>
    <xdr:pic>
      <xdr:nvPicPr>
        <xdr:cNvPr id="10" name="Imagen 9">
          <a:extLst>
            <a:ext uri="{FF2B5EF4-FFF2-40B4-BE49-F238E27FC236}">
              <a16:creationId xmlns:a16="http://schemas.microsoft.com/office/drawing/2014/main" id="{E8B53DD4-8FBD-472B-A6E6-4658CCC6D91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33377" y="5264728"/>
          <a:ext cx="23000450" cy="49625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60.xml><?xml version="1.0" encoding="utf-8"?>
<xdr:wsDr xmlns:xdr="http://schemas.openxmlformats.org/drawingml/2006/spreadsheetDrawing" xmlns:a="http://schemas.openxmlformats.org/drawingml/2006/main">
  <xdr:twoCellAnchor editAs="oneCell">
    <xdr:from>
      <xdr:col>2</xdr:col>
      <xdr:colOff>678873</xdr:colOff>
      <xdr:row>21</xdr:row>
      <xdr:rowOff>96980</xdr:rowOff>
    </xdr:from>
    <xdr:to>
      <xdr:col>25</xdr:col>
      <xdr:colOff>1219203</xdr:colOff>
      <xdr:row>71</xdr:row>
      <xdr:rowOff>152397</xdr:rowOff>
    </xdr:to>
    <xdr:pic>
      <xdr:nvPicPr>
        <xdr:cNvPr id="19" name="Imagen 18">
          <a:extLst>
            <a:ext uri="{FF2B5EF4-FFF2-40B4-BE49-F238E27FC236}">
              <a16:creationId xmlns:a16="http://schemas.microsoft.com/office/drawing/2014/main" id="{E747680F-AAC6-4524-AC59-BA4C58F52E6E}"/>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6858" t="2991" r="49677" b="7371"/>
        <a:stretch/>
      </xdr:blipFill>
      <xdr:spPr bwMode="auto">
        <a:xfrm rot="16200000">
          <a:off x="9310256" y="-3048003"/>
          <a:ext cx="8368145" cy="233587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63500</xdr:colOff>
      <xdr:row>0</xdr:row>
      <xdr:rowOff>0</xdr:rowOff>
    </xdr:from>
    <xdr:to>
      <xdr:col>25</xdr:col>
      <xdr:colOff>1276721</xdr:colOff>
      <xdr:row>0</xdr:row>
      <xdr:rowOff>625747</xdr:rowOff>
    </xdr:to>
    <xdr:pic>
      <xdr:nvPicPr>
        <xdr:cNvPr id="3" name="Imagen 11">
          <a:extLst>
            <a:ext uri="{FF2B5EF4-FFF2-40B4-BE49-F238E27FC236}">
              <a16:creationId xmlns:a16="http://schemas.microsoft.com/office/drawing/2014/main" id="{2A48D8DF-27AB-4BC1-AB99-A2C3B4FCC266}"/>
            </a:ext>
          </a:extLst>
        </xdr:cNvPr>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xdr:blipFill>
      <xdr:spPr>
        <a:xfrm>
          <a:off x="23975060"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934144</xdr:colOff>
      <xdr:row>0</xdr:row>
      <xdr:rowOff>669773</xdr:rowOff>
    </xdr:to>
    <xdr:pic>
      <xdr:nvPicPr>
        <xdr:cNvPr id="4" name="Imagen 10" descr="Gus Marcos – Inversiones Inmobiliarias">
          <a:extLst>
            <a:ext uri="{FF2B5EF4-FFF2-40B4-BE49-F238E27FC236}">
              <a16:creationId xmlns:a16="http://schemas.microsoft.com/office/drawing/2014/main" id="{80FF8F79-3379-4176-9EC1-3BA00545D341}"/>
            </a:ext>
          </a:extLst>
        </xdr:cNvPr>
        <xdr:cNvPicPr>
          <a:picLocks noChangeAspect="1" noChangeArrowheads="1"/>
        </xdr:cNvPicPr>
      </xdr:nvPicPr>
      <xdr:blipFill>
        <a:blip xmlns:r="http://schemas.openxmlformats.org/officeDocument/2006/relationships" r:embed="rId3" cstate="email">
          <a:extLst>
            <a:ext uri="{28A0092B-C50C-407E-A947-70E740481C1C}">
              <a14:useLocalDpi xmlns:a14="http://schemas.microsoft.com/office/drawing/2010/main" val="0"/>
            </a:ext>
          </a:extLst>
        </a:blip>
        <a:srcRect/>
        <a:stretch>
          <a:fillRect/>
        </a:stretch>
      </xdr:blipFill>
      <xdr:spPr bwMode="auto">
        <a:xfrm>
          <a:off x="230435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245226</xdr:colOff>
      <xdr:row>98</xdr:row>
      <xdr:rowOff>60118</xdr:rowOff>
    </xdr:to>
    <xdr:pic>
      <xdr:nvPicPr>
        <xdr:cNvPr id="5" name="Imagen 4">
          <a:extLst>
            <a:ext uri="{FF2B5EF4-FFF2-40B4-BE49-F238E27FC236}">
              <a16:creationId xmlns:a16="http://schemas.microsoft.com/office/drawing/2014/main" id="{24994543-0A4B-44C9-B270-4F4761D6DC63}"/>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6246323" y="16001308"/>
          <a:ext cx="1413163" cy="1310490"/>
        </a:xfrm>
        <a:prstGeom prst="rect">
          <a:avLst/>
        </a:prstGeom>
      </xdr:spPr>
    </xdr:pic>
    <xdr:clientData/>
  </xdr:twoCellAnchor>
  <xdr:twoCellAnchor editAs="oneCell">
    <xdr:from>
      <xdr:col>11</xdr:col>
      <xdr:colOff>775853</xdr:colOff>
      <xdr:row>89</xdr:row>
      <xdr:rowOff>138545</xdr:rowOff>
    </xdr:from>
    <xdr:to>
      <xdr:col>13</xdr:col>
      <xdr:colOff>626051</xdr:colOff>
      <xdr:row>98</xdr:row>
      <xdr:rowOff>17318</xdr:rowOff>
    </xdr:to>
    <xdr:pic>
      <xdr:nvPicPr>
        <xdr:cNvPr id="6" name="Imagen 5">
          <a:extLst>
            <a:ext uri="{FF2B5EF4-FFF2-40B4-BE49-F238E27FC236}">
              <a16:creationId xmlns:a16="http://schemas.microsoft.com/office/drawing/2014/main" id="{B6F9991D-39DF-4D17-9AEC-7D9784E38C2E}"/>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val="0"/>
            </a:ext>
          </a:extLst>
        </a:blip>
        <a:stretch>
          <a:fillRect/>
        </a:stretch>
      </xdr:blipFill>
      <xdr:spPr>
        <a:xfrm>
          <a:off x="8974973" y="15889085"/>
          <a:ext cx="1419918" cy="1379913"/>
        </a:xfrm>
        <a:prstGeom prst="rect">
          <a:avLst/>
        </a:prstGeom>
      </xdr:spPr>
    </xdr:pic>
    <xdr:clientData/>
  </xdr:twoCellAnchor>
  <xdr:twoCellAnchor editAs="oneCell">
    <xdr:from>
      <xdr:col>8</xdr:col>
      <xdr:colOff>207819</xdr:colOff>
      <xdr:row>90</xdr:row>
      <xdr:rowOff>13854</xdr:rowOff>
    </xdr:from>
    <xdr:to>
      <xdr:col>23</xdr:col>
      <xdr:colOff>827463</xdr:colOff>
      <xdr:row>98</xdr:row>
      <xdr:rowOff>110836</xdr:rowOff>
    </xdr:to>
    <xdr:pic>
      <xdr:nvPicPr>
        <xdr:cNvPr id="7" name="Imagen 6">
          <a:extLst>
            <a:ext uri="{FF2B5EF4-FFF2-40B4-BE49-F238E27FC236}">
              <a16:creationId xmlns:a16="http://schemas.microsoft.com/office/drawing/2014/main" id="{DD5F0A41-339B-4722-9D63-C9BBFD4D282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82146" y="15877309"/>
          <a:ext cx="16459200" cy="14270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290945</xdr:colOff>
      <xdr:row>84</xdr:row>
      <xdr:rowOff>45027</xdr:rowOff>
    </xdr:from>
    <xdr:to>
      <xdr:col>2</xdr:col>
      <xdr:colOff>346405</xdr:colOff>
      <xdr:row>87</xdr:row>
      <xdr:rowOff>115153</xdr:rowOff>
    </xdr:to>
    <xdr:sp macro="" textlink="">
      <xdr:nvSpPr>
        <xdr:cNvPr id="8" name="Rectángulo redondeado 2">
          <a:extLst>
            <a:ext uri="{FF2B5EF4-FFF2-40B4-BE49-F238E27FC236}">
              <a16:creationId xmlns:a16="http://schemas.microsoft.com/office/drawing/2014/main" id="{7349801A-003D-478B-9265-A30E4AEA580D}"/>
            </a:ext>
          </a:extLst>
        </xdr:cNvPr>
        <xdr:cNvSpPr/>
      </xdr:nvSpPr>
      <xdr:spPr>
        <a:xfrm>
          <a:off x="290945" y="14934507"/>
          <a:ext cx="1190840" cy="611146"/>
        </a:xfrm>
        <a:prstGeom prst="roundRect">
          <a:avLst/>
        </a:prstGeom>
        <a:solidFill>
          <a:srgbClr val="C0000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0</xdr:col>
      <xdr:colOff>313458</xdr:colOff>
      <xdr:row>79</xdr:row>
      <xdr:rowOff>55418</xdr:rowOff>
    </xdr:from>
    <xdr:to>
      <xdr:col>2</xdr:col>
      <xdr:colOff>368133</xdr:colOff>
      <xdr:row>82</xdr:row>
      <xdr:rowOff>165016</xdr:rowOff>
    </xdr:to>
    <xdr:sp macro="" textlink="">
      <xdr:nvSpPr>
        <xdr:cNvPr id="9" name="Rectángulo redondeado 2">
          <a:extLst>
            <a:ext uri="{FF2B5EF4-FFF2-40B4-BE49-F238E27FC236}">
              <a16:creationId xmlns:a16="http://schemas.microsoft.com/office/drawing/2014/main" id="{B0364589-916E-4FC2-BEBB-FDAA3442A9A7}"/>
            </a:ext>
          </a:extLst>
        </xdr:cNvPr>
        <xdr:cNvSpPr/>
      </xdr:nvSpPr>
      <xdr:spPr>
        <a:xfrm>
          <a:off x="313458" y="14106698"/>
          <a:ext cx="1190055" cy="612518"/>
        </a:xfrm>
        <a:prstGeom prst="roundRect">
          <a:avLst/>
        </a:prstGeom>
        <a:solidFill>
          <a:srgbClr val="92D050">
            <a:alpha val="20000"/>
          </a:srgbClr>
        </a:solidFill>
        <a:ln w="349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429491</xdr:colOff>
      <xdr:row>80</xdr:row>
      <xdr:rowOff>13855</xdr:rowOff>
    </xdr:from>
    <xdr:to>
      <xdr:col>7</xdr:col>
      <xdr:colOff>304800</xdr:colOff>
      <xdr:row>82</xdr:row>
      <xdr:rowOff>96981</xdr:rowOff>
    </xdr:to>
    <xdr:sp macro="" textlink="">
      <xdr:nvSpPr>
        <xdr:cNvPr id="10" name="CuadroTexto 9">
          <a:extLst>
            <a:ext uri="{FF2B5EF4-FFF2-40B4-BE49-F238E27FC236}">
              <a16:creationId xmlns:a16="http://schemas.microsoft.com/office/drawing/2014/main" id="{9F71FA5D-A1B2-444C-8524-2E1DA8313861}"/>
            </a:ext>
          </a:extLst>
        </xdr:cNvPr>
        <xdr:cNvSpPr txBox="1"/>
      </xdr:nvSpPr>
      <xdr:spPr>
        <a:xfrm>
          <a:off x="1564871" y="14232775"/>
          <a:ext cx="3799609" cy="418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CONCEPTO</a:t>
          </a:r>
          <a:r>
            <a:rPr lang="es-ES" sz="1600" b="0" baseline="0">
              <a:solidFill>
                <a:schemeClr val="tx1"/>
              </a:solidFill>
            </a:rPr>
            <a:t> ESTIMADO </a:t>
          </a:r>
        </a:p>
        <a:p>
          <a:endParaRPr lang="es-ES" sz="1600" b="0">
            <a:solidFill>
              <a:schemeClr val="tx1"/>
            </a:solidFill>
          </a:endParaRPr>
        </a:p>
      </xdr:txBody>
    </xdr:sp>
    <xdr:clientData/>
  </xdr:twoCellAnchor>
  <xdr:twoCellAnchor>
    <xdr:from>
      <xdr:col>2</xdr:col>
      <xdr:colOff>471054</xdr:colOff>
      <xdr:row>84</xdr:row>
      <xdr:rowOff>152400</xdr:rowOff>
    </xdr:from>
    <xdr:to>
      <xdr:col>5</xdr:col>
      <xdr:colOff>682931</xdr:colOff>
      <xdr:row>87</xdr:row>
      <xdr:rowOff>101036</xdr:rowOff>
    </xdr:to>
    <xdr:sp macro="" textlink="">
      <xdr:nvSpPr>
        <xdr:cNvPr id="11" name="CuadroTexto 10">
          <a:extLst>
            <a:ext uri="{FF2B5EF4-FFF2-40B4-BE49-F238E27FC236}">
              <a16:creationId xmlns:a16="http://schemas.microsoft.com/office/drawing/2014/main" id="{529A026B-18BB-48B7-86D0-4103D74BC023}"/>
            </a:ext>
          </a:extLst>
        </xdr:cNvPr>
        <xdr:cNvSpPr txBox="1"/>
      </xdr:nvSpPr>
      <xdr:spPr>
        <a:xfrm>
          <a:off x="1606434" y="15041880"/>
          <a:ext cx="2566457" cy="489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0">
              <a:solidFill>
                <a:schemeClr val="tx1"/>
              </a:solidFill>
            </a:rPr>
            <a:t>ESTIMACION</a:t>
          </a:r>
          <a:r>
            <a:rPr lang="es-ES" sz="1600" b="0" baseline="0">
              <a:solidFill>
                <a:schemeClr val="tx1"/>
              </a:solidFill>
            </a:rPr>
            <a:t> ACTUAL </a:t>
          </a:r>
        </a:p>
        <a:p>
          <a:endParaRPr lang="es-ES" sz="1600" b="0">
            <a:solidFill>
              <a:schemeClr val="tx1"/>
            </a:solidFill>
          </a:endParaRPr>
        </a:p>
      </xdr:txBody>
    </xdr:sp>
    <xdr:clientData/>
  </xdr:twoCellAnchor>
  <xdr:twoCellAnchor>
    <xdr:from>
      <xdr:col>18</xdr:col>
      <xdr:colOff>521454</xdr:colOff>
      <xdr:row>41</xdr:row>
      <xdr:rowOff>135081</xdr:rowOff>
    </xdr:from>
    <xdr:to>
      <xdr:col>19</xdr:col>
      <xdr:colOff>363685</xdr:colOff>
      <xdr:row>57</xdr:row>
      <xdr:rowOff>25579</xdr:rowOff>
    </xdr:to>
    <xdr:sp macro="" textlink="">
      <xdr:nvSpPr>
        <xdr:cNvPr id="15" name="Rectángulo redondeado 2">
          <a:extLst>
            <a:ext uri="{FF2B5EF4-FFF2-40B4-BE49-F238E27FC236}">
              <a16:creationId xmlns:a16="http://schemas.microsoft.com/office/drawing/2014/main" id="{65C9A690-DE13-4096-9BB5-B318E609B1FA}"/>
            </a:ext>
          </a:extLst>
        </xdr:cNvPr>
        <xdr:cNvSpPr/>
      </xdr:nvSpPr>
      <xdr:spPr>
        <a:xfrm rot="16200000">
          <a:off x="14828116" y="8636464"/>
          <a:ext cx="2661407" cy="1314277"/>
        </a:xfrm>
        <a:prstGeom prst="rect">
          <a:avLst/>
        </a:prstGeom>
        <a:solidFill>
          <a:srgbClr val="C0000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24</xdr:col>
      <xdr:colOff>166258</xdr:colOff>
      <xdr:row>42</xdr:row>
      <xdr:rowOff>55417</xdr:rowOff>
    </xdr:from>
    <xdr:to>
      <xdr:col>25</xdr:col>
      <xdr:colOff>138549</xdr:colOff>
      <xdr:row>57</xdr:row>
      <xdr:rowOff>13855</xdr:rowOff>
    </xdr:to>
    <xdr:sp macro="" textlink="">
      <xdr:nvSpPr>
        <xdr:cNvPr id="16" name="Rectángulo redondeado 2">
          <a:extLst>
            <a:ext uri="{FF2B5EF4-FFF2-40B4-BE49-F238E27FC236}">
              <a16:creationId xmlns:a16="http://schemas.microsoft.com/office/drawing/2014/main" id="{AD90A88B-1BD7-4087-BD9E-53F95D623C3C}"/>
            </a:ext>
          </a:extLst>
        </xdr:cNvPr>
        <xdr:cNvSpPr/>
      </xdr:nvSpPr>
      <xdr:spPr>
        <a:xfrm rot="16200000">
          <a:off x="22319676" y="8575963"/>
          <a:ext cx="2452256" cy="1094509"/>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22</xdr:col>
      <xdr:colOff>969822</xdr:colOff>
      <xdr:row>42</xdr:row>
      <xdr:rowOff>41563</xdr:rowOff>
    </xdr:from>
    <xdr:to>
      <xdr:col>24</xdr:col>
      <xdr:colOff>83129</xdr:colOff>
      <xdr:row>57</xdr:row>
      <xdr:rowOff>83129</xdr:rowOff>
    </xdr:to>
    <xdr:sp macro="" textlink="">
      <xdr:nvSpPr>
        <xdr:cNvPr id="21" name="Rectángulo redondeado 2">
          <a:extLst>
            <a:ext uri="{FF2B5EF4-FFF2-40B4-BE49-F238E27FC236}">
              <a16:creationId xmlns:a16="http://schemas.microsoft.com/office/drawing/2014/main" id="{61AD264B-BF86-4CA8-B77D-FCDB5CB90741}"/>
            </a:ext>
          </a:extLst>
        </xdr:cNvPr>
        <xdr:cNvSpPr/>
      </xdr:nvSpPr>
      <xdr:spPr>
        <a:xfrm rot="16200000">
          <a:off x="21017347" y="8520547"/>
          <a:ext cx="2535384" cy="1260762"/>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21</xdr:col>
      <xdr:colOff>401788</xdr:colOff>
      <xdr:row>41</xdr:row>
      <xdr:rowOff>124691</xdr:rowOff>
    </xdr:from>
    <xdr:to>
      <xdr:col>22</xdr:col>
      <xdr:colOff>845134</xdr:colOff>
      <xdr:row>57</xdr:row>
      <xdr:rowOff>55420</xdr:rowOff>
    </xdr:to>
    <xdr:sp macro="" textlink="">
      <xdr:nvSpPr>
        <xdr:cNvPr id="22" name="Rectángulo redondeado 2">
          <a:extLst>
            <a:ext uri="{FF2B5EF4-FFF2-40B4-BE49-F238E27FC236}">
              <a16:creationId xmlns:a16="http://schemas.microsoft.com/office/drawing/2014/main" id="{A0B136E1-89C2-420B-A770-41103D10E9C7}"/>
            </a:ext>
          </a:extLst>
        </xdr:cNvPr>
        <xdr:cNvSpPr/>
      </xdr:nvSpPr>
      <xdr:spPr>
        <a:xfrm rot="16200000">
          <a:off x="19687315" y="8548255"/>
          <a:ext cx="2590802" cy="1094509"/>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20</xdr:col>
      <xdr:colOff>967922</xdr:colOff>
      <xdr:row>41</xdr:row>
      <xdr:rowOff>107026</xdr:rowOff>
    </xdr:from>
    <xdr:to>
      <xdr:col>21</xdr:col>
      <xdr:colOff>294412</xdr:colOff>
      <xdr:row>57</xdr:row>
      <xdr:rowOff>45375</xdr:rowOff>
    </xdr:to>
    <xdr:sp macro="" textlink="">
      <xdr:nvSpPr>
        <xdr:cNvPr id="17" name="Rectángulo redondeado 2">
          <a:extLst>
            <a:ext uri="{FF2B5EF4-FFF2-40B4-BE49-F238E27FC236}">
              <a16:creationId xmlns:a16="http://schemas.microsoft.com/office/drawing/2014/main" id="{7FD76748-656F-4A63-ABBE-5F61F4A080AE}"/>
            </a:ext>
          </a:extLst>
        </xdr:cNvPr>
        <xdr:cNvSpPr/>
      </xdr:nvSpPr>
      <xdr:spPr>
        <a:xfrm rot="16200000">
          <a:off x="18144697" y="8561160"/>
          <a:ext cx="2709258" cy="1456626"/>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19</xdr:col>
      <xdr:colOff>450282</xdr:colOff>
      <xdr:row>41</xdr:row>
      <xdr:rowOff>103215</xdr:rowOff>
    </xdr:from>
    <xdr:to>
      <xdr:col>20</xdr:col>
      <xdr:colOff>952500</xdr:colOff>
      <xdr:row>57</xdr:row>
      <xdr:rowOff>54899</xdr:rowOff>
    </xdr:to>
    <xdr:sp macro="" textlink="">
      <xdr:nvSpPr>
        <xdr:cNvPr id="18" name="Rectángulo redondeado 2">
          <a:extLst>
            <a:ext uri="{FF2B5EF4-FFF2-40B4-BE49-F238E27FC236}">
              <a16:creationId xmlns:a16="http://schemas.microsoft.com/office/drawing/2014/main" id="{A4982529-A59B-474F-99B7-06FD2CE24026}"/>
            </a:ext>
          </a:extLst>
        </xdr:cNvPr>
        <xdr:cNvSpPr/>
      </xdr:nvSpPr>
      <xdr:spPr>
        <a:xfrm rot="16200000">
          <a:off x="16467776" y="8365812"/>
          <a:ext cx="2722593" cy="1853036"/>
        </a:xfrm>
        <a:prstGeom prst="rect">
          <a:avLst/>
        </a:prstGeom>
        <a:solidFill>
          <a:srgbClr val="92D050">
            <a:alpha val="20000"/>
          </a:srgbClr>
        </a:solidFill>
        <a:ln w="34925">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wsDr>
</file>

<file path=xl/drawings/drawing261.xml><?xml version="1.0" encoding="utf-8"?>
<xdr:wsDr xmlns:xdr="http://schemas.openxmlformats.org/drawingml/2006/spreadsheetDrawing" xmlns:a="http://schemas.openxmlformats.org/drawingml/2006/main">
  <xdr:twoCellAnchor editAs="oneCell">
    <xdr:from>
      <xdr:col>25</xdr:col>
      <xdr:colOff>63500</xdr:colOff>
      <xdr:row>0</xdr:row>
      <xdr:rowOff>0</xdr:rowOff>
    </xdr:from>
    <xdr:to>
      <xdr:col>25</xdr:col>
      <xdr:colOff>1272911</xdr:colOff>
      <xdr:row>0</xdr:row>
      <xdr:rowOff>629557</xdr:rowOff>
    </xdr:to>
    <xdr:pic>
      <xdr:nvPicPr>
        <xdr:cNvPr id="2" name="Imagen 11">
          <a:extLst>
            <a:ext uri="{FF2B5EF4-FFF2-40B4-BE49-F238E27FC236}">
              <a16:creationId xmlns:a16="http://schemas.microsoft.com/office/drawing/2014/main" id="{EC6C7DF3-2968-4A27-BB87-0943DD631202}"/>
            </a:ext>
          </a:extLst>
        </xdr:cNvPr>
        <xdr:cNvPicPr/>
      </xdr:nvPicPr>
      <xdr:blipFill>
        <a:blip xmlns:r="http://schemas.openxmlformats.org/officeDocument/2006/relationships" r:embed="rId1" cstate="email">
          <a:extLst>
            <a:ext uri="{28A0092B-C50C-407E-A947-70E740481C1C}">
              <a14:useLocalDpi xmlns:a14="http://schemas.microsoft.com/office/drawing/2010/main" val="0"/>
            </a:ext>
          </a:extLst>
        </a:blip>
        <a:srcRect/>
        <a:stretch/>
      </xdr:blipFill>
      <xdr:spPr>
        <a:xfrm>
          <a:off x="23975060" y="0"/>
          <a:ext cx="1213221" cy="625747"/>
        </a:xfrm>
        <a:prstGeom prst="rect">
          <a:avLst/>
        </a:prstGeom>
        <a:ln>
          <a:noFill/>
        </a:ln>
      </xdr:spPr>
    </xdr:pic>
    <xdr:clientData/>
  </xdr:twoCellAnchor>
  <xdr:twoCellAnchor editAs="oneCell">
    <xdr:from>
      <xdr:col>24</xdr:col>
      <xdr:colOff>259773</xdr:colOff>
      <xdr:row>0</xdr:row>
      <xdr:rowOff>17318</xdr:rowOff>
    </xdr:from>
    <xdr:to>
      <xdr:col>24</xdr:col>
      <xdr:colOff>930334</xdr:colOff>
      <xdr:row>0</xdr:row>
      <xdr:rowOff>665963</xdr:rowOff>
    </xdr:to>
    <xdr:pic>
      <xdr:nvPicPr>
        <xdr:cNvPr id="3" name="Imagen 10" descr="Gus Marcos – Inversiones Inmobiliarias">
          <a:extLst>
            <a:ext uri="{FF2B5EF4-FFF2-40B4-BE49-F238E27FC236}">
              <a16:creationId xmlns:a16="http://schemas.microsoft.com/office/drawing/2014/main" id="{863706CF-004D-4E16-8A71-03F97EF89414}"/>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val="0"/>
            </a:ext>
          </a:extLst>
        </a:blip>
        <a:srcRect/>
        <a:stretch>
          <a:fillRect/>
        </a:stretch>
      </xdr:blipFill>
      <xdr:spPr bwMode="auto">
        <a:xfrm>
          <a:off x="23043573" y="17318"/>
          <a:ext cx="674371" cy="6524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401783</xdr:colOff>
      <xdr:row>90</xdr:row>
      <xdr:rowOff>83128</xdr:rowOff>
    </xdr:from>
    <xdr:to>
      <xdr:col>10</xdr:col>
      <xdr:colOff>249036</xdr:colOff>
      <xdr:row>98</xdr:row>
      <xdr:rowOff>56308</xdr:rowOff>
    </xdr:to>
    <xdr:pic>
      <xdr:nvPicPr>
        <xdr:cNvPr id="4" name="Imagen 3">
          <a:extLst>
            <a:ext uri="{FF2B5EF4-FFF2-40B4-BE49-F238E27FC236}">
              <a16:creationId xmlns:a16="http://schemas.microsoft.com/office/drawing/2014/main" id="{E9C10C62-0B5B-4605-B73E-D0A824317EE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val="0"/>
            </a:ext>
          </a:extLst>
        </a:blip>
        <a:stretch>
          <a:fillRect/>
        </a:stretch>
      </xdr:blipFill>
      <xdr:spPr>
        <a:xfrm>
          <a:off x="6246323" y="16001308"/>
          <a:ext cx="1413163" cy="1310490"/>
        </a:xfrm>
        <a:prstGeom prst="rect">
          <a:avLst/>
        </a:prstGeom>
      </xdr:spPr>
    </xdr:pic>
    <xdr:clientData/>
  </xdr:twoCellAnchor>
  <xdr:twoCellAnchor editAs="oneCell">
    <xdr:from>
      <xdr:col>11</xdr:col>
      <xdr:colOff>775853</xdr:colOff>
      <xdr:row>89</xdr:row>
      <xdr:rowOff>138545</xdr:rowOff>
    </xdr:from>
    <xdr:to>
      <xdr:col>13</xdr:col>
      <xdr:colOff>629861</xdr:colOff>
      <xdr:row>98</xdr:row>
      <xdr:rowOff>21128</xdr:rowOff>
    </xdr:to>
    <xdr:pic>
      <xdr:nvPicPr>
        <xdr:cNvPr id="5" name="Imagen 4">
          <a:extLst>
            <a:ext uri="{FF2B5EF4-FFF2-40B4-BE49-F238E27FC236}">
              <a16:creationId xmlns:a16="http://schemas.microsoft.com/office/drawing/2014/main" id="{CC0481AE-6D06-421F-AF6B-4BC61881D38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val="0"/>
            </a:ext>
          </a:extLst>
        </a:blip>
        <a:stretch>
          <a:fillRect/>
        </a:stretch>
      </xdr:blipFill>
      <xdr:spPr>
        <a:xfrm>
          <a:off x="8974973" y="15889085"/>
          <a:ext cx="1419918" cy="1379913"/>
        </a:xfrm>
        <a:prstGeom prst="rect">
          <a:avLst/>
        </a:prstGeom>
      </xdr:spPr>
    </xdr:pic>
    <xdr:clientData/>
  </xdr:twoCellAnchor>
  <xdr:twoCellAnchor editAs="oneCell">
    <xdr:from>
      <xdr:col>8</xdr:col>
      <xdr:colOff>249382</xdr:colOff>
      <xdr:row>90</xdr:row>
      <xdr:rowOff>13854</xdr:rowOff>
    </xdr:from>
    <xdr:to>
      <xdr:col>23</xdr:col>
      <xdr:colOff>872836</xdr:colOff>
      <xdr:row>98</xdr:row>
      <xdr:rowOff>110836</xdr:rowOff>
    </xdr:to>
    <xdr:pic>
      <xdr:nvPicPr>
        <xdr:cNvPr id="6" name="Imagen 5">
          <a:extLst>
            <a:ext uri="{FF2B5EF4-FFF2-40B4-BE49-F238E27FC236}">
              <a16:creationId xmlns:a16="http://schemas.microsoft.com/office/drawing/2014/main" id="{23C1614D-3E6A-48F8-AE1E-822E7A52F97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3922" y="15932034"/>
          <a:ext cx="16442574" cy="14304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93518</xdr:colOff>
      <xdr:row>80</xdr:row>
      <xdr:rowOff>34982</xdr:rowOff>
    </xdr:from>
    <xdr:to>
      <xdr:col>18</xdr:col>
      <xdr:colOff>746587</xdr:colOff>
      <xdr:row>89</xdr:row>
      <xdr:rowOff>127809</xdr:rowOff>
    </xdr:to>
    <xdr:sp macro="" textlink="">
      <xdr:nvSpPr>
        <xdr:cNvPr id="7" name="CuadroTexto 6">
          <a:extLst>
            <a:ext uri="{FF2B5EF4-FFF2-40B4-BE49-F238E27FC236}">
              <a16:creationId xmlns:a16="http://schemas.microsoft.com/office/drawing/2014/main" id="{12F44B2F-19B0-4A2C-A4DA-48356FD0D08F}"/>
            </a:ext>
          </a:extLst>
        </xdr:cNvPr>
        <xdr:cNvSpPr txBox="1"/>
      </xdr:nvSpPr>
      <xdr:spPr>
        <a:xfrm>
          <a:off x="10571018" y="14616891"/>
          <a:ext cx="5155796" cy="16514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2800" b="1">
              <a:solidFill>
                <a:schemeClr val="tx1"/>
              </a:solidFill>
            </a:rPr>
            <a:t>ESCALERA</a:t>
          </a:r>
          <a:r>
            <a:rPr lang="es-ES" sz="2800" b="1" baseline="0">
              <a:solidFill>
                <a:schemeClr val="tx1"/>
              </a:solidFill>
            </a:rPr>
            <a:t> N2 A N3 </a:t>
          </a:r>
          <a:r>
            <a:rPr lang="es-ES" sz="2800" b="1">
              <a:solidFill>
                <a:schemeClr val="tx1"/>
              </a:solidFill>
            </a:rPr>
            <a:t>EJE F-H /4-5</a:t>
          </a:r>
          <a:endParaRPr lang="es-ES" sz="2800" b="1" baseline="0">
            <a:solidFill>
              <a:schemeClr val="tx1"/>
            </a:solidFill>
          </a:endParaRPr>
        </a:p>
        <a:p>
          <a:endParaRPr lang="es-ES" sz="1600" b="1">
            <a:solidFill>
              <a:schemeClr val="tx1"/>
            </a:solidFill>
          </a:endParaRPr>
        </a:p>
      </xdr:txBody>
    </xdr:sp>
    <xdr:clientData/>
  </xdr:twoCellAnchor>
  <xdr:twoCellAnchor editAs="oneCell">
    <xdr:from>
      <xdr:col>1</xdr:col>
      <xdr:colOff>255962</xdr:colOff>
      <xdr:row>16</xdr:row>
      <xdr:rowOff>46240</xdr:rowOff>
    </xdr:from>
    <xdr:to>
      <xdr:col>11</xdr:col>
      <xdr:colOff>17980</xdr:colOff>
      <xdr:row>73</xdr:row>
      <xdr:rowOff>157769</xdr:rowOff>
    </xdr:to>
    <xdr:pic>
      <xdr:nvPicPr>
        <xdr:cNvPr id="8" name="Imagen 7">
          <a:extLst>
            <a:ext uri="{FF2B5EF4-FFF2-40B4-BE49-F238E27FC236}">
              <a16:creationId xmlns:a16="http://schemas.microsoft.com/office/drawing/2014/main" id="{DDEA7AB9-43FE-41BB-9C10-751E8ADBE65E}"/>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val="0"/>
            </a:ext>
          </a:extLst>
        </a:blip>
        <a:stretch>
          <a:fillRect/>
        </a:stretch>
      </xdr:blipFill>
      <xdr:spPr>
        <a:xfrm>
          <a:off x="602326" y="3475240"/>
          <a:ext cx="7555199" cy="10052165"/>
        </a:xfrm>
        <a:prstGeom prst="rect">
          <a:avLst/>
        </a:prstGeom>
      </xdr:spPr>
    </xdr:pic>
    <xdr:clientData/>
  </xdr:twoCellAnchor>
  <xdr:twoCellAnchor editAs="oneCell">
    <xdr:from>
      <xdr:col>11</xdr:col>
      <xdr:colOff>742778</xdr:colOff>
      <xdr:row>16</xdr:row>
      <xdr:rowOff>19222</xdr:rowOff>
    </xdr:from>
    <xdr:to>
      <xdr:col>18</xdr:col>
      <xdr:colOff>1264583</xdr:colOff>
      <xdr:row>73</xdr:row>
      <xdr:rowOff>155864</xdr:rowOff>
    </xdr:to>
    <xdr:pic>
      <xdr:nvPicPr>
        <xdr:cNvPr id="9" name="Imagen 8">
          <a:extLst>
            <a:ext uri="{FF2B5EF4-FFF2-40B4-BE49-F238E27FC236}">
              <a16:creationId xmlns:a16="http://schemas.microsoft.com/office/drawing/2014/main" id="{5556D1B6-4AAB-4A7F-B886-6C2DA03C978B}"/>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val="0"/>
            </a:ext>
          </a:extLst>
        </a:blip>
        <a:stretch>
          <a:fillRect/>
        </a:stretch>
      </xdr:blipFill>
      <xdr:spPr>
        <a:xfrm>
          <a:off x="8882323" y="3448222"/>
          <a:ext cx="7362487" cy="10077278"/>
        </a:xfrm>
        <a:prstGeom prst="rect">
          <a:avLst/>
        </a:prstGeom>
      </xdr:spPr>
    </xdr:pic>
    <xdr:clientData/>
  </xdr:twoCellAnchor>
  <xdr:twoCellAnchor editAs="oneCell">
    <xdr:from>
      <xdr:col>19</xdr:col>
      <xdr:colOff>396413</xdr:colOff>
      <xdr:row>16</xdr:row>
      <xdr:rowOff>50114</xdr:rowOff>
    </xdr:from>
    <xdr:to>
      <xdr:col>25</xdr:col>
      <xdr:colOff>792826</xdr:colOff>
      <xdr:row>74</xdr:row>
      <xdr:rowOff>34638</xdr:rowOff>
    </xdr:to>
    <xdr:pic>
      <xdr:nvPicPr>
        <xdr:cNvPr id="10" name="Imagen 9">
          <a:extLst>
            <a:ext uri="{FF2B5EF4-FFF2-40B4-BE49-F238E27FC236}">
              <a16:creationId xmlns:a16="http://schemas.microsoft.com/office/drawing/2014/main" id="{265D57D9-AB91-4F62-AF98-9F92B098D4A1}"/>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val="0"/>
            </a:ext>
          </a:extLst>
        </a:blip>
        <a:stretch>
          <a:fillRect/>
        </a:stretch>
      </xdr:blipFill>
      <xdr:spPr>
        <a:xfrm>
          <a:off x="16848686" y="3479114"/>
          <a:ext cx="7808595" cy="1009834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internacionaldeinversiones.sharepoint.com/Users/Brenda/AppData/Local/Microsoft/Windows/Temporary%20Internet%20Files/Content.Outlook/12EC4OZV/TARJETAS%20DE%20PRECIOS%20UNITARIOS%20DOMINGUEZ.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Archivos%20de%20programa/Neodata/PU2010/Reportes%20Dev/Pruebas/Insumos%20Ada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lenov/OneDrive/Documentos/SUMMYT%20ADMIN/1.-COMUNICACI&#211;N%20AL%20CLIENTE/8.-ESTIMACIONES/SUMMYT_ESTIMACI&#211;N%20%2010%20(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lenov/OneDrive/Documentos/SUMMYT%20ADMIN/1.-COMUNICACI&#211;N%20AL%20CLIENTE/8.-ESTIMACIONES/SUMMYT_ESTIMACI&#211;N%20%209%20(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lenov/Downloads/SUMMYT_ESTIMACI&#211;N%20%209%20(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dags8/Documents/TORRE%20SUMMYT/1.-COMUNICACI&#211;N%20AL%20CLIENTE/8.-ESTIMACIONES/ESTIMACION%20NORMAL/ESTIMACION%2018/SUMMYT_ESTIMACI&#211;N%20%2018.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enov/Downloads/SUMMYT_ESTIMACI&#211;N%20%2010%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AVES"/>
      <sheetName val="TSC"/>
      <sheetName val="TSL"/>
      <sheetName val="TDC"/>
      <sheetName val="TDL"/>
      <sheetName val="JUNTA 4"/>
      <sheetName val="EST4"/>
      <sheetName val="EXC z 3"/>
      <sheetName val="EXCR2"/>
      <sheetName val="EXCZ2"/>
      <sheetName val="CYAEXTERNO"/>
      <sheetName val="P-A-C"/>
      <sheetName val="PVC8"/>
      <sheetName val="DESDUP"/>
      <sheetName val="DESSEN"/>
      <sheetName val="PV GENERAL"/>
      <sheetName val="PV"/>
      <sheetName val="DADO 20&quot;"/>
      <sheetName val="PILOTES 80CM"/>
      <sheetName val="MURO 6"/>
      <sheetName val="COLUMNA40"/>
      <sheetName val="CARPETA"/>
      <sheetName val="DES-CAL"/>
      <sheetName val="CASTILLO 20X20"/>
      <sheetName val="CERRAMIENTO"/>
      <sheetName val="FIRME DE 20"/>
      <sheetName val="LOSA ALIGERADA"/>
      <sheetName val="VIGA"/>
      <sheetName val="MATERIALES"/>
      <sheetName val="DMZ-EDICSA"/>
      <sheetName val="Explosión de Insumos"/>
      <sheetName val="BACHEO"/>
      <sheetName val="SUB-BASE"/>
      <sheetName val="TERRAPLEN"/>
      <sheetName val="CNC COMPACTADO"/>
      <sheetName val="ZARPEO Y AFINE"/>
      <sheetName val="FIRME 12"/>
      <sheetName val="BARANDAL"/>
      <sheetName val="IMBORNAL COEGSA"/>
      <sheetName val="IMBORNAL"/>
      <sheetName val="MEDIDOR"/>
      <sheetName val="FUENTES"/>
      <sheetName val="EQUIPO"/>
      <sheetName val="Hoja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7">
          <cell r="E7">
            <v>12</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ow r="8">
          <cell r="G8">
            <v>250</v>
          </cell>
        </row>
      </sheetData>
      <sheetData sheetId="43">
        <row r="10">
          <cell r="C10" t="str">
            <v>Obra: Naves industriales</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_Campos Generales"/>
      <sheetName val="N_Campos Especificos"/>
      <sheetName val="a)Costos Mat Desglosado (E)"/>
      <sheetName val="b)Costo Maq (Act,Res,Esp) (E)"/>
      <sheetName val="c)Costos de Maquinaria (E)"/>
      <sheetName val="d)Familias de Insumos (E)"/>
      <sheetName val="e)Listado Insumos (E)"/>
      <sheetName val="f)Mano de Obra Gravable (E)"/>
      <sheetName val="g)Relacion Costos Mat (E)"/>
      <sheetName val="h)Relación de básicos (E)"/>
      <sheetName val="i)Tabulador Salario Base (E)"/>
      <sheetName val="j)Tabulador SalarioDesglose (E)"/>
      <sheetName val="k)Relación de maquinaria (E)"/>
      <sheetName val="N_Campos_Generales5"/>
      <sheetName val="N_Campos_Especificos5"/>
      <sheetName val="a)Costos_Mat_Desglosado_(E)5"/>
      <sheetName val="b)Costo_Maq_(Act,Res,Esp)_(E)5"/>
      <sheetName val="c)Costos_de_Maquinaria_(E)5"/>
      <sheetName val="d)Familias_de_Insumos_(E)5"/>
      <sheetName val="e)Listado_Insumos_(E)5"/>
      <sheetName val="f)Mano_de_Obra_Gravable_(E)5"/>
      <sheetName val="g)Relacion_Costos_Mat_(E)5"/>
      <sheetName val="h)Relación_de_básicos_(E)5"/>
      <sheetName val="i)Tabulador_Salario_Base_(E)5"/>
      <sheetName val="j)Tabulador_SalarioDesglose_(E5"/>
      <sheetName val="k)Relación_de_maquinaria_(E)5"/>
      <sheetName val="N_Campos_Generales"/>
      <sheetName val="N_Campos_Especificos"/>
      <sheetName val="a)Costos_Mat_Desglosado_(E)"/>
      <sheetName val="b)Costo_Maq_(Act,Res,Esp)_(E)"/>
      <sheetName val="c)Costos_de_Maquinaria_(E)"/>
      <sheetName val="d)Familias_de_Insumos_(E)"/>
      <sheetName val="e)Listado_Insumos_(E)"/>
      <sheetName val="f)Mano_de_Obra_Gravable_(E)"/>
      <sheetName val="g)Relacion_Costos_Mat_(E)"/>
      <sheetName val="h)Relación_de_básicos_(E)"/>
      <sheetName val="i)Tabulador_Salario_Base_(E)"/>
      <sheetName val="j)Tabulador_SalarioDesglose_(E)"/>
      <sheetName val="k)Relación_de_maquinaria_(E)"/>
      <sheetName val="N_Campos_Generales2"/>
      <sheetName val="N_Campos_Especificos2"/>
      <sheetName val="a)Costos_Mat_Desglosado_(E)2"/>
      <sheetName val="b)Costo_Maq_(Act,Res,Esp)_(E)2"/>
      <sheetName val="c)Costos_de_Maquinaria_(E)2"/>
      <sheetName val="d)Familias_de_Insumos_(E)2"/>
      <sheetName val="e)Listado_Insumos_(E)2"/>
      <sheetName val="f)Mano_de_Obra_Gravable_(E)2"/>
      <sheetName val="g)Relacion_Costos_Mat_(E)2"/>
      <sheetName val="h)Relación_de_básicos_(E)2"/>
      <sheetName val="i)Tabulador_Salario_Base_(E)2"/>
      <sheetName val="j)Tabulador_SalarioDesglose_(E2"/>
      <sheetName val="k)Relación_de_maquinaria_(E)2"/>
      <sheetName val="N_Campos_Generales1"/>
      <sheetName val="N_Campos_Especificos1"/>
      <sheetName val="a)Costos_Mat_Desglosado_(E)1"/>
      <sheetName val="b)Costo_Maq_(Act,Res,Esp)_(E)1"/>
      <sheetName val="c)Costos_de_Maquinaria_(E)1"/>
      <sheetName val="d)Familias_de_Insumos_(E)1"/>
      <sheetName val="e)Listado_Insumos_(E)1"/>
      <sheetName val="f)Mano_de_Obra_Gravable_(E)1"/>
      <sheetName val="g)Relacion_Costos_Mat_(E)1"/>
      <sheetName val="h)Relación_de_básicos_(E)1"/>
      <sheetName val="i)Tabulador_Salario_Base_(E)1"/>
      <sheetName val="j)Tabulador_SalarioDesglose_(E1"/>
      <sheetName val="k)Relación_de_maquinaria_(E)1"/>
      <sheetName val="N_Campos_Generales3"/>
      <sheetName val="N_Campos_Especificos3"/>
      <sheetName val="a)Costos_Mat_Desglosado_(E)3"/>
      <sheetName val="b)Costo_Maq_(Act,Res,Esp)_(E)3"/>
      <sheetName val="c)Costos_de_Maquinaria_(E)3"/>
      <sheetName val="d)Familias_de_Insumos_(E)3"/>
      <sheetName val="e)Listado_Insumos_(E)3"/>
      <sheetName val="f)Mano_de_Obra_Gravable_(E)3"/>
      <sheetName val="g)Relacion_Costos_Mat_(E)3"/>
      <sheetName val="h)Relación_de_básicos_(E)3"/>
      <sheetName val="i)Tabulador_Salario_Base_(E)3"/>
      <sheetName val="j)Tabulador_SalarioDesglose_(E3"/>
      <sheetName val="k)Relación_de_maquinaria_(E)3"/>
      <sheetName val="N_Campos_Generales4"/>
      <sheetName val="N_Campos_Especificos4"/>
      <sheetName val="a)Costos_Mat_Desglosado_(E)4"/>
      <sheetName val="b)Costo_Maq_(Act,Res,Esp)_(E)4"/>
      <sheetName val="c)Costos_de_Maquinaria_(E)4"/>
      <sheetName val="d)Familias_de_Insumos_(E)4"/>
      <sheetName val="e)Listado_Insumos_(E)4"/>
      <sheetName val="f)Mano_de_Obra_Gravable_(E)4"/>
      <sheetName val="g)Relacion_Costos_Mat_(E)4"/>
      <sheetName val="h)Relación_de_básicos_(E)4"/>
      <sheetName val="i)Tabulador_Salario_Base_(E)4"/>
      <sheetName val="j)Tabulador_SalarioDesglose_(E4"/>
      <sheetName val="k)Relación_de_maquinaria_(E)4"/>
      <sheetName val="N_Campos_Generales7"/>
      <sheetName val="N_Campos_Especificos7"/>
      <sheetName val="a)Costos_Mat_Desglosado_(E)7"/>
      <sheetName val="b)Costo_Maq_(Act,Res,Esp)_(E)7"/>
      <sheetName val="c)Costos_de_Maquinaria_(E)7"/>
      <sheetName val="d)Familias_de_Insumos_(E)7"/>
      <sheetName val="e)Listado_Insumos_(E)7"/>
      <sheetName val="f)Mano_de_Obra_Gravable_(E)7"/>
      <sheetName val="g)Relacion_Costos_Mat_(E)7"/>
      <sheetName val="h)Relación_de_básicos_(E)7"/>
      <sheetName val="i)Tabulador_Salario_Base_(E)7"/>
      <sheetName val="j)Tabulador_SalarioDesglose_(E7"/>
      <sheetName val="k)Relación_de_maquinaria_(E)7"/>
      <sheetName val="N_Campos_Generales6"/>
      <sheetName val="N_Campos_Especificos6"/>
      <sheetName val="a)Costos_Mat_Desglosado_(E)6"/>
      <sheetName val="b)Costo_Maq_(Act,Res,Esp)_(E)6"/>
      <sheetName val="c)Costos_de_Maquinaria_(E)6"/>
      <sheetName val="d)Familias_de_Insumos_(E)6"/>
      <sheetName val="e)Listado_Insumos_(E)6"/>
      <sheetName val="f)Mano_de_Obra_Gravable_(E)6"/>
      <sheetName val="g)Relacion_Costos_Mat_(E)6"/>
      <sheetName val="h)Relación_de_básicos_(E)6"/>
      <sheetName val="i)Tabulador_Salario_Base_(E)6"/>
      <sheetName val="j)Tabulador_SalarioDesglose_(E6"/>
      <sheetName val="k)Relación_de_maquinaria_(E)6"/>
      <sheetName val="N_Campos_Generales8"/>
      <sheetName val="N_Campos_Especificos8"/>
      <sheetName val="a)Costos_Mat_Desglosado_(E)8"/>
      <sheetName val="b)Costo_Maq_(Act,Res,Esp)_(E)8"/>
      <sheetName val="c)Costos_de_Maquinaria_(E)8"/>
      <sheetName val="d)Familias_de_Insumos_(E)8"/>
      <sheetName val="e)Listado_Insumos_(E)8"/>
      <sheetName val="f)Mano_de_Obra_Gravable_(E)8"/>
      <sheetName val="g)Relacion_Costos_Mat_(E)8"/>
      <sheetName val="h)Relación_de_básicos_(E)8"/>
      <sheetName val="i)Tabulador_Salario_Base_(E)8"/>
      <sheetName val="j)Tabulador_SalarioDesglose_(E8"/>
      <sheetName val="k)Relación_de_maquinaria_(E)8"/>
    </sheetNames>
    <sheetDataSet>
      <sheetData sheetId="0">
        <row r="31">
          <cell r="D31" t="str">
            <v>23/07/2009</v>
          </cell>
        </row>
        <row r="46">
          <cell r="D46" t="str">
            <v>01/08/2009</v>
          </cell>
        </row>
        <row r="47">
          <cell r="D47" t="str">
            <v>31/12/2009</v>
          </cell>
        </row>
      </sheetData>
      <sheetData sheetId="1"/>
      <sheetData sheetId="2"/>
      <sheetData sheetId="3"/>
      <sheetData sheetId="4"/>
      <sheetData sheetId="5"/>
      <sheetData sheetId="6"/>
      <sheetData sheetId="7"/>
      <sheetData sheetId="8"/>
      <sheetData sheetId="9"/>
      <sheetData sheetId="10"/>
      <sheetData sheetId="11"/>
      <sheetData sheetId="12"/>
      <sheetData sheetId="13">
        <row r="31">
          <cell r="D31" t="str">
            <v>23/07/2009</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row r="31">
          <cell r="D31" t="str">
            <v>23/07/2009</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row r="31">
          <cell r="D31" t="str">
            <v>23/07/2009</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row r="31">
          <cell r="D31" t="str">
            <v>23/07/2009</v>
          </cell>
        </row>
      </sheetData>
      <sheetData sheetId="53"/>
      <sheetData sheetId="54"/>
      <sheetData sheetId="55"/>
      <sheetData sheetId="56"/>
      <sheetData sheetId="57"/>
      <sheetData sheetId="58"/>
      <sheetData sheetId="59"/>
      <sheetData sheetId="60"/>
      <sheetData sheetId="61"/>
      <sheetData sheetId="62"/>
      <sheetData sheetId="63"/>
      <sheetData sheetId="64"/>
      <sheetData sheetId="65">
        <row r="31">
          <cell r="D31" t="str">
            <v>23/07/2009</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row r="31">
          <cell r="D31" t="str">
            <v>23/07/2009</v>
          </cell>
        </row>
      </sheetData>
      <sheetData sheetId="79"/>
      <sheetData sheetId="80"/>
      <sheetData sheetId="81"/>
      <sheetData sheetId="82"/>
      <sheetData sheetId="83"/>
      <sheetData sheetId="84"/>
      <sheetData sheetId="85"/>
      <sheetData sheetId="86"/>
      <sheetData sheetId="87"/>
      <sheetData sheetId="88"/>
      <sheetData sheetId="89"/>
      <sheetData sheetId="90"/>
      <sheetData sheetId="91">
        <row r="31">
          <cell r="D31" t="str">
            <v>23/07/2009</v>
          </cell>
        </row>
      </sheetData>
      <sheetData sheetId="92"/>
      <sheetData sheetId="93"/>
      <sheetData sheetId="94"/>
      <sheetData sheetId="95"/>
      <sheetData sheetId="96"/>
      <sheetData sheetId="97"/>
      <sheetData sheetId="98"/>
      <sheetData sheetId="99"/>
      <sheetData sheetId="100"/>
      <sheetData sheetId="101"/>
      <sheetData sheetId="102"/>
      <sheetData sheetId="103"/>
      <sheetData sheetId="104">
        <row r="31">
          <cell r="D31" t="str">
            <v>23/07/2009</v>
          </cell>
        </row>
      </sheetData>
      <sheetData sheetId="105"/>
      <sheetData sheetId="106"/>
      <sheetData sheetId="107"/>
      <sheetData sheetId="108"/>
      <sheetData sheetId="109"/>
      <sheetData sheetId="110"/>
      <sheetData sheetId="111"/>
      <sheetData sheetId="112"/>
      <sheetData sheetId="113"/>
      <sheetData sheetId="114"/>
      <sheetData sheetId="115"/>
      <sheetData sheetId="116"/>
      <sheetData sheetId="117">
        <row r="31">
          <cell r="D31" t="str">
            <v>23/07/2009</v>
          </cell>
        </row>
      </sheetData>
      <sheetData sheetId="118"/>
      <sheetData sheetId="119"/>
      <sheetData sheetId="120"/>
      <sheetData sheetId="121"/>
      <sheetData sheetId="122"/>
      <sheetData sheetId="123"/>
      <sheetData sheetId="124"/>
      <sheetData sheetId="125"/>
      <sheetData sheetId="126"/>
      <sheetData sheetId="127"/>
      <sheetData sheetId="128"/>
      <sheetData sheetId="12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HOJA VIAJERA"/>
      <sheetName val="01 Consecutivo"/>
      <sheetName val="02 Avance"/>
      <sheetName val="Hoja1"/>
      <sheetName val="02 Carátula"/>
      <sheetName val="03 Desglose"/>
      <sheetName val="04 Generadores"/>
      <sheetName val="04 Generadores (2)"/>
      <sheetName val="04 Generadores (3)"/>
      <sheetName val="5.2.4.1"/>
      <sheetName val="5.2.2.1"/>
      <sheetName val="5.2.2.1 (2)"/>
      <sheetName val="5.2.2.2"/>
      <sheetName val="5.2.2.3."/>
      <sheetName val="5.2.2.4."/>
      <sheetName val="5.2.2.4"/>
      <sheetName val="5.2.2.4(2)"/>
      <sheetName val="5.2.4.5 (2)"/>
      <sheetName val="5.2.4.5 "/>
      <sheetName val="5.2.4.6"/>
      <sheetName val="5.2.4.5 (4)"/>
      <sheetName val="5.2.4.5 (3)"/>
      <sheetName val="5.2.5.16"/>
      <sheetName val="5.2.1.3"/>
    </sheetNames>
    <sheetDataSet>
      <sheetData sheetId="0" refreshError="1"/>
      <sheetData sheetId="1" refreshError="1"/>
      <sheetData sheetId="2" refreshError="1"/>
      <sheetData sheetId="3" refreshError="1"/>
      <sheetData sheetId="4" refreshError="1"/>
      <sheetData sheetId="5" refreshError="1">
        <row r="6">
          <cell r="C6" t="str">
            <v xml:space="preserve">SUMMYT </v>
          </cell>
        </row>
        <row r="7">
          <cell r="C7" t="str">
            <v xml:space="preserve">Av. Paseo de los leones 2529, Col. Cumbres 3er Sector, en el Municipio de Mty. </v>
          </cell>
        </row>
        <row r="8">
          <cell r="C8" t="str">
            <v>GRUPO DAGS S.A. DE C.V.</v>
          </cell>
          <cell r="H8" t="str">
            <v>NORMAL</v>
          </cell>
        </row>
        <row r="9">
          <cell r="C9" t="str">
            <v xml:space="preserve">CIMENTACIÓN Y ESTRUCTURA </v>
          </cell>
          <cell r="H9" t="str">
            <v>MN</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HOJA VIAJERA"/>
      <sheetName val="01 Consecutivo"/>
      <sheetName val="02 Avance"/>
      <sheetName val="Hoja1"/>
      <sheetName val="02 Carátula"/>
      <sheetName val="03 Desglose"/>
      <sheetName val="04 Generadores"/>
      <sheetName val="04 Generadores (2)"/>
      <sheetName val="04 Generadores (3)"/>
      <sheetName val="5.2.4.1"/>
      <sheetName val="5.2.1.1 "/>
      <sheetName val="5.2.1.1  (2)"/>
      <sheetName val="5.2.2.1"/>
      <sheetName val="5.2.2.1 (2)"/>
      <sheetName val="5.2.2.2  (2)"/>
      <sheetName val="5.2.2.4"/>
      <sheetName val="5.2.2.4(2)"/>
      <sheetName val="5.2.4.1 (2)"/>
      <sheetName val="5.2.4.2 (2)"/>
      <sheetName val="5.2.4.2 (3)"/>
      <sheetName val="5.2.4.2 (4)"/>
      <sheetName val="5.2.4.5 (2)"/>
      <sheetName val="5.2.4.5 (4)"/>
      <sheetName val="5.2.4.5 (3)"/>
      <sheetName val="5.2.5.16"/>
      <sheetName val="5.2.4.5"/>
      <sheetName val="5.2.1.3"/>
    </sheetNames>
    <sheetDataSet>
      <sheetData sheetId="0"/>
      <sheetData sheetId="1"/>
      <sheetData sheetId="2"/>
      <sheetData sheetId="3"/>
      <sheetData sheetId="4"/>
      <sheetData sheetId="5">
        <row r="6">
          <cell r="C6" t="str">
            <v xml:space="preserve">SUMMYT </v>
          </cell>
        </row>
        <row r="7">
          <cell r="C7" t="str">
            <v xml:space="preserve">Av. Paseo de los leones 2529, Col. Cumbres 3er Sector, en el Municipio de Mty. </v>
          </cell>
        </row>
        <row r="8">
          <cell r="C8" t="str">
            <v>GRUPO DAGS S.A. DE C.V.</v>
          </cell>
          <cell r="H8" t="str">
            <v>NORMAL</v>
          </cell>
        </row>
        <row r="9">
          <cell r="C9" t="str">
            <v xml:space="preserve">CIMENTACIÓN Y ESTRUCTURA </v>
          </cell>
          <cell r="H9" t="str">
            <v>MN</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HOJA VIAJERA"/>
      <sheetName val="01 Consecutivo"/>
      <sheetName val="02 Avance"/>
      <sheetName val="Hoja1"/>
      <sheetName val="02 Carátula"/>
      <sheetName val="03 Desglose"/>
      <sheetName val="04 Generadores"/>
      <sheetName val="04 Generadores (2)"/>
      <sheetName val="04 Generadores (3)"/>
      <sheetName val="5.2.4.1"/>
      <sheetName val="5.2.1.1 "/>
      <sheetName val="5.2.1.1  (2)"/>
      <sheetName val="5.2.2.1"/>
      <sheetName val="5.2.2.1 (2)"/>
      <sheetName val="5.2.2.2  (2)"/>
      <sheetName val="5.2.2.4"/>
      <sheetName val="5.2.2.4(2)"/>
      <sheetName val="5.2.4.1 (2)"/>
      <sheetName val="5.2.4.2 (2)"/>
      <sheetName val="5.2.4.2 (3)"/>
      <sheetName val="5.2.4.2 (4)"/>
      <sheetName val="5.2.4.5 (2)"/>
      <sheetName val="5.2.4.5 (4)"/>
      <sheetName val="5.2.4.5 (3)"/>
      <sheetName val="5.2.5.16"/>
      <sheetName val="5.2.4.5"/>
      <sheetName val="5.2.1.3"/>
    </sheetNames>
    <sheetDataSet>
      <sheetData sheetId="0"/>
      <sheetData sheetId="1"/>
      <sheetData sheetId="2"/>
      <sheetData sheetId="3"/>
      <sheetData sheetId="4"/>
      <sheetData sheetId="5">
        <row r="6">
          <cell r="C6" t="str">
            <v xml:space="preserve">SUMMYT </v>
          </cell>
        </row>
        <row r="7">
          <cell r="C7" t="str">
            <v xml:space="preserve">Av. Paseo de los leones 2529, Col. Cumbres 3er Sector, en el Municipio de Mty. </v>
          </cell>
        </row>
        <row r="8">
          <cell r="C8" t="str">
            <v>GRUPO DAGS S.A. DE C.V.</v>
          </cell>
          <cell r="H8" t="str">
            <v>NORMAL</v>
          </cell>
        </row>
        <row r="9">
          <cell r="C9" t="str">
            <v xml:space="preserve">CIMENTACIÓN Y ESTRUCTURA </v>
          </cell>
          <cell r="H9" t="str">
            <v>MN</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HOJA VIAJERA"/>
      <sheetName val="01 Consecutivo"/>
      <sheetName val="02 Carátula"/>
      <sheetName val="02 Avance"/>
      <sheetName val="03 Desglose"/>
      <sheetName val="5.2.4.2.  (4)"/>
      <sheetName val="5.2.4.2.  Generador"/>
      <sheetName val="5.2.4.2.  CROQUIS"/>
      <sheetName val="5.2.4.2.  FOTOS"/>
      <sheetName val="5.2.4.2.  (2)"/>
      <sheetName val="5.2.4.2.  Generador (2)"/>
      <sheetName val="5.2.4.2.  CROQUIS (2)"/>
      <sheetName val="5.2.4.2.  FOTOS (2)"/>
      <sheetName val="5.2.4.5. "/>
      <sheetName val="LOSA N4  Generador "/>
      <sheetName val="LOSA N4  CROQUIS"/>
      <sheetName val="LOSA N4  CROQUIS (2)"/>
      <sheetName val="LOSA N4  FOTOS "/>
      <sheetName val="5.2.4.5. (3)"/>
      <sheetName val="GRUA  Generador  "/>
      <sheetName val="Hoja6"/>
      <sheetName val="GRUA  CROQUIS "/>
      <sheetName val="GRUA  FOTOS "/>
      <sheetName val="5.2.4.6."/>
      <sheetName val="MURO  Generador  "/>
      <sheetName val="MURO  CROQUIS "/>
      <sheetName val="MURO  FOTOS  "/>
    </sheetNames>
    <sheetDataSet>
      <sheetData sheetId="0"/>
      <sheetData sheetId="1"/>
      <sheetData sheetId="2"/>
      <sheetData sheetId="3"/>
      <sheetData sheetId="4">
        <row r="79">
          <cell r="D79" t="str">
            <v>Renta de Torre Grua para elevacion de materiales. Incluye: equipo, herramienta, operación, accesorios, consumos, mantenimiento.</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HOJA VIAJERA"/>
      <sheetName val="01 Consecutivo"/>
      <sheetName val="02 Avance"/>
      <sheetName val="Hoja1"/>
      <sheetName val="02 Carátula"/>
      <sheetName val="03 Desglose"/>
      <sheetName val="04 Generadores"/>
      <sheetName val="04 Generadores (2)"/>
      <sheetName val="04 Generadores (3)"/>
      <sheetName val="5.2.4.1"/>
      <sheetName val="5.2.2.1"/>
      <sheetName val="5.2.2.1 (2)"/>
      <sheetName val="5.2.2.2"/>
      <sheetName val="5.2.2.3."/>
      <sheetName val="5.2.2.4."/>
      <sheetName val="5.2.2.4"/>
      <sheetName val="5.2.2.4(2)"/>
      <sheetName val="5.2.4.5 (2)"/>
      <sheetName val="5.2.4.5 "/>
      <sheetName val="5.2.4.6"/>
      <sheetName val="5.2.4.5 (4)"/>
      <sheetName val="5.2.4.5 (3)"/>
      <sheetName val="5.2.5.16"/>
      <sheetName val="5.2.1.3"/>
    </sheetNames>
    <sheetDataSet>
      <sheetData sheetId="0" refreshError="1"/>
      <sheetData sheetId="1" refreshError="1"/>
      <sheetData sheetId="2" refreshError="1"/>
      <sheetData sheetId="3" refreshError="1"/>
      <sheetData sheetId="4" refreshError="1"/>
      <sheetData sheetId="5" refreshError="1">
        <row r="6">
          <cell r="C6" t="str">
            <v xml:space="preserve">SUMMYT </v>
          </cell>
        </row>
        <row r="7">
          <cell r="C7" t="str">
            <v xml:space="preserve">Av. Paseo de los leones 2529, Col. Cumbres 3er Sector, en el Municipio de Mty. </v>
          </cell>
        </row>
        <row r="8">
          <cell r="C8" t="str">
            <v>GRUPO DAGS S.A. DE C.V.</v>
          </cell>
          <cell r="H8" t="str">
            <v>NORMAL</v>
          </cell>
        </row>
        <row r="9">
          <cell r="C9" t="str">
            <v xml:space="preserve">CIMENTACIÓN Y ESTRUCTURA </v>
          </cell>
          <cell r="H9" t="str">
            <v>MN</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68.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70.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71.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3.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5.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76.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77.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78.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79.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80.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81.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82.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83.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84.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printerSettings" Target="../printerSettings/printerSettings85.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86.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87.bin"/></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88.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89.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90.bin"/></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91.bin"/></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92.bin"/></Relationships>
</file>

<file path=xl/worksheets/_rels/sheet94.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93.bin"/></Relationships>
</file>

<file path=xl/worksheets/_rels/sheet95.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94.bin"/></Relationships>
</file>

<file path=xl/worksheets/_rels/sheet96.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printerSettings" Target="../printerSettings/printerSettings95.bin"/></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96.bin"/></Relationships>
</file>

<file path=xl/worksheets/_rels/sheet98.xml.rels><?xml version="1.0" encoding="UTF-8" standalone="yes"?>
<Relationships xmlns="http://schemas.openxmlformats.org/package/2006/relationships"><Relationship Id="rId2" Type="http://schemas.openxmlformats.org/officeDocument/2006/relationships/drawing" Target="../drawings/drawing96.xml"/><Relationship Id="rId1" Type="http://schemas.openxmlformats.org/officeDocument/2006/relationships/printerSettings" Target="../printerSettings/printerSettings97.bin"/></Relationships>
</file>

<file path=xl/worksheets/_rels/sheet9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98.bin"/></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98.xml"/><Relationship Id="rId1" Type="http://schemas.openxmlformats.org/officeDocument/2006/relationships/printerSettings" Target="../printerSettings/printerSettings99.bin"/></Relationships>
</file>

<file path=xl/worksheets/_rels/sheet101.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100.bin"/></Relationships>
</file>

<file path=xl/worksheets/_rels/sheet102.xml.rels><?xml version="1.0" encoding="UTF-8" standalone="yes"?>
<Relationships xmlns="http://schemas.openxmlformats.org/package/2006/relationships"><Relationship Id="rId2" Type="http://schemas.openxmlformats.org/officeDocument/2006/relationships/drawing" Target="../drawings/drawing100.xml"/><Relationship Id="rId1" Type="http://schemas.openxmlformats.org/officeDocument/2006/relationships/printerSettings" Target="../printerSettings/printerSettings101.bin"/></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102.bin"/></Relationships>
</file>

<file path=xl/worksheets/_rels/sheet104.xml.rels><?xml version="1.0" encoding="UTF-8" standalone="yes"?>
<Relationships xmlns="http://schemas.openxmlformats.org/package/2006/relationships"><Relationship Id="rId2" Type="http://schemas.openxmlformats.org/officeDocument/2006/relationships/drawing" Target="../drawings/drawing102.xml"/><Relationship Id="rId1" Type="http://schemas.openxmlformats.org/officeDocument/2006/relationships/printerSettings" Target="../printerSettings/printerSettings103.bin"/></Relationships>
</file>

<file path=xl/worksheets/_rels/sheet105.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104.bin"/></Relationships>
</file>

<file path=xl/worksheets/_rels/sheet106.xml.rels><?xml version="1.0" encoding="UTF-8" standalone="yes"?>
<Relationships xmlns="http://schemas.openxmlformats.org/package/2006/relationships"><Relationship Id="rId2" Type="http://schemas.openxmlformats.org/officeDocument/2006/relationships/drawing" Target="../drawings/drawing104.xml"/><Relationship Id="rId1" Type="http://schemas.openxmlformats.org/officeDocument/2006/relationships/printerSettings" Target="../printerSettings/printerSettings105.bin"/></Relationships>
</file>

<file path=xl/worksheets/_rels/sheet107.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106.bin"/></Relationships>
</file>

<file path=xl/worksheets/_rels/sheet108.xml.rels><?xml version="1.0" encoding="UTF-8" standalone="yes"?>
<Relationships xmlns="http://schemas.openxmlformats.org/package/2006/relationships"><Relationship Id="rId2" Type="http://schemas.openxmlformats.org/officeDocument/2006/relationships/drawing" Target="../drawings/drawing106.xml"/><Relationship Id="rId1" Type="http://schemas.openxmlformats.org/officeDocument/2006/relationships/printerSettings" Target="../printerSettings/printerSettings107.bin"/></Relationships>
</file>

<file path=xl/worksheets/_rels/sheet109.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108.bin"/></Relationships>
</file>

<file path=xl/worksheets/_rels/sheet110.xml.rels><?xml version="1.0" encoding="UTF-8" standalone="yes"?>
<Relationships xmlns="http://schemas.openxmlformats.org/package/2006/relationships"><Relationship Id="rId2" Type="http://schemas.openxmlformats.org/officeDocument/2006/relationships/drawing" Target="../drawings/drawing108.xml"/><Relationship Id="rId1" Type="http://schemas.openxmlformats.org/officeDocument/2006/relationships/printerSettings" Target="../printerSettings/printerSettings109.bin"/></Relationships>
</file>

<file path=xl/worksheets/_rels/sheet111.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110.bin"/></Relationships>
</file>

<file path=xl/worksheets/_rels/sheet112.xml.rels><?xml version="1.0" encoding="UTF-8" standalone="yes"?>
<Relationships xmlns="http://schemas.openxmlformats.org/package/2006/relationships"><Relationship Id="rId2" Type="http://schemas.openxmlformats.org/officeDocument/2006/relationships/drawing" Target="../drawings/drawing110.xml"/><Relationship Id="rId1" Type="http://schemas.openxmlformats.org/officeDocument/2006/relationships/printerSettings" Target="../printerSettings/printerSettings111.bin"/></Relationships>
</file>

<file path=xl/worksheets/_rels/sheet113.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112.bin"/></Relationships>
</file>

<file path=xl/worksheets/_rels/sheet114.xml.rels><?xml version="1.0" encoding="UTF-8" standalone="yes"?>
<Relationships xmlns="http://schemas.openxmlformats.org/package/2006/relationships"><Relationship Id="rId2" Type="http://schemas.openxmlformats.org/officeDocument/2006/relationships/drawing" Target="../drawings/drawing112.xml"/><Relationship Id="rId1" Type="http://schemas.openxmlformats.org/officeDocument/2006/relationships/printerSettings" Target="../printerSettings/printerSettings113.bin"/></Relationships>
</file>

<file path=xl/worksheets/_rels/sheet115.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114.bin"/></Relationships>
</file>

<file path=xl/worksheets/_rels/sheet116.xml.rels><?xml version="1.0" encoding="UTF-8" standalone="yes"?>
<Relationships xmlns="http://schemas.openxmlformats.org/package/2006/relationships"><Relationship Id="rId2" Type="http://schemas.openxmlformats.org/officeDocument/2006/relationships/drawing" Target="../drawings/drawing114.xml"/><Relationship Id="rId1" Type="http://schemas.openxmlformats.org/officeDocument/2006/relationships/printerSettings" Target="../printerSettings/printerSettings115.bin"/></Relationships>
</file>

<file path=xl/worksheets/_rels/sheet117.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116.bin"/></Relationships>
</file>

<file path=xl/worksheets/_rels/sheet118.xml.rels><?xml version="1.0" encoding="UTF-8" standalone="yes"?>
<Relationships xmlns="http://schemas.openxmlformats.org/package/2006/relationships"><Relationship Id="rId2" Type="http://schemas.openxmlformats.org/officeDocument/2006/relationships/drawing" Target="../drawings/drawing116.xml"/><Relationship Id="rId1" Type="http://schemas.openxmlformats.org/officeDocument/2006/relationships/printerSettings" Target="../printerSettings/printerSettings117.bin"/></Relationships>
</file>

<file path=xl/worksheets/_rels/sheet11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118.bin"/></Relationships>
</file>

<file path=xl/worksheets/_rels/sheet120.xml.rels><?xml version="1.0" encoding="UTF-8" standalone="yes"?>
<Relationships xmlns="http://schemas.openxmlformats.org/package/2006/relationships"><Relationship Id="rId2" Type="http://schemas.openxmlformats.org/officeDocument/2006/relationships/drawing" Target="../drawings/drawing118.xml"/><Relationship Id="rId1" Type="http://schemas.openxmlformats.org/officeDocument/2006/relationships/printerSettings" Target="../printerSettings/printerSettings119.bin"/></Relationships>
</file>

<file path=xl/worksheets/_rels/sheet121.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120.bin"/></Relationships>
</file>

<file path=xl/worksheets/_rels/sheet122.xml.rels><?xml version="1.0" encoding="UTF-8" standalone="yes"?>
<Relationships xmlns="http://schemas.openxmlformats.org/package/2006/relationships"><Relationship Id="rId2" Type="http://schemas.openxmlformats.org/officeDocument/2006/relationships/drawing" Target="../drawings/drawing120.xml"/><Relationship Id="rId1" Type="http://schemas.openxmlformats.org/officeDocument/2006/relationships/printerSettings" Target="../printerSettings/printerSettings121.bin"/></Relationships>
</file>

<file path=xl/worksheets/_rels/sheet123.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122.bin"/></Relationships>
</file>

<file path=xl/worksheets/_rels/sheet124.xml.rels><?xml version="1.0" encoding="UTF-8" standalone="yes"?>
<Relationships xmlns="http://schemas.openxmlformats.org/package/2006/relationships"><Relationship Id="rId2" Type="http://schemas.openxmlformats.org/officeDocument/2006/relationships/drawing" Target="../drawings/drawing122.xml"/><Relationship Id="rId1" Type="http://schemas.openxmlformats.org/officeDocument/2006/relationships/printerSettings" Target="../printerSettings/printerSettings123.bin"/></Relationships>
</file>

<file path=xl/worksheets/_rels/sheet125.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124.bin"/></Relationships>
</file>

<file path=xl/worksheets/_rels/sheet126.xml.rels><?xml version="1.0" encoding="UTF-8" standalone="yes"?>
<Relationships xmlns="http://schemas.openxmlformats.org/package/2006/relationships"><Relationship Id="rId2" Type="http://schemas.openxmlformats.org/officeDocument/2006/relationships/drawing" Target="../drawings/drawing124.xml"/><Relationship Id="rId1" Type="http://schemas.openxmlformats.org/officeDocument/2006/relationships/printerSettings" Target="../printerSettings/printerSettings125.bin"/></Relationships>
</file>

<file path=xl/worksheets/_rels/sheet127.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126.bin"/></Relationships>
</file>

<file path=xl/worksheets/_rels/sheet128.xml.rels><?xml version="1.0" encoding="UTF-8" standalone="yes"?>
<Relationships xmlns="http://schemas.openxmlformats.org/package/2006/relationships"><Relationship Id="rId2" Type="http://schemas.openxmlformats.org/officeDocument/2006/relationships/drawing" Target="../drawings/drawing126.xml"/><Relationship Id="rId1" Type="http://schemas.openxmlformats.org/officeDocument/2006/relationships/printerSettings" Target="../printerSettings/printerSettings127.bin"/></Relationships>
</file>

<file path=xl/worksheets/_rels/sheet129.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128.bin"/></Relationships>
</file>

<file path=xl/worksheets/_rels/sheet130.xml.rels><?xml version="1.0" encoding="UTF-8" standalone="yes"?>
<Relationships xmlns="http://schemas.openxmlformats.org/package/2006/relationships"><Relationship Id="rId2" Type="http://schemas.openxmlformats.org/officeDocument/2006/relationships/drawing" Target="../drawings/drawing128.xml"/><Relationship Id="rId1" Type="http://schemas.openxmlformats.org/officeDocument/2006/relationships/printerSettings" Target="../printerSettings/printerSettings129.bin"/></Relationships>
</file>

<file path=xl/worksheets/_rels/sheet131.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130.bin"/></Relationships>
</file>

<file path=xl/worksheets/_rels/sheet132.xml.rels><?xml version="1.0" encoding="UTF-8" standalone="yes"?>
<Relationships xmlns="http://schemas.openxmlformats.org/package/2006/relationships"><Relationship Id="rId2" Type="http://schemas.openxmlformats.org/officeDocument/2006/relationships/drawing" Target="../drawings/drawing130.xml"/><Relationship Id="rId1" Type="http://schemas.openxmlformats.org/officeDocument/2006/relationships/printerSettings" Target="../printerSettings/printerSettings131.bin"/></Relationships>
</file>

<file path=xl/worksheets/_rels/sheet133.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132.bin"/></Relationships>
</file>

<file path=xl/worksheets/_rels/sheet134.xml.rels><?xml version="1.0" encoding="UTF-8" standalone="yes"?>
<Relationships xmlns="http://schemas.openxmlformats.org/package/2006/relationships"><Relationship Id="rId2" Type="http://schemas.openxmlformats.org/officeDocument/2006/relationships/drawing" Target="../drawings/drawing132.xml"/><Relationship Id="rId1" Type="http://schemas.openxmlformats.org/officeDocument/2006/relationships/printerSettings" Target="../printerSettings/printerSettings133.bin"/></Relationships>
</file>

<file path=xl/worksheets/_rels/sheet135.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134.bin"/></Relationships>
</file>

<file path=xl/worksheets/_rels/sheet136.xml.rels><?xml version="1.0" encoding="UTF-8" standalone="yes"?>
<Relationships xmlns="http://schemas.openxmlformats.org/package/2006/relationships"><Relationship Id="rId2" Type="http://schemas.openxmlformats.org/officeDocument/2006/relationships/drawing" Target="../drawings/drawing134.xml"/><Relationship Id="rId1" Type="http://schemas.openxmlformats.org/officeDocument/2006/relationships/printerSettings" Target="../printerSettings/printerSettings135.bin"/></Relationships>
</file>

<file path=xl/worksheets/_rels/sheet137.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136.bin"/></Relationships>
</file>

<file path=xl/worksheets/_rels/sheet138.xml.rels><?xml version="1.0" encoding="UTF-8" standalone="yes"?>
<Relationships xmlns="http://schemas.openxmlformats.org/package/2006/relationships"><Relationship Id="rId2" Type="http://schemas.openxmlformats.org/officeDocument/2006/relationships/drawing" Target="../drawings/drawing136.xml"/><Relationship Id="rId1" Type="http://schemas.openxmlformats.org/officeDocument/2006/relationships/printerSettings" Target="../printerSettings/printerSettings137.bin"/></Relationships>
</file>

<file path=xl/worksheets/_rels/sheet13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138.bin"/></Relationships>
</file>

<file path=xl/worksheets/_rels/sheet140.xml.rels><?xml version="1.0" encoding="UTF-8" standalone="yes"?>
<Relationships xmlns="http://schemas.openxmlformats.org/package/2006/relationships"><Relationship Id="rId2" Type="http://schemas.openxmlformats.org/officeDocument/2006/relationships/drawing" Target="../drawings/drawing138.xml"/><Relationship Id="rId1" Type="http://schemas.openxmlformats.org/officeDocument/2006/relationships/printerSettings" Target="../printerSettings/printerSettings139.bin"/></Relationships>
</file>

<file path=xl/worksheets/_rels/sheet141.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140.bin"/></Relationships>
</file>

<file path=xl/worksheets/_rels/sheet142.xml.rels><?xml version="1.0" encoding="UTF-8" standalone="yes"?>
<Relationships xmlns="http://schemas.openxmlformats.org/package/2006/relationships"><Relationship Id="rId2" Type="http://schemas.openxmlformats.org/officeDocument/2006/relationships/drawing" Target="../drawings/drawing140.xml"/><Relationship Id="rId1" Type="http://schemas.openxmlformats.org/officeDocument/2006/relationships/printerSettings" Target="../printerSettings/printerSettings141.bin"/></Relationships>
</file>

<file path=xl/worksheets/_rels/sheet143.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142.bin"/></Relationships>
</file>

<file path=xl/worksheets/_rels/sheet144.xml.rels><?xml version="1.0" encoding="UTF-8" standalone="yes"?>
<Relationships xmlns="http://schemas.openxmlformats.org/package/2006/relationships"><Relationship Id="rId2" Type="http://schemas.openxmlformats.org/officeDocument/2006/relationships/drawing" Target="../drawings/drawing142.xml"/><Relationship Id="rId1" Type="http://schemas.openxmlformats.org/officeDocument/2006/relationships/printerSettings" Target="../printerSettings/printerSettings143.bin"/></Relationships>
</file>

<file path=xl/worksheets/_rels/sheet145.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144.bin"/></Relationships>
</file>

<file path=xl/worksheets/_rels/sheet146.xml.rels><?xml version="1.0" encoding="UTF-8" standalone="yes"?>
<Relationships xmlns="http://schemas.openxmlformats.org/package/2006/relationships"><Relationship Id="rId2" Type="http://schemas.openxmlformats.org/officeDocument/2006/relationships/drawing" Target="../drawings/drawing144.xml"/><Relationship Id="rId1" Type="http://schemas.openxmlformats.org/officeDocument/2006/relationships/printerSettings" Target="../printerSettings/printerSettings145.bin"/></Relationships>
</file>

<file path=xl/worksheets/_rels/sheet147.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146.bin"/></Relationships>
</file>

<file path=xl/worksheets/_rels/sheet148.xml.rels><?xml version="1.0" encoding="UTF-8" standalone="yes"?>
<Relationships xmlns="http://schemas.openxmlformats.org/package/2006/relationships"><Relationship Id="rId2" Type="http://schemas.openxmlformats.org/officeDocument/2006/relationships/drawing" Target="../drawings/drawing146.xml"/><Relationship Id="rId1" Type="http://schemas.openxmlformats.org/officeDocument/2006/relationships/printerSettings" Target="../printerSettings/printerSettings147.bin"/></Relationships>
</file>

<file path=xl/worksheets/_rels/sheet149.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148.bin"/></Relationships>
</file>

<file path=xl/worksheets/_rels/sheet150.xml.rels><?xml version="1.0" encoding="UTF-8" standalone="yes"?>
<Relationships xmlns="http://schemas.openxmlformats.org/package/2006/relationships"><Relationship Id="rId2" Type="http://schemas.openxmlformats.org/officeDocument/2006/relationships/drawing" Target="../drawings/drawing148.xml"/><Relationship Id="rId1" Type="http://schemas.openxmlformats.org/officeDocument/2006/relationships/printerSettings" Target="../printerSettings/printerSettings149.bin"/></Relationships>
</file>

<file path=xl/worksheets/_rels/sheet151.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150.bin"/></Relationships>
</file>

<file path=xl/worksheets/_rels/sheet152.xml.rels><?xml version="1.0" encoding="UTF-8" standalone="yes"?>
<Relationships xmlns="http://schemas.openxmlformats.org/package/2006/relationships"><Relationship Id="rId2" Type="http://schemas.openxmlformats.org/officeDocument/2006/relationships/drawing" Target="../drawings/drawing150.xml"/><Relationship Id="rId1" Type="http://schemas.openxmlformats.org/officeDocument/2006/relationships/printerSettings" Target="../printerSettings/printerSettings151.bin"/></Relationships>
</file>

<file path=xl/worksheets/_rels/sheet153.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152.bin"/></Relationships>
</file>

<file path=xl/worksheets/_rels/sheet154.xml.rels><?xml version="1.0" encoding="UTF-8" standalone="yes"?>
<Relationships xmlns="http://schemas.openxmlformats.org/package/2006/relationships"><Relationship Id="rId2" Type="http://schemas.openxmlformats.org/officeDocument/2006/relationships/drawing" Target="../drawings/drawing152.xml"/><Relationship Id="rId1" Type="http://schemas.openxmlformats.org/officeDocument/2006/relationships/printerSettings" Target="../printerSettings/printerSettings153.bin"/></Relationships>
</file>

<file path=xl/worksheets/_rels/sheet155.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154.bin"/></Relationships>
</file>

<file path=xl/worksheets/_rels/sheet156.xml.rels><?xml version="1.0" encoding="UTF-8" standalone="yes"?>
<Relationships xmlns="http://schemas.openxmlformats.org/package/2006/relationships"><Relationship Id="rId2" Type="http://schemas.openxmlformats.org/officeDocument/2006/relationships/drawing" Target="../drawings/drawing154.xml"/><Relationship Id="rId1" Type="http://schemas.openxmlformats.org/officeDocument/2006/relationships/printerSettings" Target="../printerSettings/printerSettings155.bin"/></Relationships>
</file>

<file path=xl/worksheets/_rels/sheet157.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156.bin"/></Relationships>
</file>

<file path=xl/worksheets/_rels/sheet158.xml.rels><?xml version="1.0" encoding="UTF-8" standalone="yes"?>
<Relationships xmlns="http://schemas.openxmlformats.org/package/2006/relationships"><Relationship Id="rId2" Type="http://schemas.openxmlformats.org/officeDocument/2006/relationships/drawing" Target="../drawings/drawing156.xml"/><Relationship Id="rId1" Type="http://schemas.openxmlformats.org/officeDocument/2006/relationships/printerSettings" Target="../printerSettings/printerSettings157.bin"/></Relationships>
</file>

<file path=xl/worksheets/_rels/sheet15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158.bin"/></Relationships>
</file>

<file path=xl/worksheets/_rels/sheet160.xml.rels><?xml version="1.0" encoding="UTF-8" standalone="yes"?>
<Relationships xmlns="http://schemas.openxmlformats.org/package/2006/relationships"><Relationship Id="rId2" Type="http://schemas.openxmlformats.org/officeDocument/2006/relationships/drawing" Target="../drawings/drawing158.xml"/><Relationship Id="rId1" Type="http://schemas.openxmlformats.org/officeDocument/2006/relationships/printerSettings" Target="../printerSettings/printerSettings159.bin"/></Relationships>
</file>

<file path=xl/worksheets/_rels/sheet161.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160.bin"/></Relationships>
</file>

<file path=xl/worksheets/_rels/sheet162.xml.rels><?xml version="1.0" encoding="UTF-8" standalone="yes"?>
<Relationships xmlns="http://schemas.openxmlformats.org/package/2006/relationships"><Relationship Id="rId2" Type="http://schemas.openxmlformats.org/officeDocument/2006/relationships/drawing" Target="../drawings/drawing160.xml"/><Relationship Id="rId1" Type="http://schemas.openxmlformats.org/officeDocument/2006/relationships/printerSettings" Target="../printerSettings/printerSettings161.bin"/></Relationships>
</file>

<file path=xl/worksheets/_rels/sheet163.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162.bin"/></Relationships>
</file>

<file path=xl/worksheets/_rels/sheet164.xml.rels><?xml version="1.0" encoding="UTF-8" standalone="yes"?>
<Relationships xmlns="http://schemas.openxmlformats.org/package/2006/relationships"><Relationship Id="rId2" Type="http://schemas.openxmlformats.org/officeDocument/2006/relationships/drawing" Target="../drawings/drawing162.xml"/><Relationship Id="rId1" Type="http://schemas.openxmlformats.org/officeDocument/2006/relationships/printerSettings" Target="../printerSettings/printerSettings163.bin"/></Relationships>
</file>

<file path=xl/worksheets/_rels/sheet165.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164.bin"/></Relationships>
</file>

<file path=xl/worksheets/_rels/sheet16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64.xml"/><Relationship Id="rId1" Type="http://schemas.openxmlformats.org/officeDocument/2006/relationships/printerSettings" Target="../printerSettings/printerSettings165.bin"/><Relationship Id="rId4" Type="http://schemas.openxmlformats.org/officeDocument/2006/relationships/comments" Target="../comments3.xml"/></Relationships>
</file>

<file path=xl/worksheets/_rels/sheet167.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66.bin"/></Relationships>
</file>

<file path=xl/worksheets/_rels/sheet168.xml.rels><?xml version="1.0" encoding="UTF-8" standalone="yes"?>
<Relationships xmlns="http://schemas.openxmlformats.org/package/2006/relationships"><Relationship Id="rId2" Type="http://schemas.openxmlformats.org/officeDocument/2006/relationships/drawing" Target="../drawings/drawing166.xml"/><Relationship Id="rId1" Type="http://schemas.openxmlformats.org/officeDocument/2006/relationships/printerSettings" Target="../printerSettings/printerSettings167.bin"/></Relationships>
</file>

<file path=xl/worksheets/_rels/sheet169.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68.bin"/></Relationships>
</file>

<file path=xl/worksheets/_rels/sheet170.xml.rels><?xml version="1.0" encoding="UTF-8" standalone="yes"?>
<Relationships xmlns="http://schemas.openxmlformats.org/package/2006/relationships"><Relationship Id="rId2" Type="http://schemas.openxmlformats.org/officeDocument/2006/relationships/drawing" Target="../drawings/drawing168.xml"/><Relationship Id="rId1" Type="http://schemas.openxmlformats.org/officeDocument/2006/relationships/printerSettings" Target="../printerSettings/printerSettings169.bin"/></Relationships>
</file>

<file path=xl/worksheets/_rels/sheet171.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70.bin"/></Relationships>
</file>

<file path=xl/worksheets/_rels/sheet172.xml.rels><?xml version="1.0" encoding="UTF-8" standalone="yes"?>
<Relationships xmlns="http://schemas.openxmlformats.org/package/2006/relationships"><Relationship Id="rId2" Type="http://schemas.openxmlformats.org/officeDocument/2006/relationships/drawing" Target="../drawings/drawing170.xml"/><Relationship Id="rId1" Type="http://schemas.openxmlformats.org/officeDocument/2006/relationships/printerSettings" Target="../printerSettings/printerSettings171.bin"/></Relationships>
</file>

<file path=xl/worksheets/_rels/sheet173.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72.bin"/></Relationships>
</file>

<file path=xl/worksheets/_rels/sheet174.xml.rels><?xml version="1.0" encoding="UTF-8" standalone="yes"?>
<Relationships xmlns="http://schemas.openxmlformats.org/package/2006/relationships"><Relationship Id="rId2" Type="http://schemas.openxmlformats.org/officeDocument/2006/relationships/drawing" Target="../drawings/drawing172.xml"/><Relationship Id="rId1" Type="http://schemas.openxmlformats.org/officeDocument/2006/relationships/printerSettings" Target="../printerSettings/printerSettings173.bin"/></Relationships>
</file>

<file path=xl/worksheets/_rels/sheet175.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74.bin"/></Relationships>
</file>

<file path=xl/worksheets/_rels/sheet176.xml.rels><?xml version="1.0" encoding="UTF-8" standalone="yes"?>
<Relationships xmlns="http://schemas.openxmlformats.org/package/2006/relationships"><Relationship Id="rId2" Type="http://schemas.openxmlformats.org/officeDocument/2006/relationships/drawing" Target="../drawings/drawing174.xml"/><Relationship Id="rId1" Type="http://schemas.openxmlformats.org/officeDocument/2006/relationships/printerSettings" Target="../printerSettings/printerSettings175.bin"/></Relationships>
</file>

<file path=xl/worksheets/_rels/sheet177.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76.bin"/></Relationships>
</file>

<file path=xl/worksheets/_rels/sheet178.xml.rels><?xml version="1.0" encoding="UTF-8" standalone="yes"?>
<Relationships xmlns="http://schemas.openxmlformats.org/package/2006/relationships"><Relationship Id="rId2" Type="http://schemas.openxmlformats.org/officeDocument/2006/relationships/drawing" Target="../drawings/drawing176.xml"/><Relationship Id="rId1" Type="http://schemas.openxmlformats.org/officeDocument/2006/relationships/printerSettings" Target="../printerSettings/printerSettings177.bin"/></Relationships>
</file>

<file path=xl/worksheets/_rels/sheet17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78.bin"/></Relationships>
</file>

<file path=xl/worksheets/_rels/sheet180.xml.rels><?xml version="1.0" encoding="UTF-8" standalone="yes"?>
<Relationships xmlns="http://schemas.openxmlformats.org/package/2006/relationships"><Relationship Id="rId2" Type="http://schemas.openxmlformats.org/officeDocument/2006/relationships/drawing" Target="../drawings/drawing178.xml"/><Relationship Id="rId1" Type="http://schemas.openxmlformats.org/officeDocument/2006/relationships/printerSettings" Target="../printerSettings/printerSettings179.bin"/></Relationships>
</file>

<file path=xl/worksheets/_rels/sheet181.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80.bin"/></Relationships>
</file>

<file path=xl/worksheets/_rels/sheet182.xml.rels><?xml version="1.0" encoding="UTF-8" standalone="yes"?>
<Relationships xmlns="http://schemas.openxmlformats.org/package/2006/relationships"><Relationship Id="rId2" Type="http://schemas.openxmlformats.org/officeDocument/2006/relationships/drawing" Target="../drawings/drawing180.xml"/><Relationship Id="rId1" Type="http://schemas.openxmlformats.org/officeDocument/2006/relationships/printerSettings" Target="../printerSettings/printerSettings181.bin"/></Relationships>
</file>

<file path=xl/worksheets/_rels/sheet183.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82.bin"/></Relationships>
</file>

<file path=xl/worksheets/_rels/sheet184.xml.rels><?xml version="1.0" encoding="UTF-8" standalone="yes"?>
<Relationships xmlns="http://schemas.openxmlformats.org/package/2006/relationships"><Relationship Id="rId2" Type="http://schemas.openxmlformats.org/officeDocument/2006/relationships/drawing" Target="../drawings/drawing182.xml"/><Relationship Id="rId1" Type="http://schemas.openxmlformats.org/officeDocument/2006/relationships/printerSettings" Target="../printerSettings/printerSettings183.bin"/></Relationships>
</file>

<file path=xl/worksheets/_rels/sheet185.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84.bin"/></Relationships>
</file>

<file path=xl/worksheets/_rels/sheet186.xml.rels><?xml version="1.0" encoding="UTF-8" standalone="yes"?>
<Relationships xmlns="http://schemas.openxmlformats.org/package/2006/relationships"><Relationship Id="rId2" Type="http://schemas.openxmlformats.org/officeDocument/2006/relationships/drawing" Target="../drawings/drawing184.xml"/><Relationship Id="rId1" Type="http://schemas.openxmlformats.org/officeDocument/2006/relationships/printerSettings" Target="../printerSettings/printerSettings185.bin"/></Relationships>
</file>

<file path=xl/worksheets/_rels/sheet187.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86.bin"/></Relationships>
</file>

<file path=xl/worksheets/_rels/sheet188.xml.rels><?xml version="1.0" encoding="UTF-8" standalone="yes"?>
<Relationships xmlns="http://schemas.openxmlformats.org/package/2006/relationships"><Relationship Id="rId2" Type="http://schemas.openxmlformats.org/officeDocument/2006/relationships/drawing" Target="../drawings/drawing186.xml"/><Relationship Id="rId1" Type="http://schemas.openxmlformats.org/officeDocument/2006/relationships/printerSettings" Target="../printerSettings/printerSettings187.bin"/></Relationships>
</file>

<file path=xl/worksheets/_rels/sheet189.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88.bin"/></Relationships>
</file>

<file path=xl/worksheets/_rels/sheet190.xml.rels><?xml version="1.0" encoding="UTF-8" standalone="yes"?>
<Relationships xmlns="http://schemas.openxmlformats.org/package/2006/relationships"><Relationship Id="rId2" Type="http://schemas.openxmlformats.org/officeDocument/2006/relationships/drawing" Target="../drawings/drawing188.xml"/><Relationship Id="rId1" Type="http://schemas.openxmlformats.org/officeDocument/2006/relationships/printerSettings" Target="../printerSettings/printerSettings189.bin"/></Relationships>
</file>

<file path=xl/worksheets/_rels/sheet191.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90.bin"/></Relationships>
</file>

<file path=xl/worksheets/_rels/sheet192.xml.rels><?xml version="1.0" encoding="UTF-8" standalone="yes"?>
<Relationships xmlns="http://schemas.openxmlformats.org/package/2006/relationships"><Relationship Id="rId2" Type="http://schemas.openxmlformats.org/officeDocument/2006/relationships/drawing" Target="../drawings/drawing190.xml"/><Relationship Id="rId1" Type="http://schemas.openxmlformats.org/officeDocument/2006/relationships/printerSettings" Target="../printerSettings/printerSettings191.bin"/></Relationships>
</file>

<file path=xl/worksheets/_rels/sheet193.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92.bin"/></Relationships>
</file>

<file path=xl/worksheets/_rels/sheet194.xml.rels><?xml version="1.0" encoding="UTF-8" standalone="yes"?>
<Relationships xmlns="http://schemas.openxmlformats.org/package/2006/relationships"><Relationship Id="rId2" Type="http://schemas.openxmlformats.org/officeDocument/2006/relationships/drawing" Target="../drawings/drawing192.xml"/><Relationship Id="rId1" Type="http://schemas.openxmlformats.org/officeDocument/2006/relationships/printerSettings" Target="../printerSettings/printerSettings193.bin"/></Relationships>
</file>

<file path=xl/worksheets/_rels/sheet195.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94.bin"/></Relationships>
</file>

<file path=xl/worksheets/_rels/sheet196.xml.rels><?xml version="1.0" encoding="UTF-8" standalone="yes"?>
<Relationships xmlns="http://schemas.openxmlformats.org/package/2006/relationships"><Relationship Id="rId2" Type="http://schemas.openxmlformats.org/officeDocument/2006/relationships/drawing" Target="../drawings/drawing194.xml"/><Relationship Id="rId1" Type="http://schemas.openxmlformats.org/officeDocument/2006/relationships/printerSettings" Target="../printerSettings/printerSettings195.bin"/></Relationships>
</file>

<file path=xl/worksheets/_rels/sheet197.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96.bin"/></Relationships>
</file>

<file path=xl/worksheets/_rels/sheet198.xml.rels><?xml version="1.0" encoding="UTF-8" standalone="yes"?>
<Relationships xmlns="http://schemas.openxmlformats.org/package/2006/relationships"><Relationship Id="rId2" Type="http://schemas.openxmlformats.org/officeDocument/2006/relationships/drawing" Target="../drawings/drawing196.xml"/><Relationship Id="rId1" Type="http://schemas.openxmlformats.org/officeDocument/2006/relationships/printerSettings" Target="../printerSettings/printerSettings197.bin"/></Relationships>
</file>

<file path=xl/worksheets/_rels/sheet1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98.bin"/></Relationships>
</file>

<file path=xl/worksheets/_rels/sheet200.xml.rels><?xml version="1.0" encoding="UTF-8" standalone="yes"?>
<Relationships xmlns="http://schemas.openxmlformats.org/package/2006/relationships"><Relationship Id="rId2" Type="http://schemas.openxmlformats.org/officeDocument/2006/relationships/drawing" Target="../drawings/drawing198.xml"/><Relationship Id="rId1" Type="http://schemas.openxmlformats.org/officeDocument/2006/relationships/printerSettings" Target="../printerSettings/printerSettings199.bin"/></Relationships>
</file>

<file path=xl/worksheets/_rels/sheet201.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200.bin"/></Relationships>
</file>

<file path=xl/worksheets/_rels/sheet202.xml.rels><?xml version="1.0" encoding="UTF-8" standalone="yes"?>
<Relationships xmlns="http://schemas.openxmlformats.org/package/2006/relationships"><Relationship Id="rId2" Type="http://schemas.openxmlformats.org/officeDocument/2006/relationships/drawing" Target="../drawings/drawing200.xml"/><Relationship Id="rId1" Type="http://schemas.openxmlformats.org/officeDocument/2006/relationships/printerSettings" Target="../printerSettings/printerSettings201.bin"/></Relationships>
</file>

<file path=xl/worksheets/_rels/sheet203.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202.bin"/></Relationships>
</file>

<file path=xl/worksheets/_rels/sheet204.xml.rels><?xml version="1.0" encoding="UTF-8" standalone="yes"?>
<Relationships xmlns="http://schemas.openxmlformats.org/package/2006/relationships"><Relationship Id="rId2" Type="http://schemas.openxmlformats.org/officeDocument/2006/relationships/drawing" Target="../drawings/drawing202.xml"/><Relationship Id="rId1" Type="http://schemas.openxmlformats.org/officeDocument/2006/relationships/printerSettings" Target="../printerSettings/printerSettings203.bin"/></Relationships>
</file>

<file path=xl/worksheets/_rels/sheet205.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204.bin"/></Relationships>
</file>

<file path=xl/worksheets/_rels/sheet206.xml.rels><?xml version="1.0" encoding="UTF-8" standalone="yes"?>
<Relationships xmlns="http://schemas.openxmlformats.org/package/2006/relationships"><Relationship Id="rId2" Type="http://schemas.openxmlformats.org/officeDocument/2006/relationships/drawing" Target="../drawings/drawing204.xml"/><Relationship Id="rId1" Type="http://schemas.openxmlformats.org/officeDocument/2006/relationships/printerSettings" Target="../printerSettings/printerSettings205.bin"/></Relationships>
</file>

<file path=xl/worksheets/_rels/sheet207.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206.bin"/></Relationships>
</file>

<file path=xl/worksheets/_rels/sheet208.xml.rels><?xml version="1.0" encoding="UTF-8" standalone="yes"?>
<Relationships xmlns="http://schemas.openxmlformats.org/package/2006/relationships"><Relationship Id="rId2" Type="http://schemas.openxmlformats.org/officeDocument/2006/relationships/drawing" Target="../drawings/drawing206.xml"/><Relationship Id="rId1" Type="http://schemas.openxmlformats.org/officeDocument/2006/relationships/printerSettings" Target="../printerSettings/printerSettings207.bin"/></Relationships>
</file>

<file path=xl/worksheets/_rels/sheet209.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208.bin"/></Relationships>
</file>

<file path=xl/worksheets/_rels/sheet210.xml.rels><?xml version="1.0" encoding="UTF-8" standalone="yes"?>
<Relationships xmlns="http://schemas.openxmlformats.org/package/2006/relationships"><Relationship Id="rId2" Type="http://schemas.openxmlformats.org/officeDocument/2006/relationships/drawing" Target="../drawings/drawing208.xml"/><Relationship Id="rId1" Type="http://schemas.openxmlformats.org/officeDocument/2006/relationships/printerSettings" Target="../printerSettings/printerSettings209.bin"/></Relationships>
</file>

<file path=xl/worksheets/_rels/sheet211.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210.bin"/></Relationships>
</file>

<file path=xl/worksheets/_rels/sheet212.xml.rels><?xml version="1.0" encoding="UTF-8" standalone="yes"?>
<Relationships xmlns="http://schemas.openxmlformats.org/package/2006/relationships"><Relationship Id="rId2" Type="http://schemas.openxmlformats.org/officeDocument/2006/relationships/drawing" Target="../drawings/drawing210.xml"/><Relationship Id="rId1" Type="http://schemas.openxmlformats.org/officeDocument/2006/relationships/printerSettings" Target="../printerSettings/printerSettings211.bin"/></Relationships>
</file>

<file path=xl/worksheets/_rels/sheet213.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212.bin"/></Relationships>
</file>

<file path=xl/worksheets/_rels/sheet214.xml.rels><?xml version="1.0" encoding="UTF-8" standalone="yes"?>
<Relationships xmlns="http://schemas.openxmlformats.org/package/2006/relationships"><Relationship Id="rId2" Type="http://schemas.openxmlformats.org/officeDocument/2006/relationships/drawing" Target="../drawings/drawing212.xml"/><Relationship Id="rId1" Type="http://schemas.openxmlformats.org/officeDocument/2006/relationships/printerSettings" Target="../printerSettings/printerSettings213.bin"/></Relationships>
</file>

<file path=xl/worksheets/_rels/sheet215.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214.bin"/></Relationships>
</file>

<file path=xl/worksheets/_rels/sheet216.xml.rels><?xml version="1.0" encoding="UTF-8" standalone="yes"?>
<Relationships xmlns="http://schemas.openxmlformats.org/package/2006/relationships"><Relationship Id="rId2" Type="http://schemas.openxmlformats.org/officeDocument/2006/relationships/drawing" Target="../drawings/drawing214.xml"/><Relationship Id="rId1" Type="http://schemas.openxmlformats.org/officeDocument/2006/relationships/printerSettings" Target="../printerSettings/printerSettings215.bin"/></Relationships>
</file>

<file path=xl/worksheets/_rels/sheet217.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216.bin"/></Relationships>
</file>

<file path=xl/worksheets/_rels/sheet218.xml.rels><?xml version="1.0" encoding="UTF-8" standalone="yes"?>
<Relationships xmlns="http://schemas.openxmlformats.org/package/2006/relationships"><Relationship Id="rId2" Type="http://schemas.openxmlformats.org/officeDocument/2006/relationships/drawing" Target="../drawings/drawing216.xml"/><Relationship Id="rId1" Type="http://schemas.openxmlformats.org/officeDocument/2006/relationships/printerSettings" Target="../printerSettings/printerSettings217.bin"/></Relationships>
</file>

<file path=xl/worksheets/_rels/sheet21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218.bin"/></Relationships>
</file>

<file path=xl/worksheets/_rels/sheet220.xml.rels><?xml version="1.0" encoding="UTF-8" standalone="yes"?>
<Relationships xmlns="http://schemas.openxmlformats.org/package/2006/relationships"><Relationship Id="rId2" Type="http://schemas.openxmlformats.org/officeDocument/2006/relationships/drawing" Target="../drawings/drawing218.xml"/><Relationship Id="rId1" Type="http://schemas.openxmlformats.org/officeDocument/2006/relationships/printerSettings" Target="../printerSettings/printerSettings219.bin"/></Relationships>
</file>

<file path=xl/worksheets/_rels/sheet221.xml.rels><?xml version="1.0" encoding="UTF-8" standalone="yes"?>
<Relationships xmlns="http://schemas.openxmlformats.org/package/2006/relationships"><Relationship Id="rId2" Type="http://schemas.openxmlformats.org/officeDocument/2006/relationships/drawing" Target="../drawings/drawing219.xml"/><Relationship Id="rId1" Type="http://schemas.openxmlformats.org/officeDocument/2006/relationships/printerSettings" Target="../printerSettings/printerSettings220.bin"/></Relationships>
</file>

<file path=xl/worksheets/_rels/sheet222.xml.rels><?xml version="1.0" encoding="UTF-8" standalone="yes"?>
<Relationships xmlns="http://schemas.openxmlformats.org/package/2006/relationships"><Relationship Id="rId2" Type="http://schemas.openxmlformats.org/officeDocument/2006/relationships/drawing" Target="../drawings/drawing220.xml"/><Relationship Id="rId1" Type="http://schemas.openxmlformats.org/officeDocument/2006/relationships/printerSettings" Target="../printerSettings/printerSettings221.bin"/></Relationships>
</file>

<file path=xl/worksheets/_rels/sheet223.xml.rels><?xml version="1.0" encoding="UTF-8" standalone="yes"?>
<Relationships xmlns="http://schemas.openxmlformats.org/package/2006/relationships"><Relationship Id="rId2" Type="http://schemas.openxmlformats.org/officeDocument/2006/relationships/drawing" Target="../drawings/drawing221.xml"/><Relationship Id="rId1" Type="http://schemas.openxmlformats.org/officeDocument/2006/relationships/printerSettings" Target="../printerSettings/printerSettings222.bin"/></Relationships>
</file>

<file path=xl/worksheets/_rels/sheet224.xml.rels><?xml version="1.0" encoding="UTF-8" standalone="yes"?>
<Relationships xmlns="http://schemas.openxmlformats.org/package/2006/relationships"><Relationship Id="rId2" Type="http://schemas.openxmlformats.org/officeDocument/2006/relationships/drawing" Target="../drawings/drawing222.xml"/><Relationship Id="rId1" Type="http://schemas.openxmlformats.org/officeDocument/2006/relationships/printerSettings" Target="../printerSettings/printerSettings223.bin"/></Relationships>
</file>

<file path=xl/worksheets/_rels/sheet225.xml.rels><?xml version="1.0" encoding="UTF-8" standalone="yes"?>
<Relationships xmlns="http://schemas.openxmlformats.org/package/2006/relationships"><Relationship Id="rId2" Type="http://schemas.openxmlformats.org/officeDocument/2006/relationships/drawing" Target="../drawings/drawing223.xml"/><Relationship Id="rId1" Type="http://schemas.openxmlformats.org/officeDocument/2006/relationships/printerSettings" Target="../printerSettings/printerSettings224.bin"/></Relationships>
</file>

<file path=xl/worksheets/_rels/sheet226.xml.rels><?xml version="1.0" encoding="UTF-8" standalone="yes"?>
<Relationships xmlns="http://schemas.openxmlformats.org/package/2006/relationships"><Relationship Id="rId2" Type="http://schemas.openxmlformats.org/officeDocument/2006/relationships/drawing" Target="../drawings/drawing224.xml"/><Relationship Id="rId1" Type="http://schemas.openxmlformats.org/officeDocument/2006/relationships/printerSettings" Target="../printerSettings/printerSettings225.bin"/></Relationships>
</file>

<file path=xl/worksheets/_rels/sheet227.xml.rels><?xml version="1.0" encoding="UTF-8" standalone="yes"?>
<Relationships xmlns="http://schemas.openxmlformats.org/package/2006/relationships"><Relationship Id="rId2" Type="http://schemas.openxmlformats.org/officeDocument/2006/relationships/drawing" Target="../drawings/drawing225.xml"/><Relationship Id="rId1" Type="http://schemas.openxmlformats.org/officeDocument/2006/relationships/printerSettings" Target="../printerSettings/printerSettings226.bin"/></Relationships>
</file>

<file path=xl/worksheets/_rels/sheet228.xml.rels><?xml version="1.0" encoding="UTF-8" standalone="yes"?>
<Relationships xmlns="http://schemas.openxmlformats.org/package/2006/relationships"><Relationship Id="rId2" Type="http://schemas.openxmlformats.org/officeDocument/2006/relationships/drawing" Target="../drawings/drawing226.xml"/><Relationship Id="rId1" Type="http://schemas.openxmlformats.org/officeDocument/2006/relationships/printerSettings" Target="../printerSettings/printerSettings227.bin"/></Relationships>
</file>

<file path=xl/worksheets/_rels/sheet229.xml.rels><?xml version="1.0" encoding="UTF-8" standalone="yes"?>
<Relationships xmlns="http://schemas.openxmlformats.org/package/2006/relationships"><Relationship Id="rId2" Type="http://schemas.openxmlformats.org/officeDocument/2006/relationships/drawing" Target="../drawings/drawing227.xml"/><Relationship Id="rId1" Type="http://schemas.openxmlformats.org/officeDocument/2006/relationships/printerSettings" Target="../printerSettings/printerSettings228.bin"/></Relationships>
</file>

<file path=xl/worksheets/_rels/sheet230.xml.rels><?xml version="1.0" encoding="UTF-8" standalone="yes"?>
<Relationships xmlns="http://schemas.openxmlformats.org/package/2006/relationships"><Relationship Id="rId2" Type="http://schemas.openxmlformats.org/officeDocument/2006/relationships/drawing" Target="../drawings/drawing228.xml"/><Relationship Id="rId1" Type="http://schemas.openxmlformats.org/officeDocument/2006/relationships/printerSettings" Target="../printerSettings/printerSettings229.bin"/></Relationships>
</file>

<file path=xl/worksheets/_rels/sheet231.xml.rels><?xml version="1.0" encoding="UTF-8" standalone="yes"?>
<Relationships xmlns="http://schemas.openxmlformats.org/package/2006/relationships"><Relationship Id="rId2" Type="http://schemas.openxmlformats.org/officeDocument/2006/relationships/drawing" Target="../drawings/drawing229.xml"/><Relationship Id="rId1" Type="http://schemas.openxmlformats.org/officeDocument/2006/relationships/printerSettings" Target="../printerSettings/printerSettings230.bin"/></Relationships>
</file>

<file path=xl/worksheets/_rels/sheet232.xml.rels><?xml version="1.0" encoding="UTF-8" standalone="yes"?>
<Relationships xmlns="http://schemas.openxmlformats.org/package/2006/relationships"><Relationship Id="rId2" Type="http://schemas.openxmlformats.org/officeDocument/2006/relationships/drawing" Target="../drawings/drawing230.xml"/><Relationship Id="rId1" Type="http://schemas.openxmlformats.org/officeDocument/2006/relationships/printerSettings" Target="../printerSettings/printerSettings231.bin"/></Relationships>
</file>

<file path=xl/worksheets/_rels/sheet233.xml.rels><?xml version="1.0" encoding="UTF-8" standalone="yes"?>
<Relationships xmlns="http://schemas.openxmlformats.org/package/2006/relationships"><Relationship Id="rId1" Type="http://schemas.openxmlformats.org/officeDocument/2006/relationships/drawing" Target="../drawings/drawing231.xml"/></Relationships>
</file>

<file path=xl/worksheets/_rels/sheet234.xml.rels><?xml version="1.0" encoding="UTF-8" standalone="yes"?>
<Relationships xmlns="http://schemas.openxmlformats.org/package/2006/relationships"><Relationship Id="rId2" Type="http://schemas.openxmlformats.org/officeDocument/2006/relationships/drawing" Target="../drawings/drawing232.xml"/><Relationship Id="rId1" Type="http://schemas.openxmlformats.org/officeDocument/2006/relationships/printerSettings" Target="../printerSettings/printerSettings232.bin"/></Relationships>
</file>

<file path=xl/worksheets/_rels/sheet235.xml.rels><?xml version="1.0" encoding="UTF-8" standalone="yes"?>
<Relationships xmlns="http://schemas.openxmlformats.org/package/2006/relationships"><Relationship Id="rId2" Type="http://schemas.openxmlformats.org/officeDocument/2006/relationships/drawing" Target="../drawings/drawing233.xml"/><Relationship Id="rId1" Type="http://schemas.openxmlformats.org/officeDocument/2006/relationships/printerSettings" Target="../printerSettings/printerSettings233.bin"/></Relationships>
</file>

<file path=xl/worksheets/_rels/sheet236.xml.rels><?xml version="1.0" encoding="UTF-8" standalone="yes"?>
<Relationships xmlns="http://schemas.openxmlformats.org/package/2006/relationships"><Relationship Id="rId2" Type="http://schemas.openxmlformats.org/officeDocument/2006/relationships/drawing" Target="../drawings/drawing234.xml"/><Relationship Id="rId1" Type="http://schemas.openxmlformats.org/officeDocument/2006/relationships/printerSettings" Target="../printerSettings/printerSettings234.bin"/></Relationships>
</file>

<file path=xl/worksheets/_rels/sheet237.xml.rels><?xml version="1.0" encoding="UTF-8" standalone="yes"?>
<Relationships xmlns="http://schemas.openxmlformats.org/package/2006/relationships"><Relationship Id="rId2" Type="http://schemas.openxmlformats.org/officeDocument/2006/relationships/drawing" Target="../drawings/drawing235.xml"/><Relationship Id="rId1" Type="http://schemas.openxmlformats.org/officeDocument/2006/relationships/printerSettings" Target="../printerSettings/printerSettings235.bin"/></Relationships>
</file>

<file path=xl/worksheets/_rels/sheet238.xml.rels><?xml version="1.0" encoding="UTF-8" standalone="yes"?>
<Relationships xmlns="http://schemas.openxmlformats.org/package/2006/relationships"><Relationship Id="rId2" Type="http://schemas.openxmlformats.org/officeDocument/2006/relationships/drawing" Target="../drawings/drawing236.xml"/><Relationship Id="rId1" Type="http://schemas.openxmlformats.org/officeDocument/2006/relationships/printerSettings" Target="../printerSettings/printerSettings236.bin"/></Relationships>
</file>

<file path=xl/worksheets/_rels/sheet239.xml.rels><?xml version="1.0" encoding="UTF-8" standalone="yes"?>
<Relationships xmlns="http://schemas.openxmlformats.org/package/2006/relationships"><Relationship Id="rId2" Type="http://schemas.openxmlformats.org/officeDocument/2006/relationships/drawing" Target="../drawings/drawing237.xml"/><Relationship Id="rId1" Type="http://schemas.openxmlformats.org/officeDocument/2006/relationships/printerSettings" Target="../printerSettings/printerSettings237.bin"/></Relationships>
</file>

<file path=xl/worksheets/_rels/sheet240.xml.rels><?xml version="1.0" encoding="UTF-8" standalone="yes"?>
<Relationships xmlns="http://schemas.openxmlformats.org/package/2006/relationships"><Relationship Id="rId2" Type="http://schemas.openxmlformats.org/officeDocument/2006/relationships/drawing" Target="../drawings/drawing238.xml"/><Relationship Id="rId1" Type="http://schemas.openxmlformats.org/officeDocument/2006/relationships/printerSettings" Target="../printerSettings/printerSettings238.bin"/></Relationships>
</file>

<file path=xl/worksheets/_rels/sheet241.xml.rels><?xml version="1.0" encoding="UTF-8" standalone="yes"?>
<Relationships xmlns="http://schemas.openxmlformats.org/package/2006/relationships"><Relationship Id="rId2" Type="http://schemas.openxmlformats.org/officeDocument/2006/relationships/drawing" Target="../drawings/drawing239.xml"/><Relationship Id="rId1" Type="http://schemas.openxmlformats.org/officeDocument/2006/relationships/printerSettings" Target="../printerSettings/printerSettings239.bin"/></Relationships>
</file>

<file path=xl/worksheets/_rels/sheet242.xml.rels><?xml version="1.0" encoding="UTF-8" standalone="yes"?>
<Relationships xmlns="http://schemas.openxmlformats.org/package/2006/relationships"><Relationship Id="rId2" Type="http://schemas.openxmlformats.org/officeDocument/2006/relationships/drawing" Target="../drawings/drawing240.xml"/><Relationship Id="rId1" Type="http://schemas.openxmlformats.org/officeDocument/2006/relationships/printerSettings" Target="../printerSettings/printerSettings240.bin"/></Relationships>
</file>

<file path=xl/worksheets/_rels/sheet243.xml.rels><?xml version="1.0" encoding="UTF-8" standalone="yes"?>
<Relationships xmlns="http://schemas.openxmlformats.org/package/2006/relationships"><Relationship Id="rId2" Type="http://schemas.openxmlformats.org/officeDocument/2006/relationships/drawing" Target="../drawings/drawing241.xml"/><Relationship Id="rId1" Type="http://schemas.openxmlformats.org/officeDocument/2006/relationships/printerSettings" Target="../printerSettings/printerSettings241.bin"/></Relationships>
</file>

<file path=xl/worksheets/_rels/sheet24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42.xml"/><Relationship Id="rId1" Type="http://schemas.openxmlformats.org/officeDocument/2006/relationships/printerSettings" Target="../printerSettings/printerSettings242.bin"/><Relationship Id="rId4" Type="http://schemas.openxmlformats.org/officeDocument/2006/relationships/comments" Target="../comments4.xml"/></Relationships>
</file>

<file path=xl/worksheets/_rels/sheet245.xml.rels><?xml version="1.0" encoding="UTF-8" standalone="yes"?>
<Relationships xmlns="http://schemas.openxmlformats.org/package/2006/relationships"><Relationship Id="rId2" Type="http://schemas.openxmlformats.org/officeDocument/2006/relationships/drawing" Target="../drawings/drawing243.xml"/><Relationship Id="rId1" Type="http://schemas.openxmlformats.org/officeDocument/2006/relationships/printerSettings" Target="../printerSettings/printerSettings243.bin"/></Relationships>
</file>

<file path=xl/worksheets/_rels/sheet246.xml.rels><?xml version="1.0" encoding="UTF-8" standalone="yes"?>
<Relationships xmlns="http://schemas.openxmlformats.org/package/2006/relationships"><Relationship Id="rId2" Type="http://schemas.openxmlformats.org/officeDocument/2006/relationships/drawing" Target="../drawings/drawing244.xml"/><Relationship Id="rId1" Type="http://schemas.openxmlformats.org/officeDocument/2006/relationships/printerSettings" Target="../printerSettings/printerSettings244.bin"/></Relationships>
</file>

<file path=xl/worksheets/_rels/sheet247.xml.rels><?xml version="1.0" encoding="UTF-8" standalone="yes"?>
<Relationships xmlns="http://schemas.openxmlformats.org/package/2006/relationships"><Relationship Id="rId2" Type="http://schemas.openxmlformats.org/officeDocument/2006/relationships/drawing" Target="../drawings/drawing245.xml"/><Relationship Id="rId1" Type="http://schemas.openxmlformats.org/officeDocument/2006/relationships/printerSettings" Target="../printerSettings/printerSettings245.bin"/></Relationships>
</file>

<file path=xl/worksheets/_rels/sheet24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46.xml"/><Relationship Id="rId1" Type="http://schemas.openxmlformats.org/officeDocument/2006/relationships/printerSettings" Target="../printerSettings/printerSettings246.bin"/><Relationship Id="rId4" Type="http://schemas.openxmlformats.org/officeDocument/2006/relationships/comments" Target="../comments5.xml"/></Relationships>
</file>

<file path=xl/worksheets/_rels/sheet249.xml.rels><?xml version="1.0" encoding="UTF-8" standalone="yes"?>
<Relationships xmlns="http://schemas.openxmlformats.org/package/2006/relationships"><Relationship Id="rId2" Type="http://schemas.openxmlformats.org/officeDocument/2006/relationships/drawing" Target="../drawings/drawing247.xml"/><Relationship Id="rId1" Type="http://schemas.openxmlformats.org/officeDocument/2006/relationships/printerSettings" Target="../printerSettings/printerSettings247.bin"/></Relationships>
</file>

<file path=xl/worksheets/_rels/sheet250.xml.rels><?xml version="1.0" encoding="UTF-8" standalone="yes"?>
<Relationships xmlns="http://schemas.openxmlformats.org/package/2006/relationships"><Relationship Id="rId2" Type="http://schemas.openxmlformats.org/officeDocument/2006/relationships/drawing" Target="../drawings/drawing248.xml"/><Relationship Id="rId1" Type="http://schemas.openxmlformats.org/officeDocument/2006/relationships/printerSettings" Target="../printerSettings/printerSettings248.bin"/></Relationships>
</file>

<file path=xl/worksheets/_rels/sheet251.xml.rels><?xml version="1.0" encoding="UTF-8" standalone="yes"?>
<Relationships xmlns="http://schemas.openxmlformats.org/package/2006/relationships"><Relationship Id="rId2" Type="http://schemas.openxmlformats.org/officeDocument/2006/relationships/drawing" Target="../drawings/drawing249.xml"/><Relationship Id="rId1" Type="http://schemas.openxmlformats.org/officeDocument/2006/relationships/printerSettings" Target="../printerSettings/printerSettings249.bin"/></Relationships>
</file>

<file path=xl/worksheets/_rels/sheet252.xml.rels><?xml version="1.0" encoding="UTF-8" standalone="yes"?>
<Relationships xmlns="http://schemas.openxmlformats.org/package/2006/relationships"><Relationship Id="rId2" Type="http://schemas.openxmlformats.org/officeDocument/2006/relationships/drawing" Target="../drawings/drawing250.xml"/><Relationship Id="rId1" Type="http://schemas.openxmlformats.org/officeDocument/2006/relationships/printerSettings" Target="../printerSettings/printerSettings250.bin"/></Relationships>
</file>

<file path=xl/worksheets/_rels/sheet253.xml.rels><?xml version="1.0" encoding="UTF-8" standalone="yes"?>
<Relationships xmlns="http://schemas.openxmlformats.org/package/2006/relationships"><Relationship Id="rId2" Type="http://schemas.openxmlformats.org/officeDocument/2006/relationships/drawing" Target="../drawings/drawing251.xml"/><Relationship Id="rId1" Type="http://schemas.openxmlformats.org/officeDocument/2006/relationships/printerSettings" Target="../printerSettings/printerSettings251.bin"/></Relationships>
</file>

<file path=xl/worksheets/_rels/sheet254.xml.rels><?xml version="1.0" encoding="UTF-8" standalone="yes"?>
<Relationships xmlns="http://schemas.openxmlformats.org/package/2006/relationships"><Relationship Id="rId2" Type="http://schemas.openxmlformats.org/officeDocument/2006/relationships/drawing" Target="../drawings/drawing252.xml"/><Relationship Id="rId1" Type="http://schemas.openxmlformats.org/officeDocument/2006/relationships/printerSettings" Target="../printerSettings/printerSettings252.bin"/></Relationships>
</file>

<file path=xl/worksheets/_rels/sheet255.xml.rels><?xml version="1.0" encoding="UTF-8" standalone="yes"?>
<Relationships xmlns="http://schemas.openxmlformats.org/package/2006/relationships"><Relationship Id="rId2" Type="http://schemas.openxmlformats.org/officeDocument/2006/relationships/drawing" Target="../drawings/drawing253.xml"/><Relationship Id="rId1" Type="http://schemas.openxmlformats.org/officeDocument/2006/relationships/printerSettings" Target="../printerSettings/printerSettings253.bin"/></Relationships>
</file>

<file path=xl/worksheets/_rels/sheet256.xml.rels><?xml version="1.0" encoding="UTF-8" standalone="yes"?>
<Relationships xmlns="http://schemas.openxmlformats.org/package/2006/relationships"><Relationship Id="rId2" Type="http://schemas.openxmlformats.org/officeDocument/2006/relationships/drawing" Target="../drawings/drawing254.xml"/><Relationship Id="rId1" Type="http://schemas.openxmlformats.org/officeDocument/2006/relationships/printerSettings" Target="../printerSettings/printerSettings254.bin"/></Relationships>
</file>

<file path=xl/worksheets/_rels/sheet257.xml.rels><?xml version="1.0" encoding="UTF-8" standalone="yes"?>
<Relationships xmlns="http://schemas.openxmlformats.org/package/2006/relationships"><Relationship Id="rId2" Type="http://schemas.openxmlformats.org/officeDocument/2006/relationships/drawing" Target="../drawings/drawing255.xml"/><Relationship Id="rId1" Type="http://schemas.openxmlformats.org/officeDocument/2006/relationships/printerSettings" Target="../printerSettings/printerSettings255.bin"/></Relationships>
</file>

<file path=xl/worksheets/_rels/sheet258.xml.rels><?xml version="1.0" encoding="UTF-8" standalone="yes"?>
<Relationships xmlns="http://schemas.openxmlformats.org/package/2006/relationships"><Relationship Id="rId2" Type="http://schemas.openxmlformats.org/officeDocument/2006/relationships/drawing" Target="../drawings/drawing256.xml"/><Relationship Id="rId1" Type="http://schemas.openxmlformats.org/officeDocument/2006/relationships/printerSettings" Target="../printerSettings/printerSettings256.bin"/></Relationships>
</file>

<file path=xl/worksheets/_rels/sheet259.xml.rels><?xml version="1.0" encoding="UTF-8" standalone="yes"?>
<Relationships xmlns="http://schemas.openxmlformats.org/package/2006/relationships"><Relationship Id="rId2" Type="http://schemas.openxmlformats.org/officeDocument/2006/relationships/drawing" Target="../drawings/drawing257.xml"/><Relationship Id="rId1" Type="http://schemas.openxmlformats.org/officeDocument/2006/relationships/printerSettings" Target="../printerSettings/printerSettings257.bin"/></Relationships>
</file>

<file path=xl/worksheets/_rels/sheet260.xml.rels><?xml version="1.0" encoding="UTF-8" standalone="yes"?>
<Relationships xmlns="http://schemas.openxmlformats.org/package/2006/relationships"><Relationship Id="rId2" Type="http://schemas.openxmlformats.org/officeDocument/2006/relationships/drawing" Target="../drawings/drawing258.xml"/><Relationship Id="rId1" Type="http://schemas.openxmlformats.org/officeDocument/2006/relationships/printerSettings" Target="../printerSettings/printerSettings258.bin"/></Relationships>
</file>

<file path=xl/worksheets/_rels/sheet261.xml.rels><?xml version="1.0" encoding="UTF-8" standalone="yes"?>
<Relationships xmlns="http://schemas.openxmlformats.org/package/2006/relationships"><Relationship Id="rId2" Type="http://schemas.openxmlformats.org/officeDocument/2006/relationships/drawing" Target="../drawings/drawing259.xml"/><Relationship Id="rId1" Type="http://schemas.openxmlformats.org/officeDocument/2006/relationships/printerSettings" Target="../printerSettings/printerSettings259.bin"/></Relationships>
</file>

<file path=xl/worksheets/_rels/sheet262.xml.rels><?xml version="1.0" encoding="UTF-8" standalone="yes"?>
<Relationships xmlns="http://schemas.openxmlformats.org/package/2006/relationships"><Relationship Id="rId2" Type="http://schemas.openxmlformats.org/officeDocument/2006/relationships/drawing" Target="../drawings/drawing260.xml"/><Relationship Id="rId1" Type="http://schemas.openxmlformats.org/officeDocument/2006/relationships/printerSettings" Target="../printerSettings/printerSettings260.bin"/></Relationships>
</file>

<file path=xl/worksheets/_rels/sheet263.xml.rels><?xml version="1.0" encoding="UTF-8" standalone="yes"?>
<Relationships xmlns="http://schemas.openxmlformats.org/package/2006/relationships"><Relationship Id="rId2" Type="http://schemas.openxmlformats.org/officeDocument/2006/relationships/drawing" Target="../drawings/drawing261.xml"/><Relationship Id="rId1" Type="http://schemas.openxmlformats.org/officeDocument/2006/relationships/printerSettings" Target="../printerSettings/printerSettings26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AC841-C4FF-4E64-A719-81430EACA8F1}">
  <dimension ref="E10:W216"/>
  <sheetViews>
    <sheetView showGridLines="0" topLeftCell="B185" zoomScale="60" zoomScaleNormal="60" workbookViewId="0">
      <selection activeCell="S233" sqref="S233"/>
    </sheetView>
  </sheetViews>
  <sheetFormatPr baseColWidth="10" defaultRowHeight="15" x14ac:dyDescent="0.25"/>
  <cols>
    <col min="6" max="6" width="24.85546875" customWidth="1"/>
    <col min="7" max="7" width="2.85546875" customWidth="1"/>
    <col min="8" max="8" width="24.85546875" customWidth="1"/>
    <col min="9" max="9" width="2.85546875" customWidth="1"/>
    <col min="10" max="10" width="24.85546875" customWidth="1"/>
    <col min="11" max="11" width="2.85546875" customWidth="1"/>
    <col min="12" max="12" width="24.85546875" customWidth="1"/>
    <col min="13" max="14" width="2.85546875" customWidth="1"/>
    <col min="15" max="15" width="24.85546875" customWidth="1"/>
    <col min="16" max="16" width="3" customWidth="1"/>
    <col min="17" max="17" width="23.7109375" customWidth="1"/>
    <col min="18" max="18" width="3" customWidth="1"/>
    <col min="19" max="19" width="23.7109375" customWidth="1"/>
    <col min="20" max="20" width="2.85546875" customWidth="1"/>
    <col min="21" max="21" width="24.85546875" customWidth="1"/>
    <col min="22" max="22" width="2.85546875" customWidth="1"/>
    <col min="23" max="23" width="24.85546875" customWidth="1"/>
  </cols>
  <sheetData>
    <row r="10" spans="6:23" x14ac:dyDescent="0.25">
      <c r="F10" s="86" t="s">
        <v>415</v>
      </c>
      <c r="G10" s="86"/>
      <c r="H10" s="86" t="s">
        <v>416</v>
      </c>
      <c r="I10" s="86"/>
      <c r="J10" s="86" t="s">
        <v>417</v>
      </c>
      <c r="K10" s="86"/>
      <c r="L10" s="86" t="s">
        <v>417</v>
      </c>
      <c r="M10" s="86"/>
      <c r="N10" s="86"/>
      <c r="O10" s="86" t="s">
        <v>417</v>
      </c>
      <c r="P10" s="86"/>
      <c r="Q10" s="86" t="s">
        <v>417</v>
      </c>
      <c r="R10" s="86"/>
      <c r="S10" s="86" t="s">
        <v>417</v>
      </c>
      <c r="T10" s="86"/>
      <c r="U10" s="86" t="s">
        <v>417</v>
      </c>
      <c r="V10" s="86"/>
      <c r="W10" s="86" t="s">
        <v>417</v>
      </c>
    </row>
    <row r="11" spans="6:23" x14ac:dyDescent="0.25">
      <c r="F11" s="38"/>
      <c r="G11" s="38"/>
      <c r="H11" s="38"/>
      <c r="I11" s="38"/>
      <c r="J11" s="38"/>
      <c r="K11" s="38"/>
      <c r="L11" s="38"/>
      <c r="M11" s="38"/>
      <c r="N11" s="38"/>
      <c r="O11" s="38"/>
      <c r="P11" s="38"/>
      <c r="Q11" s="38"/>
      <c r="R11" s="38"/>
      <c r="S11" s="38"/>
      <c r="T11" s="38"/>
      <c r="U11" s="38"/>
      <c r="V11" s="38"/>
      <c r="W11" s="38"/>
    </row>
    <row r="12" spans="6:23" x14ac:dyDescent="0.25">
      <c r="F12" s="38"/>
      <c r="G12" s="38"/>
      <c r="H12" s="38"/>
      <c r="I12" s="38"/>
      <c r="J12" s="38"/>
      <c r="K12" s="38"/>
      <c r="L12" s="38"/>
      <c r="M12" s="38"/>
      <c r="N12" s="38"/>
      <c r="O12" s="38"/>
      <c r="P12" s="38"/>
      <c r="Q12" s="38"/>
      <c r="R12" s="38"/>
      <c r="S12" s="38"/>
      <c r="T12" s="38"/>
      <c r="U12" s="38"/>
      <c r="V12" s="38"/>
      <c r="W12" s="38"/>
    </row>
    <row r="13" spans="6:23" x14ac:dyDescent="0.25">
      <c r="F13" s="38"/>
      <c r="G13" s="38"/>
      <c r="I13" s="38"/>
      <c r="K13" s="38"/>
      <c r="M13" s="38"/>
      <c r="N13" s="38"/>
      <c r="O13" s="38"/>
      <c r="P13" s="38"/>
      <c r="Q13" s="38"/>
      <c r="R13" s="38"/>
      <c r="S13" s="38"/>
      <c r="T13" s="38"/>
      <c r="U13" s="38"/>
      <c r="V13" s="38"/>
      <c r="W13" s="38"/>
    </row>
    <row r="14" spans="6:23" x14ac:dyDescent="0.25">
      <c r="F14" s="38"/>
      <c r="G14" s="38"/>
      <c r="H14" s="38"/>
      <c r="I14" s="38"/>
      <c r="J14" s="38"/>
      <c r="K14" s="38"/>
      <c r="L14" s="38"/>
      <c r="M14" s="38"/>
      <c r="N14" s="38"/>
      <c r="O14" s="38"/>
      <c r="P14" s="38"/>
      <c r="Q14" s="38"/>
      <c r="R14" s="38"/>
      <c r="S14" s="38"/>
      <c r="T14" s="38"/>
      <c r="U14" s="38"/>
      <c r="V14" s="38"/>
      <c r="W14" s="38"/>
    </row>
    <row r="15" spans="6:23" x14ac:dyDescent="0.25">
      <c r="F15" s="555"/>
      <c r="G15" s="38"/>
      <c r="H15" s="555"/>
      <c r="I15" s="38"/>
      <c r="J15" s="555"/>
      <c r="K15" s="38"/>
      <c r="L15" s="555"/>
      <c r="M15" s="38"/>
      <c r="N15" s="38"/>
      <c r="O15" s="555"/>
      <c r="P15" s="38"/>
      <c r="Q15" s="555"/>
      <c r="R15" s="38"/>
      <c r="S15" s="555"/>
      <c r="T15" s="38"/>
      <c r="U15" s="555"/>
      <c r="V15" s="38"/>
      <c r="W15" s="555"/>
    </row>
    <row r="16" spans="6:23" x14ac:dyDescent="0.25">
      <c r="F16" s="554" t="s">
        <v>418</v>
      </c>
      <c r="G16" s="20"/>
      <c r="H16" s="554" t="s">
        <v>419</v>
      </c>
      <c r="I16" s="38"/>
      <c r="J16" s="554" t="s">
        <v>531</v>
      </c>
      <c r="K16" s="38"/>
      <c r="L16" s="554" t="s">
        <v>420</v>
      </c>
      <c r="M16" s="38"/>
      <c r="N16" s="38"/>
      <c r="O16" s="554" t="s">
        <v>421</v>
      </c>
      <c r="P16" s="38"/>
      <c r="Q16" s="554" t="s">
        <v>552</v>
      </c>
      <c r="R16" s="38"/>
      <c r="S16" s="554" t="s">
        <v>422</v>
      </c>
      <c r="T16" s="38"/>
      <c r="U16" s="554" t="s">
        <v>436</v>
      </c>
      <c r="V16" s="38"/>
      <c r="W16" s="554" t="s">
        <v>423</v>
      </c>
    </row>
    <row r="17" spans="6:23" x14ac:dyDescent="0.25">
      <c r="F17" s="86" t="s">
        <v>424</v>
      </c>
      <c r="G17" s="38"/>
      <c r="H17" s="86" t="s">
        <v>425</v>
      </c>
      <c r="I17" s="38"/>
      <c r="J17" s="86" t="s">
        <v>426</v>
      </c>
      <c r="K17" s="38"/>
      <c r="L17" s="86" t="s">
        <v>427</v>
      </c>
      <c r="M17" s="38"/>
      <c r="N17" s="38"/>
      <c r="O17" s="86" t="s">
        <v>428</v>
      </c>
      <c r="P17" s="38"/>
      <c r="Q17" s="86" t="s">
        <v>437</v>
      </c>
      <c r="R17" s="38"/>
      <c r="S17" s="86" t="s">
        <v>429</v>
      </c>
      <c r="T17" s="38"/>
      <c r="U17" s="86" t="s">
        <v>430</v>
      </c>
      <c r="V17" s="38"/>
      <c r="W17" s="86" t="s">
        <v>431</v>
      </c>
    </row>
    <row r="18" spans="6:23" x14ac:dyDescent="0.25">
      <c r="F18" s="87" t="s">
        <v>432</v>
      </c>
      <c r="G18" s="40"/>
      <c r="H18" s="87" t="s">
        <v>432</v>
      </c>
      <c r="I18" s="40"/>
      <c r="J18" s="87" t="s">
        <v>433</v>
      </c>
      <c r="K18" s="40"/>
      <c r="L18" s="87" t="s">
        <v>433</v>
      </c>
      <c r="M18" s="40"/>
      <c r="N18" s="40"/>
      <c r="O18" s="87" t="s">
        <v>433</v>
      </c>
      <c r="P18" s="40"/>
      <c r="Q18" s="87" t="s">
        <v>433</v>
      </c>
      <c r="R18" s="40"/>
      <c r="S18" s="87" t="s">
        <v>434</v>
      </c>
      <c r="T18" s="40"/>
      <c r="U18" s="87" t="s">
        <v>434</v>
      </c>
      <c r="V18" s="40"/>
      <c r="W18" s="87" t="s">
        <v>435</v>
      </c>
    </row>
    <row r="19" spans="6:23" x14ac:dyDescent="0.25">
      <c r="F19" s="15"/>
      <c r="G19" s="15"/>
      <c r="H19" s="15"/>
      <c r="I19" s="15"/>
      <c r="J19" s="15"/>
      <c r="K19" s="15"/>
      <c r="L19" s="15"/>
      <c r="M19" s="15"/>
      <c r="N19" s="15"/>
      <c r="O19" s="16"/>
      <c r="P19" s="15"/>
      <c r="Q19" s="15"/>
      <c r="R19" s="15"/>
      <c r="S19" s="15"/>
    </row>
    <row r="208" spans="5:22" x14ac:dyDescent="0.25">
      <c r="E208" s="86" t="s">
        <v>416</v>
      </c>
      <c r="F208" s="86"/>
      <c r="G208" s="86" t="s">
        <v>416</v>
      </c>
      <c r="H208" s="86"/>
      <c r="I208" s="86"/>
      <c r="J208" s="86"/>
      <c r="K208" s="86" t="s">
        <v>417</v>
      </c>
      <c r="L208" s="86"/>
      <c r="M208" s="86"/>
      <c r="N208" s="86" t="s">
        <v>417</v>
      </c>
      <c r="O208" s="86"/>
      <c r="P208" s="86" t="s">
        <v>417</v>
      </c>
      <c r="Q208" s="86"/>
      <c r="R208" s="86" t="s">
        <v>417</v>
      </c>
      <c r="S208" s="86"/>
      <c r="T208" s="86" t="s">
        <v>417</v>
      </c>
      <c r="U208" s="86"/>
      <c r="V208" s="86" t="s">
        <v>417</v>
      </c>
    </row>
    <row r="209" spans="5:22" x14ac:dyDescent="0.25">
      <c r="E209" s="38"/>
      <c r="F209" s="38"/>
      <c r="G209" s="38"/>
      <c r="H209" s="38"/>
      <c r="I209" s="38"/>
      <c r="J209" s="38"/>
      <c r="K209" s="38"/>
      <c r="L209" s="38"/>
      <c r="M209" s="38"/>
      <c r="N209" s="38"/>
      <c r="O209" s="38"/>
      <c r="P209" s="38"/>
      <c r="Q209" s="38"/>
      <c r="R209" s="38"/>
      <c r="S209" s="38"/>
      <c r="T209" s="38"/>
      <c r="U209" s="38"/>
      <c r="V209" s="38"/>
    </row>
    <row r="210" spans="5:22" x14ac:dyDescent="0.25">
      <c r="E210" s="38"/>
      <c r="F210" s="38"/>
      <c r="G210" s="38"/>
      <c r="H210" s="38"/>
      <c r="I210" s="38"/>
      <c r="J210" s="38"/>
      <c r="K210" s="38"/>
      <c r="L210" s="38"/>
      <c r="M210" s="38"/>
      <c r="N210" s="38"/>
      <c r="O210" s="38"/>
      <c r="P210" s="38"/>
      <c r="Q210" s="38"/>
      <c r="R210" s="38"/>
      <c r="S210" s="38"/>
      <c r="T210" s="38"/>
      <c r="U210" s="38"/>
      <c r="V210" s="38"/>
    </row>
    <row r="211" spans="5:22" x14ac:dyDescent="0.25">
      <c r="E211" s="38"/>
      <c r="F211" s="38"/>
      <c r="H211" s="38"/>
      <c r="J211" s="38"/>
      <c r="L211" s="38"/>
      <c r="M211" s="38"/>
      <c r="N211" s="38"/>
      <c r="O211" s="38"/>
      <c r="P211" s="38"/>
      <c r="Q211" s="38"/>
      <c r="R211" s="38"/>
      <c r="S211" s="38"/>
      <c r="T211" s="38"/>
      <c r="U211" s="38"/>
      <c r="V211" s="38"/>
    </row>
    <row r="212" spans="5:22" x14ac:dyDescent="0.25">
      <c r="E212" s="38"/>
      <c r="F212" s="38"/>
      <c r="G212" s="38"/>
      <c r="H212" s="38"/>
      <c r="I212" s="38"/>
      <c r="J212" s="38"/>
      <c r="K212" s="38"/>
      <c r="L212" s="38"/>
      <c r="M212" s="38"/>
      <c r="N212" s="38"/>
      <c r="O212" s="38"/>
      <c r="P212" s="38"/>
      <c r="Q212" s="38"/>
      <c r="R212" s="38"/>
      <c r="S212" s="38"/>
      <c r="T212" s="38"/>
      <c r="U212" s="38"/>
      <c r="V212" s="38"/>
    </row>
    <row r="213" spans="5:22" x14ac:dyDescent="0.25">
      <c r="E213" s="555"/>
      <c r="F213" s="38"/>
      <c r="G213" s="555"/>
      <c r="H213" s="38"/>
      <c r="I213" s="555"/>
      <c r="J213" s="38"/>
      <c r="K213" s="555"/>
      <c r="L213" s="38"/>
      <c r="M213" s="38"/>
      <c r="N213" s="555"/>
      <c r="O213" s="38"/>
      <c r="P213" s="555"/>
      <c r="Q213" s="38"/>
      <c r="R213" s="555"/>
      <c r="S213" s="38"/>
      <c r="T213" s="555"/>
      <c r="U213" s="38"/>
      <c r="V213" s="555"/>
    </row>
    <row r="214" spans="5:22" x14ac:dyDescent="0.25">
      <c r="E214" s="826" t="s">
        <v>620</v>
      </c>
      <c r="F214" s="20"/>
      <c r="G214" s="826" t="s">
        <v>419</v>
      </c>
      <c r="H214" s="38"/>
      <c r="I214" s="826"/>
      <c r="J214" s="38"/>
      <c r="K214" s="826" t="s">
        <v>420</v>
      </c>
      <c r="L214" s="38"/>
      <c r="M214" s="38"/>
      <c r="N214" s="826" t="s">
        <v>421</v>
      </c>
      <c r="O214" s="38"/>
      <c r="P214" s="826" t="s">
        <v>552</v>
      </c>
      <c r="Q214" s="38"/>
      <c r="R214" s="826" t="s">
        <v>422</v>
      </c>
      <c r="S214" s="38"/>
      <c r="T214" s="826" t="s">
        <v>436</v>
      </c>
      <c r="U214" s="38"/>
      <c r="V214" s="826" t="s">
        <v>423</v>
      </c>
    </row>
    <row r="215" spans="5:22" x14ac:dyDescent="0.25">
      <c r="E215" s="86" t="s">
        <v>619</v>
      </c>
      <c r="F215" s="38"/>
      <c r="G215" s="86" t="s">
        <v>425</v>
      </c>
      <c r="H215" s="38"/>
      <c r="I215" s="86"/>
      <c r="J215" s="38"/>
      <c r="K215" s="86" t="s">
        <v>427</v>
      </c>
      <c r="L215" s="38"/>
      <c r="M215" s="38"/>
      <c r="N215" s="86" t="s">
        <v>428</v>
      </c>
      <c r="O215" s="38"/>
      <c r="P215" s="86" t="s">
        <v>437</v>
      </c>
      <c r="Q215" s="38"/>
      <c r="R215" s="86" t="s">
        <v>429</v>
      </c>
      <c r="S215" s="38"/>
      <c r="T215" s="86" t="s">
        <v>430</v>
      </c>
      <c r="U215" s="38"/>
      <c r="V215" s="86" t="s">
        <v>431</v>
      </c>
    </row>
    <row r="216" spans="5:22" x14ac:dyDescent="0.25">
      <c r="E216" s="87" t="s">
        <v>432</v>
      </c>
      <c r="F216" s="40"/>
      <c r="G216" s="87" t="s">
        <v>432</v>
      </c>
      <c r="H216" s="40"/>
      <c r="I216" s="87"/>
      <c r="J216" s="40"/>
      <c r="K216" s="87" t="s">
        <v>433</v>
      </c>
      <c r="L216" s="40"/>
      <c r="M216" s="40"/>
      <c r="N216" s="87" t="s">
        <v>433</v>
      </c>
      <c r="O216" s="40"/>
      <c r="P216" s="87" t="s">
        <v>433</v>
      </c>
      <c r="Q216" s="40"/>
      <c r="R216" s="87" t="s">
        <v>434</v>
      </c>
      <c r="S216" s="40"/>
      <c r="T216" s="87" t="s">
        <v>434</v>
      </c>
      <c r="U216" s="40"/>
      <c r="V216" s="87" t="s">
        <v>435</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A372F-BE51-440A-BEC6-4AB72547FC04}">
  <sheetPr>
    <pageSetUpPr fitToPage="1"/>
  </sheetPr>
  <dimension ref="B1:Y32"/>
  <sheetViews>
    <sheetView showGridLines="0" tabSelected="1" view="pageBreakPreview" zoomScale="60" zoomScaleNormal="70" workbookViewId="0">
      <selection activeCell="C12" sqref="C12"/>
    </sheetView>
  </sheetViews>
  <sheetFormatPr baseColWidth="10" defaultRowHeight="15" x14ac:dyDescent="0.25"/>
  <cols>
    <col min="1" max="1" width="2.85546875" customWidth="1"/>
    <col min="2" max="2" width="14.85546875" customWidth="1"/>
    <col min="3" max="3" width="40.42578125" customWidth="1"/>
    <col min="4" max="6" width="29.140625" customWidth="1"/>
    <col min="7" max="7" width="43.5703125" customWidth="1"/>
    <col min="8" max="8" width="18.42578125" customWidth="1"/>
    <col min="9" max="9" width="16.85546875" customWidth="1"/>
    <col min="10" max="10" width="18.28515625" customWidth="1"/>
    <col min="11" max="11" width="46.5703125" customWidth="1"/>
    <col min="12" max="12" width="5.42578125" customWidth="1"/>
    <col min="13" max="13" width="18.7109375" customWidth="1"/>
    <col min="14" max="14" width="16.85546875" customWidth="1"/>
    <col min="15" max="15" width="18.28515625" customWidth="1"/>
    <col min="16" max="16" width="16.85546875" customWidth="1"/>
    <col min="17" max="17" width="2.7109375" customWidth="1"/>
  </cols>
  <sheetData>
    <row r="1" spans="2:25" ht="59.1" customHeight="1" thickBot="1" x14ac:dyDescent="0.3">
      <c r="B1" s="8" t="s">
        <v>99</v>
      </c>
      <c r="C1" s="8"/>
      <c r="D1" s="8"/>
      <c r="E1" s="8"/>
      <c r="F1" s="8"/>
      <c r="G1" s="8"/>
      <c r="H1" s="8"/>
      <c r="I1" s="8"/>
      <c r="J1" s="8"/>
      <c r="K1" s="8"/>
      <c r="L1" s="112"/>
      <c r="M1" s="112"/>
      <c r="N1" s="112"/>
      <c r="O1" s="112"/>
      <c r="P1" s="112"/>
    </row>
    <row r="2" spans="2:25" ht="15.75" thickTop="1" x14ac:dyDescent="0.25"/>
    <row r="3" spans="2:25" x14ac:dyDescent="0.25">
      <c r="B3" s="140"/>
      <c r="C3" s="141"/>
      <c r="D3" s="141"/>
      <c r="E3" s="141"/>
      <c r="F3" s="141"/>
      <c r="G3" s="141"/>
      <c r="H3" s="141"/>
      <c r="I3" s="141"/>
      <c r="J3" s="141"/>
      <c r="K3" s="142"/>
    </row>
    <row r="4" spans="2:25" ht="18" customHeight="1" x14ac:dyDescent="0.25">
      <c r="B4" s="143" t="s">
        <v>32</v>
      </c>
      <c r="C4" s="90" t="str">
        <f>+'03 Desglose'!C6</f>
        <v xml:space="preserve">SUMMYT </v>
      </c>
      <c r="K4" s="170"/>
    </row>
    <row r="5" spans="2:25" ht="18" customHeight="1" x14ac:dyDescent="0.25">
      <c r="B5" s="143" t="s">
        <v>35</v>
      </c>
      <c r="C5" s="19" t="str">
        <f>+'03 Desglose'!C7</f>
        <v xml:space="preserve">Av. Paseo de los leones 2529, Col. Cumbres 3er Sector, en el Municipio de Mty. </v>
      </c>
      <c r="K5" s="857"/>
      <c r="L5" s="91"/>
      <c r="N5" s="17"/>
      <c r="O5" s="860"/>
      <c r="P5" s="860"/>
    </row>
    <row r="6" spans="2:25" ht="18" customHeight="1" x14ac:dyDescent="0.25">
      <c r="B6" s="143" t="s">
        <v>38</v>
      </c>
      <c r="C6" s="90" t="str">
        <f>+'03 Desglose'!C8</f>
        <v>GRUPO DAGS S.A. DE C.V.</v>
      </c>
      <c r="K6" s="857"/>
      <c r="L6" s="91"/>
      <c r="N6" s="17"/>
      <c r="O6" s="861"/>
      <c r="P6" s="861"/>
    </row>
    <row r="7" spans="2:25" ht="18" customHeight="1" x14ac:dyDescent="0.25">
      <c r="B7" s="145" t="s">
        <v>41</v>
      </c>
      <c r="C7" s="20" t="str">
        <f>+'03 Desglose'!C9</f>
        <v xml:space="preserve">CIMENTACIÓN Y ESTRUCTURA </v>
      </c>
      <c r="K7" s="857"/>
      <c r="L7" s="91"/>
      <c r="N7" s="17"/>
      <c r="O7" s="861"/>
      <c r="P7" s="861"/>
    </row>
    <row r="8" spans="2:25" ht="12.6" customHeight="1" x14ac:dyDescent="0.25">
      <c r="B8" s="171"/>
      <c r="C8" s="169"/>
      <c r="D8" s="147"/>
      <c r="E8" s="147"/>
      <c r="F8" s="147"/>
      <c r="G8" s="147"/>
      <c r="H8" s="147"/>
      <c r="I8" s="147"/>
      <c r="J8" s="147"/>
      <c r="K8" s="172"/>
      <c r="L8" s="91"/>
      <c r="N8" s="17"/>
      <c r="O8" s="92"/>
      <c r="P8" s="92"/>
    </row>
    <row r="9" spans="2:25" x14ac:dyDescent="0.25">
      <c r="K9" s="17"/>
      <c r="L9" s="39"/>
      <c r="N9" s="17"/>
      <c r="O9" s="861"/>
      <c r="P9" s="861"/>
    </row>
    <row r="10" spans="2:25" x14ac:dyDescent="0.25">
      <c r="B10" s="173"/>
      <c r="C10" s="859" t="s">
        <v>92</v>
      </c>
      <c r="D10" s="859"/>
      <c r="E10" s="859"/>
      <c r="F10" s="859"/>
      <c r="G10" s="859" t="s">
        <v>93</v>
      </c>
      <c r="H10" s="859"/>
      <c r="I10" s="859"/>
      <c r="J10" s="859"/>
      <c r="K10" s="173"/>
      <c r="L10" s="2"/>
      <c r="M10" s="1"/>
      <c r="N10" s="2"/>
      <c r="O10" s="1"/>
      <c r="P10" s="1"/>
    </row>
    <row r="11" spans="2:25" ht="17.45" customHeight="1" x14ac:dyDescent="0.25">
      <c r="B11" s="174"/>
      <c r="C11" s="175" t="s">
        <v>94</v>
      </c>
      <c r="D11" s="175" t="s">
        <v>95</v>
      </c>
      <c r="E11" s="175" t="s">
        <v>96</v>
      </c>
      <c r="F11" s="175" t="s">
        <v>97</v>
      </c>
      <c r="G11" s="176" t="s">
        <v>94</v>
      </c>
      <c r="H11" s="176" t="s">
        <v>95</v>
      </c>
      <c r="I11" s="176" t="s">
        <v>96</v>
      </c>
      <c r="J11" s="176" t="s">
        <v>97</v>
      </c>
      <c r="K11" s="177" t="s">
        <v>98</v>
      </c>
      <c r="L11" s="111"/>
      <c r="M11" s="111"/>
      <c r="N11" s="111"/>
      <c r="O11" s="111"/>
      <c r="P11" s="111"/>
    </row>
    <row r="12" spans="2:25" s="7" customFormat="1" ht="81.75" customHeight="1" x14ac:dyDescent="0.25">
      <c r="B12" s="178">
        <v>1</v>
      </c>
      <c r="C12" s="178" t="s">
        <v>656</v>
      </c>
      <c r="D12" s="312">
        <v>45986</v>
      </c>
      <c r="E12" s="313" t="s">
        <v>657</v>
      </c>
      <c r="F12"/>
      <c r="G12" s="179"/>
      <c r="H12" s="179"/>
      <c r="I12" s="179"/>
      <c r="J12" s="179"/>
      <c r="K12" s="325"/>
      <c r="L12" s="98">
        <f>SUBTOTAL(9,L20:L48)</f>
        <v>0</v>
      </c>
      <c r="M12" s="98"/>
      <c r="N12" s="98"/>
      <c r="O12" s="98"/>
      <c r="P12" s="98"/>
    </row>
    <row r="13" spans="2:25" s="7" customFormat="1" ht="66" customHeight="1" x14ac:dyDescent="0.25">
      <c r="B13" s="178">
        <v>2</v>
      </c>
      <c r="C13" s="178"/>
      <c r="D13" s="312"/>
      <c r="E13" s="313"/>
      <c r="F13" s="313"/>
      <c r="G13" s="179"/>
      <c r="H13" s="179"/>
      <c r="I13" s="179"/>
      <c r="J13" s="179"/>
      <c r="K13" s="325"/>
      <c r="L13" s="5"/>
      <c r="M13" s="5"/>
      <c r="N13" s="5"/>
      <c r="O13" s="5"/>
      <c r="P13" s="5"/>
      <c r="U13" s="851"/>
      <c r="V13" s="851"/>
      <c r="W13" s="851"/>
      <c r="X13" s="851"/>
      <c r="Y13" s="117"/>
    </row>
    <row r="14" spans="2:25" s="7" customFormat="1" ht="66" customHeight="1" x14ac:dyDescent="0.25">
      <c r="B14" s="178">
        <v>3</v>
      </c>
      <c r="C14" s="179"/>
      <c r="D14" s="179"/>
      <c r="E14" s="179"/>
      <c r="F14" s="179"/>
      <c r="G14" s="179"/>
      <c r="H14" s="179"/>
      <c r="I14" s="179"/>
      <c r="J14" s="179"/>
      <c r="K14" s="179"/>
      <c r="L14" s="5"/>
      <c r="M14" s="108"/>
      <c r="N14" s="108"/>
      <c r="O14" s="108"/>
      <c r="P14" s="5"/>
      <c r="U14" s="132"/>
      <c r="V14" s="119"/>
      <c r="W14" s="856"/>
      <c r="X14" s="856"/>
      <c r="Y14" s="850"/>
    </row>
    <row r="15" spans="2:25" s="7" customFormat="1" ht="66" customHeight="1" x14ac:dyDescent="0.25">
      <c r="B15" s="178">
        <v>4</v>
      </c>
      <c r="C15" s="179"/>
      <c r="D15" s="179"/>
      <c r="E15" s="179"/>
      <c r="F15" s="179"/>
      <c r="G15" s="179"/>
      <c r="H15" s="179"/>
      <c r="I15" s="179"/>
      <c r="J15" s="179"/>
      <c r="K15" s="179"/>
      <c r="L15" s="5"/>
      <c r="M15" s="5"/>
      <c r="N15" s="5"/>
      <c r="O15" s="5"/>
      <c r="P15" s="5"/>
      <c r="U15" s="132"/>
      <c r="V15" s="119"/>
      <c r="W15" s="851"/>
      <c r="X15" s="851"/>
      <c r="Y15" s="850"/>
    </row>
    <row r="16" spans="2:25" s="7" customFormat="1" ht="66" customHeight="1" x14ac:dyDescent="0.25">
      <c r="B16" s="178">
        <v>5</v>
      </c>
      <c r="C16" s="179"/>
      <c r="D16" s="179"/>
      <c r="E16" s="179"/>
      <c r="F16" s="179"/>
      <c r="G16" s="179"/>
      <c r="H16" s="179"/>
      <c r="I16" s="179"/>
      <c r="J16" s="179"/>
      <c r="K16" s="179"/>
      <c r="L16" s="99"/>
      <c r="M16" s="99"/>
      <c r="N16" s="99"/>
      <c r="O16" s="100"/>
      <c r="P16" s="101"/>
      <c r="U16" s="852"/>
      <c r="V16" s="852"/>
      <c r="W16" s="853"/>
      <c r="X16" s="853"/>
      <c r="Y16" s="850"/>
    </row>
    <row r="17" spans="2:25" s="7" customFormat="1" ht="66" customHeight="1" x14ac:dyDescent="0.25">
      <c r="B17" s="178">
        <v>6</v>
      </c>
      <c r="C17" s="179"/>
      <c r="D17" s="179"/>
      <c r="E17" s="179"/>
      <c r="F17" s="179"/>
      <c r="G17" s="179"/>
      <c r="H17" s="179"/>
      <c r="I17" s="179"/>
      <c r="J17" s="179"/>
      <c r="K17" s="179"/>
      <c r="L17" s="5"/>
      <c r="M17" s="5"/>
      <c r="N17" s="5"/>
      <c r="O17" s="5"/>
      <c r="P17" s="5"/>
      <c r="U17" s="854"/>
      <c r="V17" s="854"/>
      <c r="W17" s="855"/>
      <c r="X17" s="855"/>
      <c r="Y17" s="850"/>
    </row>
    <row r="18" spans="2:25" s="7" customFormat="1" ht="66" customHeight="1" x14ac:dyDescent="0.25">
      <c r="B18" s="178">
        <v>7</v>
      </c>
      <c r="C18" s="179"/>
      <c r="D18" s="179"/>
      <c r="E18" s="179"/>
      <c r="F18" s="179"/>
      <c r="G18" s="179"/>
      <c r="H18" s="179"/>
      <c r="I18" s="179"/>
      <c r="J18" s="179"/>
      <c r="K18" s="179"/>
      <c r="L18" s="113"/>
      <c r="M18" s="5"/>
      <c r="N18" s="113"/>
      <c r="O18" s="113"/>
      <c r="P18" s="5"/>
    </row>
    <row r="19" spans="2:25" s="7" customFormat="1" ht="66" customHeight="1" x14ac:dyDescent="0.25">
      <c r="B19" s="178">
        <v>8</v>
      </c>
      <c r="C19" s="179"/>
      <c r="D19" s="179"/>
      <c r="E19" s="179"/>
      <c r="F19" s="179"/>
      <c r="G19" s="179"/>
      <c r="H19" s="179"/>
      <c r="I19" s="179"/>
      <c r="J19" s="179"/>
      <c r="K19" s="179"/>
      <c r="L19" s="99"/>
      <c r="M19" s="101"/>
      <c r="N19" s="100"/>
      <c r="O19" s="100"/>
      <c r="P19" s="101"/>
    </row>
    <row r="20" spans="2:25" s="7" customFormat="1" ht="66" customHeight="1" x14ac:dyDescent="0.25">
      <c r="B20" s="178">
        <v>9</v>
      </c>
      <c r="C20" s="179"/>
      <c r="D20" s="179"/>
      <c r="E20" s="179"/>
      <c r="F20" s="179"/>
      <c r="G20" s="179"/>
      <c r="H20" s="179"/>
      <c r="I20" s="179"/>
      <c r="J20" s="179"/>
      <c r="K20" s="179"/>
      <c r="L20" s="99"/>
      <c r="M20" s="101"/>
      <c r="N20" s="100"/>
      <c r="O20" s="102"/>
      <c r="P20" s="101"/>
    </row>
    <row r="21" spans="2:25" s="7" customFormat="1" ht="66" customHeight="1" x14ac:dyDescent="0.25">
      <c r="B21" s="178">
        <v>10</v>
      </c>
      <c r="C21" s="179"/>
      <c r="D21" s="179"/>
      <c r="E21" s="179"/>
      <c r="F21" s="179"/>
      <c r="G21" s="179"/>
      <c r="H21" s="179"/>
      <c r="I21" s="179"/>
      <c r="J21" s="179"/>
      <c r="K21" s="179"/>
      <c r="L21" s="114"/>
      <c r="M21" s="114"/>
      <c r="N21" s="115"/>
      <c r="O21" s="115"/>
      <c r="P21" s="115"/>
    </row>
    <row r="22" spans="2:25" s="7" customFormat="1" ht="66" customHeight="1" x14ac:dyDescent="0.25">
      <c r="B22" s="178">
        <v>11</v>
      </c>
      <c r="C22" s="179"/>
      <c r="D22" s="179"/>
      <c r="E22" s="179"/>
      <c r="F22" s="179"/>
      <c r="G22" s="179"/>
      <c r="H22" s="179"/>
      <c r="I22" s="179"/>
      <c r="J22" s="179"/>
      <c r="K22" s="179"/>
      <c r="L22" s="114"/>
      <c r="M22" s="114"/>
      <c r="N22" s="115"/>
      <c r="O22" s="115"/>
      <c r="P22" s="115"/>
    </row>
    <row r="23" spans="2:25" s="7" customFormat="1" ht="66" customHeight="1" x14ac:dyDescent="0.25">
      <c r="B23" s="178">
        <v>12</v>
      </c>
      <c r="C23" s="179"/>
      <c r="D23" s="179"/>
      <c r="E23" s="179"/>
      <c r="F23" s="179"/>
      <c r="G23" s="179"/>
      <c r="H23" s="179"/>
      <c r="I23" s="179"/>
      <c r="J23" s="179"/>
      <c r="K23" s="179"/>
      <c r="L23" s="114"/>
      <c r="M23" s="114"/>
      <c r="N23" s="115"/>
      <c r="O23" s="115"/>
      <c r="P23" s="115"/>
    </row>
    <row r="24" spans="2:25" ht="33.950000000000003" customHeight="1" x14ac:dyDescent="0.25">
      <c r="B24" s="103"/>
      <c r="C24" s="104"/>
      <c r="D24" s="109"/>
      <c r="E24" s="109"/>
      <c r="F24" s="105"/>
      <c r="G24" s="110"/>
      <c r="H24" s="110"/>
      <c r="I24" s="106"/>
      <c r="J24" s="107"/>
      <c r="K24" s="107"/>
      <c r="L24" s="106"/>
      <c r="M24" s="106"/>
      <c r="N24" s="107"/>
      <c r="O24" s="107"/>
      <c r="P24" s="107"/>
    </row>
    <row r="32" spans="2:25" x14ac:dyDescent="0.25">
      <c r="F32" s="858"/>
      <c r="G32" s="858"/>
      <c r="H32" s="858"/>
      <c r="I32" s="858"/>
      <c r="J32" s="67"/>
      <c r="K32" s="858"/>
      <c r="L32" s="858"/>
      <c r="M32" s="858"/>
      <c r="N32" s="858"/>
      <c r="O32" s="67"/>
      <c r="P32" s="858"/>
      <c r="Q32" s="858"/>
      <c r="R32" s="858"/>
      <c r="S32" s="67"/>
      <c r="T32" s="67"/>
      <c r="U32" s="858"/>
      <c r="V32" s="858"/>
      <c r="W32" s="858"/>
    </row>
  </sheetData>
  <mergeCells count="20">
    <mergeCell ref="K5:K7"/>
    <mergeCell ref="F32:I32"/>
    <mergeCell ref="K32:N32"/>
    <mergeCell ref="P32:R32"/>
    <mergeCell ref="U32:W32"/>
    <mergeCell ref="C10:F10"/>
    <mergeCell ref="G10:J10"/>
    <mergeCell ref="U13:V13"/>
    <mergeCell ref="W13:X13"/>
    <mergeCell ref="O5:P5"/>
    <mergeCell ref="O6:P6"/>
    <mergeCell ref="O7:P7"/>
    <mergeCell ref="O9:P9"/>
    <mergeCell ref="Y14:Y17"/>
    <mergeCell ref="W15:X15"/>
    <mergeCell ref="U16:V16"/>
    <mergeCell ref="W16:X16"/>
    <mergeCell ref="U17:V17"/>
    <mergeCell ref="W17:X17"/>
    <mergeCell ref="W14:X14"/>
  </mergeCells>
  <printOptions horizontalCentered="1" verticalCentered="1"/>
  <pageMargins left="0.70866141732283472" right="0.70866141732283472" top="0.74803149606299213" bottom="0.74803149606299213" header="0.31496062992125984" footer="0.31496062992125984"/>
  <pageSetup scale="41" fitToHeight="0" orientation="landscape" r:id="rId1"/>
  <headerFooter>
    <oddFooter>&amp;L&amp;10ADMÓN. - ESTIMACIÓN - HOJA VIAJERA&amp;R&amp;P/&amp;N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3B3DC-BB80-42B3-8C78-E172FF2AA3C0}">
  <sheetPr>
    <pageSetUpPr fitToPage="1"/>
  </sheetPr>
  <dimension ref="B1:AB72"/>
  <sheetViews>
    <sheetView showGridLines="0" view="pageBreakPreview" zoomScale="70" zoomScaleNormal="70" zoomScaleSheetLayoutView="70" workbookViewId="0">
      <selection activeCell="L6" sqref="L6"/>
    </sheetView>
  </sheetViews>
  <sheetFormatPr baseColWidth="10" defaultRowHeight="15" x14ac:dyDescent="0.25"/>
  <cols>
    <col min="1" max="1" width="2.85546875" customWidth="1"/>
    <col min="2" max="2" width="19.42578125" customWidth="1"/>
    <col min="3" max="3" width="14.85546875" customWidth="1"/>
    <col min="4" max="4" width="13.42578125" customWidth="1"/>
    <col min="5" max="5" width="14.140625" customWidth="1"/>
    <col min="6" max="6" width="20.140625" customWidth="1"/>
    <col min="7" max="7" width="21.140625" customWidth="1"/>
    <col min="8" max="8" width="29.42578125" customWidth="1"/>
    <col min="9" max="9" width="21" customWidth="1"/>
    <col min="10" max="10" width="20.5703125" customWidth="1"/>
    <col min="11" max="11" width="22.85546875" customWidth="1"/>
    <col min="12" max="12" width="19.85546875" customWidth="1"/>
    <col min="13" max="13" width="21.5703125" customWidth="1"/>
    <col min="14" max="14" width="18.7109375" customWidth="1"/>
    <col min="15" max="15" width="18.28515625" customWidth="1"/>
    <col min="16" max="16" width="30.42578125" customWidth="1"/>
    <col min="17" max="17" width="2.7109375" customWidth="1"/>
  </cols>
  <sheetData>
    <row r="1" spans="2:25" ht="59.1" customHeight="1" thickBot="1" x14ac:dyDescent="0.3">
      <c r="B1" s="8" t="s">
        <v>55</v>
      </c>
      <c r="C1" s="8"/>
      <c r="D1" s="8"/>
      <c r="E1" s="8"/>
      <c r="F1" s="8"/>
      <c r="G1" s="8"/>
      <c r="H1" s="8"/>
      <c r="I1" s="8"/>
      <c r="J1" s="8"/>
      <c r="K1" s="8"/>
      <c r="L1" s="8"/>
      <c r="M1" s="8"/>
      <c r="N1" s="8"/>
      <c r="O1" s="8"/>
      <c r="P1" s="8"/>
    </row>
    <row r="2" spans="2:25" ht="15.75" thickTop="1" x14ac:dyDescent="0.25"/>
    <row r="3" spans="2:25" ht="7.5" customHeight="1" x14ac:dyDescent="0.25">
      <c r="B3" s="140"/>
      <c r="C3" s="141"/>
      <c r="D3" s="141"/>
      <c r="E3" s="141"/>
      <c r="F3" s="141"/>
      <c r="G3" s="141"/>
      <c r="H3" s="141"/>
      <c r="I3" s="141"/>
      <c r="J3" s="141"/>
      <c r="K3" s="141"/>
      <c r="L3" s="141"/>
      <c r="M3" s="141"/>
      <c r="N3" s="141"/>
      <c r="O3" s="141"/>
      <c r="P3" s="142"/>
    </row>
    <row r="4" spans="2:25" x14ac:dyDescent="0.25">
      <c r="B4" s="143" t="s">
        <v>32</v>
      </c>
      <c r="C4" s="90" t="str">
        <f>+'03 Desglose f'!C6</f>
        <v xml:space="preserve">SUMMYT </v>
      </c>
      <c r="K4" s="17" t="s">
        <v>33</v>
      </c>
      <c r="L4" s="91" t="s">
        <v>659</v>
      </c>
      <c r="N4" s="17" t="s">
        <v>34</v>
      </c>
      <c r="O4" s="658"/>
      <c r="P4" s="144"/>
    </row>
    <row r="5" spans="2:25" x14ac:dyDescent="0.25">
      <c r="B5" s="143" t="s">
        <v>35</v>
      </c>
      <c r="C5" s="19" t="str">
        <f>+'03 Desglose f'!C7</f>
        <v xml:space="preserve">Av. Paseo de los leones 2529, Col. Cumbres 3er Sector, en el Municipio de Mty. </v>
      </c>
      <c r="K5" s="17" t="s">
        <v>36</v>
      </c>
      <c r="L5" s="91" t="s">
        <v>659</v>
      </c>
      <c r="N5" s="17" t="s">
        <v>37</v>
      </c>
      <c r="O5" s="659"/>
      <c r="P5" s="660"/>
    </row>
    <row r="6" spans="2:25" x14ac:dyDescent="0.25">
      <c r="B6" s="143" t="s">
        <v>38</v>
      </c>
      <c r="C6" s="90" t="str">
        <f>+'03 Desglose f'!C8</f>
        <v>GRUPO DAGS S.A. DE C.V.</v>
      </c>
      <c r="K6" s="17" t="s">
        <v>39</v>
      </c>
      <c r="L6" s="91" t="str">
        <f>+'03 Desglose f'!H8</f>
        <v>NORMAL</v>
      </c>
      <c r="N6" s="17" t="s">
        <v>40</v>
      </c>
      <c r="O6" s="825">
        <f>+'03 Desglose f'!CF8</f>
        <v>45986</v>
      </c>
      <c r="P6" s="660"/>
    </row>
    <row r="7" spans="2:25" x14ac:dyDescent="0.25">
      <c r="B7" s="145" t="s">
        <v>41</v>
      </c>
      <c r="C7" s="20" t="str">
        <f>+'03 Desglose f'!C9</f>
        <v xml:space="preserve">CIMENTACIÓN Y ESTRUCTURA </v>
      </c>
      <c r="K7" s="17" t="s">
        <v>42</v>
      </c>
      <c r="L7" s="658" t="s">
        <v>57</v>
      </c>
      <c r="N7" s="17" t="s">
        <v>43</v>
      </c>
      <c r="O7" s="867" t="str">
        <f>+'03 Desglose f'!CF9</f>
        <v>11-25 DE NOV  2025</v>
      </c>
      <c r="P7" s="868"/>
    </row>
    <row r="8" spans="2:25" ht="6.95" customHeight="1" x14ac:dyDescent="0.25">
      <c r="B8" s="146"/>
      <c r="C8" s="147"/>
      <c r="D8" s="147"/>
      <c r="E8" s="147"/>
      <c r="F8" s="147"/>
      <c r="G8" s="147"/>
      <c r="H8" s="147"/>
      <c r="I8" s="147"/>
      <c r="J8" s="147"/>
      <c r="K8" s="148"/>
      <c r="L8" s="149"/>
      <c r="M8" s="147"/>
      <c r="N8" s="148"/>
      <c r="O8" s="150"/>
      <c r="P8" s="151"/>
    </row>
    <row r="9" spans="2:25" x14ac:dyDescent="0.25">
      <c r="I9" s="1"/>
      <c r="J9" s="2"/>
      <c r="K9" s="1"/>
      <c r="L9" s="2"/>
      <c r="M9" s="1"/>
      <c r="N9" s="2"/>
      <c r="O9" s="1"/>
      <c r="P9" s="1"/>
    </row>
    <row r="10" spans="2:25" ht="17.45" customHeight="1" x14ac:dyDescent="0.25">
      <c r="B10" s="859" t="s">
        <v>0</v>
      </c>
      <c r="C10" s="859"/>
      <c r="D10" s="859"/>
      <c r="E10" s="859"/>
      <c r="F10" s="859"/>
      <c r="G10" s="859" t="s">
        <v>89</v>
      </c>
      <c r="H10" s="859"/>
      <c r="I10" s="859"/>
      <c r="J10" s="859"/>
      <c r="K10" s="859"/>
      <c r="L10" s="859"/>
      <c r="M10" s="859"/>
      <c r="N10" s="859"/>
      <c r="O10" s="859"/>
      <c r="P10" s="859"/>
    </row>
    <row r="11" spans="2:25" ht="36.6" customHeight="1" x14ac:dyDescent="0.25">
      <c r="B11" s="661" t="s">
        <v>2</v>
      </c>
      <c r="C11" s="661" t="s">
        <v>3</v>
      </c>
      <c r="D11" s="661" t="s">
        <v>1</v>
      </c>
      <c r="E11" s="661" t="s">
        <v>88</v>
      </c>
      <c r="F11" s="152" t="s">
        <v>4</v>
      </c>
      <c r="G11" s="661" t="s">
        <v>5</v>
      </c>
      <c r="H11" s="661" t="s">
        <v>6</v>
      </c>
      <c r="I11" s="661" t="s">
        <v>7</v>
      </c>
      <c r="J11" s="661" t="s">
        <v>8</v>
      </c>
      <c r="K11" s="661" t="s">
        <v>9</v>
      </c>
      <c r="L11" s="661" t="s">
        <v>10</v>
      </c>
      <c r="M11" s="661" t="s">
        <v>11</v>
      </c>
      <c r="N11" s="661" t="s">
        <v>12</v>
      </c>
      <c r="O11" s="661" t="s">
        <v>2</v>
      </c>
      <c r="P11" s="661" t="s">
        <v>13</v>
      </c>
    </row>
    <row r="12" spans="2:25" ht="24.6" customHeight="1" x14ac:dyDescent="0.25">
      <c r="B12" s="153">
        <v>0</v>
      </c>
      <c r="C12" s="153">
        <v>0.05</v>
      </c>
      <c r="D12" s="526">
        <v>0.15</v>
      </c>
      <c r="E12" s="154">
        <f ca="1">IFERROR(I12/G12,"")</f>
        <v>0.9711924076780426</v>
      </c>
      <c r="F12" s="155">
        <f ca="1">G20</f>
        <v>102344133.48189907</v>
      </c>
      <c r="G12" s="156">
        <f t="shared" ref="G12:O12" ca="1" si="0">SUBTOTAL(9,G20:G54)</f>
        <v>104197826.40189907</v>
      </c>
      <c r="H12" s="156">
        <f ca="1">SUBTOTAL(9,H20:H54)</f>
        <v>15351620.02228486</v>
      </c>
      <c r="I12" s="156">
        <f>SUBTOTAL(9,I20:I54)</f>
        <v>101196137.89807907</v>
      </c>
      <c r="J12" s="156">
        <f t="shared" si="0"/>
        <v>14901366.746711861</v>
      </c>
      <c r="K12" s="156">
        <f t="shared" si="0"/>
        <v>5059806.894903955</v>
      </c>
      <c r="L12" s="156">
        <f t="shared" si="0"/>
        <v>0</v>
      </c>
      <c r="M12" s="156">
        <f t="shared" si="0"/>
        <v>0</v>
      </c>
      <c r="N12" s="156">
        <f t="shared" si="0"/>
        <v>81234964.256463259</v>
      </c>
      <c r="O12" s="156">
        <f t="shared" si="0"/>
        <v>0</v>
      </c>
      <c r="P12" s="156">
        <f>SUBTOTAL(9,P20:P47,P51:P52)</f>
        <v>80937887.210463256</v>
      </c>
      <c r="U12" s="116"/>
      <c r="V12" s="116"/>
      <c r="W12" s="116"/>
      <c r="X12" s="116"/>
      <c r="Y12" s="657"/>
    </row>
    <row r="13" spans="2:25" ht="23.1" customHeight="1" x14ac:dyDescent="0.25">
      <c r="B13" s="130"/>
      <c r="C13" s="130"/>
      <c r="D13" s="130"/>
      <c r="E13" s="130"/>
      <c r="F13" s="130"/>
      <c r="G13" s="131"/>
      <c r="H13" s="131"/>
      <c r="I13" s="131"/>
      <c r="J13" s="131"/>
      <c r="K13" s="131"/>
      <c r="L13" s="131"/>
      <c r="M13" s="869" t="s">
        <v>14</v>
      </c>
      <c r="N13" s="869"/>
      <c r="O13" s="869"/>
      <c r="P13" s="156">
        <f ca="1">P12+H12</f>
        <v>96289507.232748121</v>
      </c>
      <c r="U13" s="118"/>
      <c r="V13" s="119"/>
      <c r="W13" s="120"/>
      <c r="X13" s="120"/>
      <c r="Y13" s="121"/>
    </row>
    <row r="14" spans="2:25" x14ac:dyDescent="0.25">
      <c r="F14" s="88"/>
      <c r="G14" s="1"/>
      <c r="H14" s="1"/>
      <c r="I14" s="1"/>
      <c r="J14" s="1"/>
      <c r="K14" s="1"/>
      <c r="L14" s="1"/>
      <c r="M14" s="1"/>
      <c r="N14" s="1"/>
      <c r="O14" s="1"/>
      <c r="P14" s="1"/>
      <c r="U14" s="118"/>
      <c r="V14" s="119"/>
      <c r="W14" s="116"/>
      <c r="X14" s="116"/>
      <c r="Y14" s="121"/>
    </row>
    <row r="15" spans="2:25" ht="45" customHeight="1" x14ac:dyDescent="0.25">
      <c r="F15" s="88"/>
      <c r="K15" s="664" t="s">
        <v>15</v>
      </c>
      <c r="L15" s="665" t="s">
        <v>16</v>
      </c>
      <c r="M15" s="665" t="s">
        <v>17</v>
      </c>
      <c r="N15" s="665" t="s">
        <v>18</v>
      </c>
      <c r="O15" s="663" t="s">
        <v>2</v>
      </c>
      <c r="P15" s="662" t="s">
        <v>19</v>
      </c>
      <c r="U15" s="122"/>
      <c r="V15" s="122"/>
      <c r="W15" s="123"/>
      <c r="X15" s="123"/>
      <c r="Y15" s="121"/>
    </row>
    <row r="16" spans="2:25" ht="21.95" customHeight="1" x14ac:dyDescent="0.25">
      <c r="F16" s="3"/>
      <c r="K16" s="157">
        <f ca="1">G12-I12</f>
        <v>3001688.5038200021</v>
      </c>
      <c r="L16" s="157">
        <f ca="1">H12-J12</f>
        <v>450253.27557299845</v>
      </c>
      <c r="M16" s="157">
        <f ca="1">K16*C12</f>
        <v>150084.4251910001</v>
      </c>
      <c r="N16" s="157">
        <f ca="1">K16-L16-M16</f>
        <v>2401350.8030560035</v>
      </c>
      <c r="O16" s="157">
        <f ca="1">N16*O19</f>
        <v>0</v>
      </c>
      <c r="P16" s="157">
        <f ca="1">O16+N16</f>
        <v>2401350.8030560035</v>
      </c>
      <c r="U16" s="124"/>
      <c r="V16" s="124"/>
      <c r="W16" s="125"/>
      <c r="X16" s="125"/>
      <c r="Y16" s="121"/>
    </row>
    <row r="17" spans="2:28" x14ac:dyDescent="0.25">
      <c r="D17" s="3"/>
      <c r="E17" s="3"/>
      <c r="F17" s="3"/>
      <c r="G17" s="3"/>
      <c r="H17" s="3"/>
      <c r="I17" s="1"/>
      <c r="J17" s="4"/>
      <c r="K17" s="4"/>
      <c r="L17" s="4"/>
      <c r="M17" s="5"/>
      <c r="N17" s="4"/>
      <c r="O17" s="4"/>
      <c r="P17" s="5"/>
    </row>
    <row r="18" spans="2:28" x14ac:dyDescent="0.25">
      <c r="B18" s="870" t="s">
        <v>20</v>
      </c>
      <c r="C18" s="870" t="s">
        <v>21</v>
      </c>
      <c r="D18" s="871" t="s">
        <v>22</v>
      </c>
      <c r="E18" s="871"/>
      <c r="F18" s="871" t="s">
        <v>23</v>
      </c>
      <c r="G18" s="871" t="s">
        <v>24</v>
      </c>
      <c r="H18" s="871" t="s">
        <v>1</v>
      </c>
      <c r="I18" s="872" t="s">
        <v>25</v>
      </c>
      <c r="J18" s="873" t="s">
        <v>26</v>
      </c>
      <c r="K18" s="663" t="s">
        <v>3</v>
      </c>
      <c r="L18" s="873" t="s">
        <v>91</v>
      </c>
      <c r="M18" s="866" t="s">
        <v>27</v>
      </c>
      <c r="N18" s="874" t="s">
        <v>12</v>
      </c>
      <c r="O18" s="663" t="s">
        <v>2</v>
      </c>
      <c r="P18" s="866" t="s">
        <v>28</v>
      </c>
    </row>
    <row r="19" spans="2:28" x14ac:dyDescent="0.25">
      <c r="B19" s="870"/>
      <c r="C19" s="870"/>
      <c r="D19" s="871"/>
      <c r="E19" s="871"/>
      <c r="F19" s="871"/>
      <c r="G19" s="871"/>
      <c r="H19" s="871"/>
      <c r="I19" s="872"/>
      <c r="J19" s="873"/>
      <c r="K19" s="158">
        <f>C12</f>
        <v>0.05</v>
      </c>
      <c r="L19" s="873"/>
      <c r="M19" s="866"/>
      <c r="N19" s="874"/>
      <c r="O19" s="159">
        <f>B12</f>
        <v>0</v>
      </c>
      <c r="P19" s="866"/>
    </row>
    <row r="20" spans="2:28" x14ac:dyDescent="0.25">
      <c r="B20" s="160">
        <v>1</v>
      </c>
      <c r="C20" s="161" t="s">
        <v>56</v>
      </c>
      <c r="D20" s="862" t="s">
        <v>87</v>
      </c>
      <c r="E20" s="862"/>
      <c r="F20" s="162">
        <v>45581</v>
      </c>
      <c r="G20" s="863">
        <f ca="1">+'02 Carátula f'!F28</f>
        <v>102344133.48189907</v>
      </c>
      <c r="H20" s="863">
        <f ca="1">G20*D12</f>
        <v>15351620.02228486</v>
      </c>
      <c r="I20" s="164">
        <f>+'03 Desglose f'!U128</f>
        <v>4082385.9237999995</v>
      </c>
      <c r="J20" s="165">
        <f>I20*$D$12</f>
        <v>612357.88856999995</v>
      </c>
      <c r="K20" s="165">
        <f>I20*$C$12</f>
        <v>204119.29618999999</v>
      </c>
      <c r="L20" s="164"/>
      <c r="M20" s="164"/>
      <c r="N20" s="165">
        <f>I20-J20-K20-L20-M20</f>
        <v>3265908.7390399994</v>
      </c>
      <c r="O20" s="165">
        <f t="shared" ref="O20:O45" si="1">N20*$B$12</f>
        <v>0</v>
      </c>
      <c r="P20" s="165">
        <f>O20+N20</f>
        <v>3265908.7390399994</v>
      </c>
    </row>
    <row r="21" spans="2:28" x14ac:dyDescent="0.25">
      <c r="B21" s="160">
        <v>2</v>
      </c>
      <c r="C21" s="161" t="s">
        <v>56</v>
      </c>
      <c r="D21" s="862" t="s">
        <v>227</v>
      </c>
      <c r="E21" s="862"/>
      <c r="F21" s="162">
        <v>45596</v>
      </c>
      <c r="G21" s="864"/>
      <c r="H21" s="864"/>
      <c r="I21" s="164">
        <v>2047427.0586000001</v>
      </c>
      <c r="J21" s="165">
        <f t="shared" ref="J21:J41" si="2">I21*$D$12</f>
        <v>307114.05878999998</v>
      </c>
      <c r="K21" s="165">
        <f t="shared" ref="K21:K43" si="3">I21*$C$12</f>
        <v>102371.35293000001</v>
      </c>
      <c r="L21" s="164"/>
      <c r="M21" s="164"/>
      <c r="N21" s="165">
        <f t="shared" ref="N21:N43" si="4">I21-J21-K21-L21-M21</f>
        <v>1637941.6468800001</v>
      </c>
      <c r="O21" s="165">
        <f t="shared" si="1"/>
        <v>0</v>
      </c>
      <c r="P21" s="165">
        <f t="shared" ref="P21:P43" si="5">O21+N21</f>
        <v>1637941.6468800001</v>
      </c>
    </row>
    <row r="22" spans="2:28" x14ac:dyDescent="0.25">
      <c r="B22" s="160">
        <v>3</v>
      </c>
      <c r="C22" s="161" t="s">
        <v>228</v>
      </c>
      <c r="D22" s="862" t="s">
        <v>229</v>
      </c>
      <c r="E22" s="862"/>
      <c r="F22" s="162">
        <v>45618</v>
      </c>
      <c r="G22" s="864"/>
      <c r="H22" s="864"/>
      <c r="I22" s="164">
        <v>2817629.56</v>
      </c>
      <c r="J22" s="165">
        <f t="shared" si="2"/>
        <v>422644.43400000001</v>
      </c>
      <c r="K22" s="165">
        <f t="shared" si="3"/>
        <v>140881.478</v>
      </c>
      <c r="L22" s="164"/>
      <c r="M22" s="164"/>
      <c r="N22" s="165">
        <f t="shared" si="4"/>
        <v>2254103.648</v>
      </c>
      <c r="O22" s="165">
        <f t="shared" si="1"/>
        <v>0</v>
      </c>
      <c r="P22" s="165">
        <f t="shared" si="5"/>
        <v>2254103.648</v>
      </c>
    </row>
    <row r="23" spans="2:28" x14ac:dyDescent="0.25">
      <c r="B23" s="160">
        <v>4</v>
      </c>
      <c r="C23" s="161" t="s">
        <v>228</v>
      </c>
      <c r="D23" s="862" t="s">
        <v>260</v>
      </c>
      <c r="E23" s="862"/>
      <c r="F23" s="162">
        <v>45630</v>
      </c>
      <c r="G23" s="864"/>
      <c r="H23" s="864"/>
      <c r="I23" s="164">
        <v>5150092.57</v>
      </c>
      <c r="J23" s="165">
        <f t="shared" si="2"/>
        <v>772513.88549999997</v>
      </c>
      <c r="K23" s="165">
        <f t="shared" si="3"/>
        <v>257504.62850000002</v>
      </c>
      <c r="L23" s="164"/>
      <c r="M23" s="164"/>
      <c r="N23" s="165">
        <f t="shared" si="4"/>
        <v>4120074.0560000003</v>
      </c>
      <c r="O23" s="165">
        <f t="shared" si="1"/>
        <v>0</v>
      </c>
      <c r="P23" s="165">
        <f t="shared" si="5"/>
        <v>4120074.0560000003</v>
      </c>
    </row>
    <row r="24" spans="2:28" x14ac:dyDescent="0.25">
      <c r="B24" s="160">
        <v>5</v>
      </c>
      <c r="C24" s="161" t="s">
        <v>228</v>
      </c>
      <c r="D24" s="862" t="s">
        <v>259</v>
      </c>
      <c r="E24" s="862"/>
      <c r="F24" s="162">
        <v>45664</v>
      </c>
      <c r="G24" s="864"/>
      <c r="H24" s="864"/>
      <c r="I24" s="164">
        <v>1365247.9305168423</v>
      </c>
      <c r="J24" s="165">
        <f>I24*$D$12</f>
        <v>204787.18957752633</v>
      </c>
      <c r="K24" s="165">
        <f t="shared" si="3"/>
        <v>68262.396525842123</v>
      </c>
      <c r="L24" s="164"/>
      <c r="M24" s="164"/>
      <c r="N24" s="165">
        <f t="shared" si="4"/>
        <v>1092198.3444134737</v>
      </c>
      <c r="O24" s="165">
        <f t="shared" si="1"/>
        <v>0</v>
      </c>
      <c r="P24" s="165">
        <f t="shared" si="5"/>
        <v>1092198.3444134737</v>
      </c>
    </row>
    <row r="25" spans="2:28" x14ac:dyDescent="0.25">
      <c r="B25" s="160">
        <v>6</v>
      </c>
      <c r="C25" s="161" t="s">
        <v>228</v>
      </c>
      <c r="D25" s="862" t="s">
        <v>258</v>
      </c>
      <c r="E25" s="862"/>
      <c r="F25" s="162">
        <v>45678</v>
      </c>
      <c r="G25" s="864"/>
      <c r="H25" s="864"/>
      <c r="I25" s="164">
        <v>3124478.763108992</v>
      </c>
      <c r="J25" s="165">
        <f t="shared" si="2"/>
        <v>468671.81446634879</v>
      </c>
      <c r="K25" s="165">
        <f t="shared" si="3"/>
        <v>156223.93815544961</v>
      </c>
      <c r="L25" s="164"/>
      <c r="M25" s="164"/>
      <c r="N25" s="165">
        <f t="shared" si="4"/>
        <v>2499583.0104871937</v>
      </c>
      <c r="O25" s="165">
        <f t="shared" si="1"/>
        <v>0</v>
      </c>
      <c r="P25" s="165">
        <f t="shared" si="5"/>
        <v>2499583.0104871937</v>
      </c>
    </row>
    <row r="26" spans="2:28" x14ac:dyDescent="0.25">
      <c r="B26" s="160">
        <v>7</v>
      </c>
      <c r="C26" s="161" t="s">
        <v>228</v>
      </c>
      <c r="D26" s="862" t="s">
        <v>269</v>
      </c>
      <c r="E26" s="862"/>
      <c r="F26" s="162">
        <v>45692</v>
      </c>
      <c r="G26" s="864"/>
      <c r="H26" s="864"/>
      <c r="I26" s="164">
        <v>1970305.647130419</v>
      </c>
      <c r="J26" s="165">
        <f t="shared" si="2"/>
        <v>295545.84706956282</v>
      </c>
      <c r="K26" s="165">
        <f t="shared" si="3"/>
        <v>98515.282356520955</v>
      </c>
      <c r="L26" s="164"/>
      <c r="M26" s="164"/>
      <c r="N26" s="165">
        <f t="shared" si="4"/>
        <v>1576244.5177043353</v>
      </c>
      <c r="O26" s="165">
        <f t="shared" si="1"/>
        <v>0</v>
      </c>
      <c r="P26" s="165">
        <f t="shared" si="5"/>
        <v>1576244.5177043353</v>
      </c>
    </row>
    <row r="27" spans="2:28" x14ac:dyDescent="0.25">
      <c r="B27" s="160">
        <v>8</v>
      </c>
      <c r="C27" s="161" t="s">
        <v>228</v>
      </c>
      <c r="D27" s="862" t="s">
        <v>270</v>
      </c>
      <c r="E27" s="862"/>
      <c r="F27" s="162">
        <v>45706</v>
      </c>
      <c r="G27" s="864"/>
      <c r="H27" s="864"/>
      <c r="I27" s="164">
        <v>7880556.6884922003</v>
      </c>
      <c r="J27" s="165">
        <f t="shared" si="2"/>
        <v>1182083.5032738301</v>
      </c>
      <c r="K27" s="165">
        <f t="shared" si="3"/>
        <v>394027.83442461002</v>
      </c>
      <c r="L27" s="164"/>
      <c r="M27" s="164"/>
      <c r="N27" s="165">
        <f t="shared" si="4"/>
        <v>6304445.3507937603</v>
      </c>
      <c r="O27" s="165">
        <f t="shared" si="1"/>
        <v>0</v>
      </c>
      <c r="P27" s="165">
        <f t="shared" si="5"/>
        <v>6304445.3507937603</v>
      </c>
      <c r="T27" s="116"/>
      <c r="U27" s="126"/>
      <c r="V27" s="126"/>
      <c r="W27" s="126"/>
      <c r="X27" s="126"/>
      <c r="Y27" s="126"/>
      <c r="Z27" s="126"/>
      <c r="AA27" s="122"/>
      <c r="AB27" s="122"/>
    </row>
    <row r="28" spans="2:28" x14ac:dyDescent="0.25">
      <c r="B28" s="160">
        <v>9</v>
      </c>
      <c r="C28" s="161" t="s">
        <v>228</v>
      </c>
      <c r="D28" s="862" t="s">
        <v>287</v>
      </c>
      <c r="E28" s="862"/>
      <c r="F28" s="162">
        <v>45720</v>
      </c>
      <c r="G28" s="864"/>
      <c r="H28" s="864"/>
      <c r="I28" s="164">
        <v>3325277.7410373348</v>
      </c>
      <c r="J28" s="165">
        <f t="shared" si="2"/>
        <v>498791.66115560022</v>
      </c>
      <c r="K28" s="165">
        <f t="shared" si="3"/>
        <v>166263.88705186674</v>
      </c>
      <c r="L28" s="164"/>
      <c r="M28" s="164"/>
      <c r="N28" s="165">
        <f t="shared" si="4"/>
        <v>2660222.1928298678</v>
      </c>
      <c r="O28" s="165">
        <f t="shared" si="1"/>
        <v>0</v>
      </c>
      <c r="P28" s="165">
        <f t="shared" si="5"/>
        <v>2660222.1928298678</v>
      </c>
      <c r="T28" s="120"/>
      <c r="U28" s="126"/>
      <c r="V28" s="126"/>
      <c r="W28" s="126"/>
      <c r="X28" s="126"/>
      <c r="Y28" s="126"/>
      <c r="Z28" s="126"/>
    </row>
    <row r="29" spans="2:28" x14ac:dyDescent="0.25">
      <c r="B29" s="160">
        <v>10</v>
      </c>
      <c r="C29" s="161" t="s">
        <v>228</v>
      </c>
      <c r="D29" s="862" t="s">
        <v>288</v>
      </c>
      <c r="E29" s="862"/>
      <c r="F29" s="162">
        <v>45734</v>
      </c>
      <c r="G29" s="864"/>
      <c r="H29" s="864"/>
      <c r="I29" s="164">
        <v>3485321.3104374874</v>
      </c>
      <c r="J29" s="165">
        <f t="shared" si="2"/>
        <v>522798.1965656231</v>
      </c>
      <c r="K29" s="165">
        <f t="shared" si="3"/>
        <v>174266.06552187438</v>
      </c>
      <c r="L29" s="164"/>
      <c r="M29" s="164"/>
      <c r="N29" s="165">
        <f t="shared" si="4"/>
        <v>2788257.04834999</v>
      </c>
      <c r="O29" s="165">
        <f t="shared" si="1"/>
        <v>0</v>
      </c>
      <c r="P29" s="165">
        <f t="shared" si="5"/>
        <v>2788257.04834999</v>
      </c>
      <c r="T29" s="120"/>
      <c r="U29" s="127"/>
      <c r="V29" s="127"/>
      <c r="W29" s="127"/>
      <c r="X29" s="127"/>
      <c r="Y29" s="118"/>
      <c r="Z29" s="118"/>
    </row>
    <row r="30" spans="2:28" x14ac:dyDescent="0.25">
      <c r="B30" s="160">
        <v>11</v>
      </c>
      <c r="C30" s="161" t="s">
        <v>228</v>
      </c>
      <c r="D30" s="862" t="s">
        <v>289</v>
      </c>
      <c r="E30" s="862"/>
      <c r="F30" s="162">
        <v>45748</v>
      </c>
      <c r="G30" s="864"/>
      <c r="H30" s="864"/>
      <c r="I30" s="164">
        <v>1259936.7562072885</v>
      </c>
      <c r="J30" s="165">
        <f t="shared" si="2"/>
        <v>188990.51343109328</v>
      </c>
      <c r="K30" s="165">
        <f t="shared" si="3"/>
        <v>62996.837810364428</v>
      </c>
      <c r="L30" s="164"/>
      <c r="M30" s="164"/>
      <c r="N30" s="165">
        <f t="shared" si="4"/>
        <v>1007949.4049658309</v>
      </c>
      <c r="O30" s="165">
        <f t="shared" si="1"/>
        <v>0</v>
      </c>
      <c r="P30" s="165">
        <f t="shared" si="5"/>
        <v>1007949.4049658309</v>
      </c>
      <c r="T30" s="120"/>
      <c r="U30" s="127"/>
      <c r="V30" s="127"/>
      <c r="W30" s="127"/>
      <c r="X30" s="127"/>
      <c r="Y30" s="128"/>
      <c r="Z30" s="129"/>
    </row>
    <row r="31" spans="2:28" x14ac:dyDescent="0.25">
      <c r="B31" s="160">
        <v>12</v>
      </c>
      <c r="C31" s="161" t="s">
        <v>228</v>
      </c>
      <c r="D31" s="862" t="s">
        <v>298</v>
      </c>
      <c r="E31" s="862"/>
      <c r="F31" s="162">
        <v>45762</v>
      </c>
      <c r="G31" s="864"/>
      <c r="H31" s="864"/>
      <c r="I31" s="164">
        <v>4798571.2420346988</v>
      </c>
      <c r="J31" s="165">
        <f t="shared" si="2"/>
        <v>719785.68630520476</v>
      </c>
      <c r="K31" s="165">
        <f t="shared" si="3"/>
        <v>239928.56210173495</v>
      </c>
      <c r="L31" s="164"/>
      <c r="M31" s="164"/>
      <c r="N31" s="165">
        <f t="shared" si="4"/>
        <v>3838856.9936277592</v>
      </c>
      <c r="O31" s="165">
        <f t="shared" si="1"/>
        <v>0</v>
      </c>
      <c r="P31" s="165">
        <f t="shared" si="5"/>
        <v>3838856.9936277592</v>
      </c>
      <c r="T31" s="120"/>
      <c r="U31" s="127"/>
      <c r="V31" s="127"/>
      <c r="W31" s="127"/>
      <c r="X31" s="127"/>
      <c r="Y31" s="128"/>
      <c r="Z31" s="129"/>
    </row>
    <row r="32" spans="2:28" x14ac:dyDescent="0.25">
      <c r="B32" s="160">
        <v>13</v>
      </c>
      <c r="C32" s="161" t="s">
        <v>228</v>
      </c>
      <c r="D32" s="862" t="s">
        <v>301</v>
      </c>
      <c r="E32" s="862"/>
      <c r="F32" s="162">
        <v>45776</v>
      </c>
      <c r="G32" s="864"/>
      <c r="H32" s="864"/>
      <c r="I32" s="164">
        <v>2918704.4006379037</v>
      </c>
      <c r="J32" s="165">
        <f t="shared" si="2"/>
        <v>437805.66009568557</v>
      </c>
      <c r="K32" s="165">
        <f t="shared" si="3"/>
        <v>145935.22003189518</v>
      </c>
      <c r="L32" s="164"/>
      <c r="M32" s="164"/>
      <c r="N32" s="165">
        <f t="shared" si="4"/>
        <v>2334963.5205103229</v>
      </c>
      <c r="O32" s="165">
        <f t="shared" si="1"/>
        <v>0</v>
      </c>
      <c r="P32" s="165">
        <f t="shared" si="5"/>
        <v>2334963.5205103229</v>
      </c>
    </row>
    <row r="33" spans="2:16" x14ac:dyDescent="0.25">
      <c r="B33" s="160">
        <v>14</v>
      </c>
      <c r="C33" s="161" t="s">
        <v>228</v>
      </c>
      <c r="D33" s="862" t="s">
        <v>305</v>
      </c>
      <c r="E33" s="862"/>
      <c r="F33" s="162">
        <v>45790</v>
      </c>
      <c r="G33" s="864"/>
      <c r="H33" s="864"/>
      <c r="I33" s="164">
        <v>2983166.8066825191</v>
      </c>
      <c r="J33" s="165">
        <f t="shared" si="2"/>
        <v>447475.02100237785</v>
      </c>
      <c r="K33" s="165">
        <f t="shared" si="3"/>
        <v>149158.34033412597</v>
      </c>
      <c r="L33" s="164"/>
      <c r="M33" s="164"/>
      <c r="N33" s="165">
        <f t="shared" si="4"/>
        <v>2386533.4453460155</v>
      </c>
      <c r="O33" s="165">
        <f t="shared" si="1"/>
        <v>0</v>
      </c>
      <c r="P33" s="165">
        <f t="shared" si="5"/>
        <v>2386533.4453460155</v>
      </c>
    </row>
    <row r="34" spans="2:16" x14ac:dyDescent="0.25">
      <c r="B34" s="160">
        <v>15</v>
      </c>
      <c r="C34" s="161" t="s">
        <v>228</v>
      </c>
      <c r="D34" s="862" t="s">
        <v>307</v>
      </c>
      <c r="E34" s="862"/>
      <c r="F34" s="162">
        <v>45804</v>
      </c>
      <c r="G34" s="864"/>
      <c r="H34" s="864"/>
      <c r="I34" s="164">
        <v>3570457.6438580416</v>
      </c>
      <c r="J34" s="165">
        <f t="shared" si="2"/>
        <v>535568.64657870622</v>
      </c>
      <c r="K34" s="165">
        <f t="shared" si="3"/>
        <v>178522.88219290209</v>
      </c>
      <c r="L34" s="164"/>
      <c r="M34" s="164"/>
      <c r="N34" s="165">
        <f t="shared" si="4"/>
        <v>2856366.115086433</v>
      </c>
      <c r="O34" s="165">
        <f t="shared" si="1"/>
        <v>0</v>
      </c>
      <c r="P34" s="165">
        <f t="shared" si="5"/>
        <v>2856366.115086433</v>
      </c>
    </row>
    <row r="35" spans="2:16" x14ac:dyDescent="0.25">
      <c r="B35" s="160">
        <v>16</v>
      </c>
      <c r="C35" s="161" t="s">
        <v>228</v>
      </c>
      <c r="D35" s="862" t="s">
        <v>309</v>
      </c>
      <c r="E35" s="862"/>
      <c r="F35" s="162">
        <v>45818</v>
      </c>
      <c r="G35" s="864"/>
      <c r="H35" s="864"/>
      <c r="I35" s="164">
        <v>4323980.2120460961</v>
      </c>
      <c r="J35" s="165">
        <f t="shared" si="2"/>
        <v>648597.03180691437</v>
      </c>
      <c r="K35" s="165">
        <f t="shared" si="3"/>
        <v>216199.01060230483</v>
      </c>
      <c r="L35" s="164"/>
      <c r="M35" s="164"/>
      <c r="N35" s="165">
        <f t="shared" si="4"/>
        <v>3459184.1696368773</v>
      </c>
      <c r="O35" s="165">
        <f t="shared" si="1"/>
        <v>0</v>
      </c>
      <c r="P35" s="165">
        <f t="shared" si="5"/>
        <v>3459184.1696368773</v>
      </c>
    </row>
    <row r="36" spans="2:16" x14ac:dyDescent="0.25">
      <c r="B36" s="160">
        <v>17</v>
      </c>
      <c r="C36" s="161" t="s">
        <v>228</v>
      </c>
      <c r="D36" s="862" t="s">
        <v>320</v>
      </c>
      <c r="E36" s="862"/>
      <c r="F36" s="162">
        <v>45832</v>
      </c>
      <c r="G36" s="864"/>
      <c r="H36" s="864"/>
      <c r="I36" s="164">
        <v>4713769.8768855995</v>
      </c>
      <c r="J36" s="165">
        <f t="shared" si="2"/>
        <v>707065.48153283994</v>
      </c>
      <c r="K36" s="165">
        <f t="shared" si="3"/>
        <v>235688.49384427999</v>
      </c>
      <c r="L36" s="164"/>
      <c r="M36" s="164"/>
      <c r="N36" s="165">
        <f t="shared" si="4"/>
        <v>3771015.9015084794</v>
      </c>
      <c r="O36" s="165">
        <f t="shared" si="1"/>
        <v>0</v>
      </c>
      <c r="P36" s="165">
        <f t="shared" si="5"/>
        <v>3771015.9015084794</v>
      </c>
    </row>
    <row r="37" spans="2:16" x14ac:dyDescent="0.25">
      <c r="B37" s="160">
        <v>18</v>
      </c>
      <c r="C37" s="161" t="s">
        <v>228</v>
      </c>
      <c r="D37" s="862" t="s">
        <v>321</v>
      </c>
      <c r="E37" s="862"/>
      <c r="F37" s="162">
        <v>45846</v>
      </c>
      <c r="G37" s="864"/>
      <c r="H37" s="864"/>
      <c r="I37" s="164">
        <v>3888308.6964128674</v>
      </c>
      <c r="J37" s="165">
        <f t="shared" si="2"/>
        <v>583246.30446193006</v>
      </c>
      <c r="K37" s="165">
        <f t="shared" si="3"/>
        <v>194415.43482064339</v>
      </c>
      <c r="L37" s="164"/>
      <c r="M37" s="164"/>
      <c r="N37" s="165">
        <f t="shared" si="4"/>
        <v>3110646.9571302943</v>
      </c>
      <c r="O37" s="165">
        <f t="shared" si="1"/>
        <v>0</v>
      </c>
      <c r="P37" s="165">
        <f t="shared" si="5"/>
        <v>3110646.9571302943</v>
      </c>
    </row>
    <row r="38" spans="2:16" x14ac:dyDescent="0.25">
      <c r="B38" s="160">
        <v>19</v>
      </c>
      <c r="C38" s="161" t="s">
        <v>228</v>
      </c>
      <c r="D38" s="862" t="s">
        <v>346</v>
      </c>
      <c r="E38" s="862"/>
      <c r="F38" s="162">
        <v>45860</v>
      </c>
      <c r="G38" s="864"/>
      <c r="H38" s="864"/>
      <c r="I38" s="164">
        <v>1416746.14</v>
      </c>
      <c r="J38" s="165">
        <f t="shared" si="2"/>
        <v>212511.92099999997</v>
      </c>
      <c r="K38" s="165">
        <f t="shared" si="3"/>
        <v>70837.307000000001</v>
      </c>
      <c r="L38" s="164"/>
      <c r="M38" s="164"/>
      <c r="N38" s="165">
        <f t="shared" si="4"/>
        <v>1133396.912</v>
      </c>
      <c r="O38" s="165">
        <f t="shared" si="1"/>
        <v>0</v>
      </c>
      <c r="P38" s="165">
        <f t="shared" si="5"/>
        <v>1133396.912</v>
      </c>
    </row>
    <row r="39" spans="2:16" x14ac:dyDescent="0.25">
      <c r="B39" s="160">
        <v>20</v>
      </c>
      <c r="C39" s="161" t="s">
        <v>228</v>
      </c>
      <c r="D39" s="862" t="s">
        <v>395</v>
      </c>
      <c r="E39" s="862"/>
      <c r="F39" s="162">
        <v>45846</v>
      </c>
      <c r="G39" s="864"/>
      <c r="H39" s="864"/>
      <c r="I39" s="164">
        <v>5360829.1508062407</v>
      </c>
      <c r="J39" s="165">
        <f t="shared" si="2"/>
        <v>804124.37262093613</v>
      </c>
      <c r="K39" s="165">
        <f t="shared" si="3"/>
        <v>268041.45754031203</v>
      </c>
      <c r="L39" s="164"/>
      <c r="M39" s="164"/>
      <c r="N39" s="165">
        <f t="shared" si="4"/>
        <v>4288663.3206449924</v>
      </c>
      <c r="O39" s="165">
        <f t="shared" si="1"/>
        <v>0</v>
      </c>
      <c r="P39" s="165">
        <f t="shared" si="5"/>
        <v>4288663.3206449924</v>
      </c>
    </row>
    <row r="40" spans="2:16" x14ac:dyDescent="0.25">
      <c r="B40" s="160">
        <v>21</v>
      </c>
      <c r="C40" s="161" t="s">
        <v>228</v>
      </c>
      <c r="D40" s="862" t="s">
        <v>412</v>
      </c>
      <c r="E40" s="862"/>
      <c r="F40" s="162">
        <v>45888</v>
      </c>
      <c r="G40" s="864"/>
      <c r="H40" s="864"/>
      <c r="I40" s="164">
        <v>3661407.976951329</v>
      </c>
      <c r="J40" s="165">
        <f t="shared" si="2"/>
        <v>549211.19654269936</v>
      </c>
      <c r="K40" s="165">
        <f t="shared" si="3"/>
        <v>183070.39884756645</v>
      </c>
      <c r="L40" s="164"/>
      <c r="M40" s="164"/>
      <c r="N40" s="165">
        <f t="shared" si="4"/>
        <v>2929126.3815610632</v>
      </c>
      <c r="O40" s="165">
        <f t="shared" si="1"/>
        <v>0</v>
      </c>
      <c r="P40" s="165">
        <f t="shared" si="5"/>
        <v>2929126.3815610632</v>
      </c>
    </row>
    <row r="41" spans="2:16" x14ac:dyDescent="0.25">
      <c r="B41" s="160">
        <v>22</v>
      </c>
      <c r="C41" s="161" t="s">
        <v>228</v>
      </c>
      <c r="D41" s="862" t="s">
        <v>452</v>
      </c>
      <c r="E41" s="862"/>
      <c r="F41" s="162">
        <v>45902</v>
      </c>
      <c r="G41" s="864"/>
      <c r="H41" s="864"/>
      <c r="I41" s="164">
        <v>4146808.703039079</v>
      </c>
      <c r="J41" s="165">
        <f t="shared" si="2"/>
        <v>622021.30545586185</v>
      </c>
      <c r="K41" s="165">
        <f t="shared" si="3"/>
        <v>207340.43515195395</v>
      </c>
      <c r="L41" s="164"/>
      <c r="M41" s="164"/>
      <c r="N41" s="165">
        <f t="shared" si="4"/>
        <v>3317446.9624312632</v>
      </c>
      <c r="O41" s="165">
        <f t="shared" si="1"/>
        <v>0</v>
      </c>
      <c r="P41" s="165">
        <f t="shared" si="5"/>
        <v>3317446.9624312632</v>
      </c>
    </row>
    <row r="42" spans="2:16" x14ac:dyDescent="0.25">
      <c r="B42" s="160">
        <v>23</v>
      </c>
      <c r="C42" s="161" t="s">
        <v>228</v>
      </c>
      <c r="D42" s="862" t="s">
        <v>464</v>
      </c>
      <c r="E42" s="862"/>
      <c r="F42" s="162">
        <v>45915</v>
      </c>
      <c r="G42" s="864"/>
      <c r="H42" s="864"/>
      <c r="I42" s="164">
        <v>5896434.8450737447</v>
      </c>
      <c r="J42" s="165">
        <f t="shared" ref="J42:J47" si="6">I42*$D$12</f>
        <v>884465.2267610617</v>
      </c>
      <c r="K42" s="165">
        <f t="shared" si="3"/>
        <v>294821.74225368723</v>
      </c>
      <c r="L42" s="164"/>
      <c r="M42" s="164"/>
      <c r="N42" s="165">
        <f t="shared" si="4"/>
        <v>4717147.8760589957</v>
      </c>
      <c r="O42" s="165">
        <f t="shared" si="1"/>
        <v>0</v>
      </c>
      <c r="P42" s="165">
        <f t="shared" si="5"/>
        <v>4717147.8760589957</v>
      </c>
    </row>
    <row r="43" spans="2:16" x14ac:dyDescent="0.25">
      <c r="B43" s="160">
        <v>24</v>
      </c>
      <c r="C43" s="161" t="s">
        <v>228</v>
      </c>
      <c r="D43" s="862" t="s">
        <v>489</v>
      </c>
      <c r="E43" s="862"/>
      <c r="F43" s="162">
        <v>45930</v>
      </c>
      <c r="G43" s="864"/>
      <c r="H43" s="864"/>
      <c r="I43" s="164">
        <v>1547841.5826629852</v>
      </c>
      <c r="J43" s="165">
        <f t="shared" si="6"/>
        <v>232176.23739944777</v>
      </c>
      <c r="K43" s="165">
        <f t="shared" si="3"/>
        <v>77392.079133149266</v>
      </c>
      <c r="L43" s="164"/>
      <c r="M43" s="164"/>
      <c r="N43" s="165">
        <f t="shared" si="4"/>
        <v>1238273.2661303882</v>
      </c>
      <c r="O43" s="165">
        <f t="shared" si="1"/>
        <v>0</v>
      </c>
      <c r="P43" s="165">
        <f t="shared" si="5"/>
        <v>1238273.2661303882</v>
      </c>
    </row>
    <row r="44" spans="2:16" x14ac:dyDescent="0.25">
      <c r="B44" s="160">
        <v>25</v>
      </c>
      <c r="C44" s="161" t="s">
        <v>228</v>
      </c>
      <c r="D44" s="862" t="s">
        <v>530</v>
      </c>
      <c r="E44" s="862"/>
      <c r="F44" s="162">
        <v>45944</v>
      </c>
      <c r="G44" s="864"/>
      <c r="H44" s="864"/>
      <c r="I44" s="164">
        <v>4597065.7472740477</v>
      </c>
      <c r="J44" s="165">
        <f t="shared" si="6"/>
        <v>689559.86209110718</v>
      </c>
      <c r="K44" s="165">
        <f>I44*$C$12</f>
        <v>229853.2873637024</v>
      </c>
      <c r="L44" s="164"/>
      <c r="M44" s="164"/>
      <c r="N44" s="165">
        <f>I44-J44-K44-L44-M44</f>
        <v>3677652.597819238</v>
      </c>
      <c r="O44" s="165">
        <f t="shared" ref="O44" si="7">N44*$B$12</f>
        <v>0</v>
      </c>
      <c r="P44" s="165">
        <f>O44+N44</f>
        <v>3677652.597819238</v>
      </c>
    </row>
    <row r="45" spans="2:16" x14ac:dyDescent="0.25">
      <c r="B45" s="160">
        <v>26</v>
      </c>
      <c r="C45" s="161" t="s">
        <v>228</v>
      </c>
      <c r="D45" s="862" t="s">
        <v>544</v>
      </c>
      <c r="E45" s="862"/>
      <c r="F45" s="162">
        <v>45958</v>
      </c>
      <c r="G45" s="864"/>
      <c r="H45" s="864"/>
      <c r="I45" s="164">
        <v>3974281.4992627604</v>
      </c>
      <c r="J45" s="165">
        <f t="shared" si="6"/>
        <v>596142.22488941404</v>
      </c>
      <c r="K45" s="165">
        <f>I45*$C$12</f>
        <v>198714.07496313803</v>
      </c>
      <c r="L45" s="164"/>
      <c r="M45" s="164"/>
      <c r="N45" s="165">
        <f>I45-J45-K45-L45-M45</f>
        <v>3179425.1994102085</v>
      </c>
      <c r="O45" s="165">
        <f t="shared" si="1"/>
        <v>0</v>
      </c>
      <c r="P45" s="165">
        <f>O45+N45</f>
        <v>3179425.1994102085</v>
      </c>
    </row>
    <row r="46" spans="2:16" x14ac:dyDescent="0.25">
      <c r="B46" s="160">
        <v>27</v>
      </c>
      <c r="C46" s="161" t="s">
        <v>228</v>
      </c>
      <c r="D46" s="862" t="s">
        <v>553</v>
      </c>
      <c r="E46" s="862"/>
      <c r="F46" s="162">
        <v>45972</v>
      </c>
      <c r="G46" s="864"/>
      <c r="H46" s="864"/>
      <c r="I46" s="164">
        <v>3783657.901702066</v>
      </c>
      <c r="J46" s="165">
        <f t="shared" si="6"/>
        <v>567548.68525530992</v>
      </c>
      <c r="K46" s="165">
        <f>I46*$C$12</f>
        <v>189182.89508510332</v>
      </c>
      <c r="L46" s="164"/>
      <c r="M46" s="164"/>
      <c r="N46" s="165">
        <f>I46-J46-K46-L46-M46</f>
        <v>3026926.3213616526</v>
      </c>
      <c r="O46" s="165">
        <f t="shared" ref="O46" si="8">N46*$B$12</f>
        <v>0</v>
      </c>
      <c r="P46" s="165">
        <f>O46+N46</f>
        <v>3026926.3213616526</v>
      </c>
    </row>
    <row r="47" spans="2:16" x14ac:dyDescent="0.25">
      <c r="B47" s="160">
        <v>28</v>
      </c>
      <c r="C47" s="161" t="s">
        <v>228</v>
      </c>
      <c r="D47" s="862" t="s">
        <v>624</v>
      </c>
      <c r="E47" s="862"/>
      <c r="F47" s="162">
        <v>45986</v>
      </c>
      <c r="G47" s="864"/>
      <c r="H47" s="864"/>
      <c r="I47" s="164">
        <v>880406.295918538</v>
      </c>
      <c r="J47" s="165">
        <f t="shared" si="6"/>
        <v>132060.94438778071</v>
      </c>
      <c r="K47" s="165">
        <f>I47*$C$12</f>
        <v>44020.314795926904</v>
      </c>
      <c r="L47" s="164"/>
      <c r="M47" s="164"/>
      <c r="N47" s="165">
        <f>I47-J47-K47-L47-M47</f>
        <v>704325.03673483036</v>
      </c>
      <c r="O47" s="165">
        <f t="shared" ref="O47" si="9">N47*$B$12</f>
        <v>0</v>
      </c>
      <c r="P47" s="165">
        <f>O47+N47</f>
        <v>704325.03673483036</v>
      </c>
    </row>
    <row r="48" spans="2:16" x14ac:dyDescent="0.25">
      <c r="B48" s="160">
        <v>29</v>
      </c>
      <c r="C48" s="161" t="s">
        <v>228</v>
      </c>
      <c r="D48" s="862" t="s">
        <v>658</v>
      </c>
      <c r="E48" s="862"/>
      <c r="F48" s="162">
        <v>45986</v>
      </c>
      <c r="G48" s="865"/>
      <c r="H48" s="865"/>
      <c r="I48" s="164">
        <v>371346.3075</v>
      </c>
      <c r="J48" s="165">
        <f t="shared" ref="J48" si="10">I48*$D$12</f>
        <v>55701.946124999995</v>
      </c>
      <c r="K48" s="165">
        <f>I48*$C$12</f>
        <v>18567.315375000002</v>
      </c>
      <c r="L48" s="164"/>
      <c r="M48" s="164"/>
      <c r="N48" s="165">
        <f>I48-J48-K48-L48-M48</f>
        <v>297077.04599999997</v>
      </c>
      <c r="O48" s="165">
        <f t="shared" ref="O48" si="11">N48*$B$12</f>
        <v>0</v>
      </c>
      <c r="P48" s="165">
        <f>O48+N48</f>
        <v>297077.04599999997</v>
      </c>
    </row>
    <row r="49" spans="2:16" x14ac:dyDescent="0.25">
      <c r="B49" s="876" t="s">
        <v>29</v>
      </c>
      <c r="C49" s="876"/>
      <c r="D49" s="876"/>
      <c r="E49" s="876"/>
      <c r="F49" s="876"/>
      <c r="G49" s="166">
        <f ca="1">SUBTOTAL(9,G20)</f>
        <v>102344133.48189907</v>
      </c>
      <c r="H49" s="166">
        <f ca="1">SUBTOTAL(9,H20)</f>
        <v>15351620.02228486</v>
      </c>
      <c r="I49" s="167">
        <f>SUBTOTAL(9,I20:I48)</f>
        <v>99342444.978079081</v>
      </c>
      <c r="J49" s="167">
        <f>SUBTOTAL(9,J20:J48)</f>
        <v>14901366.746711861</v>
      </c>
      <c r="K49" s="167">
        <f>SUBTOTAL(9,K20:K48)</f>
        <v>4967122.2489039544</v>
      </c>
      <c r="L49" s="167">
        <f>SUBTOTAL(9,L20:L48)</f>
        <v>0</v>
      </c>
      <c r="M49" s="167">
        <f>SUBTOTAL(9,M20:M42)</f>
        <v>0</v>
      </c>
      <c r="N49" s="167">
        <f>SUBTOTAL(9,N20:N48)</f>
        <v>79473955.98246327</v>
      </c>
      <c r="O49" s="167">
        <f>SUBTOTAL(9,O20:O45)</f>
        <v>0</v>
      </c>
      <c r="P49" s="167">
        <f>SUBTOTAL(9,P20:P48)</f>
        <v>79473955.98246327</v>
      </c>
    </row>
    <row r="50" spans="2:16" x14ac:dyDescent="0.25">
      <c r="B50" s="95"/>
      <c r="C50" s="95"/>
      <c r="D50" s="95"/>
      <c r="E50" s="95"/>
      <c r="F50" s="95"/>
      <c r="G50" s="96"/>
      <c r="H50" s="96"/>
      <c r="I50" s="97"/>
      <c r="J50" s="97"/>
      <c r="K50" s="97"/>
      <c r="L50" s="97"/>
      <c r="M50" s="97"/>
      <c r="N50" s="97"/>
      <c r="O50" s="97"/>
      <c r="P50" s="97"/>
    </row>
    <row r="51" spans="2:16" x14ac:dyDescent="0.25">
      <c r="B51" s="160">
        <v>1</v>
      </c>
      <c r="C51" s="161" t="s">
        <v>290</v>
      </c>
      <c r="D51" s="862" t="s">
        <v>291</v>
      </c>
      <c r="E51" s="862"/>
      <c r="F51" s="162">
        <v>45734</v>
      </c>
      <c r="G51" s="863">
        <v>1853692.92</v>
      </c>
      <c r="H51" s="396"/>
      <c r="I51" s="164">
        <v>1126292.32</v>
      </c>
      <c r="J51" s="165">
        <v>0</v>
      </c>
      <c r="K51" s="165">
        <f>I51*$C$12</f>
        <v>56314.616000000009</v>
      </c>
      <c r="L51" s="164"/>
      <c r="M51" s="164"/>
      <c r="N51" s="165">
        <f>I51-J51-K51-L51-M51</f>
        <v>1069977.7040000001</v>
      </c>
      <c r="O51" s="165">
        <f>N51*$B$12</f>
        <v>0</v>
      </c>
      <c r="P51" s="165">
        <f>O51+N51</f>
        <v>1069977.7040000001</v>
      </c>
    </row>
    <row r="52" spans="2:16" x14ac:dyDescent="0.25">
      <c r="B52" s="160">
        <v>1</v>
      </c>
      <c r="C52" s="161" t="s">
        <v>290</v>
      </c>
      <c r="D52" s="862" t="s">
        <v>306</v>
      </c>
      <c r="E52" s="862"/>
      <c r="F52" s="162">
        <v>45790</v>
      </c>
      <c r="G52" s="865"/>
      <c r="H52" s="396"/>
      <c r="I52" s="164">
        <v>727400.6</v>
      </c>
      <c r="J52" s="165">
        <v>0</v>
      </c>
      <c r="K52" s="165">
        <f>I52*$C$12</f>
        <v>36370.03</v>
      </c>
      <c r="L52" s="164"/>
      <c r="M52" s="164"/>
      <c r="N52" s="165">
        <f>I52-J52-K52-L52-M52</f>
        <v>691030.57</v>
      </c>
      <c r="O52" s="165">
        <f>N52*$B$12</f>
        <v>0</v>
      </c>
      <c r="P52" s="165">
        <f>O52+N52</f>
        <v>691030.57</v>
      </c>
    </row>
    <row r="53" spans="2:16" x14ac:dyDescent="0.25">
      <c r="B53" s="160"/>
      <c r="C53" s="168"/>
      <c r="D53" s="862"/>
      <c r="E53" s="862"/>
      <c r="F53" s="162"/>
      <c r="G53" s="163"/>
      <c r="H53" s="163"/>
      <c r="I53" s="164"/>
      <c r="J53" s="165">
        <f>I53*$D$12</f>
        <v>0</v>
      </c>
      <c r="K53" s="165">
        <f>I53*$C$12</f>
        <v>0</v>
      </c>
      <c r="L53" s="164"/>
      <c r="M53" s="164"/>
      <c r="N53" s="165">
        <f>I53-J53-K53-L53-M53</f>
        <v>0</v>
      </c>
      <c r="O53" s="165">
        <f>N53*$B$12</f>
        <v>0</v>
      </c>
      <c r="P53" s="165">
        <f>O53+N53</f>
        <v>0</v>
      </c>
    </row>
    <row r="54" spans="2:16" x14ac:dyDescent="0.25">
      <c r="B54" s="876" t="s">
        <v>30</v>
      </c>
      <c r="C54" s="876"/>
      <c r="D54" s="876"/>
      <c r="E54" s="876"/>
      <c r="F54" s="876"/>
      <c r="G54" s="166">
        <f t="shared" ref="G54:O54" si="12">SUBTOTAL(9,G51:G53)</f>
        <v>1853692.92</v>
      </c>
      <c r="H54" s="166">
        <f t="shared" si="12"/>
        <v>0</v>
      </c>
      <c r="I54" s="167">
        <f>SUBTOTAL(9,I51:I53)</f>
        <v>1853692.92</v>
      </c>
      <c r="J54" s="167">
        <f t="shared" si="12"/>
        <v>0</v>
      </c>
      <c r="K54" s="167">
        <f>SUBTOTAL(9,K51:K53)</f>
        <v>92684.646000000008</v>
      </c>
      <c r="L54" s="167">
        <f t="shared" si="12"/>
        <v>0</v>
      </c>
      <c r="M54" s="167">
        <f t="shared" si="12"/>
        <v>0</v>
      </c>
      <c r="N54" s="167">
        <f>SUBTOTAL(9,N51:N53)</f>
        <v>1761008.2740000002</v>
      </c>
      <c r="O54" s="167">
        <f t="shared" si="12"/>
        <v>0</v>
      </c>
      <c r="P54" s="167">
        <f>SUBTOTAL(9,P51:P53)</f>
        <v>1761008.2740000002</v>
      </c>
    </row>
    <row r="55" spans="2:16" x14ac:dyDescent="0.25">
      <c r="D55" s="6"/>
      <c r="E55" s="6"/>
      <c r="F55" s="671"/>
      <c r="G55" s="2"/>
      <c r="H55" s="1"/>
      <c r="I55" s="1"/>
      <c r="J55" s="2"/>
      <c r="K55" s="1"/>
      <c r="L55" s="2"/>
      <c r="M55" s="1"/>
      <c r="N55" s="2"/>
      <c r="O55" s="1"/>
      <c r="P55" s="1"/>
    </row>
    <row r="56" spans="2:16" x14ac:dyDescent="0.25">
      <c r="B56" s="875"/>
      <c r="C56" s="875"/>
      <c r="D56" s="709"/>
      <c r="E56" s="875"/>
      <c r="F56" s="875"/>
      <c r="G56" s="709"/>
      <c r="H56" s="875"/>
      <c r="I56" s="875"/>
      <c r="J56" s="709"/>
      <c r="K56" s="875"/>
      <c r="L56" s="875"/>
      <c r="M56" s="709"/>
      <c r="N56" s="36"/>
      <c r="O56" s="709"/>
      <c r="P56" s="36"/>
    </row>
    <row r="57" spans="2:16" x14ac:dyDescent="0.25">
      <c r="B57" s="710"/>
      <c r="C57" s="710"/>
      <c r="D57" s="37"/>
      <c r="F57" s="710"/>
      <c r="G57" s="15"/>
      <c r="I57" s="710"/>
      <c r="J57" s="20"/>
      <c r="K57" s="710"/>
      <c r="L57" s="20"/>
      <c r="M57" s="710"/>
      <c r="N57" s="20"/>
      <c r="O57" s="710"/>
    </row>
    <row r="58" spans="2:16" x14ac:dyDescent="0.25">
      <c r="B58" s="710"/>
      <c r="C58" s="710"/>
      <c r="D58" s="37"/>
      <c r="F58" s="710"/>
      <c r="G58" s="15"/>
      <c r="I58" s="710"/>
      <c r="J58" s="20"/>
      <c r="K58" s="710"/>
      <c r="L58" s="20"/>
      <c r="M58" s="710"/>
      <c r="N58" s="20"/>
      <c r="O58" s="710"/>
    </row>
    <row r="59" spans="2:16" x14ac:dyDescent="0.25">
      <c r="B59" s="658"/>
      <c r="C59" s="658"/>
      <c r="D59" s="37"/>
      <c r="F59" s="658"/>
      <c r="G59" s="15"/>
      <c r="I59" s="658"/>
      <c r="J59" s="20"/>
      <c r="K59" s="658"/>
      <c r="L59" s="20"/>
      <c r="M59" s="658"/>
      <c r="N59" s="20"/>
      <c r="O59" s="658"/>
    </row>
    <row r="60" spans="2:16" x14ac:dyDescent="0.25">
      <c r="B60" s="860"/>
      <c r="C60" s="860"/>
      <c r="D60" s="37"/>
      <c r="F60" s="20"/>
      <c r="G60" s="37"/>
      <c r="H60" s="877"/>
      <c r="I60" s="877"/>
      <c r="J60" s="658"/>
      <c r="K60" s="20"/>
      <c r="L60" s="658"/>
      <c r="M60" s="20"/>
      <c r="N60" s="658"/>
      <c r="O60" s="20"/>
    </row>
    <row r="61" spans="2:16" x14ac:dyDescent="0.25">
      <c r="B61" s="860"/>
      <c r="C61" s="860"/>
      <c r="D61" s="20"/>
      <c r="E61" s="860"/>
      <c r="F61" s="860"/>
      <c r="G61" s="20"/>
      <c r="H61" s="860"/>
      <c r="I61" s="860"/>
      <c r="J61" s="20"/>
      <c r="K61" s="860"/>
      <c r="L61" s="860"/>
      <c r="M61" s="20"/>
      <c r="N61" s="20"/>
      <c r="O61" s="20"/>
      <c r="P61" s="658"/>
    </row>
    <row r="62" spans="2:16" x14ac:dyDescent="0.25">
      <c r="B62" s="878"/>
      <c r="C62" s="878"/>
      <c r="D62" s="23"/>
      <c r="E62" s="878"/>
      <c r="F62" s="878"/>
      <c r="G62" s="23"/>
      <c r="H62" s="878"/>
      <c r="I62" s="878"/>
      <c r="J62" s="23"/>
      <c r="K62" s="878"/>
      <c r="L62" s="878"/>
      <c r="M62" s="23"/>
      <c r="N62" s="711"/>
      <c r="O62" s="23"/>
      <c r="P62" s="711"/>
    </row>
    <row r="63" spans="2:16" x14ac:dyDescent="0.25">
      <c r="B63" s="878"/>
      <c r="C63" s="878"/>
      <c r="D63" s="23"/>
      <c r="E63" s="878"/>
      <c r="F63" s="878"/>
      <c r="G63" s="23"/>
      <c r="H63" s="878"/>
      <c r="I63" s="878"/>
      <c r="J63" s="23"/>
      <c r="K63" s="878"/>
      <c r="L63" s="878"/>
      <c r="M63" s="23"/>
      <c r="N63" s="711"/>
      <c r="O63" s="23"/>
      <c r="P63" s="711"/>
    </row>
    <row r="71" spans="6:23" x14ac:dyDescent="0.25">
      <c r="Q71" s="761"/>
      <c r="R71" s="761"/>
      <c r="S71" s="67"/>
      <c r="T71" s="67"/>
      <c r="U71" s="858"/>
      <c r="V71" s="858"/>
      <c r="W71" s="858"/>
    </row>
    <row r="72" spans="6:23" x14ac:dyDescent="0.25">
      <c r="F72" s="858"/>
      <c r="G72" s="858"/>
      <c r="H72" s="858"/>
      <c r="I72" s="858"/>
      <c r="J72" s="67"/>
      <c r="K72" s="858"/>
      <c r="L72" s="858"/>
      <c r="M72" s="858"/>
      <c r="N72" s="858"/>
      <c r="O72" s="67"/>
      <c r="P72" s="761"/>
    </row>
  </sheetData>
  <mergeCells count="74">
    <mergeCell ref="D25:E25"/>
    <mergeCell ref="D26:E26"/>
    <mergeCell ref="D27:E27"/>
    <mergeCell ref="D45:E45"/>
    <mergeCell ref="D38:E38"/>
    <mergeCell ref="D40:E40"/>
    <mergeCell ref="D41:E41"/>
    <mergeCell ref="D44:E44"/>
    <mergeCell ref="D39:E39"/>
    <mergeCell ref="D34:E34"/>
    <mergeCell ref="D35:E35"/>
    <mergeCell ref="D36:E36"/>
    <mergeCell ref="D37:E37"/>
    <mergeCell ref="D31:E31"/>
    <mergeCell ref="D32:E32"/>
    <mergeCell ref="H62:I62"/>
    <mergeCell ref="B56:C56"/>
    <mergeCell ref="E56:F56"/>
    <mergeCell ref="D51:E51"/>
    <mergeCell ref="H56:I56"/>
    <mergeCell ref="K61:L61"/>
    <mergeCell ref="F72:I72"/>
    <mergeCell ref="K72:N72"/>
    <mergeCell ref="U71:W71"/>
    <mergeCell ref="B60:C60"/>
    <mergeCell ref="H60:I60"/>
    <mergeCell ref="B61:C61"/>
    <mergeCell ref="E61:F61"/>
    <mergeCell ref="H61:I61"/>
    <mergeCell ref="K62:L62"/>
    <mergeCell ref="B63:C63"/>
    <mergeCell ref="E63:F63"/>
    <mergeCell ref="H63:I63"/>
    <mergeCell ref="K63:L63"/>
    <mergeCell ref="B62:C62"/>
    <mergeCell ref="E62:F62"/>
    <mergeCell ref="K56:L56"/>
    <mergeCell ref="B49:F49"/>
    <mergeCell ref="G51:G52"/>
    <mergeCell ref="D52:E52"/>
    <mergeCell ref="D53:E53"/>
    <mergeCell ref="B54:F54"/>
    <mergeCell ref="D46:E46"/>
    <mergeCell ref="O7:P7"/>
    <mergeCell ref="B10:F10"/>
    <mergeCell ref="G10:P10"/>
    <mergeCell ref="M13:O13"/>
    <mergeCell ref="B18:B19"/>
    <mergeCell ref="C18:C19"/>
    <mergeCell ref="D18:E19"/>
    <mergeCell ref="F18:F19"/>
    <mergeCell ref="G18:G19"/>
    <mergeCell ref="H18:H19"/>
    <mergeCell ref="I18:I19"/>
    <mergeCell ref="J18:J19"/>
    <mergeCell ref="L18:L19"/>
    <mergeCell ref="M18:M19"/>
    <mergeCell ref="N18:N19"/>
    <mergeCell ref="D48:E48"/>
    <mergeCell ref="G20:G48"/>
    <mergeCell ref="H20:H48"/>
    <mergeCell ref="D47:E47"/>
    <mergeCell ref="P18:P19"/>
    <mergeCell ref="D42:E42"/>
    <mergeCell ref="D43:E43"/>
    <mergeCell ref="D33:E33"/>
    <mergeCell ref="D20:E20"/>
    <mergeCell ref="D21:E21"/>
    <mergeCell ref="D22:E22"/>
    <mergeCell ref="D23:E23"/>
    <mergeCell ref="D24:E24"/>
    <mergeCell ref="D28:E28"/>
    <mergeCell ref="D29:E29"/>
    <mergeCell ref="D30:E30"/>
  </mergeCells>
  <phoneticPr fontId="41" type="noConversion"/>
  <printOptions horizontalCentered="1" verticalCentered="1"/>
  <pageMargins left="0.70866141732283472" right="0.70866141732283472" top="0.74803149606299213" bottom="0.74803149606299213" header="0.31496062992125984" footer="0.31496062992125984"/>
  <pageSetup scale="39" fitToHeight="0" orientation="landscape" r:id="rId1"/>
  <headerFooter>
    <oddFooter>&amp;L&amp;10ADMÓN. - ESTIMACIÓN - HOJA VIAJERA&amp;R&amp;P/&amp;N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069B8-E46C-479E-BDC9-603B3F887A58}">
  <sheetPr>
    <pageSetUpPr fitToPage="1"/>
  </sheetPr>
  <dimension ref="B1:P521"/>
  <sheetViews>
    <sheetView showGridLines="0" view="pageBreakPreview" zoomScale="85" zoomScaleNormal="60" zoomScaleSheetLayoutView="85" workbookViewId="0">
      <selection activeCell="F34" sqref="F34"/>
    </sheetView>
  </sheetViews>
  <sheetFormatPr baseColWidth="10" defaultColWidth="11.42578125" defaultRowHeight="12.75" x14ac:dyDescent="0.2"/>
  <cols>
    <col min="1" max="1" width="3.5703125" style="15" customWidth="1"/>
    <col min="2" max="2" width="20.5703125" style="15" customWidth="1"/>
    <col min="3" max="3" width="13.5703125" style="15" customWidth="1"/>
    <col min="4" max="4" width="20.5703125" style="15" customWidth="1"/>
    <col min="5" max="5" width="18" style="15" customWidth="1"/>
    <col min="6" max="6" width="26.140625" style="16" customWidth="1"/>
    <col min="7" max="7" width="18.28515625" style="15" customWidth="1"/>
    <col min="8" max="8" width="28.7109375" style="15" customWidth="1"/>
    <col min="9" max="9" width="23.7109375" style="15" customWidth="1"/>
    <col min="10" max="10" width="37.7109375" style="15" customWidth="1"/>
    <col min="11" max="11" width="23.7109375" style="15" customWidth="1"/>
    <col min="12" max="12" width="20.28515625" style="15" customWidth="1"/>
    <col min="13" max="16384" width="11.42578125" style="15"/>
  </cols>
  <sheetData>
    <row r="1" spans="2:16" s="12" customFormat="1" ht="57.6" customHeight="1" thickBot="1" x14ac:dyDescent="0.3">
      <c r="B1" s="8" t="s">
        <v>31</v>
      </c>
      <c r="C1" s="8"/>
      <c r="D1" s="8"/>
      <c r="E1" s="8"/>
      <c r="F1" s="8"/>
      <c r="G1" s="8"/>
      <c r="H1" s="9"/>
      <c r="I1" s="9"/>
      <c r="J1" s="10"/>
      <c r="K1" s="11"/>
      <c r="L1" s="670"/>
    </row>
    <row r="2" spans="2:16" s="14" customFormat="1" ht="15.75" thickTop="1" x14ac:dyDescent="0.25">
      <c r="B2" s="13"/>
      <c r="C2" s="13"/>
      <c r="D2" s="13"/>
      <c r="I2" s="879"/>
      <c r="J2" s="879"/>
    </row>
    <row r="3" spans="2:16" s="14" customFormat="1" ht="12" customHeight="1" x14ac:dyDescent="0.25">
      <c r="B3" s="180"/>
      <c r="C3" s="181"/>
      <c r="D3" s="181"/>
      <c r="E3" s="182"/>
      <c r="F3" s="182"/>
      <c r="G3" s="182"/>
      <c r="H3" s="182"/>
      <c r="I3" s="183"/>
      <c r="J3" s="184"/>
    </row>
    <row r="4" spans="2:16" s="18" customFormat="1" x14ac:dyDescent="0.2">
      <c r="B4" s="143" t="s">
        <v>32</v>
      </c>
      <c r="C4" s="90" t="str">
        <f>+'03 Desglose f'!C6</f>
        <v xml:space="preserve">SUMMYT </v>
      </c>
      <c r="D4" s="90"/>
      <c r="E4" s="15"/>
      <c r="F4" s="16"/>
      <c r="G4" s="17" t="s">
        <v>33</v>
      </c>
      <c r="H4" s="91" t="s">
        <v>659</v>
      </c>
      <c r="I4" s="17" t="s">
        <v>34</v>
      </c>
      <c r="J4" s="144"/>
      <c r="K4" s="15"/>
      <c r="L4" s="15"/>
      <c r="M4" s="15"/>
    </row>
    <row r="5" spans="2:16" s="18" customFormat="1" x14ac:dyDescent="0.2">
      <c r="B5" s="143" t="s">
        <v>35</v>
      </c>
      <c r="C5" s="90" t="str">
        <f>+'03 Desglose f'!C7</f>
        <v xml:space="preserve">Av. Paseo de los leones 2529, Col. Cumbres 3er Sector, en el Municipio de Mty. </v>
      </c>
      <c r="D5" s="19"/>
      <c r="E5" s="15"/>
      <c r="F5" s="16"/>
      <c r="G5" s="17" t="s">
        <v>36</v>
      </c>
      <c r="H5" s="91" t="s">
        <v>659</v>
      </c>
      <c r="I5" s="17" t="s">
        <v>37</v>
      </c>
      <c r="J5" s="144"/>
      <c r="K5" s="15"/>
      <c r="L5" s="15"/>
      <c r="M5" s="15"/>
    </row>
    <row r="6" spans="2:16" s="18" customFormat="1" x14ac:dyDescent="0.2">
      <c r="B6" s="143" t="s">
        <v>38</v>
      </c>
      <c r="C6" s="90" t="str">
        <f>+'03 Desglose f'!C8</f>
        <v>GRUPO DAGS S.A. DE C.V.</v>
      </c>
      <c r="D6" s="90"/>
      <c r="E6" s="15"/>
      <c r="F6" s="16"/>
      <c r="G6" s="17" t="s">
        <v>39</v>
      </c>
      <c r="H6" s="91" t="str">
        <f>+'03 Desglose f'!H8</f>
        <v>NORMAL</v>
      </c>
      <c r="I6" s="17" t="s">
        <v>40</v>
      </c>
      <c r="J6" s="185">
        <f>+'03 Desglose f'!CF8</f>
        <v>45986</v>
      </c>
      <c r="K6" s="15"/>
      <c r="L6" s="15"/>
      <c r="M6" s="15"/>
    </row>
    <row r="7" spans="2:16" x14ac:dyDescent="0.2">
      <c r="B7" s="145" t="s">
        <v>41</v>
      </c>
      <c r="C7" s="90" t="str">
        <f>+'03 Desglose f'!C9</f>
        <v xml:space="preserve">CIMENTACIÓN Y ESTRUCTURA </v>
      </c>
      <c r="D7" s="20"/>
      <c r="G7" s="17" t="s">
        <v>42</v>
      </c>
      <c r="H7" s="93" t="str">
        <f>+'03 Desglose f'!H9</f>
        <v>MN</v>
      </c>
      <c r="I7" s="17" t="s">
        <v>43</v>
      </c>
      <c r="J7" s="375" t="str">
        <f>+'03 Desglose f'!CF9</f>
        <v>11-25 DE NOV  2025</v>
      </c>
    </row>
    <row r="8" spans="2:16" ht="8.4499999999999993" customHeight="1" x14ac:dyDescent="0.2">
      <c r="B8" s="186"/>
      <c r="C8" s="187"/>
      <c r="D8" s="187"/>
      <c r="E8" s="187"/>
      <c r="F8" s="187"/>
      <c r="G8" s="187"/>
      <c r="H8" s="880"/>
      <c r="I8" s="880"/>
      <c r="J8" s="188"/>
    </row>
    <row r="10" spans="2:16" ht="12.75" customHeight="1" x14ac:dyDescent="0.2">
      <c r="B10" s="881" t="s">
        <v>44</v>
      </c>
      <c r="C10" s="881" t="s">
        <v>45</v>
      </c>
      <c r="D10" s="881"/>
      <c r="E10" s="881"/>
      <c r="F10" s="881" t="s">
        <v>293</v>
      </c>
      <c r="G10" s="882" t="s">
        <v>292</v>
      </c>
      <c r="H10" s="882" t="s">
        <v>297</v>
      </c>
      <c r="I10" s="881" t="s">
        <v>46</v>
      </c>
      <c r="J10" s="881" t="s">
        <v>47</v>
      </c>
      <c r="K10" s="881" t="s">
        <v>223</v>
      </c>
      <c r="L10" s="881" t="s">
        <v>48</v>
      </c>
    </row>
    <row r="11" spans="2:16" s="22" customFormat="1" ht="24.75" customHeight="1" x14ac:dyDescent="0.2">
      <c r="B11" s="881"/>
      <c r="C11" s="881"/>
      <c r="D11" s="881"/>
      <c r="E11" s="881"/>
      <c r="F11" s="881"/>
      <c r="G11" s="883"/>
      <c r="H11" s="883"/>
      <c r="I11" s="881"/>
      <c r="J11" s="881"/>
      <c r="K11" s="881"/>
      <c r="L11" s="881"/>
      <c r="M11" s="16"/>
      <c r="N11" s="16"/>
      <c r="O11" s="16"/>
    </row>
    <row r="12" spans="2:16" s="23" customFormat="1" ht="12.75" customHeight="1" x14ac:dyDescent="0.25">
      <c r="B12" s="192" t="s">
        <v>111</v>
      </c>
      <c r="C12" s="884" t="s">
        <v>246</v>
      </c>
      <c r="D12" s="889"/>
      <c r="E12" s="886"/>
      <c r="F12" s="193">
        <f>LOOKUP(B12,'03 Desglose f'!B14:C126,'03 Desglose f'!H14:H126)</f>
        <v>8021465.0729990406</v>
      </c>
      <c r="G12" s="193"/>
      <c r="H12" s="193">
        <f>F12+G12</f>
        <v>8021465.0729990406</v>
      </c>
      <c r="I12" s="193">
        <f>LOOKUP('02 Carátula f'!B12,'03 Desglose f'!B14:C126,'03 Desglose f'!R14:R126)</f>
        <v>8021465.0729990406</v>
      </c>
      <c r="J12" s="193">
        <f>LOOKUP('02 Carátula f'!B12,'03 Desglose f'!B14:C126,'03 Desglose f'!CA14:CA126)</f>
        <v>0</v>
      </c>
      <c r="K12" s="193">
        <f>LOOKUP('02 Carátula f'!B12,'03 Desglose f'!B14:C126,'03 Desglose f'!CD14:CD126)</f>
        <v>8021465.0729990406</v>
      </c>
      <c r="L12" s="193">
        <f>LOOKUP('02 Carátula f'!B12,'03 Desglose f'!B14:C126,'03 Desglose f'!CG14:CG126)</f>
        <v>0</v>
      </c>
      <c r="M12" s="15"/>
      <c r="N12" s="15"/>
      <c r="O12" s="15"/>
      <c r="P12" s="23">
        <f>SUBTOTAL(9,P20:P39,P45:P46)</f>
        <v>0</v>
      </c>
    </row>
    <row r="13" spans="2:16" ht="15" x14ac:dyDescent="0.25">
      <c r="B13" s="192" t="s">
        <v>123</v>
      </c>
      <c r="C13" s="884" t="s">
        <v>225</v>
      </c>
      <c r="D13" s="885"/>
      <c r="E13" s="886"/>
      <c r="F13" s="193">
        <f>LOOKUP(B13,'03 Desglose f'!B15:C127,'03 Desglose f'!H15:H127)</f>
        <v>119009.26</v>
      </c>
      <c r="G13" s="193"/>
      <c r="H13" s="193">
        <f t="shared" ref="H13:H27" si="0">F13+G13</f>
        <v>119009.26</v>
      </c>
      <c r="I13" s="193">
        <f>LOOKUP('02 Carátula f'!B13,'03 Desglose f'!B15:C127,'03 Desglose f'!R15:R127)</f>
        <v>119009.26</v>
      </c>
      <c r="J13" s="193">
        <f>LOOKUP('02 Carátula f'!B13,'03 Desglose f'!B15:C127,'03 Desglose f'!CA15:CA127)</f>
        <v>0</v>
      </c>
      <c r="K13" s="193">
        <f>LOOKUP('02 Carátula f'!B13,'03 Desglose f'!B15:C127,'03 Desglose f'!CD15:CD127)</f>
        <v>119009.26</v>
      </c>
      <c r="L13" s="193">
        <f>LOOKUP('02 Carátula f'!B13,'03 Desglose f'!B15:C127,'03 Desglose f'!CG15:CG127)</f>
        <v>0</v>
      </c>
    </row>
    <row r="14" spans="2:16" ht="15" x14ac:dyDescent="0.25">
      <c r="B14" s="192" t="s">
        <v>230</v>
      </c>
      <c r="C14" s="884" t="s">
        <v>232</v>
      </c>
      <c r="D14" s="885"/>
      <c r="E14" s="886"/>
      <c r="F14" s="193">
        <f>LOOKUP(B14,'03 Desglose f'!B16:C128,'03 Desglose f'!H16:H128)</f>
        <v>955167.321</v>
      </c>
      <c r="G14" s="193"/>
      <c r="H14" s="193">
        <f t="shared" si="0"/>
        <v>955167.321</v>
      </c>
      <c r="I14" s="193">
        <f>LOOKUP('02 Carátula f'!B14,'03 Desglose f'!B16:C128,'03 Desglose f'!R16:R128)</f>
        <v>955167.321</v>
      </c>
      <c r="J14" s="193">
        <f>LOOKUP('02 Carátula f'!B14,'03 Desglose f'!B16:C128,'03 Desglose f'!CA16:CA128)</f>
        <v>0</v>
      </c>
      <c r="K14" s="193">
        <f>LOOKUP('02 Carátula f'!B14,'03 Desglose f'!B16:C128,'03 Desglose f'!CD16:CD128)</f>
        <v>955167.321</v>
      </c>
      <c r="L14" s="193">
        <f>LOOKUP('02 Carátula f'!B14,'03 Desglose f'!B16:C128,'03 Desglose f'!CG16:CG128)</f>
        <v>0</v>
      </c>
    </row>
    <row r="15" spans="2:16" ht="15" x14ac:dyDescent="0.25">
      <c r="B15" s="192" t="s">
        <v>129</v>
      </c>
      <c r="C15" s="884" t="s">
        <v>233</v>
      </c>
      <c r="D15" s="885"/>
      <c r="E15" s="886"/>
      <c r="F15" s="193">
        <f>LOOKUP(B15,'03 Desglose f'!B17:C129,'03 Desglose f'!H17:H129)</f>
        <v>4662005.2699999996</v>
      </c>
      <c r="G15" s="193"/>
      <c r="H15" s="193">
        <f t="shared" si="0"/>
        <v>4662005.2699999996</v>
      </c>
      <c r="I15" s="193">
        <f>LOOKUP('02 Carátula f'!B15,'03 Desglose f'!B17:C129,'03 Desglose f'!R17:R129)</f>
        <v>4490101.9999233717</v>
      </c>
      <c r="J15" s="193">
        <f>LOOKUP('02 Carátula f'!B15,'03 Desglose f'!B17:C129,'03 Desglose f'!CA17:CA129)</f>
        <v>0</v>
      </c>
      <c r="K15" s="193">
        <f>LOOKUP('02 Carátula f'!B15,'03 Desglose f'!B17:C129,'03 Desglose f'!CD17:CD129)</f>
        <v>4490101.9999233717</v>
      </c>
      <c r="L15" s="193">
        <f>LOOKUP('02 Carátula f'!B15,'03 Desglose f'!B17:C129,'03 Desglose f'!CG17:CG129)</f>
        <v>171903.27007662834</v>
      </c>
    </row>
    <row r="16" spans="2:16" ht="15" x14ac:dyDescent="0.25">
      <c r="B16" s="192" t="s">
        <v>133</v>
      </c>
      <c r="C16" s="884" t="s">
        <v>234</v>
      </c>
      <c r="D16" s="885"/>
      <c r="E16" s="886"/>
      <c r="F16" s="193">
        <f>LOOKUP(B16,'03 Desglose f'!B18:C130,'03 Desglose f'!H18:H130)</f>
        <v>152086.32</v>
      </c>
      <c r="G16" s="193"/>
      <c r="H16" s="193">
        <f t="shared" si="0"/>
        <v>152086.32</v>
      </c>
      <c r="I16" s="193">
        <f>LOOKUP('02 Carátula f'!B16,'03 Desglose f'!B18:C130,'03 Desglose f'!R18:R130)</f>
        <v>152086.32</v>
      </c>
      <c r="J16" s="193">
        <f>LOOKUP('02 Carátula f'!B16,'03 Desglose f'!B18:C130,'03 Desglose f'!CA18:CA130)</f>
        <v>0</v>
      </c>
      <c r="K16" s="193">
        <f>LOOKUP('02 Carátula f'!B16,'03 Desglose f'!B18:C130,'03 Desglose f'!CD18:CD130)</f>
        <v>152086.32</v>
      </c>
      <c r="L16" s="193">
        <f>LOOKUP('02 Carátula f'!B16,'03 Desglose f'!B18:C130,'03 Desglose f'!CG18:CG130)</f>
        <v>0</v>
      </c>
    </row>
    <row r="17" spans="2:12" ht="15" x14ac:dyDescent="0.25">
      <c r="B17" s="192" t="s">
        <v>134</v>
      </c>
      <c r="C17" s="666" t="s">
        <v>235</v>
      </c>
      <c r="D17" s="668"/>
      <c r="E17" s="667"/>
      <c r="F17" s="193">
        <f>LOOKUP(B17,'03 Desglose f'!B19:C131,'03 Desglose f'!H19:H131)</f>
        <v>1671864.15</v>
      </c>
      <c r="G17" s="193"/>
      <c r="H17" s="193">
        <f t="shared" si="0"/>
        <v>1671864.15</v>
      </c>
      <c r="I17" s="193">
        <f>LOOKUP('02 Carátula f'!B17,'03 Desglose f'!B19:C131,'03 Desglose f'!R19:R131)</f>
        <v>1671864.15</v>
      </c>
      <c r="J17" s="193">
        <f>LOOKUP('02 Carátula f'!B17,'03 Desglose f'!B19:C131,'03 Desglose f'!CA19:CA131)</f>
        <v>0</v>
      </c>
      <c r="K17" s="193">
        <f>LOOKUP('02 Carátula f'!B17,'03 Desglose f'!B19:C131,'03 Desglose f'!CD19:CD131)</f>
        <v>1671864.15</v>
      </c>
      <c r="L17" s="193">
        <f>LOOKUP('02 Carátula f'!B17,'03 Desglose f'!B19:C131,'03 Desglose f'!CG19:CG131)</f>
        <v>0</v>
      </c>
    </row>
    <row r="18" spans="2:12" ht="15" x14ac:dyDescent="0.25">
      <c r="B18" s="192" t="s">
        <v>138</v>
      </c>
      <c r="C18" s="666" t="s">
        <v>236</v>
      </c>
      <c r="D18" s="668"/>
      <c r="E18" s="667"/>
      <c r="F18" s="193">
        <f>LOOKUP(B18,'03 Desglose f'!B20:C132,'03 Desglose f'!H20:H132)</f>
        <v>3049633.55</v>
      </c>
      <c r="G18" s="193"/>
      <c r="H18" s="193">
        <f t="shared" si="0"/>
        <v>3049633.55</v>
      </c>
      <c r="I18" s="193">
        <f>LOOKUP('02 Carátula f'!B18,'03 Desglose f'!B20:C132,'03 Desglose f'!R20:R132)</f>
        <v>3049633.55</v>
      </c>
      <c r="J18" s="193">
        <f>LOOKUP('02 Carátula f'!B18,'03 Desglose f'!B20:C132,'03 Desglose f'!CA20:CA132)</f>
        <v>0</v>
      </c>
      <c r="K18" s="193">
        <f>LOOKUP('02 Carátula f'!B18,'03 Desglose f'!B20:C132,'03 Desglose f'!CD20:CD132)</f>
        <v>3049633.55</v>
      </c>
      <c r="L18" s="193">
        <f>LOOKUP('02 Carátula f'!B18,'03 Desglose f'!B20:C132,'03 Desglose f'!CG20:CG132)</f>
        <v>0</v>
      </c>
    </row>
    <row r="19" spans="2:12" ht="15" x14ac:dyDescent="0.25">
      <c r="B19" s="192" t="s">
        <v>139</v>
      </c>
      <c r="C19" s="666" t="s">
        <v>237</v>
      </c>
      <c r="D19" s="668"/>
      <c r="E19" s="667"/>
      <c r="F19" s="193">
        <f>LOOKUP(B19,'03 Desglose f'!B21:C133,'03 Desglose f'!H21:H133)</f>
        <v>568966.81500000006</v>
      </c>
      <c r="G19" s="193"/>
      <c r="H19" s="193">
        <f t="shared" si="0"/>
        <v>568966.81500000006</v>
      </c>
      <c r="I19" s="193">
        <f>LOOKUP('02 Carátula f'!B19,'03 Desglose f'!B21:C133,'03 Desglose f'!R21:R133)</f>
        <v>568966.81500000006</v>
      </c>
      <c r="J19" s="193">
        <f>LOOKUP('02 Carátula f'!B19,'03 Desglose f'!B21:C133,'03 Desglose f'!CA21:CA133)</f>
        <v>0</v>
      </c>
      <c r="K19" s="193">
        <f>LOOKUP('02 Carátula f'!B19,'03 Desglose f'!B21:C133,'03 Desglose f'!CD21:CD133)</f>
        <v>568966.81500000006</v>
      </c>
      <c r="L19" s="193">
        <f>LOOKUP('02 Carátula f'!B19,'03 Desglose f'!B21:C133,'03 Desglose f'!CG21:CG133)</f>
        <v>0</v>
      </c>
    </row>
    <row r="20" spans="2:12" ht="15" x14ac:dyDescent="0.25">
      <c r="B20" s="192" t="s">
        <v>147</v>
      </c>
      <c r="C20" s="666" t="s">
        <v>238</v>
      </c>
      <c r="D20" s="668" t="s">
        <v>87</v>
      </c>
      <c r="E20" s="667"/>
      <c r="F20" s="193">
        <f>LOOKUP(B20,'03 Desglose f'!B22:C134,'03 Desglose f'!H22:H134)</f>
        <v>1580463.375</v>
      </c>
      <c r="G20" s="193"/>
      <c r="H20" s="193">
        <f t="shared" si="0"/>
        <v>1580463.375</v>
      </c>
      <c r="I20" s="193">
        <f>LOOKUP('02 Carátula f'!B20,'03 Desglose f'!B22:C134,'03 Desglose f'!R22:R134)</f>
        <v>1580463.375</v>
      </c>
      <c r="J20" s="193">
        <f>LOOKUP('02 Carátula f'!B20,'03 Desglose f'!B22:C134,'03 Desglose f'!CA22:CA134)</f>
        <v>0</v>
      </c>
      <c r="K20" s="193">
        <f>LOOKUP('02 Carátula f'!B20,'03 Desglose f'!B22:C134,'03 Desglose f'!CD22:CD134)</f>
        <v>1580463.375</v>
      </c>
      <c r="L20" s="193">
        <f>LOOKUP('02 Carátula f'!B20,'03 Desglose f'!B22:C134,'03 Desglose f'!CG22:CG134)</f>
        <v>0</v>
      </c>
    </row>
    <row r="21" spans="2:12" ht="15" x14ac:dyDescent="0.25">
      <c r="B21" s="192" t="s">
        <v>149</v>
      </c>
      <c r="C21" s="666" t="s">
        <v>239</v>
      </c>
      <c r="D21" s="668"/>
      <c r="E21" s="667"/>
      <c r="F21" s="193">
        <f>LOOKUP(B21,'03 Desglose f'!B23:C135,'03 Desglose f'!H23:H135)</f>
        <v>6392381.3899000008</v>
      </c>
      <c r="G21" s="193"/>
      <c r="H21" s="193">
        <f t="shared" si="0"/>
        <v>6392381.3899000008</v>
      </c>
      <c r="I21" s="193">
        <f>LOOKUP('02 Carátula f'!B21,'03 Desglose f'!B23:C135,'03 Desglose f'!R23:R135)</f>
        <v>6224565.5917913057</v>
      </c>
      <c r="J21" s="193">
        <f>LOOKUP('02 Carátula f'!B21,'03 Desglose f'!B23:C135,'03 Desglose f'!CA23:CA135)</f>
        <v>0</v>
      </c>
      <c r="K21" s="193">
        <f>LOOKUP('02 Carátula f'!B21,'03 Desglose f'!B23:C135,'03 Desglose f'!CD23:CD135)</f>
        <v>6224565.5917913057</v>
      </c>
      <c r="L21" s="193">
        <f>LOOKUP('02 Carátula f'!B21,'03 Desglose f'!B23:C135,'03 Desglose f'!CG23:CG135)</f>
        <v>167815.79810869572</v>
      </c>
    </row>
    <row r="22" spans="2:12" ht="15" x14ac:dyDescent="0.25">
      <c r="B22" s="192" t="s">
        <v>231</v>
      </c>
      <c r="C22" s="666" t="s">
        <v>240</v>
      </c>
      <c r="D22" s="668"/>
      <c r="E22" s="667"/>
      <c r="F22" s="193">
        <f>LOOKUP(B22,'03 Desglose f'!B24:C136,'03 Desglose f'!H24:H136)</f>
        <v>1612315.68</v>
      </c>
      <c r="G22" s="193"/>
      <c r="H22" s="193">
        <f t="shared" si="0"/>
        <v>1612315.68</v>
      </c>
      <c r="I22" s="193">
        <f>LOOKUP('02 Carátula f'!B22,'03 Desglose f'!B24:C136,'03 Desglose f'!R24:R136)</f>
        <v>1531699.8959999999</v>
      </c>
      <c r="J22" s="193">
        <f>LOOKUP('02 Carátula f'!B22,'03 Desglose f'!B24:C136,'03 Desglose f'!CA24:CA136)</f>
        <v>0</v>
      </c>
      <c r="K22" s="193">
        <f>LOOKUP('02 Carátula f'!B22,'03 Desglose f'!B24:C136,'03 Desglose f'!CD24:CD136)</f>
        <v>1531699.8959999999</v>
      </c>
      <c r="L22" s="193">
        <f>LOOKUP('02 Carátula f'!B22,'03 Desglose f'!B24:C136,'03 Desglose f'!CG24:CG136)</f>
        <v>80615.784000000072</v>
      </c>
    </row>
    <row r="23" spans="2:12" ht="15" x14ac:dyDescent="0.25">
      <c r="B23" s="192" t="s">
        <v>181</v>
      </c>
      <c r="C23" s="666" t="s">
        <v>241</v>
      </c>
      <c r="D23" s="668"/>
      <c r="E23" s="667"/>
      <c r="F23" s="193">
        <f>LOOKUP(B23,'03 Desglose f'!B25:C137,'03 Desglose f'!H25:H137)</f>
        <v>61905675.000000007</v>
      </c>
      <c r="G23" s="193"/>
      <c r="H23" s="193">
        <f t="shared" si="0"/>
        <v>61905675.000000007</v>
      </c>
      <c r="I23" s="193">
        <f>LOOKUP('02 Carátula f'!B23,'03 Desglose f'!B25:C137,'03 Desglose f'!R25:R137)</f>
        <v>59926266.712433875</v>
      </c>
      <c r="J23" s="193">
        <f>LOOKUP('02 Carátula f'!B23,'03 Desglose f'!B25:C137,'03 Desglose f'!CA25:CA137)</f>
        <v>0</v>
      </c>
      <c r="K23" s="193">
        <f>LOOKUP('02 Carátula f'!B23,'03 Desglose f'!B25:C137,'03 Desglose f'!CD25:CD137)</f>
        <v>59926266.710433878</v>
      </c>
      <c r="L23" s="193">
        <f>LOOKUP('02 Carátula f'!B23,'03 Desglose f'!B25:C137,'03 Desglose f'!CG25:CG137)</f>
        <v>1979408.2895661166</v>
      </c>
    </row>
    <row r="24" spans="2:12" ht="15" x14ac:dyDescent="0.25">
      <c r="B24" s="192" t="s">
        <v>182</v>
      </c>
      <c r="C24" s="666" t="s">
        <v>242</v>
      </c>
      <c r="D24" s="668"/>
      <c r="E24" s="667"/>
      <c r="F24" s="193">
        <f>LOOKUP(B24,'03 Desglose f'!B26:C138,'03 Desglose f'!H26:H138)</f>
        <v>7008193.3100000005</v>
      </c>
      <c r="G24" s="193"/>
      <c r="H24" s="193">
        <f t="shared" si="0"/>
        <v>7008193.3100000005</v>
      </c>
      <c r="I24" s="193">
        <f>LOOKUP('02 Carátula f'!B24,'03 Desglose f'!B26:C138,'03 Desglose f'!R26:R138)</f>
        <v>6740765.7685000002</v>
      </c>
      <c r="J24" s="193">
        <f>LOOKUP('02 Carátula f'!B24,'03 Desglose f'!B26:C138,'03 Desglose f'!CA26:CA138)</f>
        <v>0</v>
      </c>
      <c r="K24" s="193">
        <f>LOOKUP('02 Carátula f'!B24,'03 Desglose f'!B26:C138,'03 Desglose f'!CD26:CD138)</f>
        <v>6740765.7685000002</v>
      </c>
      <c r="L24" s="193">
        <f>LOOKUP('02 Carátula f'!B24,'03 Desglose f'!B26:C138,'03 Desglose f'!CG26:CG138)</f>
        <v>267427.54150000022</v>
      </c>
    </row>
    <row r="25" spans="2:12" ht="15" x14ac:dyDescent="0.25">
      <c r="B25" s="192" t="s">
        <v>188</v>
      </c>
      <c r="C25" s="666" t="s">
        <v>243</v>
      </c>
      <c r="D25" s="668"/>
      <c r="E25" s="667"/>
      <c r="F25" s="193">
        <f ca="1">LOOKUP(B25,'03 Desglose f'!B103:C103,'03 Desglose f'!H103)</f>
        <v>2295735.94</v>
      </c>
      <c r="G25" s="193"/>
      <c r="H25" s="193">
        <f t="shared" ca="1" si="0"/>
        <v>2295735.94</v>
      </c>
      <c r="I25" s="193">
        <f ca="1">LOOKUP(B25,'03 Desglose f'!B103:C103,'03 Desglose f'!R103)</f>
        <v>2180946.6500194375</v>
      </c>
      <c r="J25" s="193">
        <f ca="1">LOOKUP(B25,'03 Desglose f'!B103:C103,'03 Desglose f'!CA103)</f>
        <v>0</v>
      </c>
      <c r="K25" s="193">
        <f ca="1">LOOKUP(B25,'03 Desglose f'!B103:C103,'03 Desglose f'!CD103)</f>
        <v>2180946.6500194375</v>
      </c>
      <c r="L25" s="193">
        <f ca="1">LOOKUP(B25,'03 Desglose f'!B103:C103,'03 Desglose f'!CG103)</f>
        <v>114789.28998056224</v>
      </c>
    </row>
    <row r="26" spans="2:12" ht="15" x14ac:dyDescent="0.25">
      <c r="B26" s="192" t="s">
        <v>192</v>
      </c>
      <c r="C26" s="666" t="s">
        <v>244</v>
      </c>
      <c r="D26" s="668"/>
      <c r="E26" s="667"/>
      <c r="F26" s="193">
        <f>LOOKUP(B26,'03 Desglose f'!B28:C140,'03 Desglose f'!H28:H140)</f>
        <v>560539.40800000005</v>
      </c>
      <c r="G26" s="193">
        <v>1853692.92</v>
      </c>
      <c r="H26" s="193">
        <f t="shared" si="0"/>
        <v>2414232.3279999997</v>
      </c>
      <c r="I26" s="193">
        <f>LOOKUP('02 Carátula f'!B26,'03 Desglose f'!B28:C140,'03 Desglose f'!R28:R140)</f>
        <v>2414232.3280000002</v>
      </c>
      <c r="J26" s="193">
        <f>LOOKUP('02 Carátula f'!B26,'03 Desglose f'!B28:C140,'03 Desglose f'!CA28:CA140)</f>
        <v>0</v>
      </c>
      <c r="K26" s="193">
        <f>LOOKUP('02 Carátula f'!B26,'03 Desglose f'!B28:C140,'03 Desglose f'!CD28:CD140)</f>
        <v>2414232.3280000002</v>
      </c>
      <c r="L26" s="193">
        <f>LOOKUP('02 Carátula f'!B26,'03 Desglose f'!B28:C140,'03 Desglose f'!CG28:CG140)</f>
        <v>0</v>
      </c>
    </row>
    <row r="27" spans="2:12" ht="15" x14ac:dyDescent="0.25">
      <c r="B27" s="192" t="s">
        <v>256</v>
      </c>
      <c r="C27" s="666" t="s">
        <v>245</v>
      </c>
      <c r="D27" s="668"/>
      <c r="E27" s="667"/>
      <c r="F27" s="193">
        <f>LOOKUP(B27,'03 Desglose f'!B29:C141,'03 Desglose f'!H29:H141)</f>
        <v>1788631.6199999996</v>
      </c>
      <c r="G27" s="193"/>
      <c r="H27" s="193">
        <f t="shared" si="0"/>
        <v>1788631.6199999996</v>
      </c>
      <c r="I27" s="193">
        <f>LOOKUP('02 Carátula f'!B27,'03 Desglose f'!B29:C141,'03 Desglose f'!R29:R141)</f>
        <v>1197556.7815</v>
      </c>
      <c r="J27" s="193">
        <f>LOOKUP('02 Carátula f'!B27,'03 Desglose f'!B29:C141,'03 Desglose f'!CA29:CA141)</f>
        <v>371346.3075</v>
      </c>
      <c r="K27" s="193">
        <f>LOOKUP('02 Carátula f'!B27,'03 Desglose f'!B29:C141,'03 Desglose f'!CD29:CD141)</f>
        <v>1568903.0890000002</v>
      </c>
      <c r="L27" s="193">
        <f>LOOKUP('02 Carátula f'!B27,'03 Desglose f'!B29:C141,'03 Desglose f'!CG29:CG141)</f>
        <v>219728.53100000005</v>
      </c>
    </row>
    <row r="28" spans="2:12" x14ac:dyDescent="0.2">
      <c r="B28" s="194"/>
      <c r="C28" s="887"/>
      <c r="D28" s="888"/>
      <c r="E28" s="195" t="s">
        <v>49</v>
      </c>
      <c r="F28" s="196">
        <f t="shared" ref="F28:K28" ca="1" si="1">SUM(F12:F27)</f>
        <v>102344133.48189907</v>
      </c>
      <c r="G28" s="196">
        <f t="shared" si="1"/>
        <v>1853692.92</v>
      </c>
      <c r="H28" s="196">
        <f ca="1">SUM(H12:H27)</f>
        <v>104197826.40189905</v>
      </c>
      <c r="I28" s="196">
        <f ca="1">SUM(I12:I27)</f>
        <v>100824791.59216702</v>
      </c>
      <c r="J28" s="196">
        <f ca="1">SUM(J12:J27)</f>
        <v>371346.3075</v>
      </c>
      <c r="K28" s="196">
        <f t="shared" ca="1" si="1"/>
        <v>101196137.89766704</v>
      </c>
      <c r="L28" s="196">
        <f ca="1">SUM(L12:L27)</f>
        <v>3001688.5042320034</v>
      </c>
    </row>
    <row r="30" spans="2:12" x14ac:dyDescent="0.2">
      <c r="H30" s="550" t="s">
        <v>271</v>
      </c>
      <c r="I30" s="551"/>
      <c r="J30" s="552"/>
    </row>
    <row r="31" spans="2:12" ht="15" x14ac:dyDescent="0.25">
      <c r="E31" s="24"/>
      <c r="G31" s="25"/>
      <c r="H31" s="26" t="s">
        <v>50</v>
      </c>
      <c r="I31" s="26"/>
      <c r="J31" s="27">
        <f ca="1">$J$28</f>
        <v>371346.3075</v>
      </c>
    </row>
    <row r="32" spans="2:12" ht="15" x14ac:dyDescent="0.25">
      <c r="G32" s="25"/>
      <c r="H32" s="28" t="s">
        <v>51</v>
      </c>
      <c r="I32" s="29">
        <v>0.15</v>
      </c>
      <c r="J32" s="30">
        <f ca="1">$J$31*$I$32</f>
        <v>55701.946124999995</v>
      </c>
    </row>
    <row r="33" spans="7:10" ht="15" x14ac:dyDescent="0.25">
      <c r="G33" s="25"/>
      <c r="H33" s="28" t="s">
        <v>52</v>
      </c>
      <c r="I33" s="29">
        <v>0.05</v>
      </c>
      <c r="J33" s="30">
        <f ca="1">$J$31*$I$33</f>
        <v>18567.315375000002</v>
      </c>
    </row>
    <row r="34" spans="7:10" ht="15" x14ac:dyDescent="0.25">
      <c r="G34" s="25"/>
      <c r="H34" s="28" t="s">
        <v>53</v>
      </c>
      <c r="I34" s="29"/>
      <c r="J34" s="30"/>
    </row>
    <row r="35" spans="7:10" ht="15" x14ac:dyDescent="0.25">
      <c r="G35" s="25"/>
      <c r="H35" s="28" t="s">
        <v>54</v>
      </c>
      <c r="I35" s="31"/>
      <c r="J35" s="30">
        <f ca="1">J31-J32-J33-J34</f>
        <v>297077.04599999997</v>
      </c>
    </row>
    <row r="36" spans="7:10" ht="15" x14ac:dyDescent="0.25">
      <c r="G36" s="25"/>
      <c r="H36" s="28" t="s">
        <v>2</v>
      </c>
      <c r="I36" s="29">
        <v>0</v>
      </c>
      <c r="J36" s="32">
        <f ca="1">J35*$I$36</f>
        <v>0</v>
      </c>
    </row>
    <row r="37" spans="7:10" ht="13.5" thickBot="1" x14ac:dyDescent="0.25">
      <c r="G37" s="25"/>
      <c r="H37" s="33" t="str">
        <f>CONCATENATE("TOTAL ",H7," ")</f>
        <v xml:space="preserve">TOTAL MN </v>
      </c>
      <c r="I37" s="34"/>
      <c r="J37" s="35">
        <f ca="1">J35+J36</f>
        <v>297077.04599999997</v>
      </c>
    </row>
    <row r="38" spans="7:10" x14ac:dyDescent="0.2">
      <c r="H38" s="17"/>
    </row>
    <row r="39" spans="7:10" x14ac:dyDescent="0.2">
      <c r="H39" s="17"/>
      <c r="I39" s="59"/>
    </row>
    <row r="40" spans="7:10" x14ac:dyDescent="0.2">
      <c r="H40" s="17"/>
    </row>
    <row r="41" spans="7:10" x14ac:dyDescent="0.2">
      <c r="H41" s="17"/>
    </row>
    <row r="42" spans="7:10" x14ac:dyDescent="0.2">
      <c r="H42" s="17"/>
    </row>
    <row r="43" spans="7:10" x14ac:dyDescent="0.2">
      <c r="H43" s="17"/>
    </row>
    <row r="44" spans="7:10" x14ac:dyDescent="0.2">
      <c r="H44" s="17"/>
    </row>
    <row r="45" spans="7:10" x14ac:dyDescent="0.2">
      <c r="H45" s="17"/>
    </row>
    <row r="46" spans="7:10" x14ac:dyDescent="0.2">
      <c r="H46" s="17"/>
    </row>
    <row r="47" spans="7:10" x14ac:dyDescent="0.2">
      <c r="H47" s="17"/>
    </row>
    <row r="48" spans="7:10" x14ac:dyDescent="0.2">
      <c r="H48" s="17"/>
    </row>
    <row r="49" spans="2:13" x14ac:dyDescent="0.2">
      <c r="H49" s="17"/>
    </row>
    <row r="50" spans="2:13" x14ac:dyDescent="0.2">
      <c r="H50" s="17"/>
    </row>
    <row r="51" spans="2:13" x14ac:dyDescent="0.2">
      <c r="H51" s="17"/>
    </row>
    <row r="52" spans="2:13" x14ac:dyDescent="0.2">
      <c r="H52" s="17"/>
    </row>
    <row r="53" spans="2:13" x14ac:dyDescent="0.2">
      <c r="H53" s="17"/>
    </row>
    <row r="54" spans="2:13" x14ac:dyDescent="0.2">
      <c r="B54" s="16"/>
      <c r="C54" s="16"/>
      <c r="D54" s="16"/>
      <c r="E54" s="16"/>
      <c r="G54" s="16"/>
      <c r="H54" s="16"/>
      <c r="I54" s="712"/>
      <c r="J54" s="16"/>
    </row>
    <row r="55" spans="2:13" s="38" customFormat="1" ht="15" x14ac:dyDescent="0.25">
      <c r="B55" s="86"/>
      <c r="C55" s="86"/>
      <c r="D55" s="86"/>
      <c r="E55" s="86"/>
      <c r="F55" s="86"/>
      <c r="G55" s="86"/>
      <c r="H55" s="86"/>
      <c r="I55" s="86"/>
      <c r="J55" s="86"/>
      <c r="K55" s="37"/>
      <c r="L55" s="37"/>
      <c r="M55" s="37"/>
    </row>
    <row r="56" spans="2:13" s="38" customFormat="1" ht="15" x14ac:dyDescent="0.25">
      <c r="K56" s="37"/>
      <c r="L56" s="37"/>
      <c r="M56" s="37"/>
    </row>
    <row r="57" spans="2:13" s="38" customFormat="1" ht="15" x14ac:dyDescent="0.25">
      <c r="K57" s="37"/>
      <c r="L57" s="37"/>
      <c r="M57" s="37"/>
    </row>
    <row r="58" spans="2:13" s="38" customFormat="1" ht="15" x14ac:dyDescent="0.25">
      <c r="K58" s="37"/>
      <c r="L58" s="37"/>
      <c r="M58" s="37"/>
    </row>
    <row r="59" spans="2:13" s="38" customFormat="1" ht="15" x14ac:dyDescent="0.25">
      <c r="K59" s="37"/>
      <c r="L59" s="37"/>
      <c r="M59" s="37"/>
    </row>
    <row r="60" spans="2:13" s="38" customFormat="1" ht="15" x14ac:dyDescent="0.25">
      <c r="K60" s="37"/>
      <c r="L60" s="37"/>
      <c r="M60" s="37"/>
    </row>
    <row r="61" spans="2:13" s="38" customFormat="1" ht="15" x14ac:dyDescent="0.25">
      <c r="B61" s="658"/>
      <c r="C61" s="20"/>
      <c r="D61" s="658"/>
      <c r="F61" s="658"/>
      <c r="H61" s="658"/>
      <c r="J61" s="658"/>
      <c r="K61" s="37"/>
      <c r="L61" s="37"/>
      <c r="M61" s="37"/>
    </row>
    <row r="62" spans="2:13" s="38" customFormat="1" ht="12.75" customHeight="1" x14ac:dyDescent="0.25">
      <c r="B62" s="86"/>
      <c r="D62" s="86"/>
      <c r="F62" s="86"/>
      <c r="H62" s="86"/>
      <c r="J62" s="86"/>
      <c r="K62" s="37"/>
      <c r="L62" s="37"/>
      <c r="M62" s="37"/>
    </row>
    <row r="63" spans="2:13" s="40" customFormat="1" ht="12" x14ac:dyDescent="0.2">
      <c r="B63" s="87"/>
      <c r="D63" s="87"/>
      <c r="F63" s="87"/>
      <c r="H63" s="87"/>
      <c r="J63" s="87"/>
    </row>
    <row r="65" spans="2:13" s="18" customFormat="1" ht="9" customHeight="1" x14ac:dyDescent="0.25">
      <c r="B65" s="41"/>
      <c r="C65" s="41"/>
      <c r="D65" s="41"/>
      <c r="E65" s="42"/>
      <c r="F65" s="42"/>
      <c r="G65" s="42"/>
      <c r="H65" s="42"/>
      <c r="I65" s="42"/>
      <c r="J65" s="42"/>
      <c r="K65" s="15"/>
      <c r="L65" s="15"/>
      <c r="M65" s="15"/>
    </row>
    <row r="66" spans="2:13" ht="15" x14ac:dyDescent="0.25">
      <c r="B66" s="41"/>
      <c r="C66" s="41"/>
      <c r="D66" s="41"/>
      <c r="E66" s="42"/>
      <c r="F66" s="42"/>
      <c r="G66" s="42"/>
      <c r="H66" s="42"/>
      <c r="I66" s="42"/>
      <c r="J66" s="42"/>
    </row>
    <row r="70" spans="2:13" x14ac:dyDescent="0.2">
      <c r="G70" s="23"/>
      <c r="H70" s="23"/>
      <c r="I70" s="23"/>
      <c r="J70" s="23"/>
    </row>
    <row r="71" spans="2:13" x14ac:dyDescent="0.2">
      <c r="G71" s="23"/>
      <c r="H71" s="23"/>
      <c r="I71" s="23"/>
      <c r="J71" s="23"/>
    </row>
    <row r="72" spans="2:13" x14ac:dyDescent="0.2">
      <c r="G72" s="23"/>
      <c r="H72" s="23"/>
      <c r="I72" s="23"/>
      <c r="J72" s="23"/>
    </row>
    <row r="73" spans="2:13" x14ac:dyDescent="0.2">
      <c r="G73" s="23"/>
      <c r="H73" s="23"/>
      <c r="I73" s="23"/>
      <c r="J73" s="23"/>
    </row>
    <row r="74" spans="2:13" x14ac:dyDescent="0.2">
      <c r="G74" s="23"/>
      <c r="H74" s="23"/>
      <c r="I74" s="23"/>
      <c r="J74" s="23"/>
    </row>
    <row r="75" spans="2:13" x14ac:dyDescent="0.2">
      <c r="G75" s="23"/>
      <c r="H75" s="23"/>
      <c r="I75" s="23"/>
      <c r="J75" s="23"/>
    </row>
    <row r="76" spans="2:13" x14ac:dyDescent="0.2">
      <c r="G76" s="23"/>
      <c r="H76" s="23"/>
      <c r="I76" s="23"/>
      <c r="J76" s="23"/>
    </row>
    <row r="77" spans="2:13" x14ac:dyDescent="0.2">
      <c r="G77" s="23"/>
      <c r="H77" s="23"/>
      <c r="I77" s="23"/>
      <c r="J77" s="23"/>
    </row>
    <row r="78" spans="2:13" x14ac:dyDescent="0.2">
      <c r="G78" s="23"/>
      <c r="H78" s="23"/>
      <c r="I78" s="23"/>
      <c r="J78" s="23"/>
    </row>
    <row r="79" spans="2:13" x14ac:dyDescent="0.2">
      <c r="G79" s="23"/>
      <c r="H79" s="23"/>
      <c r="I79" s="23"/>
      <c r="J79" s="23"/>
    </row>
    <row r="80" spans="2:13" x14ac:dyDescent="0.2">
      <c r="G80" s="23"/>
      <c r="H80" s="23"/>
      <c r="I80" s="23"/>
      <c r="J80" s="23"/>
    </row>
    <row r="81" spans="7:10" x14ac:dyDescent="0.2">
      <c r="G81" s="23"/>
      <c r="H81" s="23"/>
      <c r="I81" s="23"/>
      <c r="J81" s="23"/>
    </row>
    <row r="82" spans="7:10" x14ac:dyDescent="0.2">
      <c r="G82" s="23"/>
      <c r="H82" s="23"/>
      <c r="I82" s="23"/>
      <c r="J82" s="23"/>
    </row>
    <row r="83" spans="7:10" x14ac:dyDescent="0.2">
      <c r="G83" s="23"/>
      <c r="H83" s="23"/>
      <c r="I83" s="23"/>
      <c r="J83" s="23"/>
    </row>
    <row r="84" spans="7:10" x14ac:dyDescent="0.2">
      <c r="G84" s="23"/>
      <c r="H84" s="23"/>
      <c r="I84" s="23"/>
      <c r="J84" s="23"/>
    </row>
    <row r="85" spans="7:10" x14ac:dyDescent="0.2">
      <c r="G85" s="23"/>
      <c r="H85" s="23"/>
      <c r="I85" s="23"/>
      <c r="J85" s="23"/>
    </row>
    <row r="86" spans="7:10" x14ac:dyDescent="0.2">
      <c r="G86" s="23"/>
      <c r="H86" s="23"/>
      <c r="I86" s="23"/>
      <c r="J86" s="23"/>
    </row>
    <row r="87" spans="7:10" x14ac:dyDescent="0.2">
      <c r="G87" s="23"/>
      <c r="H87" s="23"/>
      <c r="I87" s="23"/>
      <c r="J87" s="23"/>
    </row>
    <row r="88" spans="7:10" x14ac:dyDescent="0.2">
      <c r="G88" s="23"/>
      <c r="H88" s="23"/>
      <c r="I88" s="23"/>
      <c r="J88" s="23"/>
    </row>
    <row r="89" spans="7:10" x14ac:dyDescent="0.2">
      <c r="G89" s="23"/>
      <c r="H89" s="23"/>
      <c r="I89" s="23"/>
      <c r="J89" s="23"/>
    </row>
    <row r="90" spans="7:10" x14ac:dyDescent="0.2">
      <c r="G90" s="23"/>
      <c r="H90" s="23"/>
      <c r="I90" s="23"/>
      <c r="J90" s="23"/>
    </row>
    <row r="91" spans="7:10" x14ac:dyDescent="0.2">
      <c r="G91" s="23"/>
      <c r="H91" s="23"/>
      <c r="I91" s="23"/>
      <c r="J91" s="23"/>
    </row>
    <row r="92" spans="7:10" x14ac:dyDescent="0.2">
      <c r="G92" s="23"/>
      <c r="H92" s="23"/>
      <c r="I92" s="23"/>
      <c r="J92" s="23"/>
    </row>
    <row r="93" spans="7:10" x14ac:dyDescent="0.2">
      <c r="G93" s="23"/>
      <c r="H93" s="23"/>
      <c r="I93" s="23"/>
      <c r="J93" s="23"/>
    </row>
    <row r="94" spans="7:10" x14ac:dyDescent="0.2">
      <c r="G94" s="23"/>
      <c r="H94" s="23"/>
      <c r="I94" s="23"/>
      <c r="J94" s="23"/>
    </row>
    <row r="95" spans="7:10" x14ac:dyDescent="0.2">
      <c r="G95" s="23"/>
      <c r="H95" s="23"/>
      <c r="I95" s="23"/>
      <c r="J95" s="23"/>
    </row>
    <row r="96" spans="7:10" x14ac:dyDescent="0.2">
      <c r="G96" s="23"/>
      <c r="H96" s="23"/>
      <c r="I96" s="23"/>
      <c r="J96" s="23"/>
    </row>
    <row r="97" spans="7:10" x14ac:dyDescent="0.2">
      <c r="G97" s="23"/>
      <c r="H97" s="23"/>
      <c r="I97" s="23"/>
      <c r="J97" s="23"/>
    </row>
    <row r="98" spans="7:10" x14ac:dyDescent="0.2">
      <c r="G98" s="23"/>
      <c r="H98" s="23"/>
      <c r="I98" s="23"/>
      <c r="J98" s="23"/>
    </row>
    <row r="99" spans="7:10" x14ac:dyDescent="0.2">
      <c r="G99" s="23"/>
      <c r="H99" s="23"/>
      <c r="I99" s="23"/>
      <c r="J99" s="23"/>
    </row>
    <row r="100" spans="7:10" x14ac:dyDescent="0.2">
      <c r="G100" s="23"/>
      <c r="H100" s="23"/>
      <c r="I100" s="23"/>
      <c r="J100" s="23"/>
    </row>
    <row r="101" spans="7:10" x14ac:dyDescent="0.2">
      <c r="G101" s="23"/>
      <c r="H101" s="23"/>
      <c r="I101" s="23"/>
      <c r="J101" s="23"/>
    </row>
    <row r="102" spans="7:10" x14ac:dyDescent="0.2">
      <c r="G102" s="23"/>
      <c r="H102" s="23"/>
      <c r="I102" s="23"/>
      <c r="J102" s="23"/>
    </row>
    <row r="103" spans="7:10" x14ac:dyDescent="0.2">
      <c r="G103" s="23"/>
      <c r="H103" s="23"/>
      <c r="I103" s="23"/>
      <c r="J103" s="23"/>
    </row>
    <row r="104" spans="7:10" x14ac:dyDescent="0.2">
      <c r="G104" s="23"/>
      <c r="H104" s="23"/>
      <c r="I104" s="23"/>
      <c r="J104" s="23"/>
    </row>
    <row r="105" spans="7:10" x14ac:dyDescent="0.2">
      <c r="G105" s="23"/>
      <c r="H105" s="23"/>
      <c r="I105" s="23"/>
      <c r="J105" s="23"/>
    </row>
    <row r="106" spans="7:10" x14ac:dyDescent="0.2">
      <c r="G106" s="23"/>
      <c r="H106" s="23"/>
      <c r="I106" s="23"/>
      <c r="J106" s="23"/>
    </row>
    <row r="107" spans="7:10" x14ac:dyDescent="0.2">
      <c r="G107" s="23"/>
      <c r="H107" s="23"/>
      <c r="I107" s="23"/>
      <c r="J107" s="23"/>
    </row>
    <row r="108" spans="7:10" x14ac:dyDescent="0.2">
      <c r="G108" s="23"/>
      <c r="H108" s="23"/>
      <c r="I108" s="23"/>
      <c r="J108" s="23"/>
    </row>
    <row r="109" spans="7:10" x14ac:dyDescent="0.2">
      <c r="G109" s="23"/>
      <c r="H109" s="23"/>
      <c r="I109" s="23"/>
      <c r="J109" s="23"/>
    </row>
    <row r="110" spans="7:10" x14ac:dyDescent="0.2">
      <c r="G110" s="23"/>
      <c r="H110" s="23"/>
      <c r="I110" s="23"/>
      <c r="J110" s="23"/>
    </row>
    <row r="111" spans="7:10" x14ac:dyDescent="0.2">
      <c r="G111" s="23"/>
      <c r="H111" s="23"/>
      <c r="I111" s="23"/>
      <c r="J111" s="23"/>
    </row>
    <row r="112" spans="7:10" x14ac:dyDescent="0.2">
      <c r="G112" s="23"/>
      <c r="H112" s="23"/>
      <c r="I112" s="23"/>
      <c r="J112" s="23"/>
    </row>
    <row r="113" spans="7:10" x14ac:dyDescent="0.2">
      <c r="G113" s="23"/>
      <c r="H113" s="23"/>
      <c r="I113" s="23"/>
      <c r="J113" s="23"/>
    </row>
    <row r="114" spans="7:10" x14ac:dyDescent="0.2">
      <c r="G114" s="23"/>
      <c r="H114" s="23"/>
      <c r="I114" s="23"/>
      <c r="J114" s="23"/>
    </row>
    <row r="115" spans="7:10" x14ac:dyDescent="0.2">
      <c r="G115" s="23"/>
      <c r="H115" s="23"/>
      <c r="I115" s="23"/>
      <c r="J115" s="23"/>
    </row>
    <row r="116" spans="7:10" x14ac:dyDescent="0.2">
      <c r="G116" s="23"/>
      <c r="H116" s="23"/>
      <c r="I116" s="23"/>
      <c r="J116" s="23"/>
    </row>
    <row r="117" spans="7:10" x14ac:dyDescent="0.2">
      <c r="G117" s="23"/>
      <c r="H117" s="23"/>
      <c r="I117" s="23"/>
      <c r="J117" s="23"/>
    </row>
    <row r="118" spans="7:10" x14ac:dyDescent="0.2">
      <c r="G118" s="23"/>
      <c r="H118" s="23"/>
      <c r="I118" s="23"/>
      <c r="J118" s="23"/>
    </row>
    <row r="119" spans="7:10" x14ac:dyDescent="0.2">
      <c r="G119" s="23"/>
      <c r="H119" s="23"/>
      <c r="I119" s="23"/>
      <c r="J119" s="23"/>
    </row>
    <row r="120" spans="7:10" x14ac:dyDescent="0.2">
      <c r="G120" s="23"/>
      <c r="H120" s="23"/>
      <c r="I120" s="23"/>
      <c r="J120" s="23"/>
    </row>
    <row r="121" spans="7:10" x14ac:dyDescent="0.2">
      <c r="G121" s="23"/>
      <c r="H121" s="23"/>
      <c r="I121" s="23"/>
      <c r="J121" s="23"/>
    </row>
    <row r="122" spans="7:10" x14ac:dyDescent="0.2">
      <c r="G122" s="23"/>
      <c r="H122" s="23"/>
      <c r="I122" s="23"/>
      <c r="J122" s="23"/>
    </row>
    <row r="123" spans="7:10" x14ac:dyDescent="0.2">
      <c r="G123" s="23"/>
      <c r="H123" s="23"/>
      <c r="I123" s="23"/>
      <c r="J123" s="23"/>
    </row>
    <row r="124" spans="7:10" x14ac:dyDescent="0.2">
      <c r="G124" s="23"/>
      <c r="H124" s="23"/>
      <c r="I124" s="23"/>
      <c r="J124" s="23"/>
    </row>
    <row r="125" spans="7:10" x14ac:dyDescent="0.2">
      <c r="G125" s="23"/>
      <c r="H125" s="23"/>
      <c r="I125" s="23"/>
      <c r="J125" s="23"/>
    </row>
    <row r="126" spans="7:10" x14ac:dyDescent="0.2">
      <c r="G126" s="23"/>
      <c r="H126" s="23"/>
      <c r="I126" s="23"/>
      <c r="J126" s="23"/>
    </row>
    <row r="127" spans="7:10" x14ac:dyDescent="0.2">
      <c r="G127" s="23"/>
      <c r="H127" s="23"/>
      <c r="I127" s="23"/>
      <c r="J127" s="23"/>
    </row>
    <row r="128" spans="7:10" x14ac:dyDescent="0.2">
      <c r="G128" s="23"/>
      <c r="H128" s="23"/>
      <c r="I128" s="23"/>
      <c r="J128" s="23"/>
    </row>
    <row r="129" spans="7:10" x14ac:dyDescent="0.2">
      <c r="G129" s="23"/>
      <c r="H129" s="23"/>
      <c r="I129" s="23"/>
      <c r="J129" s="23"/>
    </row>
    <row r="130" spans="7:10" x14ac:dyDescent="0.2">
      <c r="G130" s="23"/>
      <c r="H130" s="23"/>
      <c r="I130" s="23"/>
      <c r="J130" s="23"/>
    </row>
    <row r="131" spans="7:10" x14ac:dyDescent="0.2">
      <c r="G131" s="23"/>
      <c r="H131" s="23"/>
      <c r="I131" s="23"/>
      <c r="J131" s="23"/>
    </row>
    <row r="132" spans="7:10" x14ac:dyDescent="0.2">
      <c r="G132" s="23"/>
      <c r="H132" s="23"/>
      <c r="I132" s="23"/>
      <c r="J132" s="23"/>
    </row>
    <row r="133" spans="7:10" x14ac:dyDescent="0.2">
      <c r="G133" s="23"/>
      <c r="H133" s="23"/>
      <c r="I133" s="23"/>
      <c r="J133" s="23"/>
    </row>
    <row r="134" spans="7:10" x14ac:dyDescent="0.2">
      <c r="G134" s="23"/>
      <c r="H134" s="23"/>
      <c r="I134" s="23"/>
      <c r="J134" s="23"/>
    </row>
    <row r="135" spans="7:10" x14ac:dyDescent="0.2">
      <c r="G135" s="23"/>
      <c r="H135" s="23"/>
      <c r="I135" s="23"/>
      <c r="J135" s="23"/>
    </row>
    <row r="136" spans="7:10" x14ac:dyDescent="0.2">
      <c r="G136" s="23"/>
      <c r="H136" s="23"/>
      <c r="I136" s="23"/>
      <c r="J136" s="23"/>
    </row>
    <row r="137" spans="7:10" x14ac:dyDescent="0.2">
      <c r="G137" s="23"/>
      <c r="H137" s="23"/>
      <c r="I137" s="23"/>
      <c r="J137" s="23"/>
    </row>
    <row r="138" spans="7:10" x14ac:dyDescent="0.2">
      <c r="G138" s="23"/>
      <c r="H138" s="23"/>
      <c r="I138" s="23"/>
      <c r="J138" s="23"/>
    </row>
    <row r="139" spans="7:10" x14ac:dyDescent="0.2">
      <c r="G139" s="23"/>
      <c r="H139" s="23"/>
      <c r="I139" s="23"/>
      <c r="J139" s="23"/>
    </row>
    <row r="140" spans="7:10" x14ac:dyDescent="0.2">
      <c r="G140" s="23"/>
      <c r="H140" s="23"/>
      <c r="I140" s="23"/>
      <c r="J140" s="23"/>
    </row>
    <row r="141" spans="7:10" x14ac:dyDescent="0.2">
      <c r="G141" s="23"/>
      <c r="H141" s="23"/>
      <c r="I141" s="23"/>
      <c r="J141" s="23"/>
    </row>
    <row r="142" spans="7:10" x14ac:dyDescent="0.2">
      <c r="G142" s="23"/>
      <c r="H142" s="23"/>
      <c r="I142" s="23"/>
      <c r="J142" s="23"/>
    </row>
    <row r="143" spans="7:10" x14ac:dyDescent="0.2">
      <c r="G143" s="23"/>
      <c r="H143" s="23"/>
      <c r="I143" s="23"/>
      <c r="J143" s="23"/>
    </row>
    <row r="144" spans="7:10" x14ac:dyDescent="0.2">
      <c r="G144" s="23"/>
      <c r="H144" s="23"/>
      <c r="I144" s="23"/>
      <c r="J144" s="23"/>
    </row>
    <row r="145" spans="7:10" x14ac:dyDescent="0.2">
      <c r="G145" s="23"/>
      <c r="H145" s="23"/>
      <c r="I145" s="23"/>
      <c r="J145" s="23"/>
    </row>
    <row r="146" spans="7:10" x14ac:dyDescent="0.2">
      <c r="G146" s="23"/>
      <c r="H146" s="23"/>
      <c r="I146" s="23"/>
      <c r="J146" s="23"/>
    </row>
    <row r="147" spans="7:10" x14ac:dyDescent="0.2">
      <c r="G147" s="23"/>
      <c r="H147" s="23"/>
      <c r="I147" s="23"/>
      <c r="J147" s="23"/>
    </row>
    <row r="148" spans="7:10" x14ac:dyDescent="0.2">
      <c r="G148" s="23"/>
      <c r="H148" s="23"/>
      <c r="I148" s="23"/>
      <c r="J148" s="23"/>
    </row>
    <row r="149" spans="7:10" x14ac:dyDescent="0.2">
      <c r="G149" s="23"/>
      <c r="H149" s="23"/>
      <c r="I149" s="23"/>
      <c r="J149" s="23"/>
    </row>
    <row r="150" spans="7:10" x14ac:dyDescent="0.2">
      <c r="G150" s="23"/>
      <c r="H150" s="23"/>
      <c r="I150" s="23"/>
      <c r="J150" s="23"/>
    </row>
    <row r="151" spans="7:10" x14ac:dyDescent="0.2">
      <c r="G151" s="23"/>
      <c r="H151" s="23"/>
      <c r="I151" s="23"/>
      <c r="J151" s="23"/>
    </row>
    <row r="152" spans="7:10" x14ac:dyDescent="0.2">
      <c r="G152" s="23"/>
      <c r="H152" s="23"/>
      <c r="I152" s="23"/>
      <c r="J152" s="23"/>
    </row>
    <row r="153" spans="7:10" x14ac:dyDescent="0.2">
      <c r="G153" s="23"/>
      <c r="H153" s="23"/>
      <c r="I153" s="23"/>
      <c r="J153" s="23"/>
    </row>
    <row r="154" spans="7:10" x14ac:dyDescent="0.2">
      <c r="G154" s="23"/>
      <c r="H154" s="23"/>
      <c r="I154" s="23"/>
      <c r="J154" s="23"/>
    </row>
    <row r="155" spans="7:10" x14ac:dyDescent="0.2">
      <c r="G155" s="23"/>
      <c r="H155" s="23"/>
      <c r="I155" s="23"/>
      <c r="J155" s="23"/>
    </row>
    <row r="156" spans="7:10" x14ac:dyDescent="0.2">
      <c r="G156" s="23"/>
      <c r="H156" s="23"/>
      <c r="I156" s="23"/>
      <c r="J156" s="23"/>
    </row>
    <row r="157" spans="7:10" x14ac:dyDescent="0.2">
      <c r="G157" s="23"/>
      <c r="H157" s="23"/>
      <c r="I157" s="23"/>
      <c r="J157" s="23"/>
    </row>
    <row r="158" spans="7:10" x14ac:dyDescent="0.2">
      <c r="G158" s="23"/>
      <c r="H158" s="23"/>
      <c r="I158" s="23"/>
      <c r="J158" s="23"/>
    </row>
    <row r="159" spans="7:10" x14ac:dyDescent="0.2">
      <c r="G159" s="23"/>
      <c r="H159" s="23"/>
      <c r="I159" s="23"/>
      <c r="J159" s="23"/>
    </row>
    <row r="160" spans="7:10" x14ac:dyDescent="0.2">
      <c r="G160" s="23"/>
      <c r="H160" s="23"/>
      <c r="I160" s="23"/>
      <c r="J160" s="23"/>
    </row>
    <row r="161" spans="7:10" x14ac:dyDescent="0.2">
      <c r="G161" s="23"/>
      <c r="H161" s="23"/>
      <c r="I161" s="23"/>
      <c r="J161" s="23"/>
    </row>
    <row r="162" spans="7:10" x14ac:dyDescent="0.2">
      <c r="G162" s="23"/>
      <c r="H162" s="23"/>
      <c r="I162" s="23"/>
      <c r="J162" s="23"/>
    </row>
    <row r="163" spans="7:10" x14ac:dyDescent="0.2">
      <c r="G163" s="23"/>
      <c r="H163" s="23"/>
      <c r="I163" s="23"/>
      <c r="J163" s="23"/>
    </row>
    <row r="164" spans="7:10" x14ac:dyDescent="0.2">
      <c r="G164" s="23"/>
      <c r="H164" s="23"/>
      <c r="I164" s="23"/>
      <c r="J164" s="23"/>
    </row>
    <row r="165" spans="7:10" x14ac:dyDescent="0.2">
      <c r="G165" s="23"/>
      <c r="H165" s="23"/>
      <c r="I165" s="23"/>
      <c r="J165" s="23"/>
    </row>
    <row r="166" spans="7:10" x14ac:dyDescent="0.2">
      <c r="G166" s="23"/>
      <c r="H166" s="23"/>
      <c r="I166" s="23"/>
      <c r="J166" s="23"/>
    </row>
    <row r="167" spans="7:10" x14ac:dyDescent="0.2">
      <c r="G167" s="23"/>
      <c r="H167" s="23"/>
      <c r="I167" s="23"/>
      <c r="J167" s="23"/>
    </row>
    <row r="168" spans="7:10" x14ac:dyDescent="0.2">
      <c r="G168" s="23"/>
      <c r="H168" s="23"/>
      <c r="I168" s="23"/>
      <c r="J168" s="23"/>
    </row>
    <row r="169" spans="7:10" x14ac:dyDescent="0.2">
      <c r="G169" s="23"/>
      <c r="H169" s="23"/>
      <c r="I169" s="23"/>
      <c r="J169" s="23"/>
    </row>
    <row r="170" spans="7:10" x14ac:dyDescent="0.2">
      <c r="G170" s="23"/>
      <c r="H170" s="23"/>
      <c r="I170" s="23"/>
      <c r="J170" s="23"/>
    </row>
    <row r="171" spans="7:10" x14ac:dyDescent="0.2">
      <c r="G171" s="23"/>
      <c r="H171" s="23"/>
      <c r="I171" s="23"/>
      <c r="J171" s="23"/>
    </row>
    <row r="172" spans="7:10" x14ac:dyDescent="0.2">
      <c r="G172" s="23"/>
      <c r="H172" s="23"/>
      <c r="I172" s="23"/>
      <c r="J172" s="23"/>
    </row>
    <row r="173" spans="7:10" x14ac:dyDescent="0.2">
      <c r="G173" s="23"/>
      <c r="H173" s="23"/>
      <c r="I173" s="23"/>
      <c r="J173" s="23"/>
    </row>
    <row r="174" spans="7:10" x14ac:dyDescent="0.2">
      <c r="G174" s="23"/>
      <c r="H174" s="23"/>
      <c r="I174" s="23"/>
      <c r="J174" s="23"/>
    </row>
    <row r="175" spans="7:10" x14ac:dyDescent="0.2">
      <c r="G175" s="23"/>
      <c r="H175" s="23"/>
      <c r="I175" s="23"/>
      <c r="J175" s="23"/>
    </row>
    <row r="176" spans="7:10" x14ac:dyDescent="0.2">
      <c r="G176" s="23"/>
      <c r="H176" s="23"/>
      <c r="I176" s="23"/>
      <c r="J176" s="23"/>
    </row>
    <row r="177" spans="7:10" x14ac:dyDescent="0.2">
      <c r="G177" s="23"/>
      <c r="H177" s="23"/>
      <c r="I177" s="23"/>
      <c r="J177" s="23"/>
    </row>
    <row r="178" spans="7:10" x14ac:dyDescent="0.2">
      <c r="G178" s="23"/>
      <c r="H178" s="23"/>
      <c r="I178" s="23"/>
      <c r="J178" s="23"/>
    </row>
    <row r="179" spans="7:10" x14ac:dyDescent="0.2">
      <c r="G179" s="23"/>
      <c r="H179" s="23"/>
      <c r="I179" s="23"/>
      <c r="J179" s="23"/>
    </row>
    <row r="180" spans="7:10" x14ac:dyDescent="0.2">
      <c r="G180" s="23"/>
      <c r="H180" s="23"/>
      <c r="I180" s="23"/>
      <c r="J180" s="23"/>
    </row>
    <row r="181" spans="7:10" x14ac:dyDescent="0.2">
      <c r="G181" s="23"/>
      <c r="H181" s="23"/>
      <c r="I181" s="23"/>
      <c r="J181" s="23"/>
    </row>
    <row r="182" spans="7:10" x14ac:dyDescent="0.2">
      <c r="G182" s="23"/>
      <c r="H182" s="23"/>
      <c r="I182" s="23"/>
      <c r="J182" s="23"/>
    </row>
    <row r="183" spans="7:10" x14ac:dyDescent="0.2">
      <c r="G183" s="23"/>
      <c r="H183" s="23"/>
      <c r="I183" s="23"/>
      <c r="J183" s="23"/>
    </row>
    <row r="184" spans="7:10" x14ac:dyDescent="0.2">
      <c r="G184" s="23"/>
      <c r="H184" s="23"/>
      <c r="I184" s="23"/>
      <c r="J184" s="23"/>
    </row>
    <row r="185" spans="7:10" x14ac:dyDescent="0.2">
      <c r="G185" s="23"/>
      <c r="H185" s="23"/>
      <c r="I185" s="23"/>
      <c r="J185" s="23"/>
    </row>
    <row r="186" spans="7:10" x14ac:dyDescent="0.2">
      <c r="G186" s="23"/>
      <c r="H186" s="23"/>
      <c r="I186" s="23"/>
      <c r="J186" s="23"/>
    </row>
    <row r="187" spans="7:10" x14ac:dyDescent="0.2">
      <c r="G187" s="23"/>
      <c r="H187" s="23"/>
      <c r="I187" s="23"/>
      <c r="J187" s="23"/>
    </row>
    <row r="188" spans="7:10" x14ac:dyDescent="0.2">
      <c r="G188" s="23"/>
      <c r="H188" s="23"/>
      <c r="I188" s="23"/>
      <c r="J188" s="23"/>
    </row>
    <row r="189" spans="7:10" x14ac:dyDescent="0.2">
      <c r="G189" s="23"/>
      <c r="H189" s="23"/>
      <c r="I189" s="23"/>
      <c r="J189" s="23"/>
    </row>
    <row r="190" spans="7:10" x14ac:dyDescent="0.2">
      <c r="G190" s="23"/>
      <c r="H190" s="23"/>
      <c r="I190" s="23"/>
      <c r="J190" s="23"/>
    </row>
    <row r="191" spans="7:10" x14ac:dyDescent="0.2">
      <c r="G191" s="23"/>
      <c r="H191" s="23"/>
      <c r="I191" s="23"/>
      <c r="J191" s="23"/>
    </row>
    <row r="192" spans="7:10" x14ac:dyDescent="0.2">
      <c r="G192" s="23"/>
      <c r="H192" s="23"/>
      <c r="I192" s="23"/>
      <c r="J192" s="23"/>
    </row>
    <row r="193" spans="7:10" x14ac:dyDescent="0.2">
      <c r="G193" s="23"/>
      <c r="H193" s="23"/>
      <c r="I193" s="23"/>
      <c r="J193" s="23"/>
    </row>
    <row r="194" spans="7:10" x14ac:dyDescent="0.2">
      <c r="G194" s="23"/>
      <c r="H194" s="23"/>
      <c r="I194" s="23"/>
      <c r="J194" s="23"/>
    </row>
    <row r="195" spans="7:10" x14ac:dyDescent="0.2">
      <c r="G195" s="23"/>
      <c r="H195" s="23"/>
      <c r="I195" s="23"/>
      <c r="J195" s="23"/>
    </row>
    <row r="196" spans="7:10" x14ac:dyDescent="0.2">
      <c r="G196" s="23"/>
      <c r="H196" s="23"/>
      <c r="I196" s="23"/>
      <c r="J196" s="23"/>
    </row>
    <row r="197" spans="7:10" x14ac:dyDescent="0.2">
      <c r="G197" s="23"/>
      <c r="H197" s="23"/>
      <c r="I197" s="23"/>
      <c r="J197" s="23"/>
    </row>
    <row r="198" spans="7:10" x14ac:dyDescent="0.2">
      <c r="G198" s="23"/>
      <c r="H198" s="23"/>
      <c r="I198" s="23"/>
      <c r="J198" s="23"/>
    </row>
    <row r="199" spans="7:10" x14ac:dyDescent="0.2">
      <c r="G199" s="23"/>
      <c r="H199" s="23"/>
      <c r="I199" s="23"/>
      <c r="J199" s="23"/>
    </row>
    <row r="200" spans="7:10" x14ac:dyDescent="0.2">
      <c r="G200" s="23"/>
      <c r="H200" s="23"/>
      <c r="I200" s="23"/>
      <c r="J200" s="23"/>
    </row>
    <row r="201" spans="7:10" x14ac:dyDescent="0.2">
      <c r="G201" s="23"/>
      <c r="H201" s="23"/>
      <c r="I201" s="23"/>
      <c r="J201" s="23"/>
    </row>
    <row r="202" spans="7:10" x14ac:dyDescent="0.2">
      <c r="G202" s="23"/>
      <c r="H202" s="23"/>
      <c r="I202" s="23"/>
      <c r="J202" s="23"/>
    </row>
    <row r="203" spans="7:10" x14ac:dyDescent="0.2">
      <c r="G203" s="23"/>
      <c r="H203" s="23"/>
      <c r="I203" s="23"/>
      <c r="J203" s="23"/>
    </row>
    <row r="204" spans="7:10" x14ac:dyDescent="0.2">
      <c r="G204" s="23"/>
      <c r="H204" s="23"/>
      <c r="I204" s="23"/>
      <c r="J204" s="23"/>
    </row>
    <row r="205" spans="7:10" x14ac:dyDescent="0.2">
      <c r="G205" s="23"/>
      <c r="H205" s="23"/>
      <c r="I205" s="23"/>
      <c r="J205" s="23"/>
    </row>
    <row r="206" spans="7:10" x14ac:dyDescent="0.2">
      <c r="G206" s="23"/>
      <c r="H206" s="23"/>
      <c r="I206" s="23"/>
      <c r="J206" s="23"/>
    </row>
    <row r="207" spans="7:10" x14ac:dyDescent="0.2">
      <c r="G207" s="23"/>
      <c r="H207" s="23"/>
      <c r="I207" s="23"/>
      <c r="J207" s="23"/>
    </row>
    <row r="208" spans="7:10" x14ac:dyDescent="0.2">
      <c r="G208" s="23"/>
      <c r="H208" s="23"/>
      <c r="I208" s="23"/>
      <c r="J208" s="23"/>
    </row>
    <row r="209" spans="7:10" x14ac:dyDescent="0.2">
      <c r="G209" s="23"/>
      <c r="H209" s="23"/>
      <c r="I209" s="23"/>
      <c r="J209" s="23"/>
    </row>
    <row r="210" spans="7:10" x14ac:dyDescent="0.2">
      <c r="G210" s="23"/>
      <c r="H210" s="23"/>
      <c r="I210" s="23"/>
      <c r="J210" s="23"/>
    </row>
    <row r="211" spans="7:10" x14ac:dyDescent="0.2">
      <c r="G211" s="23"/>
      <c r="H211" s="23"/>
      <c r="I211" s="23"/>
      <c r="J211" s="23"/>
    </row>
    <row r="212" spans="7:10" x14ac:dyDescent="0.2">
      <c r="G212" s="23"/>
      <c r="H212" s="23"/>
      <c r="I212" s="23"/>
      <c r="J212" s="23"/>
    </row>
    <row r="213" spans="7:10" x14ac:dyDescent="0.2">
      <c r="G213" s="23"/>
      <c r="H213" s="23"/>
      <c r="I213" s="23"/>
      <c r="J213" s="23"/>
    </row>
    <row r="214" spans="7:10" x14ac:dyDescent="0.2">
      <c r="G214" s="23"/>
      <c r="H214" s="23"/>
      <c r="I214" s="23"/>
      <c r="J214" s="23"/>
    </row>
    <row r="215" spans="7:10" x14ac:dyDescent="0.2">
      <c r="G215" s="23"/>
      <c r="H215" s="23"/>
      <c r="I215" s="23"/>
      <c r="J215" s="23"/>
    </row>
    <row r="216" spans="7:10" x14ac:dyDescent="0.2">
      <c r="G216" s="23"/>
      <c r="H216" s="23"/>
      <c r="I216" s="23"/>
      <c r="J216" s="23"/>
    </row>
    <row r="217" spans="7:10" x14ac:dyDescent="0.2">
      <c r="G217" s="23"/>
      <c r="H217" s="23"/>
      <c r="I217" s="23"/>
      <c r="J217" s="23"/>
    </row>
    <row r="218" spans="7:10" x14ac:dyDescent="0.2">
      <c r="G218" s="23"/>
      <c r="H218" s="23"/>
      <c r="I218" s="23"/>
      <c r="J218" s="23"/>
    </row>
    <row r="219" spans="7:10" x14ac:dyDescent="0.2">
      <c r="G219" s="23"/>
      <c r="H219" s="23"/>
      <c r="I219" s="23"/>
      <c r="J219" s="23"/>
    </row>
    <row r="220" spans="7:10" x14ac:dyDescent="0.2">
      <c r="G220" s="23"/>
      <c r="H220" s="23"/>
      <c r="I220" s="23"/>
      <c r="J220" s="23"/>
    </row>
    <row r="221" spans="7:10" x14ac:dyDescent="0.2">
      <c r="G221" s="23"/>
      <c r="H221" s="23"/>
      <c r="I221" s="23"/>
      <c r="J221" s="23"/>
    </row>
    <row r="222" spans="7:10" x14ac:dyDescent="0.2">
      <c r="G222" s="23"/>
      <c r="H222" s="23"/>
      <c r="I222" s="23"/>
      <c r="J222" s="23"/>
    </row>
    <row r="223" spans="7:10" x14ac:dyDescent="0.2">
      <c r="G223" s="23"/>
      <c r="H223" s="23"/>
      <c r="I223" s="23"/>
      <c r="J223" s="23"/>
    </row>
    <row r="224" spans="7:10" x14ac:dyDescent="0.2">
      <c r="G224" s="23"/>
      <c r="H224" s="23"/>
      <c r="I224" s="23"/>
      <c r="J224" s="23"/>
    </row>
    <row r="225" spans="7:10" x14ac:dyDescent="0.2">
      <c r="G225" s="23"/>
      <c r="H225" s="23"/>
      <c r="I225" s="23"/>
      <c r="J225" s="23"/>
    </row>
    <row r="226" spans="7:10" x14ac:dyDescent="0.2">
      <c r="G226" s="23"/>
      <c r="H226" s="23"/>
      <c r="I226" s="23"/>
      <c r="J226" s="23"/>
    </row>
    <row r="227" spans="7:10" x14ac:dyDescent="0.2">
      <c r="G227" s="23"/>
      <c r="H227" s="23"/>
      <c r="I227" s="23"/>
      <c r="J227" s="23"/>
    </row>
    <row r="228" spans="7:10" x14ac:dyDescent="0.2">
      <c r="G228" s="23"/>
      <c r="H228" s="23"/>
      <c r="I228" s="23"/>
      <c r="J228" s="23"/>
    </row>
    <row r="229" spans="7:10" x14ac:dyDescent="0.2">
      <c r="G229" s="23"/>
      <c r="H229" s="23"/>
      <c r="I229" s="23"/>
      <c r="J229" s="23"/>
    </row>
    <row r="230" spans="7:10" x14ac:dyDescent="0.2">
      <c r="G230" s="23"/>
      <c r="H230" s="23"/>
      <c r="I230" s="23"/>
      <c r="J230" s="23"/>
    </row>
    <row r="231" spans="7:10" x14ac:dyDescent="0.2">
      <c r="G231" s="23"/>
      <c r="H231" s="23"/>
      <c r="I231" s="23"/>
      <c r="J231" s="23"/>
    </row>
    <row r="232" spans="7:10" x14ac:dyDescent="0.2">
      <c r="G232" s="23"/>
      <c r="H232" s="23"/>
      <c r="I232" s="23"/>
      <c r="J232" s="23"/>
    </row>
    <row r="233" spans="7:10" x14ac:dyDescent="0.2">
      <c r="G233" s="23"/>
      <c r="H233" s="23"/>
      <c r="I233" s="23"/>
      <c r="J233" s="23"/>
    </row>
    <row r="234" spans="7:10" x14ac:dyDescent="0.2">
      <c r="G234" s="23"/>
      <c r="H234" s="23"/>
      <c r="I234" s="23"/>
      <c r="J234" s="23"/>
    </row>
    <row r="235" spans="7:10" x14ac:dyDescent="0.2">
      <c r="G235" s="23"/>
      <c r="H235" s="23"/>
      <c r="I235" s="23"/>
      <c r="J235" s="23"/>
    </row>
    <row r="236" spans="7:10" x14ac:dyDescent="0.2">
      <c r="G236" s="23"/>
      <c r="H236" s="23"/>
      <c r="I236" s="23"/>
      <c r="J236" s="23"/>
    </row>
    <row r="237" spans="7:10" x14ac:dyDescent="0.2">
      <c r="G237" s="23"/>
      <c r="H237" s="23"/>
      <c r="I237" s="23"/>
      <c r="J237" s="23"/>
    </row>
    <row r="238" spans="7:10" x14ac:dyDescent="0.2">
      <c r="G238" s="23"/>
      <c r="H238" s="23"/>
      <c r="I238" s="23"/>
      <c r="J238" s="23"/>
    </row>
    <row r="239" spans="7:10" x14ac:dyDescent="0.2">
      <c r="G239" s="23"/>
      <c r="H239" s="23"/>
      <c r="I239" s="23"/>
      <c r="J239" s="23"/>
    </row>
    <row r="240" spans="7:10" x14ac:dyDescent="0.2">
      <c r="G240" s="23"/>
      <c r="H240" s="23"/>
      <c r="I240" s="23"/>
      <c r="J240" s="23"/>
    </row>
    <row r="241" spans="7:10" x14ac:dyDescent="0.2">
      <c r="G241" s="23"/>
      <c r="H241" s="23"/>
      <c r="I241" s="23"/>
      <c r="J241" s="23"/>
    </row>
    <row r="242" spans="7:10" x14ac:dyDescent="0.2">
      <c r="G242" s="23"/>
      <c r="H242" s="23"/>
      <c r="I242" s="23"/>
      <c r="J242" s="23"/>
    </row>
    <row r="243" spans="7:10" x14ac:dyDescent="0.2">
      <c r="G243" s="23"/>
      <c r="H243" s="23"/>
      <c r="I243" s="23"/>
      <c r="J243" s="23"/>
    </row>
    <row r="244" spans="7:10" x14ac:dyDescent="0.2">
      <c r="G244" s="23"/>
      <c r="H244" s="23"/>
      <c r="I244" s="23"/>
      <c r="J244" s="23"/>
    </row>
    <row r="245" spans="7:10" x14ac:dyDescent="0.2">
      <c r="G245" s="23"/>
      <c r="H245" s="23"/>
      <c r="I245" s="23"/>
      <c r="J245" s="23"/>
    </row>
    <row r="246" spans="7:10" x14ac:dyDescent="0.2">
      <c r="G246" s="23"/>
      <c r="H246" s="23"/>
      <c r="I246" s="23"/>
      <c r="J246" s="23"/>
    </row>
    <row r="247" spans="7:10" x14ac:dyDescent="0.2">
      <c r="G247" s="23"/>
      <c r="H247" s="23"/>
      <c r="I247" s="23"/>
      <c r="J247" s="23"/>
    </row>
    <row r="248" spans="7:10" x14ac:dyDescent="0.2">
      <c r="G248" s="23"/>
      <c r="H248" s="23"/>
      <c r="I248" s="23"/>
      <c r="J248" s="23"/>
    </row>
    <row r="249" spans="7:10" x14ac:dyDescent="0.2">
      <c r="G249" s="23"/>
      <c r="H249" s="23"/>
      <c r="I249" s="23"/>
      <c r="J249" s="23"/>
    </row>
    <row r="250" spans="7:10" x14ac:dyDescent="0.2">
      <c r="G250" s="23"/>
      <c r="H250" s="23"/>
      <c r="I250" s="23"/>
      <c r="J250" s="23"/>
    </row>
    <row r="251" spans="7:10" x14ac:dyDescent="0.2">
      <c r="G251" s="23"/>
      <c r="H251" s="23"/>
      <c r="I251" s="23"/>
      <c r="J251" s="23"/>
    </row>
    <row r="252" spans="7:10" x14ac:dyDescent="0.2">
      <c r="G252" s="23"/>
      <c r="H252" s="23"/>
      <c r="I252" s="23"/>
      <c r="J252" s="23"/>
    </row>
    <row r="253" spans="7:10" x14ac:dyDescent="0.2">
      <c r="G253" s="23"/>
      <c r="H253" s="23"/>
      <c r="I253" s="23"/>
      <c r="J253" s="23"/>
    </row>
    <row r="254" spans="7:10" x14ac:dyDescent="0.2">
      <c r="G254" s="23"/>
      <c r="H254" s="23"/>
      <c r="I254" s="23"/>
      <c r="J254" s="23"/>
    </row>
    <row r="255" spans="7:10" x14ac:dyDescent="0.2">
      <c r="G255" s="23"/>
      <c r="H255" s="23"/>
      <c r="I255" s="23"/>
      <c r="J255" s="23"/>
    </row>
    <row r="256" spans="7:10" x14ac:dyDescent="0.2">
      <c r="G256" s="23"/>
      <c r="H256" s="23"/>
      <c r="I256" s="23"/>
      <c r="J256" s="23"/>
    </row>
    <row r="257" spans="7:10" x14ac:dyDescent="0.2">
      <c r="G257" s="23"/>
      <c r="H257" s="23"/>
      <c r="I257" s="23"/>
      <c r="J257" s="23"/>
    </row>
    <row r="258" spans="7:10" x14ac:dyDescent="0.2">
      <c r="G258" s="23"/>
      <c r="H258" s="23"/>
      <c r="I258" s="23"/>
      <c r="J258" s="23"/>
    </row>
    <row r="259" spans="7:10" x14ac:dyDescent="0.2">
      <c r="G259" s="23"/>
      <c r="H259" s="23"/>
      <c r="I259" s="23"/>
      <c r="J259" s="23"/>
    </row>
    <row r="260" spans="7:10" x14ac:dyDescent="0.2">
      <c r="G260" s="23"/>
      <c r="H260" s="23"/>
      <c r="I260" s="23"/>
      <c r="J260" s="23"/>
    </row>
    <row r="261" spans="7:10" x14ac:dyDescent="0.2">
      <c r="G261" s="23"/>
      <c r="H261" s="23"/>
      <c r="I261" s="23"/>
      <c r="J261" s="23"/>
    </row>
    <row r="262" spans="7:10" x14ac:dyDescent="0.2">
      <c r="G262" s="23"/>
      <c r="H262" s="23"/>
      <c r="I262" s="23"/>
      <c r="J262" s="23"/>
    </row>
    <row r="263" spans="7:10" x14ac:dyDescent="0.2">
      <c r="G263" s="23"/>
      <c r="H263" s="23"/>
      <c r="I263" s="23"/>
      <c r="J263" s="23"/>
    </row>
    <row r="264" spans="7:10" x14ac:dyDescent="0.2">
      <c r="G264" s="23"/>
      <c r="H264" s="23"/>
      <c r="I264" s="23"/>
      <c r="J264" s="23"/>
    </row>
    <row r="265" spans="7:10" x14ac:dyDescent="0.2">
      <c r="G265" s="23"/>
      <c r="H265" s="23"/>
      <c r="I265" s="23"/>
      <c r="J265" s="23"/>
    </row>
    <row r="266" spans="7:10" x14ac:dyDescent="0.2">
      <c r="G266" s="23"/>
      <c r="H266" s="23"/>
      <c r="I266" s="23"/>
      <c r="J266" s="23"/>
    </row>
    <row r="267" spans="7:10" x14ac:dyDescent="0.2">
      <c r="G267" s="23"/>
      <c r="H267" s="23"/>
      <c r="I267" s="23"/>
      <c r="J267" s="23"/>
    </row>
    <row r="268" spans="7:10" x14ac:dyDescent="0.2">
      <c r="G268" s="23"/>
      <c r="H268" s="23"/>
      <c r="I268" s="23"/>
      <c r="J268" s="23"/>
    </row>
    <row r="269" spans="7:10" x14ac:dyDescent="0.2">
      <c r="G269" s="23"/>
      <c r="H269" s="23"/>
      <c r="I269" s="23"/>
      <c r="J269" s="23"/>
    </row>
    <row r="270" spans="7:10" x14ac:dyDescent="0.2">
      <c r="G270" s="23"/>
      <c r="H270" s="23"/>
      <c r="I270" s="23"/>
      <c r="J270" s="23"/>
    </row>
    <row r="271" spans="7:10" x14ac:dyDescent="0.2">
      <c r="G271" s="23"/>
      <c r="H271" s="23"/>
      <c r="I271" s="23"/>
      <c r="J271" s="23"/>
    </row>
    <row r="272" spans="7:10" x14ac:dyDescent="0.2">
      <c r="G272" s="23"/>
      <c r="H272" s="23"/>
      <c r="I272" s="23"/>
      <c r="J272" s="23"/>
    </row>
    <row r="273" spans="7:10" x14ac:dyDescent="0.2">
      <c r="G273" s="23"/>
      <c r="H273" s="23"/>
      <c r="I273" s="23"/>
      <c r="J273" s="23"/>
    </row>
    <row r="274" spans="7:10" x14ac:dyDescent="0.2">
      <c r="G274" s="23"/>
      <c r="H274" s="23"/>
      <c r="I274" s="23"/>
      <c r="J274" s="23"/>
    </row>
    <row r="275" spans="7:10" x14ac:dyDescent="0.2">
      <c r="G275" s="23"/>
      <c r="H275" s="23"/>
      <c r="I275" s="23"/>
      <c r="J275" s="23"/>
    </row>
    <row r="276" spans="7:10" x14ac:dyDescent="0.2">
      <c r="G276" s="23"/>
      <c r="H276" s="23"/>
      <c r="I276" s="23"/>
      <c r="J276" s="23"/>
    </row>
    <row r="277" spans="7:10" x14ac:dyDescent="0.2">
      <c r="G277" s="23"/>
      <c r="H277" s="23"/>
      <c r="I277" s="23"/>
      <c r="J277" s="23"/>
    </row>
    <row r="278" spans="7:10" x14ac:dyDescent="0.2">
      <c r="G278" s="23"/>
      <c r="H278" s="23"/>
      <c r="I278" s="23"/>
      <c r="J278" s="23"/>
    </row>
    <row r="279" spans="7:10" x14ac:dyDescent="0.2">
      <c r="G279" s="23"/>
      <c r="H279" s="23"/>
      <c r="I279" s="23"/>
      <c r="J279" s="23"/>
    </row>
    <row r="280" spans="7:10" x14ac:dyDescent="0.2">
      <c r="G280" s="23"/>
      <c r="H280" s="23"/>
      <c r="I280" s="23"/>
      <c r="J280" s="23"/>
    </row>
    <row r="281" spans="7:10" x14ac:dyDescent="0.2">
      <c r="G281" s="23"/>
      <c r="H281" s="23"/>
      <c r="I281" s="23"/>
      <c r="J281" s="23"/>
    </row>
    <row r="282" spans="7:10" x14ac:dyDescent="0.2">
      <c r="G282" s="23"/>
      <c r="H282" s="23"/>
      <c r="I282" s="23"/>
      <c r="J282" s="23"/>
    </row>
    <row r="283" spans="7:10" x14ac:dyDescent="0.2">
      <c r="G283" s="23"/>
      <c r="H283" s="23"/>
      <c r="I283" s="23"/>
      <c r="J283" s="23"/>
    </row>
    <row r="284" spans="7:10" x14ac:dyDescent="0.2">
      <c r="G284" s="23"/>
      <c r="H284" s="23"/>
      <c r="I284" s="23"/>
      <c r="J284" s="23"/>
    </row>
    <row r="285" spans="7:10" x14ac:dyDescent="0.2">
      <c r="G285" s="23"/>
      <c r="H285" s="23"/>
      <c r="I285" s="23"/>
      <c r="J285" s="23"/>
    </row>
    <row r="286" spans="7:10" x14ac:dyDescent="0.2">
      <c r="G286" s="23"/>
      <c r="H286" s="23"/>
      <c r="I286" s="23"/>
      <c r="J286" s="23"/>
    </row>
    <row r="287" spans="7:10" x14ac:dyDescent="0.2">
      <c r="G287" s="23"/>
      <c r="H287" s="23"/>
      <c r="I287" s="23"/>
      <c r="J287" s="23"/>
    </row>
    <row r="288" spans="7:10" x14ac:dyDescent="0.2">
      <c r="G288" s="23"/>
      <c r="H288" s="23"/>
      <c r="I288" s="23"/>
      <c r="J288" s="23"/>
    </row>
    <row r="289" spans="7:10" x14ac:dyDescent="0.2">
      <c r="G289" s="23"/>
      <c r="H289" s="23"/>
      <c r="I289" s="23"/>
      <c r="J289" s="23"/>
    </row>
    <row r="290" spans="7:10" x14ac:dyDescent="0.2">
      <c r="G290" s="23"/>
      <c r="H290" s="23"/>
      <c r="I290" s="23"/>
      <c r="J290" s="23"/>
    </row>
    <row r="291" spans="7:10" x14ac:dyDescent="0.2">
      <c r="G291" s="23"/>
      <c r="H291" s="23"/>
      <c r="I291" s="23"/>
      <c r="J291" s="23"/>
    </row>
    <row r="292" spans="7:10" x14ac:dyDescent="0.2">
      <c r="G292" s="23"/>
      <c r="H292" s="23"/>
      <c r="I292" s="23"/>
      <c r="J292" s="23"/>
    </row>
    <row r="293" spans="7:10" x14ac:dyDescent="0.2">
      <c r="G293" s="23"/>
      <c r="H293" s="23"/>
      <c r="I293" s="23"/>
      <c r="J293" s="23"/>
    </row>
    <row r="294" spans="7:10" x14ac:dyDescent="0.2">
      <c r="G294" s="23"/>
      <c r="H294" s="23"/>
      <c r="I294" s="23"/>
      <c r="J294" s="23"/>
    </row>
    <row r="295" spans="7:10" x14ac:dyDescent="0.2">
      <c r="G295" s="23"/>
      <c r="H295" s="23"/>
      <c r="I295" s="23"/>
      <c r="J295" s="23"/>
    </row>
    <row r="296" spans="7:10" x14ac:dyDescent="0.2">
      <c r="G296" s="23"/>
      <c r="H296" s="23"/>
      <c r="I296" s="23"/>
      <c r="J296" s="23"/>
    </row>
    <row r="297" spans="7:10" x14ac:dyDescent="0.2">
      <c r="G297" s="23"/>
      <c r="H297" s="23"/>
      <c r="I297" s="23"/>
      <c r="J297" s="23"/>
    </row>
    <row r="298" spans="7:10" x14ac:dyDescent="0.2">
      <c r="G298" s="23"/>
      <c r="H298" s="23"/>
      <c r="I298" s="23"/>
      <c r="J298" s="23"/>
    </row>
    <row r="299" spans="7:10" x14ac:dyDescent="0.2">
      <c r="G299" s="23"/>
      <c r="H299" s="23"/>
      <c r="I299" s="23"/>
      <c r="J299" s="23"/>
    </row>
    <row r="300" spans="7:10" x14ac:dyDescent="0.2">
      <c r="G300" s="23"/>
      <c r="H300" s="23"/>
      <c r="I300" s="23"/>
      <c r="J300" s="23"/>
    </row>
    <row r="301" spans="7:10" x14ac:dyDescent="0.2">
      <c r="G301" s="23"/>
      <c r="H301" s="23"/>
      <c r="I301" s="23"/>
      <c r="J301" s="23"/>
    </row>
    <row r="302" spans="7:10" x14ac:dyDescent="0.2">
      <c r="G302" s="23"/>
      <c r="H302" s="23"/>
      <c r="I302" s="23"/>
      <c r="J302" s="23"/>
    </row>
    <row r="303" spans="7:10" x14ac:dyDescent="0.2">
      <c r="G303" s="23"/>
      <c r="H303" s="23"/>
      <c r="I303" s="23"/>
      <c r="J303" s="23"/>
    </row>
    <row r="304" spans="7:10" x14ac:dyDescent="0.2">
      <c r="G304" s="23"/>
      <c r="H304" s="23"/>
      <c r="I304" s="23"/>
      <c r="J304" s="23"/>
    </row>
    <row r="305" spans="7:10" x14ac:dyDescent="0.2">
      <c r="G305" s="23"/>
      <c r="H305" s="23"/>
      <c r="I305" s="23"/>
      <c r="J305" s="23"/>
    </row>
    <row r="306" spans="7:10" x14ac:dyDescent="0.2">
      <c r="G306" s="23"/>
      <c r="H306" s="23"/>
      <c r="I306" s="23"/>
      <c r="J306" s="23"/>
    </row>
    <row r="307" spans="7:10" x14ac:dyDescent="0.2">
      <c r="G307" s="23"/>
      <c r="H307" s="23"/>
      <c r="I307" s="23"/>
      <c r="J307" s="23"/>
    </row>
    <row r="308" spans="7:10" x14ac:dyDescent="0.2">
      <c r="G308" s="23"/>
      <c r="H308" s="23"/>
      <c r="I308" s="23"/>
      <c r="J308" s="23"/>
    </row>
    <row r="309" spans="7:10" x14ac:dyDescent="0.2">
      <c r="G309" s="23"/>
      <c r="H309" s="23"/>
      <c r="I309" s="23"/>
      <c r="J309" s="23"/>
    </row>
    <row r="310" spans="7:10" x14ac:dyDescent="0.2">
      <c r="G310" s="23"/>
      <c r="H310" s="23"/>
      <c r="I310" s="23"/>
      <c r="J310" s="23"/>
    </row>
    <row r="311" spans="7:10" x14ac:dyDescent="0.2">
      <c r="G311" s="23"/>
      <c r="H311" s="23"/>
      <c r="I311" s="23"/>
      <c r="J311" s="23"/>
    </row>
    <row r="312" spans="7:10" x14ac:dyDescent="0.2">
      <c r="G312" s="23"/>
      <c r="H312" s="23"/>
      <c r="I312" s="23"/>
      <c r="J312" s="23"/>
    </row>
    <row r="313" spans="7:10" x14ac:dyDescent="0.2">
      <c r="G313" s="23"/>
      <c r="H313" s="23"/>
      <c r="I313" s="23"/>
      <c r="J313" s="23"/>
    </row>
    <row r="314" spans="7:10" x14ac:dyDescent="0.2">
      <c r="G314" s="23"/>
      <c r="H314" s="23"/>
      <c r="I314" s="23"/>
      <c r="J314" s="23"/>
    </row>
    <row r="315" spans="7:10" x14ac:dyDescent="0.2">
      <c r="G315" s="23"/>
      <c r="H315" s="23"/>
      <c r="I315" s="23"/>
      <c r="J315" s="23"/>
    </row>
    <row r="316" spans="7:10" x14ac:dyDescent="0.2">
      <c r="G316" s="23"/>
      <c r="H316" s="23"/>
      <c r="I316" s="23"/>
      <c r="J316" s="23"/>
    </row>
    <row r="317" spans="7:10" x14ac:dyDescent="0.2">
      <c r="G317" s="23"/>
      <c r="H317" s="23"/>
      <c r="I317" s="23"/>
      <c r="J317" s="23"/>
    </row>
    <row r="318" spans="7:10" x14ac:dyDescent="0.2">
      <c r="G318" s="23"/>
      <c r="H318" s="23"/>
      <c r="I318" s="23"/>
      <c r="J318" s="23"/>
    </row>
    <row r="319" spans="7:10" x14ac:dyDescent="0.2">
      <c r="G319" s="23"/>
      <c r="H319" s="23"/>
      <c r="I319" s="23"/>
      <c r="J319" s="23"/>
    </row>
    <row r="320" spans="7:10" x14ac:dyDescent="0.2">
      <c r="G320" s="23"/>
      <c r="H320" s="23"/>
      <c r="I320" s="23"/>
      <c r="J320" s="23"/>
    </row>
    <row r="321" spans="7:10" x14ac:dyDescent="0.2">
      <c r="G321" s="23"/>
      <c r="H321" s="23"/>
      <c r="I321" s="23"/>
      <c r="J321" s="23"/>
    </row>
    <row r="322" spans="7:10" x14ac:dyDescent="0.2">
      <c r="G322" s="23"/>
      <c r="H322" s="23"/>
      <c r="I322" s="23"/>
      <c r="J322" s="23"/>
    </row>
    <row r="323" spans="7:10" x14ac:dyDescent="0.2">
      <c r="G323" s="23"/>
      <c r="H323" s="23"/>
      <c r="I323" s="23"/>
      <c r="J323" s="23"/>
    </row>
    <row r="324" spans="7:10" x14ac:dyDescent="0.2">
      <c r="G324" s="23"/>
      <c r="H324" s="23"/>
      <c r="I324" s="23"/>
      <c r="J324" s="23"/>
    </row>
    <row r="325" spans="7:10" x14ac:dyDescent="0.2">
      <c r="G325" s="23"/>
      <c r="H325" s="23"/>
      <c r="I325" s="23"/>
      <c r="J325" s="23"/>
    </row>
    <row r="326" spans="7:10" x14ac:dyDescent="0.2">
      <c r="G326" s="23"/>
      <c r="H326" s="23"/>
      <c r="I326" s="23"/>
      <c r="J326" s="23"/>
    </row>
    <row r="327" spans="7:10" x14ac:dyDescent="0.2">
      <c r="G327" s="23"/>
      <c r="H327" s="23"/>
      <c r="I327" s="23"/>
      <c r="J327" s="23"/>
    </row>
    <row r="328" spans="7:10" x14ac:dyDescent="0.2">
      <c r="G328" s="23"/>
      <c r="H328" s="23"/>
      <c r="I328" s="23"/>
      <c r="J328" s="23"/>
    </row>
    <row r="329" spans="7:10" x14ac:dyDescent="0.2">
      <c r="G329" s="23"/>
      <c r="H329" s="23"/>
      <c r="I329" s="23"/>
      <c r="J329" s="23"/>
    </row>
    <row r="330" spans="7:10" x14ac:dyDescent="0.2">
      <c r="G330" s="23"/>
      <c r="H330" s="23"/>
      <c r="I330" s="23"/>
      <c r="J330" s="23"/>
    </row>
    <row r="331" spans="7:10" x14ac:dyDescent="0.2">
      <c r="G331" s="23"/>
      <c r="H331" s="23"/>
      <c r="I331" s="23"/>
      <c r="J331" s="23"/>
    </row>
    <row r="332" spans="7:10" x14ac:dyDescent="0.2">
      <c r="G332" s="23"/>
      <c r="H332" s="23"/>
      <c r="I332" s="23"/>
      <c r="J332" s="23"/>
    </row>
    <row r="333" spans="7:10" x14ac:dyDescent="0.2">
      <c r="G333" s="23"/>
      <c r="H333" s="23"/>
      <c r="I333" s="23"/>
      <c r="J333" s="23"/>
    </row>
    <row r="334" spans="7:10" x14ac:dyDescent="0.2">
      <c r="G334" s="23"/>
      <c r="H334" s="23"/>
      <c r="I334" s="23"/>
      <c r="J334" s="23"/>
    </row>
    <row r="335" spans="7:10" x14ac:dyDescent="0.2">
      <c r="G335" s="23"/>
      <c r="H335" s="23"/>
      <c r="I335" s="23"/>
      <c r="J335" s="23"/>
    </row>
    <row r="336" spans="7:10" x14ac:dyDescent="0.2">
      <c r="G336" s="23"/>
      <c r="H336" s="23"/>
      <c r="I336" s="23"/>
      <c r="J336" s="23"/>
    </row>
    <row r="337" spans="7:10" x14ac:dyDescent="0.2">
      <c r="G337" s="23"/>
      <c r="H337" s="23"/>
      <c r="I337" s="23"/>
      <c r="J337" s="23"/>
    </row>
    <row r="338" spans="7:10" x14ac:dyDescent="0.2">
      <c r="G338" s="23"/>
      <c r="H338" s="23"/>
      <c r="I338" s="23"/>
      <c r="J338" s="23"/>
    </row>
    <row r="339" spans="7:10" x14ac:dyDescent="0.2">
      <c r="G339" s="23"/>
      <c r="H339" s="23"/>
      <c r="I339" s="23"/>
      <c r="J339" s="23"/>
    </row>
    <row r="340" spans="7:10" x14ac:dyDescent="0.2">
      <c r="G340" s="23"/>
      <c r="H340" s="23"/>
      <c r="I340" s="23"/>
      <c r="J340" s="23"/>
    </row>
    <row r="341" spans="7:10" x14ac:dyDescent="0.2">
      <c r="G341" s="23"/>
      <c r="H341" s="23"/>
      <c r="I341" s="23"/>
      <c r="J341" s="23"/>
    </row>
    <row r="342" spans="7:10" x14ac:dyDescent="0.2">
      <c r="G342" s="23"/>
      <c r="H342" s="23"/>
      <c r="I342" s="23"/>
      <c r="J342" s="23"/>
    </row>
    <row r="343" spans="7:10" x14ac:dyDescent="0.2">
      <c r="G343" s="23"/>
      <c r="H343" s="23"/>
      <c r="I343" s="23"/>
      <c r="J343" s="23"/>
    </row>
    <row r="344" spans="7:10" x14ac:dyDescent="0.2">
      <c r="G344" s="23"/>
      <c r="H344" s="23"/>
      <c r="I344" s="23"/>
      <c r="J344" s="23"/>
    </row>
    <row r="345" spans="7:10" x14ac:dyDescent="0.2">
      <c r="G345" s="23"/>
      <c r="H345" s="23"/>
      <c r="I345" s="23"/>
      <c r="J345" s="23"/>
    </row>
    <row r="346" spans="7:10" x14ac:dyDescent="0.2">
      <c r="G346" s="23"/>
      <c r="H346" s="23"/>
      <c r="I346" s="23"/>
      <c r="J346" s="23"/>
    </row>
    <row r="347" spans="7:10" x14ac:dyDescent="0.2">
      <c r="G347" s="23"/>
      <c r="H347" s="23"/>
      <c r="I347" s="23"/>
      <c r="J347" s="23"/>
    </row>
    <row r="348" spans="7:10" x14ac:dyDescent="0.2">
      <c r="G348" s="23"/>
      <c r="H348" s="23"/>
      <c r="I348" s="23"/>
      <c r="J348" s="23"/>
    </row>
    <row r="349" spans="7:10" x14ac:dyDescent="0.2">
      <c r="G349" s="23"/>
      <c r="H349" s="23"/>
      <c r="I349" s="23"/>
      <c r="J349" s="23"/>
    </row>
    <row r="350" spans="7:10" x14ac:dyDescent="0.2">
      <c r="G350" s="23"/>
      <c r="H350" s="23"/>
      <c r="I350" s="23"/>
      <c r="J350" s="23"/>
    </row>
    <row r="351" spans="7:10" x14ac:dyDescent="0.2">
      <c r="G351" s="23"/>
      <c r="H351" s="23"/>
      <c r="I351" s="23"/>
      <c r="J351" s="23"/>
    </row>
    <row r="352" spans="7:10" x14ac:dyDescent="0.2">
      <c r="G352" s="23"/>
      <c r="H352" s="23"/>
      <c r="I352" s="23"/>
      <c r="J352" s="23"/>
    </row>
    <row r="353" spans="7:10" x14ac:dyDescent="0.2">
      <c r="G353" s="23"/>
      <c r="H353" s="23"/>
      <c r="I353" s="23"/>
      <c r="J353" s="23"/>
    </row>
    <row r="354" spans="7:10" x14ac:dyDescent="0.2">
      <c r="G354" s="23"/>
      <c r="H354" s="23"/>
      <c r="I354" s="23"/>
      <c r="J354" s="23"/>
    </row>
    <row r="355" spans="7:10" x14ac:dyDescent="0.2">
      <c r="G355" s="23"/>
      <c r="H355" s="23"/>
      <c r="I355" s="23"/>
      <c r="J355" s="23"/>
    </row>
    <row r="356" spans="7:10" x14ac:dyDescent="0.2">
      <c r="G356" s="23"/>
      <c r="H356" s="23"/>
      <c r="I356" s="23"/>
      <c r="J356" s="23"/>
    </row>
    <row r="357" spans="7:10" x14ac:dyDescent="0.2">
      <c r="G357" s="23"/>
      <c r="H357" s="23"/>
      <c r="I357" s="23"/>
      <c r="J357" s="23"/>
    </row>
    <row r="358" spans="7:10" x14ac:dyDescent="0.2">
      <c r="G358" s="23"/>
      <c r="H358" s="23"/>
      <c r="I358" s="23"/>
      <c r="J358" s="23"/>
    </row>
    <row r="359" spans="7:10" x14ac:dyDescent="0.2">
      <c r="G359" s="23"/>
      <c r="H359" s="23"/>
      <c r="I359" s="23"/>
      <c r="J359" s="23"/>
    </row>
    <row r="360" spans="7:10" x14ac:dyDescent="0.2">
      <c r="G360" s="23"/>
      <c r="H360" s="23"/>
      <c r="I360" s="23"/>
      <c r="J360" s="23"/>
    </row>
    <row r="361" spans="7:10" x14ac:dyDescent="0.2">
      <c r="G361" s="23"/>
      <c r="H361" s="23"/>
      <c r="I361" s="23"/>
      <c r="J361" s="23"/>
    </row>
    <row r="362" spans="7:10" x14ac:dyDescent="0.2">
      <c r="G362" s="23"/>
      <c r="H362" s="23"/>
      <c r="I362" s="23"/>
      <c r="J362" s="23"/>
    </row>
    <row r="363" spans="7:10" x14ac:dyDescent="0.2">
      <c r="G363" s="23"/>
      <c r="H363" s="23"/>
      <c r="I363" s="23"/>
      <c r="J363" s="23"/>
    </row>
    <row r="364" spans="7:10" x14ac:dyDescent="0.2">
      <c r="G364" s="23"/>
      <c r="H364" s="23"/>
      <c r="I364" s="23"/>
      <c r="J364" s="23"/>
    </row>
    <row r="365" spans="7:10" x14ac:dyDescent="0.2">
      <c r="G365" s="23"/>
      <c r="H365" s="23"/>
      <c r="I365" s="23"/>
      <c r="J365" s="23"/>
    </row>
    <row r="366" spans="7:10" x14ac:dyDescent="0.2">
      <c r="G366" s="23"/>
      <c r="H366" s="23"/>
      <c r="I366" s="23"/>
      <c r="J366" s="23"/>
    </row>
    <row r="367" spans="7:10" x14ac:dyDescent="0.2">
      <c r="G367" s="23"/>
      <c r="H367" s="23"/>
      <c r="I367" s="23"/>
      <c r="J367" s="23"/>
    </row>
    <row r="368" spans="7:10" x14ac:dyDescent="0.2">
      <c r="G368" s="23"/>
      <c r="H368" s="23"/>
      <c r="I368" s="23"/>
      <c r="J368" s="23"/>
    </row>
    <row r="369" spans="7:10" x14ac:dyDescent="0.2">
      <c r="G369" s="23"/>
      <c r="H369" s="23"/>
      <c r="I369" s="23"/>
      <c r="J369" s="23"/>
    </row>
    <row r="370" spans="7:10" x14ac:dyDescent="0.2">
      <c r="G370" s="23"/>
      <c r="H370" s="23"/>
      <c r="I370" s="23"/>
      <c r="J370" s="23"/>
    </row>
    <row r="371" spans="7:10" x14ac:dyDescent="0.2">
      <c r="G371" s="23"/>
      <c r="H371" s="23"/>
      <c r="I371" s="23"/>
      <c r="J371" s="23"/>
    </row>
    <row r="372" spans="7:10" x14ac:dyDescent="0.2">
      <c r="G372" s="23"/>
      <c r="H372" s="23"/>
      <c r="I372" s="23"/>
      <c r="J372" s="23"/>
    </row>
    <row r="373" spans="7:10" x14ac:dyDescent="0.2">
      <c r="G373" s="23"/>
      <c r="H373" s="23"/>
      <c r="I373" s="23"/>
      <c r="J373" s="23"/>
    </row>
    <row r="374" spans="7:10" x14ac:dyDescent="0.2">
      <c r="G374" s="23"/>
      <c r="H374" s="23"/>
      <c r="I374" s="23"/>
      <c r="J374" s="23"/>
    </row>
    <row r="375" spans="7:10" x14ac:dyDescent="0.2">
      <c r="G375" s="23"/>
      <c r="H375" s="23"/>
      <c r="I375" s="23"/>
      <c r="J375" s="23"/>
    </row>
    <row r="376" spans="7:10" x14ac:dyDescent="0.2">
      <c r="G376" s="23"/>
      <c r="H376" s="23"/>
      <c r="I376" s="23"/>
      <c r="J376" s="23"/>
    </row>
    <row r="377" spans="7:10" x14ac:dyDescent="0.2">
      <c r="G377" s="23"/>
      <c r="H377" s="23"/>
      <c r="I377" s="23"/>
      <c r="J377" s="23"/>
    </row>
    <row r="378" spans="7:10" x14ac:dyDescent="0.2">
      <c r="G378" s="23"/>
      <c r="H378" s="23"/>
      <c r="I378" s="23"/>
      <c r="J378" s="23"/>
    </row>
    <row r="379" spans="7:10" x14ac:dyDescent="0.2">
      <c r="G379" s="23"/>
      <c r="H379" s="23"/>
      <c r="I379" s="23"/>
      <c r="J379" s="23"/>
    </row>
    <row r="380" spans="7:10" x14ac:dyDescent="0.2">
      <c r="G380" s="23"/>
      <c r="H380" s="23"/>
      <c r="I380" s="23"/>
      <c r="J380" s="23"/>
    </row>
    <row r="381" spans="7:10" x14ac:dyDescent="0.2">
      <c r="G381" s="23"/>
      <c r="H381" s="23"/>
      <c r="I381" s="23"/>
      <c r="J381" s="23"/>
    </row>
    <row r="382" spans="7:10" x14ac:dyDescent="0.2">
      <c r="G382" s="23"/>
      <c r="H382" s="23"/>
      <c r="I382" s="23"/>
      <c r="J382" s="23"/>
    </row>
    <row r="383" spans="7:10" x14ac:dyDescent="0.2">
      <c r="G383" s="23"/>
      <c r="H383" s="23"/>
      <c r="I383" s="23"/>
      <c r="J383" s="23"/>
    </row>
    <row r="384" spans="7:10" x14ac:dyDescent="0.2">
      <c r="G384" s="23"/>
      <c r="H384" s="23"/>
      <c r="I384" s="23"/>
      <c r="J384" s="23"/>
    </row>
    <row r="385" spans="7:10" x14ac:dyDescent="0.2">
      <c r="G385" s="23"/>
      <c r="H385" s="23"/>
      <c r="I385" s="23"/>
      <c r="J385" s="23"/>
    </row>
    <row r="386" spans="7:10" x14ac:dyDescent="0.2">
      <c r="G386" s="23"/>
      <c r="H386" s="23"/>
      <c r="I386" s="23"/>
      <c r="J386" s="23"/>
    </row>
    <row r="387" spans="7:10" x14ac:dyDescent="0.2">
      <c r="G387" s="23"/>
      <c r="H387" s="23"/>
      <c r="I387" s="23"/>
      <c r="J387" s="23"/>
    </row>
    <row r="388" spans="7:10" x14ac:dyDescent="0.2">
      <c r="G388" s="23"/>
      <c r="H388" s="23"/>
      <c r="I388" s="23"/>
      <c r="J388" s="23"/>
    </row>
    <row r="389" spans="7:10" x14ac:dyDescent="0.2">
      <c r="G389" s="23"/>
      <c r="H389" s="23"/>
      <c r="I389" s="23"/>
      <c r="J389" s="23"/>
    </row>
    <row r="390" spans="7:10" x14ac:dyDescent="0.2">
      <c r="G390" s="23"/>
      <c r="H390" s="23"/>
      <c r="I390" s="23"/>
      <c r="J390" s="23"/>
    </row>
    <row r="391" spans="7:10" x14ac:dyDescent="0.2">
      <c r="G391" s="23"/>
      <c r="H391" s="23"/>
      <c r="I391" s="23"/>
      <c r="J391" s="23"/>
    </row>
    <row r="392" spans="7:10" x14ac:dyDescent="0.2">
      <c r="G392" s="23"/>
      <c r="H392" s="23"/>
      <c r="I392" s="23"/>
      <c r="J392" s="23"/>
    </row>
    <row r="393" spans="7:10" x14ac:dyDescent="0.2">
      <c r="G393" s="23"/>
      <c r="H393" s="23"/>
      <c r="I393" s="23"/>
      <c r="J393" s="23"/>
    </row>
    <row r="394" spans="7:10" x14ac:dyDescent="0.2">
      <c r="G394" s="23"/>
      <c r="H394" s="23"/>
      <c r="I394" s="23"/>
      <c r="J394" s="23"/>
    </row>
    <row r="395" spans="7:10" x14ac:dyDescent="0.2">
      <c r="G395" s="23"/>
      <c r="H395" s="23"/>
      <c r="I395" s="23"/>
      <c r="J395" s="23"/>
    </row>
    <row r="396" spans="7:10" x14ac:dyDescent="0.2">
      <c r="G396" s="23"/>
      <c r="H396" s="23"/>
      <c r="I396" s="23"/>
      <c r="J396" s="23"/>
    </row>
    <row r="397" spans="7:10" x14ac:dyDescent="0.2">
      <c r="G397" s="23"/>
      <c r="H397" s="23"/>
      <c r="I397" s="23"/>
      <c r="J397" s="23"/>
    </row>
    <row r="398" spans="7:10" x14ac:dyDescent="0.2">
      <c r="G398" s="23"/>
      <c r="H398" s="23"/>
      <c r="I398" s="23"/>
      <c r="J398" s="23"/>
    </row>
    <row r="399" spans="7:10" x14ac:dyDescent="0.2">
      <c r="G399" s="23"/>
      <c r="H399" s="23"/>
      <c r="I399" s="23"/>
      <c r="J399" s="23"/>
    </row>
    <row r="400" spans="7:10" x14ac:dyDescent="0.2">
      <c r="G400" s="23"/>
      <c r="H400" s="23"/>
      <c r="I400" s="23"/>
      <c r="J400" s="23"/>
    </row>
    <row r="401" spans="7:10" x14ac:dyDescent="0.2">
      <c r="G401" s="23"/>
      <c r="H401" s="23"/>
      <c r="I401" s="23"/>
      <c r="J401" s="23"/>
    </row>
    <row r="402" spans="7:10" x14ac:dyDescent="0.2">
      <c r="G402" s="23"/>
      <c r="H402" s="23"/>
      <c r="I402" s="23"/>
      <c r="J402" s="23"/>
    </row>
    <row r="403" spans="7:10" x14ac:dyDescent="0.2">
      <c r="G403" s="23"/>
      <c r="H403" s="23"/>
      <c r="I403" s="23"/>
      <c r="J403" s="23"/>
    </row>
    <row r="404" spans="7:10" x14ac:dyDescent="0.2">
      <c r="G404" s="23"/>
      <c r="H404" s="23"/>
      <c r="I404" s="23"/>
      <c r="J404" s="23"/>
    </row>
    <row r="405" spans="7:10" x14ac:dyDescent="0.2">
      <c r="G405" s="23"/>
      <c r="H405" s="23"/>
      <c r="I405" s="23"/>
      <c r="J405" s="23"/>
    </row>
    <row r="406" spans="7:10" x14ac:dyDescent="0.2">
      <c r="G406" s="23"/>
      <c r="H406" s="23"/>
      <c r="I406" s="23"/>
      <c r="J406" s="23"/>
    </row>
    <row r="407" spans="7:10" x14ac:dyDescent="0.2">
      <c r="G407" s="23"/>
      <c r="H407" s="23"/>
      <c r="I407" s="23"/>
      <c r="J407" s="23"/>
    </row>
    <row r="408" spans="7:10" x14ac:dyDescent="0.2">
      <c r="G408" s="23"/>
      <c r="H408" s="23"/>
      <c r="I408" s="23"/>
      <c r="J408" s="23"/>
    </row>
    <row r="409" spans="7:10" x14ac:dyDescent="0.2">
      <c r="G409" s="23"/>
      <c r="H409" s="23"/>
      <c r="I409" s="23"/>
      <c r="J409" s="23"/>
    </row>
    <row r="410" spans="7:10" x14ac:dyDescent="0.2">
      <c r="G410" s="23"/>
      <c r="H410" s="23"/>
      <c r="I410" s="23"/>
      <c r="J410" s="23"/>
    </row>
    <row r="411" spans="7:10" x14ac:dyDescent="0.2">
      <c r="G411" s="23"/>
      <c r="H411" s="23"/>
      <c r="I411" s="23"/>
      <c r="J411" s="23"/>
    </row>
    <row r="412" spans="7:10" x14ac:dyDescent="0.2">
      <c r="G412" s="23"/>
      <c r="H412" s="23"/>
      <c r="I412" s="23"/>
      <c r="J412" s="23"/>
    </row>
    <row r="413" spans="7:10" x14ac:dyDescent="0.2">
      <c r="G413" s="23"/>
      <c r="H413" s="23"/>
      <c r="I413" s="23"/>
      <c r="J413" s="23"/>
    </row>
    <row r="414" spans="7:10" x14ac:dyDescent="0.2">
      <c r="G414" s="23"/>
      <c r="H414" s="23"/>
      <c r="I414" s="23"/>
      <c r="J414" s="23"/>
    </row>
    <row r="415" spans="7:10" x14ac:dyDescent="0.2">
      <c r="G415" s="23"/>
      <c r="H415" s="23"/>
      <c r="I415" s="23"/>
      <c r="J415" s="23"/>
    </row>
    <row r="416" spans="7:10" x14ac:dyDescent="0.2">
      <c r="G416" s="23"/>
      <c r="H416" s="23"/>
      <c r="I416" s="23"/>
      <c r="J416" s="23"/>
    </row>
    <row r="417" spans="7:10" x14ac:dyDescent="0.2">
      <c r="G417" s="23"/>
      <c r="H417" s="23"/>
      <c r="I417" s="23"/>
      <c r="J417" s="23"/>
    </row>
    <row r="418" spans="7:10" x14ac:dyDescent="0.2">
      <c r="G418" s="23"/>
      <c r="H418" s="23"/>
      <c r="I418" s="23"/>
      <c r="J418" s="23"/>
    </row>
    <row r="419" spans="7:10" x14ac:dyDescent="0.2">
      <c r="G419" s="23"/>
      <c r="H419" s="23"/>
      <c r="I419" s="23"/>
      <c r="J419" s="23"/>
    </row>
    <row r="420" spans="7:10" x14ac:dyDescent="0.2">
      <c r="G420" s="23"/>
      <c r="H420" s="23"/>
      <c r="I420" s="23"/>
      <c r="J420" s="23"/>
    </row>
    <row r="421" spans="7:10" x14ac:dyDescent="0.2">
      <c r="G421" s="23"/>
      <c r="H421" s="23"/>
      <c r="I421" s="23"/>
      <c r="J421" s="23"/>
    </row>
    <row r="422" spans="7:10" x14ac:dyDescent="0.2">
      <c r="G422" s="23"/>
      <c r="H422" s="23"/>
      <c r="I422" s="23"/>
      <c r="J422" s="23"/>
    </row>
    <row r="423" spans="7:10" x14ac:dyDescent="0.2">
      <c r="G423" s="23"/>
      <c r="H423" s="23"/>
      <c r="I423" s="23"/>
      <c r="J423" s="23"/>
    </row>
    <row r="424" spans="7:10" x14ac:dyDescent="0.2">
      <c r="G424" s="23"/>
      <c r="H424" s="23"/>
      <c r="I424" s="23"/>
      <c r="J424" s="23"/>
    </row>
    <row r="425" spans="7:10" x14ac:dyDescent="0.2">
      <c r="G425" s="23"/>
      <c r="H425" s="23"/>
      <c r="I425" s="23"/>
      <c r="J425" s="23"/>
    </row>
    <row r="426" spans="7:10" x14ac:dyDescent="0.2">
      <c r="G426" s="23"/>
      <c r="H426" s="23"/>
      <c r="I426" s="23"/>
      <c r="J426" s="23"/>
    </row>
    <row r="427" spans="7:10" x14ac:dyDescent="0.2">
      <c r="G427" s="23"/>
      <c r="H427" s="23"/>
      <c r="I427" s="23"/>
      <c r="J427" s="23"/>
    </row>
    <row r="428" spans="7:10" x14ac:dyDescent="0.2">
      <c r="G428" s="23"/>
      <c r="H428" s="23"/>
      <c r="I428" s="23"/>
      <c r="J428" s="23"/>
    </row>
    <row r="429" spans="7:10" x14ac:dyDescent="0.2">
      <c r="G429" s="23"/>
      <c r="H429" s="23"/>
      <c r="I429" s="23"/>
      <c r="J429" s="23"/>
    </row>
    <row r="430" spans="7:10" x14ac:dyDescent="0.2">
      <c r="G430" s="23"/>
      <c r="H430" s="23"/>
      <c r="I430" s="23"/>
      <c r="J430" s="23"/>
    </row>
    <row r="431" spans="7:10" x14ac:dyDescent="0.2">
      <c r="G431" s="23"/>
      <c r="H431" s="23"/>
      <c r="I431" s="23"/>
      <c r="J431" s="23"/>
    </row>
    <row r="432" spans="7:10" x14ac:dyDescent="0.2">
      <c r="G432" s="23"/>
      <c r="H432" s="23"/>
      <c r="I432" s="23"/>
      <c r="J432" s="23"/>
    </row>
    <row r="433" spans="7:10" x14ac:dyDescent="0.2">
      <c r="G433" s="23"/>
      <c r="H433" s="23"/>
      <c r="I433" s="23"/>
      <c r="J433" s="23"/>
    </row>
    <row r="434" spans="7:10" x14ac:dyDescent="0.2">
      <c r="G434" s="23"/>
      <c r="H434" s="23"/>
      <c r="I434" s="23"/>
      <c r="J434" s="23"/>
    </row>
    <row r="435" spans="7:10" x14ac:dyDescent="0.2">
      <c r="G435" s="23"/>
      <c r="H435" s="23"/>
      <c r="I435" s="23"/>
      <c r="J435" s="23"/>
    </row>
    <row r="436" spans="7:10" x14ac:dyDescent="0.2">
      <c r="G436" s="23"/>
      <c r="H436" s="23"/>
      <c r="I436" s="23"/>
      <c r="J436" s="23"/>
    </row>
    <row r="437" spans="7:10" x14ac:dyDescent="0.2">
      <c r="G437" s="23"/>
      <c r="H437" s="23"/>
      <c r="I437" s="23"/>
      <c r="J437" s="23"/>
    </row>
    <row r="438" spans="7:10" x14ac:dyDescent="0.2">
      <c r="G438" s="23"/>
      <c r="H438" s="23"/>
      <c r="I438" s="23"/>
      <c r="J438" s="23"/>
    </row>
    <row r="439" spans="7:10" x14ac:dyDescent="0.2">
      <c r="G439" s="23"/>
      <c r="H439" s="23"/>
      <c r="I439" s="23"/>
      <c r="J439" s="23"/>
    </row>
    <row r="440" spans="7:10" x14ac:dyDescent="0.2">
      <c r="G440" s="23"/>
      <c r="H440" s="23"/>
      <c r="I440" s="23"/>
      <c r="J440" s="23"/>
    </row>
    <row r="441" spans="7:10" x14ac:dyDescent="0.2">
      <c r="G441" s="23"/>
      <c r="H441" s="23"/>
      <c r="I441" s="23"/>
      <c r="J441" s="23"/>
    </row>
    <row r="442" spans="7:10" x14ac:dyDescent="0.2">
      <c r="G442" s="23"/>
      <c r="H442" s="23"/>
      <c r="I442" s="23"/>
      <c r="J442" s="23"/>
    </row>
    <row r="443" spans="7:10" x14ac:dyDescent="0.2">
      <c r="G443" s="23"/>
      <c r="H443" s="23"/>
      <c r="I443" s="23"/>
      <c r="J443" s="23"/>
    </row>
    <row r="444" spans="7:10" x14ac:dyDescent="0.2">
      <c r="G444" s="23"/>
      <c r="H444" s="23"/>
      <c r="I444" s="23"/>
      <c r="J444" s="23"/>
    </row>
    <row r="445" spans="7:10" x14ac:dyDescent="0.2">
      <c r="G445" s="23"/>
      <c r="H445" s="23"/>
      <c r="I445" s="23"/>
      <c r="J445" s="23"/>
    </row>
    <row r="446" spans="7:10" x14ac:dyDescent="0.2">
      <c r="G446" s="23"/>
      <c r="H446" s="23"/>
      <c r="I446" s="23"/>
      <c r="J446" s="23"/>
    </row>
    <row r="447" spans="7:10" x14ac:dyDescent="0.2">
      <c r="G447" s="23"/>
      <c r="H447" s="23"/>
      <c r="I447" s="23"/>
      <c r="J447" s="23"/>
    </row>
    <row r="448" spans="7:10" x14ac:dyDescent="0.2">
      <c r="G448" s="23"/>
      <c r="H448" s="23"/>
      <c r="I448" s="23"/>
      <c r="J448" s="23"/>
    </row>
    <row r="449" spans="7:10" x14ac:dyDescent="0.2">
      <c r="G449" s="23"/>
      <c r="H449" s="23"/>
      <c r="I449" s="23"/>
      <c r="J449" s="23"/>
    </row>
    <row r="450" spans="7:10" x14ac:dyDescent="0.2">
      <c r="G450" s="23"/>
      <c r="H450" s="23"/>
      <c r="I450" s="23"/>
      <c r="J450" s="23"/>
    </row>
    <row r="451" spans="7:10" x14ac:dyDescent="0.2">
      <c r="G451" s="23"/>
      <c r="H451" s="23"/>
      <c r="I451" s="23"/>
      <c r="J451" s="23"/>
    </row>
    <row r="452" spans="7:10" x14ac:dyDescent="0.2">
      <c r="G452" s="23"/>
      <c r="H452" s="23"/>
      <c r="I452" s="23"/>
      <c r="J452" s="23"/>
    </row>
    <row r="453" spans="7:10" x14ac:dyDescent="0.2">
      <c r="G453" s="23"/>
      <c r="H453" s="23"/>
      <c r="I453" s="23"/>
      <c r="J453" s="23"/>
    </row>
    <row r="454" spans="7:10" x14ac:dyDescent="0.2">
      <c r="G454" s="23"/>
      <c r="H454" s="23"/>
      <c r="I454" s="23"/>
      <c r="J454" s="23"/>
    </row>
    <row r="455" spans="7:10" x14ac:dyDescent="0.2">
      <c r="G455" s="23"/>
      <c r="H455" s="23"/>
      <c r="I455" s="23"/>
      <c r="J455" s="23"/>
    </row>
    <row r="456" spans="7:10" x14ac:dyDescent="0.2">
      <c r="G456" s="23"/>
      <c r="H456" s="23"/>
      <c r="I456" s="23"/>
      <c r="J456" s="23"/>
    </row>
    <row r="457" spans="7:10" x14ac:dyDescent="0.2">
      <c r="G457" s="23"/>
      <c r="H457" s="23"/>
      <c r="I457" s="23"/>
      <c r="J457" s="23"/>
    </row>
    <row r="458" spans="7:10" x14ac:dyDescent="0.2">
      <c r="G458" s="23"/>
      <c r="H458" s="23"/>
      <c r="I458" s="23"/>
      <c r="J458" s="23"/>
    </row>
    <row r="459" spans="7:10" x14ac:dyDescent="0.2">
      <c r="G459" s="23"/>
      <c r="H459" s="23"/>
      <c r="I459" s="23"/>
      <c r="J459" s="23"/>
    </row>
    <row r="460" spans="7:10" x14ac:dyDescent="0.2">
      <c r="G460" s="23"/>
      <c r="H460" s="23"/>
      <c r="I460" s="23"/>
      <c r="J460" s="23"/>
    </row>
    <row r="461" spans="7:10" x14ac:dyDescent="0.2">
      <c r="G461" s="23"/>
      <c r="H461" s="23"/>
      <c r="I461" s="23"/>
      <c r="J461" s="23"/>
    </row>
    <row r="462" spans="7:10" x14ac:dyDescent="0.2">
      <c r="G462" s="23"/>
      <c r="H462" s="23"/>
      <c r="I462" s="23"/>
      <c r="J462" s="23"/>
    </row>
    <row r="463" spans="7:10" x14ac:dyDescent="0.2">
      <c r="G463" s="23"/>
      <c r="H463" s="23"/>
      <c r="I463" s="23"/>
      <c r="J463" s="23"/>
    </row>
    <row r="464" spans="7:10" x14ac:dyDescent="0.2">
      <c r="G464" s="23"/>
      <c r="H464" s="23"/>
      <c r="I464" s="23"/>
      <c r="J464" s="23"/>
    </row>
    <row r="465" spans="7:10" x14ac:dyDescent="0.2">
      <c r="G465" s="23"/>
      <c r="H465" s="23"/>
      <c r="I465" s="23"/>
      <c r="J465" s="23"/>
    </row>
    <row r="466" spans="7:10" x14ac:dyDescent="0.2">
      <c r="G466" s="23"/>
      <c r="H466" s="23"/>
      <c r="I466" s="23"/>
      <c r="J466" s="23"/>
    </row>
    <row r="467" spans="7:10" x14ac:dyDescent="0.2">
      <c r="G467" s="23"/>
      <c r="H467" s="23"/>
      <c r="I467" s="23"/>
      <c r="J467" s="23"/>
    </row>
    <row r="468" spans="7:10" x14ac:dyDescent="0.2">
      <c r="G468" s="23"/>
      <c r="H468" s="23"/>
      <c r="I468" s="23"/>
      <c r="J468" s="23"/>
    </row>
    <row r="469" spans="7:10" x14ac:dyDescent="0.2">
      <c r="G469" s="23"/>
      <c r="H469" s="23"/>
      <c r="I469" s="23"/>
      <c r="J469" s="23"/>
    </row>
    <row r="470" spans="7:10" x14ac:dyDescent="0.2">
      <c r="G470" s="23"/>
      <c r="H470" s="23"/>
      <c r="I470" s="23"/>
      <c r="J470" s="23"/>
    </row>
    <row r="471" spans="7:10" x14ac:dyDescent="0.2">
      <c r="G471" s="23"/>
      <c r="H471" s="23"/>
      <c r="I471" s="23"/>
      <c r="J471" s="23"/>
    </row>
    <row r="472" spans="7:10" x14ac:dyDescent="0.2">
      <c r="G472" s="23"/>
      <c r="H472" s="23"/>
      <c r="I472" s="23"/>
      <c r="J472" s="23"/>
    </row>
    <row r="473" spans="7:10" x14ac:dyDescent="0.2">
      <c r="G473" s="23"/>
      <c r="H473" s="23"/>
      <c r="I473" s="23"/>
      <c r="J473" s="23"/>
    </row>
    <row r="474" spans="7:10" x14ac:dyDescent="0.2">
      <c r="G474" s="23"/>
      <c r="H474" s="23"/>
      <c r="I474" s="23"/>
      <c r="J474" s="23"/>
    </row>
    <row r="475" spans="7:10" x14ac:dyDescent="0.2">
      <c r="G475" s="23"/>
      <c r="H475" s="23"/>
      <c r="I475" s="23"/>
      <c r="J475" s="23"/>
    </row>
    <row r="476" spans="7:10" x14ac:dyDescent="0.2">
      <c r="G476" s="23"/>
      <c r="H476" s="23"/>
      <c r="I476" s="23"/>
      <c r="J476" s="23"/>
    </row>
    <row r="477" spans="7:10" x14ac:dyDescent="0.2">
      <c r="G477" s="23"/>
      <c r="H477" s="23"/>
      <c r="I477" s="23"/>
      <c r="J477" s="23"/>
    </row>
    <row r="478" spans="7:10" x14ac:dyDescent="0.2">
      <c r="G478" s="23"/>
      <c r="H478" s="23"/>
      <c r="I478" s="23"/>
      <c r="J478" s="23"/>
    </row>
    <row r="479" spans="7:10" x14ac:dyDescent="0.2">
      <c r="G479" s="23"/>
      <c r="H479" s="23"/>
      <c r="I479" s="23"/>
      <c r="J479" s="23"/>
    </row>
    <row r="480" spans="7:10" x14ac:dyDescent="0.2">
      <c r="G480" s="23"/>
      <c r="H480" s="23"/>
      <c r="I480" s="23"/>
      <c r="J480" s="23"/>
    </row>
    <row r="481" spans="7:10" x14ac:dyDescent="0.2">
      <c r="G481" s="23"/>
      <c r="H481" s="23"/>
      <c r="I481" s="23"/>
      <c r="J481" s="23"/>
    </row>
    <row r="482" spans="7:10" x14ac:dyDescent="0.2">
      <c r="G482" s="23"/>
      <c r="H482" s="23"/>
      <c r="I482" s="23"/>
      <c r="J482" s="23"/>
    </row>
    <row r="483" spans="7:10" x14ac:dyDescent="0.2">
      <c r="G483" s="23"/>
      <c r="H483" s="23"/>
      <c r="I483" s="23"/>
      <c r="J483" s="23"/>
    </row>
    <row r="484" spans="7:10" x14ac:dyDescent="0.2">
      <c r="G484" s="23"/>
      <c r="H484" s="23"/>
      <c r="I484" s="23"/>
      <c r="J484" s="23"/>
    </row>
    <row r="485" spans="7:10" x14ac:dyDescent="0.2">
      <c r="G485" s="23"/>
      <c r="H485" s="23"/>
      <c r="I485" s="23"/>
      <c r="J485" s="23"/>
    </row>
    <row r="486" spans="7:10" x14ac:dyDescent="0.2">
      <c r="G486" s="23"/>
      <c r="H486" s="23"/>
      <c r="I486" s="23"/>
      <c r="J486" s="23"/>
    </row>
    <row r="487" spans="7:10" x14ac:dyDescent="0.2">
      <c r="G487" s="23"/>
      <c r="H487" s="23"/>
      <c r="I487" s="23"/>
      <c r="J487" s="23"/>
    </row>
    <row r="488" spans="7:10" x14ac:dyDescent="0.2">
      <c r="G488" s="23"/>
      <c r="H488" s="23"/>
      <c r="I488" s="23"/>
      <c r="J488" s="23"/>
    </row>
    <row r="489" spans="7:10" x14ac:dyDescent="0.2">
      <c r="G489" s="23"/>
      <c r="H489" s="23"/>
      <c r="I489" s="23"/>
      <c r="J489" s="23"/>
    </row>
    <row r="490" spans="7:10" x14ac:dyDescent="0.2">
      <c r="G490" s="23"/>
      <c r="H490" s="23"/>
      <c r="I490" s="23"/>
      <c r="J490" s="23"/>
    </row>
    <row r="491" spans="7:10" x14ac:dyDescent="0.2">
      <c r="G491" s="23"/>
      <c r="H491" s="23"/>
      <c r="I491" s="23"/>
      <c r="J491" s="23"/>
    </row>
    <row r="492" spans="7:10" x14ac:dyDescent="0.2">
      <c r="G492" s="23"/>
      <c r="H492" s="23"/>
      <c r="I492" s="23"/>
      <c r="J492" s="23"/>
    </row>
    <row r="493" spans="7:10" x14ac:dyDescent="0.2">
      <c r="G493" s="23"/>
      <c r="H493" s="23"/>
      <c r="I493" s="23"/>
      <c r="J493" s="23"/>
    </row>
    <row r="494" spans="7:10" x14ac:dyDescent="0.2">
      <c r="G494" s="23"/>
      <c r="H494" s="23"/>
      <c r="I494" s="23"/>
      <c r="J494" s="23"/>
    </row>
    <row r="495" spans="7:10" x14ac:dyDescent="0.2">
      <c r="G495" s="23"/>
      <c r="H495" s="23"/>
      <c r="I495" s="23"/>
      <c r="J495" s="23"/>
    </row>
    <row r="496" spans="7:10" x14ac:dyDescent="0.2">
      <c r="G496" s="23"/>
      <c r="H496" s="23"/>
      <c r="I496" s="23"/>
      <c r="J496" s="23"/>
    </row>
    <row r="497" spans="7:10" x14ac:dyDescent="0.2">
      <c r="G497" s="23"/>
      <c r="H497" s="23"/>
      <c r="I497" s="23"/>
      <c r="J497" s="23"/>
    </row>
    <row r="498" spans="7:10" x14ac:dyDescent="0.2">
      <c r="G498" s="23"/>
      <c r="H498" s="23"/>
      <c r="I498" s="23"/>
      <c r="J498" s="23"/>
    </row>
    <row r="499" spans="7:10" x14ac:dyDescent="0.2">
      <c r="G499" s="23"/>
      <c r="H499" s="23"/>
      <c r="I499" s="23"/>
      <c r="J499" s="23"/>
    </row>
    <row r="500" spans="7:10" x14ac:dyDescent="0.2">
      <c r="G500" s="23"/>
      <c r="H500" s="23"/>
      <c r="I500" s="23"/>
      <c r="J500" s="23"/>
    </row>
    <row r="501" spans="7:10" x14ac:dyDescent="0.2">
      <c r="G501" s="23"/>
      <c r="H501" s="23"/>
      <c r="I501" s="23"/>
      <c r="J501" s="23"/>
    </row>
    <row r="502" spans="7:10" x14ac:dyDescent="0.2">
      <c r="G502" s="23"/>
      <c r="H502" s="23"/>
      <c r="I502" s="23"/>
      <c r="J502" s="23"/>
    </row>
    <row r="503" spans="7:10" x14ac:dyDescent="0.2">
      <c r="G503" s="23"/>
      <c r="H503" s="23"/>
      <c r="I503" s="23"/>
      <c r="J503" s="23"/>
    </row>
    <row r="504" spans="7:10" x14ac:dyDescent="0.2">
      <c r="G504" s="23"/>
      <c r="H504" s="23"/>
      <c r="I504" s="23"/>
      <c r="J504" s="23"/>
    </row>
    <row r="505" spans="7:10" x14ac:dyDescent="0.2">
      <c r="G505" s="23"/>
      <c r="H505" s="23"/>
      <c r="I505" s="23"/>
      <c r="J505" s="23"/>
    </row>
    <row r="506" spans="7:10" x14ac:dyDescent="0.2">
      <c r="G506" s="23"/>
      <c r="H506" s="23"/>
      <c r="I506" s="23"/>
      <c r="J506" s="23"/>
    </row>
    <row r="507" spans="7:10" x14ac:dyDescent="0.2">
      <c r="G507" s="23"/>
      <c r="H507" s="23"/>
      <c r="I507" s="23"/>
      <c r="J507" s="23"/>
    </row>
    <row r="508" spans="7:10" x14ac:dyDescent="0.2">
      <c r="G508" s="23"/>
      <c r="H508" s="23"/>
      <c r="I508" s="23"/>
      <c r="J508" s="23"/>
    </row>
    <row r="509" spans="7:10" x14ac:dyDescent="0.2">
      <c r="G509" s="23"/>
      <c r="H509" s="23"/>
      <c r="I509" s="23"/>
      <c r="J509" s="23"/>
    </row>
    <row r="510" spans="7:10" x14ac:dyDescent="0.2">
      <c r="G510" s="23"/>
      <c r="H510" s="23"/>
      <c r="I510" s="23"/>
      <c r="J510" s="23"/>
    </row>
    <row r="511" spans="7:10" x14ac:dyDescent="0.2">
      <c r="G511" s="23"/>
      <c r="H511" s="23"/>
      <c r="I511" s="23"/>
      <c r="J511" s="23"/>
    </row>
    <row r="512" spans="7:10" x14ac:dyDescent="0.2">
      <c r="G512" s="23"/>
      <c r="H512" s="23"/>
      <c r="I512" s="23"/>
      <c r="J512" s="23"/>
    </row>
    <row r="513" spans="7:10" x14ac:dyDescent="0.2">
      <c r="G513" s="23"/>
      <c r="H513" s="23"/>
      <c r="I513" s="23"/>
      <c r="J513" s="23"/>
    </row>
    <row r="514" spans="7:10" x14ac:dyDescent="0.2">
      <c r="G514" s="23"/>
      <c r="H514" s="23"/>
      <c r="I514" s="23"/>
      <c r="J514" s="23"/>
    </row>
    <row r="515" spans="7:10" x14ac:dyDescent="0.2">
      <c r="G515" s="23"/>
      <c r="H515" s="23"/>
      <c r="I515" s="23"/>
      <c r="J515" s="23"/>
    </row>
    <row r="516" spans="7:10" x14ac:dyDescent="0.2">
      <c r="G516" s="23"/>
      <c r="H516" s="23"/>
      <c r="I516" s="23"/>
      <c r="J516" s="23"/>
    </row>
    <row r="517" spans="7:10" x14ac:dyDescent="0.2">
      <c r="G517" s="23"/>
      <c r="H517" s="23"/>
      <c r="I517" s="23"/>
      <c r="J517" s="23"/>
    </row>
    <row r="518" spans="7:10" x14ac:dyDescent="0.2">
      <c r="G518" s="23"/>
      <c r="H518" s="23"/>
      <c r="I518" s="23"/>
      <c r="J518" s="23"/>
    </row>
    <row r="519" spans="7:10" x14ac:dyDescent="0.2">
      <c r="G519" s="23"/>
      <c r="H519" s="23"/>
      <c r="I519" s="23"/>
      <c r="J519" s="23"/>
    </row>
    <row r="520" spans="7:10" x14ac:dyDescent="0.2">
      <c r="G520" s="23"/>
      <c r="H520" s="23"/>
      <c r="I520" s="23"/>
      <c r="J520" s="23"/>
    </row>
    <row r="521" spans="7:10" x14ac:dyDescent="0.2">
      <c r="G521" s="23"/>
      <c r="H521" s="23"/>
      <c r="I521" s="23"/>
      <c r="J521" s="23"/>
    </row>
  </sheetData>
  <mergeCells count="17">
    <mergeCell ref="C16:E16"/>
    <mergeCell ref="C28:D28"/>
    <mergeCell ref="K10:K11"/>
    <mergeCell ref="L10:L11"/>
    <mergeCell ref="C12:E12"/>
    <mergeCell ref="C13:E13"/>
    <mergeCell ref="C14:E14"/>
    <mergeCell ref="C15:E15"/>
    <mergeCell ref="I2:J2"/>
    <mergeCell ref="H8:I8"/>
    <mergeCell ref="B10:B11"/>
    <mergeCell ref="C10:E11"/>
    <mergeCell ref="F10:F11"/>
    <mergeCell ref="G10:G11"/>
    <mergeCell ref="H10:H11"/>
    <mergeCell ref="I10:I11"/>
    <mergeCell ref="J10:J11"/>
  </mergeCells>
  <printOptions horizontalCentered="1" verticalCentered="1"/>
  <pageMargins left="0.70866141732283472" right="0.70866141732283472" top="0.74803149606299213" bottom="0.74803149606299213" header="0.31496062992125984" footer="0.31496062992125984"/>
  <pageSetup scale="45" fitToHeight="0" orientation="landscape" r:id="rId1"/>
  <headerFooter>
    <oddFooter>&amp;L&amp;10ADMÓN. - ESTIMACIÓN - HOJA VIAJERA&amp;R&amp;P/&amp;N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D6914-7208-48B7-B791-38DE8ADFD46F}">
  <sheetPr>
    <pageSetUpPr fitToPage="1"/>
  </sheetPr>
  <dimension ref="B1:P499"/>
  <sheetViews>
    <sheetView showGridLines="0" view="pageBreakPreview" zoomScale="70" zoomScaleNormal="100" zoomScaleSheetLayoutView="70" workbookViewId="0">
      <selection activeCell="G6" sqref="G6"/>
    </sheetView>
  </sheetViews>
  <sheetFormatPr baseColWidth="10" defaultColWidth="11.42578125" defaultRowHeight="12.75" x14ac:dyDescent="0.2"/>
  <cols>
    <col min="1" max="1" width="1.85546875" style="15" customWidth="1"/>
    <col min="2" max="2" width="20.85546875" style="15" customWidth="1"/>
    <col min="3" max="3" width="14.140625" style="15" customWidth="1"/>
    <col min="4" max="4" width="23.5703125" style="15" customWidth="1"/>
    <col min="5" max="5" width="35" style="15" customWidth="1"/>
    <col min="6" max="6" width="23.5703125" style="16" customWidth="1"/>
    <col min="7" max="7" width="14.42578125" style="15" customWidth="1"/>
    <col min="8" max="8" width="24.42578125" style="15" customWidth="1"/>
    <col min="9" max="9" width="11.5703125" style="15" customWidth="1"/>
    <col min="10" max="10" width="43.7109375" style="15" customWidth="1"/>
    <col min="11" max="11" width="6.5703125" style="15" customWidth="1"/>
    <col min="12" max="16384" width="11.42578125" style="15"/>
  </cols>
  <sheetData>
    <row r="1" spans="2:16" s="12" customFormat="1" ht="57.6" customHeight="1" thickBot="1" x14ac:dyDescent="0.3">
      <c r="B1" s="8" t="s">
        <v>104</v>
      </c>
      <c r="C1" s="8"/>
      <c r="D1" s="8"/>
      <c r="E1" s="8"/>
      <c r="F1" s="8"/>
      <c r="G1" s="8"/>
      <c r="H1" s="9"/>
      <c r="I1" s="9"/>
      <c r="J1" s="10"/>
      <c r="K1" s="11"/>
      <c r="L1" s="670"/>
    </row>
    <row r="2" spans="2:16" s="14" customFormat="1" ht="15.75" thickTop="1" x14ac:dyDescent="0.25">
      <c r="B2" s="13"/>
      <c r="C2" s="13"/>
      <c r="D2" s="13"/>
      <c r="I2" s="879"/>
      <c r="J2" s="879"/>
    </row>
    <row r="3" spans="2:16" s="14" customFormat="1" ht="12" customHeight="1" x14ac:dyDescent="0.25">
      <c r="B3" s="180"/>
      <c r="C3" s="181"/>
      <c r="D3" s="181"/>
      <c r="E3" s="182"/>
      <c r="F3" s="182"/>
      <c r="G3" s="182"/>
      <c r="H3" s="182"/>
      <c r="I3" s="183"/>
      <c r="J3" s="184"/>
    </row>
    <row r="4" spans="2:16" s="18" customFormat="1" x14ac:dyDescent="0.2">
      <c r="B4" s="143" t="s">
        <v>32</v>
      </c>
      <c r="C4" s="90" t="str">
        <f>+'03 Desglose f'!C6</f>
        <v xml:space="preserve">SUMMYT </v>
      </c>
      <c r="D4" s="90"/>
      <c r="E4" s="15"/>
      <c r="F4" s="17" t="s">
        <v>33</v>
      </c>
      <c r="G4" s="91" t="s">
        <v>659</v>
      </c>
      <c r="I4" s="17" t="s">
        <v>34</v>
      </c>
      <c r="J4" s="144"/>
      <c r="K4" s="15"/>
      <c r="L4" s="15"/>
      <c r="M4" s="15"/>
    </row>
    <row r="5" spans="2:16" s="18" customFormat="1" x14ac:dyDescent="0.2">
      <c r="B5" s="143" t="s">
        <v>35</v>
      </c>
      <c r="C5" s="90" t="str">
        <f>+'03 Desglose f'!C7</f>
        <v xml:space="preserve">Av. Paseo de los leones 2529, Col. Cumbres 3er Sector, en el Municipio de Mty. </v>
      </c>
      <c r="D5" s="19"/>
      <c r="E5" s="15"/>
      <c r="F5" s="17" t="s">
        <v>36</v>
      </c>
      <c r="G5" s="91" t="s">
        <v>659</v>
      </c>
      <c r="I5" s="17" t="s">
        <v>37</v>
      </c>
      <c r="J5" s="144"/>
      <c r="K5" s="15"/>
      <c r="L5" s="15"/>
      <c r="M5" s="15"/>
    </row>
    <row r="6" spans="2:16" s="18" customFormat="1" x14ac:dyDescent="0.2">
      <c r="B6" s="143" t="s">
        <v>38</v>
      </c>
      <c r="C6" s="90" t="str">
        <f>+'03 Desglose f'!C8</f>
        <v>GRUPO DAGS S.A. DE C.V.</v>
      </c>
      <c r="D6" s="90"/>
      <c r="E6" s="15"/>
      <c r="F6" s="17" t="s">
        <v>39</v>
      </c>
      <c r="G6" s="91" t="str">
        <f>+'03 Desglose f'!H8</f>
        <v>NORMAL</v>
      </c>
      <c r="I6" s="17" t="s">
        <v>40</v>
      </c>
      <c r="J6" s="185">
        <f>+'03 Desglose f'!CF8</f>
        <v>45986</v>
      </c>
      <c r="K6" s="15"/>
      <c r="L6" s="15"/>
      <c r="M6" s="15"/>
    </row>
    <row r="7" spans="2:16" x14ac:dyDescent="0.2">
      <c r="B7" s="145" t="s">
        <v>41</v>
      </c>
      <c r="C7" s="90" t="str">
        <f>+'03 Desglose f'!C9</f>
        <v xml:space="preserve">CIMENTACIÓN Y ESTRUCTURA </v>
      </c>
      <c r="D7" s="20"/>
      <c r="F7" s="17" t="s">
        <v>42</v>
      </c>
      <c r="G7" s="93" t="str">
        <f>+'03 Desglose f'!H9</f>
        <v>MN</v>
      </c>
      <c r="I7" s="17" t="s">
        <v>43</v>
      </c>
      <c r="J7" s="144" t="str">
        <f>+'03 Desglose f'!CF9</f>
        <v>11-25 DE NOV  2025</v>
      </c>
    </row>
    <row r="8" spans="2:16" ht="8.4499999999999993" customHeight="1" x14ac:dyDescent="0.2">
      <c r="B8" s="186"/>
      <c r="C8" s="187"/>
      <c r="D8" s="187"/>
      <c r="E8" s="187"/>
      <c r="F8" s="187"/>
      <c r="G8" s="187"/>
      <c r="H8" s="880"/>
      <c r="I8" s="880"/>
      <c r="J8" s="188"/>
    </row>
    <row r="10" spans="2:16" ht="12.75" customHeight="1" x14ac:dyDescent="0.2">
      <c r="B10" s="894"/>
      <c r="C10" s="895"/>
      <c r="D10" s="895"/>
      <c r="E10" s="895"/>
      <c r="F10" s="895"/>
      <c r="G10" s="895"/>
      <c r="H10" s="895"/>
      <c r="I10" s="895"/>
      <c r="J10" s="896"/>
    </row>
    <row r="11" spans="2:16" s="23" customFormat="1" ht="12.75" customHeight="1" x14ac:dyDescent="0.25">
      <c r="B11" s="135"/>
      <c r="C11" s="136"/>
      <c r="D11" s="136"/>
      <c r="E11" s="136"/>
      <c r="F11" s="16"/>
      <c r="G11" s="133"/>
      <c r="H11" s="133"/>
      <c r="I11" s="133"/>
      <c r="J11" s="133"/>
      <c r="K11" s="15"/>
      <c r="L11" s="15"/>
      <c r="M11" s="15"/>
    </row>
    <row r="12" spans="2:16" ht="29.45" customHeight="1" x14ac:dyDescent="0.25">
      <c r="B12" s="893" t="s">
        <v>100</v>
      </c>
      <c r="C12" s="893"/>
      <c r="D12" s="189">
        <f>+'03 Desglose f'!P128</f>
        <v>104197826.40189904</v>
      </c>
      <c r="E12" s="397">
        <f>D12/D12</f>
        <v>1</v>
      </c>
      <c r="G12" s="891">
        <f>+E12</f>
        <v>1</v>
      </c>
      <c r="H12" s="892"/>
      <c r="I12" s="892"/>
      <c r="J12" s="892"/>
      <c r="P12" s="15">
        <f>SUBTOTAL(9,P20:P39,P45:P46)</f>
        <v>0</v>
      </c>
    </row>
    <row r="13" spans="2:16" ht="29.45" customHeight="1" x14ac:dyDescent="0.25">
      <c r="B13" s="890" t="s">
        <v>101</v>
      </c>
      <c r="C13" s="890"/>
      <c r="D13" s="189">
        <f ca="1">+'02 Carátula f'!I28</f>
        <v>100824791.59216702</v>
      </c>
      <c r="E13" s="190">
        <f ca="1">D13/D12</f>
        <v>0.96762854921059516</v>
      </c>
      <c r="G13" s="891">
        <f ca="1">+E13</f>
        <v>0.96762854921059516</v>
      </c>
      <c r="H13" s="892"/>
      <c r="I13" s="892"/>
      <c r="J13" s="892"/>
    </row>
    <row r="14" spans="2:16" ht="29.45" customHeight="1" x14ac:dyDescent="0.25">
      <c r="B14" s="890" t="s">
        <v>102</v>
      </c>
      <c r="C14" s="890"/>
      <c r="D14" s="191">
        <f ca="1">+'02 Carátula f'!J28</f>
        <v>371346.3075</v>
      </c>
      <c r="E14" s="845">
        <f ca="1">D14/D12</f>
        <v>3.5638584826874287E-3</v>
      </c>
      <c r="G14" s="891">
        <f ca="1">+E14</f>
        <v>3.5638584826874287E-3</v>
      </c>
      <c r="H14" s="892"/>
      <c r="I14" s="892"/>
      <c r="J14" s="892"/>
    </row>
    <row r="15" spans="2:16" ht="29.45" customHeight="1" x14ac:dyDescent="0.25">
      <c r="B15" s="893" t="s">
        <v>103</v>
      </c>
      <c r="C15" s="893"/>
      <c r="D15" s="191">
        <f ca="1">+'02 Carátula f'!K28</f>
        <v>101196137.89766704</v>
      </c>
      <c r="E15" s="190">
        <f ca="1">D15/D12</f>
        <v>0.97119240767408854</v>
      </c>
      <c r="G15" s="891">
        <f ca="1">+E15</f>
        <v>0.97119240767408854</v>
      </c>
      <c r="H15" s="892"/>
      <c r="I15" s="892"/>
      <c r="J15" s="892"/>
    </row>
    <row r="16" spans="2:16" ht="15" x14ac:dyDescent="0.25">
      <c r="H16" s="17"/>
      <c r="I16" s="16"/>
      <c r="J16" s="134"/>
    </row>
    <row r="17" spans="2:10" ht="15" x14ac:dyDescent="0.25">
      <c r="H17" s="17"/>
      <c r="I17" s="139"/>
      <c r="J17" s="134"/>
    </row>
    <row r="18" spans="2:10" x14ac:dyDescent="0.2">
      <c r="H18" s="137"/>
      <c r="I18" s="17"/>
      <c r="J18" s="138"/>
    </row>
    <row r="19" spans="2:10" x14ac:dyDescent="0.2">
      <c r="H19" s="17"/>
    </row>
    <row r="20" spans="2:10" x14ac:dyDescent="0.2">
      <c r="H20" s="17"/>
    </row>
    <row r="21" spans="2:10" x14ac:dyDescent="0.2">
      <c r="H21" s="17"/>
    </row>
    <row r="22" spans="2:10" x14ac:dyDescent="0.2">
      <c r="H22" s="17"/>
    </row>
    <row r="23" spans="2:10" x14ac:dyDescent="0.2">
      <c r="H23" s="17"/>
    </row>
    <row r="24" spans="2:10" x14ac:dyDescent="0.2">
      <c r="H24" s="17"/>
    </row>
    <row r="25" spans="2:10" x14ac:dyDescent="0.2">
      <c r="H25" s="17"/>
    </row>
    <row r="26" spans="2:10" ht="15" x14ac:dyDescent="0.25">
      <c r="H26" s="17"/>
      <c r="I26" s="139"/>
      <c r="J26" s="134"/>
    </row>
    <row r="27" spans="2:10" ht="15" x14ac:dyDescent="0.25">
      <c r="H27" s="17"/>
      <c r="I27" s="139"/>
      <c r="J27" s="134"/>
    </row>
    <row r="28" spans="2:10" ht="15" x14ac:dyDescent="0.25">
      <c r="H28" s="17"/>
      <c r="I28" s="16"/>
      <c r="J28" s="134"/>
    </row>
    <row r="29" spans="2:10" ht="15" x14ac:dyDescent="0.25">
      <c r="H29" s="17"/>
      <c r="I29" s="139"/>
      <c r="J29" s="134"/>
    </row>
    <row r="30" spans="2:10" x14ac:dyDescent="0.2">
      <c r="H30" s="137"/>
      <c r="I30" s="17"/>
      <c r="J30" s="138"/>
    </row>
    <row r="31" spans="2:10" x14ac:dyDescent="0.2">
      <c r="H31" s="17"/>
    </row>
    <row r="32" spans="2:10" x14ac:dyDescent="0.2">
      <c r="B32" s="16"/>
      <c r="C32" s="16"/>
      <c r="D32" s="16"/>
      <c r="E32" s="16"/>
      <c r="G32" s="16"/>
      <c r="H32" s="16"/>
      <c r="I32" s="712"/>
      <c r="J32" s="16"/>
    </row>
    <row r="33" spans="2:13" s="38" customFormat="1" ht="15" x14ac:dyDescent="0.25">
      <c r="B33" s="86"/>
      <c r="C33" s="86"/>
      <c r="D33" s="86"/>
      <c r="E33" s="86"/>
      <c r="F33" s="86"/>
      <c r="G33" s="86"/>
      <c r="H33" s="86"/>
      <c r="I33" s="86"/>
      <c r="J33" s="86"/>
      <c r="K33" s="37"/>
      <c r="L33" s="37"/>
      <c r="M33" s="37"/>
    </row>
    <row r="34" spans="2:13" s="38" customFormat="1" ht="15" x14ac:dyDescent="0.25">
      <c r="K34" s="37"/>
      <c r="L34" s="37"/>
      <c r="M34" s="37"/>
    </row>
    <row r="35" spans="2:13" s="38" customFormat="1" ht="15" x14ac:dyDescent="0.25">
      <c r="K35" s="37"/>
      <c r="L35" s="37"/>
      <c r="M35" s="37"/>
    </row>
    <row r="36" spans="2:13" s="38" customFormat="1" ht="15" x14ac:dyDescent="0.25">
      <c r="D36"/>
      <c r="K36" s="37"/>
      <c r="L36" s="37"/>
      <c r="M36" s="37"/>
    </row>
    <row r="37" spans="2:13" s="38" customFormat="1" ht="15" x14ac:dyDescent="0.25">
      <c r="K37" s="37"/>
      <c r="L37" s="37"/>
      <c r="M37" s="37"/>
    </row>
    <row r="38" spans="2:13" s="38" customFormat="1" ht="15" x14ac:dyDescent="0.25">
      <c r="K38" s="37"/>
      <c r="L38" s="37"/>
      <c r="M38" s="37"/>
    </row>
    <row r="39" spans="2:13" s="38" customFormat="1" ht="15" x14ac:dyDescent="0.25">
      <c r="B39" s="658"/>
      <c r="C39" s="20"/>
      <c r="D39" s="658"/>
      <c r="F39" s="658"/>
      <c r="H39" s="658"/>
      <c r="J39" s="658"/>
      <c r="K39" s="37"/>
      <c r="L39" s="37"/>
      <c r="M39" s="37"/>
    </row>
    <row r="40" spans="2:13" s="38" customFormat="1" ht="12.75" customHeight="1" x14ac:dyDescent="0.25">
      <c r="B40" s="86"/>
      <c r="D40" s="86"/>
      <c r="F40" s="86"/>
      <c r="H40" s="86"/>
      <c r="J40" s="86"/>
      <c r="K40" s="37"/>
      <c r="L40" s="37"/>
      <c r="M40" s="37"/>
    </row>
    <row r="41" spans="2:13" s="40" customFormat="1" ht="12" x14ac:dyDescent="0.2">
      <c r="B41" s="87"/>
      <c r="D41" s="87"/>
      <c r="F41" s="87"/>
      <c r="H41" s="87"/>
      <c r="J41" s="87"/>
    </row>
    <row r="43" spans="2:13" s="18" customFormat="1" ht="9" customHeight="1" x14ac:dyDescent="0.25">
      <c r="B43" s="41"/>
      <c r="C43" s="41"/>
      <c r="D43" s="41"/>
      <c r="E43" s="42"/>
      <c r="F43" s="42"/>
      <c r="G43" s="42"/>
      <c r="H43" s="42"/>
      <c r="I43" s="42"/>
      <c r="J43" s="42"/>
      <c r="K43" s="15"/>
      <c r="L43" s="15"/>
      <c r="M43" s="15"/>
    </row>
    <row r="44" spans="2:13" ht="15" x14ac:dyDescent="0.25">
      <c r="B44" s="41"/>
      <c r="C44" s="41"/>
      <c r="D44" s="41"/>
      <c r="E44" s="42"/>
      <c r="F44" s="42"/>
      <c r="G44" s="42"/>
      <c r="H44" s="42"/>
      <c r="I44" s="42"/>
      <c r="J44" s="42"/>
    </row>
    <row r="48" spans="2:13" x14ac:dyDescent="0.2">
      <c r="G48" s="23"/>
      <c r="H48" s="23"/>
      <c r="I48" s="23"/>
      <c r="J48" s="23"/>
    </row>
    <row r="49" spans="7:10" x14ac:dyDescent="0.2">
      <c r="G49" s="23"/>
      <c r="H49" s="23"/>
      <c r="I49" s="23"/>
      <c r="J49" s="23"/>
    </row>
    <row r="50" spans="7:10" x14ac:dyDescent="0.2">
      <c r="G50" s="23"/>
      <c r="H50" s="23"/>
      <c r="I50" s="23"/>
      <c r="J50" s="23"/>
    </row>
    <row r="51" spans="7:10" x14ac:dyDescent="0.2">
      <c r="G51" s="23"/>
      <c r="H51" s="23"/>
      <c r="I51" s="23"/>
      <c r="J51" s="23"/>
    </row>
    <row r="52" spans="7:10" x14ac:dyDescent="0.2">
      <c r="G52" s="23"/>
      <c r="H52" s="23"/>
      <c r="I52" s="23"/>
      <c r="J52" s="23"/>
    </row>
    <row r="53" spans="7:10" x14ac:dyDescent="0.2">
      <c r="G53" s="23"/>
      <c r="H53" s="23"/>
      <c r="I53" s="23"/>
      <c r="J53" s="23"/>
    </row>
    <row r="54" spans="7:10" x14ac:dyDescent="0.2">
      <c r="G54" s="23"/>
      <c r="H54" s="23"/>
      <c r="I54" s="23"/>
      <c r="J54" s="23"/>
    </row>
    <row r="55" spans="7:10" x14ac:dyDescent="0.2">
      <c r="G55" s="23"/>
      <c r="H55" s="23"/>
      <c r="I55" s="23"/>
      <c r="J55" s="23"/>
    </row>
    <row r="56" spans="7:10" x14ac:dyDescent="0.2">
      <c r="G56" s="23"/>
      <c r="H56" s="23"/>
      <c r="I56" s="23"/>
      <c r="J56" s="23"/>
    </row>
    <row r="57" spans="7:10" x14ac:dyDescent="0.2">
      <c r="G57" s="23"/>
      <c r="H57" s="23"/>
      <c r="I57" s="23"/>
      <c r="J57" s="23"/>
    </row>
    <row r="58" spans="7:10" x14ac:dyDescent="0.2">
      <c r="G58" s="23"/>
      <c r="H58" s="23"/>
      <c r="I58" s="23"/>
      <c r="J58" s="23"/>
    </row>
    <row r="59" spans="7:10" x14ac:dyDescent="0.2">
      <c r="G59" s="23"/>
      <c r="H59" s="23"/>
      <c r="I59" s="23"/>
      <c r="J59" s="23"/>
    </row>
    <row r="60" spans="7:10" x14ac:dyDescent="0.2">
      <c r="G60" s="23"/>
      <c r="H60" s="23"/>
      <c r="I60" s="23"/>
      <c r="J60" s="23"/>
    </row>
    <row r="61" spans="7:10" x14ac:dyDescent="0.2">
      <c r="G61" s="23"/>
      <c r="H61" s="23"/>
      <c r="I61" s="23"/>
      <c r="J61" s="23"/>
    </row>
    <row r="62" spans="7:10" x14ac:dyDescent="0.2">
      <c r="G62" s="23"/>
      <c r="H62" s="23"/>
      <c r="I62" s="23"/>
      <c r="J62" s="23"/>
    </row>
    <row r="63" spans="7:10" x14ac:dyDescent="0.2">
      <c r="G63" s="23"/>
      <c r="H63" s="23"/>
      <c r="I63" s="23"/>
      <c r="J63" s="23"/>
    </row>
    <row r="64" spans="7:10" x14ac:dyDescent="0.2">
      <c r="G64" s="23"/>
      <c r="H64" s="23"/>
      <c r="I64" s="23"/>
      <c r="J64" s="23"/>
    </row>
    <row r="65" spans="7:10" x14ac:dyDescent="0.2">
      <c r="G65" s="23"/>
      <c r="H65" s="23"/>
      <c r="I65" s="23"/>
      <c r="J65" s="23"/>
    </row>
    <row r="66" spans="7:10" x14ac:dyDescent="0.2">
      <c r="G66" s="23"/>
      <c r="H66" s="23"/>
      <c r="I66" s="23"/>
      <c r="J66" s="23"/>
    </row>
    <row r="67" spans="7:10" x14ac:dyDescent="0.2">
      <c r="G67" s="23"/>
      <c r="H67" s="23"/>
      <c r="I67" s="23"/>
      <c r="J67" s="23"/>
    </row>
    <row r="68" spans="7:10" x14ac:dyDescent="0.2">
      <c r="G68" s="23"/>
      <c r="H68" s="23"/>
      <c r="I68" s="23"/>
      <c r="J68" s="23"/>
    </row>
    <row r="69" spans="7:10" x14ac:dyDescent="0.2">
      <c r="G69" s="23"/>
      <c r="H69" s="23"/>
      <c r="I69" s="23"/>
      <c r="J69" s="23"/>
    </row>
    <row r="70" spans="7:10" x14ac:dyDescent="0.2">
      <c r="G70" s="23"/>
      <c r="H70" s="23"/>
      <c r="I70" s="23"/>
      <c r="J70" s="23"/>
    </row>
    <row r="71" spans="7:10" x14ac:dyDescent="0.2">
      <c r="G71" s="23"/>
      <c r="H71" s="23"/>
      <c r="I71" s="23"/>
      <c r="J71" s="23"/>
    </row>
    <row r="72" spans="7:10" x14ac:dyDescent="0.2">
      <c r="G72" s="23"/>
      <c r="H72" s="23"/>
      <c r="I72" s="23"/>
      <c r="J72" s="23"/>
    </row>
    <row r="73" spans="7:10" x14ac:dyDescent="0.2">
      <c r="G73" s="23"/>
      <c r="H73" s="23"/>
      <c r="I73" s="23"/>
      <c r="J73" s="23"/>
    </row>
    <row r="74" spans="7:10" x14ac:dyDescent="0.2">
      <c r="G74" s="23"/>
      <c r="H74" s="23"/>
      <c r="I74" s="23"/>
      <c r="J74" s="23"/>
    </row>
    <row r="75" spans="7:10" x14ac:dyDescent="0.2">
      <c r="G75" s="23"/>
      <c r="H75" s="23"/>
      <c r="I75" s="23"/>
      <c r="J75" s="23"/>
    </row>
    <row r="76" spans="7:10" x14ac:dyDescent="0.2">
      <c r="G76" s="23"/>
      <c r="H76" s="23"/>
      <c r="I76" s="23"/>
      <c r="J76" s="23"/>
    </row>
    <row r="77" spans="7:10" x14ac:dyDescent="0.2">
      <c r="G77" s="23"/>
      <c r="H77" s="23"/>
      <c r="I77" s="23"/>
      <c r="J77" s="23"/>
    </row>
    <row r="78" spans="7:10" x14ac:dyDescent="0.2">
      <c r="G78" s="23"/>
      <c r="H78" s="23"/>
      <c r="I78" s="23"/>
      <c r="J78" s="23"/>
    </row>
    <row r="79" spans="7:10" x14ac:dyDescent="0.2">
      <c r="G79" s="23"/>
      <c r="H79" s="23"/>
      <c r="I79" s="23"/>
      <c r="J79" s="23"/>
    </row>
    <row r="80" spans="7:10" x14ac:dyDescent="0.2">
      <c r="G80" s="23"/>
      <c r="H80" s="23"/>
      <c r="I80" s="23"/>
      <c r="J80" s="23"/>
    </row>
    <row r="81" spans="7:10" x14ac:dyDescent="0.2">
      <c r="G81" s="23"/>
      <c r="H81" s="23"/>
      <c r="I81" s="23"/>
      <c r="J81" s="23"/>
    </row>
    <row r="82" spans="7:10" x14ac:dyDescent="0.2">
      <c r="G82" s="23"/>
      <c r="H82" s="23"/>
      <c r="I82" s="23"/>
      <c r="J82" s="23"/>
    </row>
    <row r="83" spans="7:10" x14ac:dyDescent="0.2">
      <c r="G83" s="23"/>
      <c r="H83" s="23"/>
      <c r="I83" s="23"/>
      <c r="J83" s="23"/>
    </row>
    <row r="84" spans="7:10" x14ac:dyDescent="0.2">
      <c r="G84" s="23"/>
      <c r="H84" s="23"/>
      <c r="I84" s="23"/>
      <c r="J84" s="23"/>
    </row>
    <row r="85" spans="7:10" x14ac:dyDescent="0.2">
      <c r="G85" s="23"/>
      <c r="H85" s="23"/>
      <c r="I85" s="23"/>
      <c r="J85" s="23"/>
    </row>
    <row r="86" spans="7:10" x14ac:dyDescent="0.2">
      <c r="G86" s="23"/>
      <c r="H86" s="23"/>
      <c r="I86" s="23"/>
      <c r="J86" s="23"/>
    </row>
    <row r="87" spans="7:10" x14ac:dyDescent="0.2">
      <c r="G87" s="23"/>
      <c r="H87" s="23"/>
      <c r="I87" s="23"/>
      <c r="J87" s="23"/>
    </row>
    <row r="88" spans="7:10" x14ac:dyDescent="0.2">
      <c r="G88" s="23"/>
      <c r="H88" s="23"/>
      <c r="I88" s="23"/>
      <c r="J88" s="23"/>
    </row>
    <row r="89" spans="7:10" x14ac:dyDescent="0.2">
      <c r="G89" s="23"/>
      <c r="H89" s="23"/>
      <c r="I89" s="23"/>
      <c r="J89" s="23"/>
    </row>
    <row r="90" spans="7:10" x14ac:dyDescent="0.2">
      <c r="G90" s="23"/>
      <c r="H90" s="23"/>
      <c r="I90" s="23"/>
      <c r="J90" s="23"/>
    </row>
    <row r="91" spans="7:10" x14ac:dyDescent="0.2">
      <c r="G91" s="23"/>
      <c r="H91" s="23"/>
      <c r="I91" s="23"/>
      <c r="J91" s="23"/>
    </row>
    <row r="92" spans="7:10" x14ac:dyDescent="0.2">
      <c r="G92" s="23"/>
      <c r="H92" s="23"/>
      <c r="I92" s="23"/>
      <c r="J92" s="23"/>
    </row>
    <row r="93" spans="7:10" x14ac:dyDescent="0.2">
      <c r="G93" s="23"/>
      <c r="H93" s="23"/>
      <c r="I93" s="23"/>
      <c r="J93" s="23"/>
    </row>
    <row r="94" spans="7:10" x14ac:dyDescent="0.2">
      <c r="G94" s="23"/>
      <c r="H94" s="23"/>
      <c r="I94" s="23"/>
      <c r="J94" s="23"/>
    </row>
    <row r="95" spans="7:10" x14ac:dyDescent="0.2">
      <c r="G95" s="23"/>
      <c r="H95" s="23"/>
      <c r="I95" s="23"/>
      <c r="J95" s="23"/>
    </row>
    <row r="96" spans="7:10" x14ac:dyDescent="0.2">
      <c r="G96" s="23"/>
      <c r="H96" s="23"/>
      <c r="I96" s="23"/>
      <c r="J96" s="23"/>
    </row>
    <row r="97" spans="7:10" x14ac:dyDescent="0.2">
      <c r="G97" s="23"/>
      <c r="H97" s="23"/>
      <c r="I97" s="23"/>
      <c r="J97" s="23"/>
    </row>
    <row r="98" spans="7:10" x14ac:dyDescent="0.2">
      <c r="G98" s="23"/>
      <c r="H98" s="23"/>
      <c r="I98" s="23"/>
      <c r="J98" s="23"/>
    </row>
    <row r="99" spans="7:10" x14ac:dyDescent="0.2">
      <c r="G99" s="23"/>
      <c r="H99" s="23"/>
      <c r="I99" s="23"/>
      <c r="J99" s="23"/>
    </row>
    <row r="100" spans="7:10" x14ac:dyDescent="0.2">
      <c r="G100" s="23"/>
      <c r="H100" s="23"/>
      <c r="I100" s="23"/>
      <c r="J100" s="23"/>
    </row>
    <row r="101" spans="7:10" x14ac:dyDescent="0.2">
      <c r="G101" s="23"/>
      <c r="H101" s="23"/>
      <c r="I101" s="23"/>
      <c r="J101" s="23"/>
    </row>
    <row r="102" spans="7:10" x14ac:dyDescent="0.2">
      <c r="G102" s="23"/>
      <c r="H102" s="23"/>
      <c r="I102" s="23"/>
      <c r="J102" s="23"/>
    </row>
    <row r="103" spans="7:10" x14ac:dyDescent="0.2">
      <c r="G103" s="23"/>
      <c r="H103" s="23"/>
      <c r="I103" s="23"/>
      <c r="J103" s="23"/>
    </row>
    <row r="104" spans="7:10" x14ac:dyDescent="0.2">
      <c r="G104" s="23"/>
      <c r="H104" s="23"/>
      <c r="I104" s="23"/>
      <c r="J104" s="23"/>
    </row>
    <row r="105" spans="7:10" x14ac:dyDescent="0.2">
      <c r="G105" s="23"/>
      <c r="H105" s="23"/>
      <c r="I105" s="23"/>
      <c r="J105" s="23"/>
    </row>
    <row r="106" spans="7:10" x14ac:dyDescent="0.2">
      <c r="G106" s="23"/>
      <c r="H106" s="23"/>
      <c r="I106" s="23"/>
      <c r="J106" s="23"/>
    </row>
    <row r="107" spans="7:10" x14ac:dyDescent="0.2">
      <c r="G107" s="23"/>
      <c r="H107" s="23"/>
      <c r="I107" s="23"/>
      <c r="J107" s="23"/>
    </row>
    <row r="108" spans="7:10" x14ac:dyDescent="0.2">
      <c r="G108" s="23"/>
      <c r="H108" s="23"/>
      <c r="I108" s="23"/>
      <c r="J108" s="23"/>
    </row>
    <row r="109" spans="7:10" x14ac:dyDescent="0.2">
      <c r="G109" s="23"/>
      <c r="H109" s="23"/>
      <c r="I109" s="23"/>
      <c r="J109" s="23"/>
    </row>
    <row r="110" spans="7:10" x14ac:dyDescent="0.2">
      <c r="G110" s="23"/>
      <c r="H110" s="23"/>
      <c r="I110" s="23"/>
      <c r="J110" s="23"/>
    </row>
    <row r="111" spans="7:10" x14ac:dyDescent="0.2">
      <c r="G111" s="23"/>
      <c r="H111" s="23"/>
      <c r="I111" s="23"/>
      <c r="J111" s="23"/>
    </row>
    <row r="112" spans="7:10" x14ac:dyDescent="0.2">
      <c r="G112" s="23"/>
      <c r="H112" s="23"/>
      <c r="I112" s="23"/>
      <c r="J112" s="23"/>
    </row>
    <row r="113" spans="7:10" x14ac:dyDescent="0.2">
      <c r="G113" s="23"/>
      <c r="H113" s="23"/>
      <c r="I113" s="23"/>
      <c r="J113" s="23"/>
    </row>
    <row r="114" spans="7:10" x14ac:dyDescent="0.2">
      <c r="G114" s="23"/>
      <c r="H114" s="23"/>
      <c r="I114" s="23"/>
      <c r="J114" s="23"/>
    </row>
    <row r="115" spans="7:10" x14ac:dyDescent="0.2">
      <c r="G115" s="23"/>
      <c r="H115" s="23"/>
      <c r="I115" s="23"/>
      <c r="J115" s="23"/>
    </row>
    <row r="116" spans="7:10" x14ac:dyDescent="0.2">
      <c r="G116" s="23"/>
      <c r="H116" s="23"/>
      <c r="I116" s="23"/>
      <c r="J116" s="23"/>
    </row>
    <row r="117" spans="7:10" x14ac:dyDescent="0.2">
      <c r="G117" s="23"/>
      <c r="H117" s="23"/>
      <c r="I117" s="23"/>
      <c r="J117" s="23"/>
    </row>
    <row r="118" spans="7:10" x14ac:dyDescent="0.2">
      <c r="G118" s="23"/>
      <c r="H118" s="23"/>
      <c r="I118" s="23"/>
      <c r="J118" s="23"/>
    </row>
    <row r="119" spans="7:10" x14ac:dyDescent="0.2">
      <c r="G119" s="23"/>
      <c r="H119" s="23"/>
      <c r="I119" s="23"/>
      <c r="J119" s="23"/>
    </row>
    <row r="120" spans="7:10" x14ac:dyDescent="0.2">
      <c r="G120" s="23"/>
      <c r="H120" s="23"/>
      <c r="I120" s="23"/>
      <c r="J120" s="23"/>
    </row>
    <row r="121" spans="7:10" x14ac:dyDescent="0.2">
      <c r="G121" s="23"/>
      <c r="H121" s="23"/>
      <c r="I121" s="23"/>
      <c r="J121" s="23"/>
    </row>
    <row r="122" spans="7:10" x14ac:dyDescent="0.2">
      <c r="G122" s="23"/>
      <c r="H122" s="23"/>
      <c r="I122" s="23"/>
      <c r="J122" s="23"/>
    </row>
    <row r="123" spans="7:10" x14ac:dyDescent="0.2">
      <c r="G123" s="23"/>
      <c r="H123" s="23"/>
      <c r="I123" s="23"/>
      <c r="J123" s="23"/>
    </row>
    <row r="124" spans="7:10" x14ac:dyDescent="0.2">
      <c r="G124" s="23"/>
      <c r="H124" s="23"/>
      <c r="I124" s="23"/>
      <c r="J124" s="23"/>
    </row>
    <row r="125" spans="7:10" x14ac:dyDescent="0.2">
      <c r="G125" s="23"/>
      <c r="H125" s="23"/>
      <c r="I125" s="23"/>
      <c r="J125" s="23"/>
    </row>
    <row r="126" spans="7:10" x14ac:dyDescent="0.2">
      <c r="G126" s="23"/>
      <c r="H126" s="23"/>
      <c r="I126" s="23"/>
      <c r="J126" s="23"/>
    </row>
    <row r="127" spans="7:10" x14ac:dyDescent="0.2">
      <c r="G127" s="23"/>
      <c r="H127" s="23"/>
      <c r="I127" s="23"/>
      <c r="J127" s="23"/>
    </row>
    <row r="128" spans="7:10" x14ac:dyDescent="0.2">
      <c r="G128" s="23"/>
      <c r="H128" s="23"/>
      <c r="I128" s="23"/>
      <c r="J128" s="23"/>
    </row>
    <row r="129" spans="7:10" x14ac:dyDescent="0.2">
      <c r="G129" s="23"/>
      <c r="H129" s="23"/>
      <c r="I129" s="23"/>
      <c r="J129" s="23"/>
    </row>
    <row r="130" spans="7:10" x14ac:dyDescent="0.2">
      <c r="G130" s="23"/>
      <c r="H130" s="23"/>
      <c r="I130" s="23"/>
      <c r="J130" s="23"/>
    </row>
    <row r="131" spans="7:10" x14ac:dyDescent="0.2">
      <c r="G131" s="23"/>
      <c r="H131" s="23"/>
      <c r="I131" s="23"/>
      <c r="J131" s="23"/>
    </row>
    <row r="132" spans="7:10" x14ac:dyDescent="0.2">
      <c r="G132" s="23"/>
      <c r="H132" s="23"/>
      <c r="I132" s="23"/>
      <c r="J132" s="23"/>
    </row>
    <row r="133" spans="7:10" x14ac:dyDescent="0.2">
      <c r="G133" s="23"/>
      <c r="H133" s="23"/>
      <c r="I133" s="23"/>
      <c r="J133" s="23"/>
    </row>
    <row r="134" spans="7:10" x14ac:dyDescent="0.2">
      <c r="G134" s="23"/>
      <c r="H134" s="23"/>
      <c r="I134" s="23"/>
      <c r="J134" s="23"/>
    </row>
    <row r="135" spans="7:10" x14ac:dyDescent="0.2">
      <c r="G135" s="23"/>
      <c r="H135" s="23"/>
      <c r="I135" s="23"/>
      <c r="J135" s="23"/>
    </row>
    <row r="136" spans="7:10" x14ac:dyDescent="0.2">
      <c r="G136" s="23"/>
      <c r="H136" s="23"/>
      <c r="I136" s="23"/>
      <c r="J136" s="23"/>
    </row>
    <row r="137" spans="7:10" x14ac:dyDescent="0.2">
      <c r="G137" s="23"/>
      <c r="H137" s="23"/>
      <c r="I137" s="23"/>
      <c r="J137" s="23"/>
    </row>
    <row r="138" spans="7:10" x14ac:dyDescent="0.2">
      <c r="G138" s="23"/>
      <c r="H138" s="23"/>
      <c r="I138" s="23"/>
      <c r="J138" s="23"/>
    </row>
    <row r="139" spans="7:10" x14ac:dyDescent="0.2">
      <c r="G139" s="23"/>
      <c r="H139" s="23"/>
      <c r="I139" s="23"/>
      <c r="J139" s="23"/>
    </row>
    <row r="140" spans="7:10" x14ac:dyDescent="0.2">
      <c r="G140" s="23"/>
      <c r="H140" s="23"/>
      <c r="I140" s="23"/>
      <c r="J140" s="23"/>
    </row>
    <row r="141" spans="7:10" x14ac:dyDescent="0.2">
      <c r="G141" s="23"/>
      <c r="H141" s="23"/>
      <c r="I141" s="23"/>
      <c r="J141" s="23"/>
    </row>
    <row r="142" spans="7:10" x14ac:dyDescent="0.2">
      <c r="G142" s="23"/>
      <c r="H142" s="23"/>
      <c r="I142" s="23"/>
      <c r="J142" s="23"/>
    </row>
    <row r="143" spans="7:10" x14ac:dyDescent="0.2">
      <c r="G143" s="23"/>
      <c r="H143" s="23"/>
      <c r="I143" s="23"/>
      <c r="J143" s="23"/>
    </row>
    <row r="144" spans="7:10" x14ac:dyDescent="0.2">
      <c r="G144" s="23"/>
      <c r="H144" s="23"/>
      <c r="I144" s="23"/>
      <c r="J144" s="23"/>
    </row>
    <row r="145" spans="7:10" x14ac:dyDescent="0.2">
      <c r="G145" s="23"/>
      <c r="H145" s="23"/>
      <c r="I145" s="23"/>
      <c r="J145" s="23"/>
    </row>
    <row r="146" spans="7:10" x14ac:dyDescent="0.2">
      <c r="G146" s="23"/>
      <c r="H146" s="23"/>
      <c r="I146" s="23"/>
      <c r="J146" s="23"/>
    </row>
    <row r="147" spans="7:10" x14ac:dyDescent="0.2">
      <c r="G147" s="23"/>
      <c r="H147" s="23"/>
      <c r="I147" s="23"/>
      <c r="J147" s="23"/>
    </row>
    <row r="148" spans="7:10" x14ac:dyDescent="0.2">
      <c r="G148" s="23"/>
      <c r="H148" s="23"/>
      <c r="I148" s="23"/>
      <c r="J148" s="23"/>
    </row>
    <row r="149" spans="7:10" x14ac:dyDescent="0.2">
      <c r="G149" s="23"/>
      <c r="H149" s="23"/>
      <c r="I149" s="23"/>
      <c r="J149" s="23"/>
    </row>
    <row r="150" spans="7:10" x14ac:dyDescent="0.2">
      <c r="G150" s="23"/>
      <c r="H150" s="23"/>
      <c r="I150" s="23"/>
      <c r="J150" s="23"/>
    </row>
    <row r="151" spans="7:10" x14ac:dyDescent="0.2">
      <c r="G151" s="23"/>
      <c r="H151" s="23"/>
      <c r="I151" s="23"/>
      <c r="J151" s="23"/>
    </row>
    <row r="152" spans="7:10" x14ac:dyDescent="0.2">
      <c r="G152" s="23"/>
      <c r="H152" s="23"/>
      <c r="I152" s="23"/>
      <c r="J152" s="23"/>
    </row>
    <row r="153" spans="7:10" x14ac:dyDescent="0.2">
      <c r="G153" s="23"/>
      <c r="H153" s="23"/>
      <c r="I153" s="23"/>
      <c r="J153" s="23"/>
    </row>
    <row r="154" spans="7:10" x14ac:dyDescent="0.2">
      <c r="G154" s="23"/>
      <c r="H154" s="23"/>
      <c r="I154" s="23"/>
      <c r="J154" s="23"/>
    </row>
    <row r="155" spans="7:10" x14ac:dyDescent="0.2">
      <c r="G155" s="23"/>
      <c r="H155" s="23"/>
      <c r="I155" s="23"/>
      <c r="J155" s="23"/>
    </row>
    <row r="156" spans="7:10" x14ac:dyDescent="0.2">
      <c r="G156" s="23"/>
      <c r="H156" s="23"/>
      <c r="I156" s="23"/>
      <c r="J156" s="23"/>
    </row>
    <row r="157" spans="7:10" x14ac:dyDescent="0.2">
      <c r="G157" s="23"/>
      <c r="H157" s="23"/>
      <c r="I157" s="23"/>
      <c r="J157" s="23"/>
    </row>
    <row r="158" spans="7:10" x14ac:dyDescent="0.2">
      <c r="G158" s="23"/>
      <c r="H158" s="23"/>
      <c r="I158" s="23"/>
      <c r="J158" s="23"/>
    </row>
    <row r="159" spans="7:10" x14ac:dyDescent="0.2">
      <c r="G159" s="23"/>
      <c r="H159" s="23"/>
      <c r="I159" s="23"/>
      <c r="J159" s="23"/>
    </row>
    <row r="160" spans="7:10" x14ac:dyDescent="0.2">
      <c r="G160" s="23"/>
      <c r="H160" s="23"/>
      <c r="I160" s="23"/>
      <c r="J160" s="23"/>
    </row>
    <row r="161" spans="7:10" x14ac:dyDescent="0.2">
      <c r="G161" s="23"/>
      <c r="H161" s="23"/>
      <c r="I161" s="23"/>
      <c r="J161" s="23"/>
    </row>
    <row r="162" spans="7:10" x14ac:dyDescent="0.2">
      <c r="G162" s="23"/>
      <c r="H162" s="23"/>
      <c r="I162" s="23"/>
      <c r="J162" s="23"/>
    </row>
    <row r="163" spans="7:10" x14ac:dyDescent="0.2">
      <c r="G163" s="23"/>
      <c r="H163" s="23"/>
      <c r="I163" s="23"/>
      <c r="J163" s="23"/>
    </row>
    <row r="164" spans="7:10" x14ac:dyDescent="0.2">
      <c r="G164" s="23"/>
      <c r="H164" s="23"/>
      <c r="I164" s="23"/>
      <c r="J164" s="23"/>
    </row>
    <row r="165" spans="7:10" x14ac:dyDescent="0.2">
      <c r="G165" s="23"/>
      <c r="H165" s="23"/>
      <c r="I165" s="23"/>
      <c r="J165" s="23"/>
    </row>
    <row r="166" spans="7:10" x14ac:dyDescent="0.2">
      <c r="G166" s="23"/>
      <c r="H166" s="23"/>
      <c r="I166" s="23"/>
      <c r="J166" s="23"/>
    </row>
    <row r="167" spans="7:10" x14ac:dyDescent="0.2">
      <c r="G167" s="23"/>
      <c r="H167" s="23"/>
      <c r="I167" s="23"/>
      <c r="J167" s="23"/>
    </row>
    <row r="168" spans="7:10" x14ac:dyDescent="0.2">
      <c r="G168" s="23"/>
      <c r="H168" s="23"/>
      <c r="I168" s="23"/>
      <c r="J168" s="23"/>
    </row>
    <row r="169" spans="7:10" x14ac:dyDescent="0.2">
      <c r="G169" s="23"/>
      <c r="H169" s="23"/>
      <c r="I169" s="23"/>
      <c r="J169" s="23"/>
    </row>
    <row r="170" spans="7:10" x14ac:dyDescent="0.2">
      <c r="G170" s="23"/>
      <c r="H170" s="23"/>
      <c r="I170" s="23"/>
      <c r="J170" s="23"/>
    </row>
    <row r="171" spans="7:10" x14ac:dyDescent="0.2">
      <c r="G171" s="23"/>
      <c r="H171" s="23"/>
      <c r="I171" s="23"/>
      <c r="J171" s="23"/>
    </row>
    <row r="172" spans="7:10" x14ac:dyDescent="0.2">
      <c r="G172" s="23"/>
      <c r="H172" s="23"/>
      <c r="I172" s="23"/>
      <c r="J172" s="23"/>
    </row>
    <row r="173" spans="7:10" x14ac:dyDescent="0.2">
      <c r="G173" s="23"/>
      <c r="H173" s="23"/>
      <c r="I173" s="23"/>
      <c r="J173" s="23"/>
    </row>
    <row r="174" spans="7:10" x14ac:dyDescent="0.2">
      <c r="G174" s="23"/>
      <c r="H174" s="23"/>
      <c r="I174" s="23"/>
      <c r="J174" s="23"/>
    </row>
    <row r="175" spans="7:10" x14ac:dyDescent="0.2">
      <c r="G175" s="23"/>
      <c r="H175" s="23"/>
      <c r="I175" s="23"/>
      <c r="J175" s="23"/>
    </row>
    <row r="176" spans="7:10" x14ac:dyDescent="0.2">
      <c r="G176" s="23"/>
      <c r="H176" s="23"/>
      <c r="I176" s="23"/>
      <c r="J176" s="23"/>
    </row>
    <row r="177" spans="7:10" x14ac:dyDescent="0.2">
      <c r="G177" s="23"/>
      <c r="H177" s="23"/>
      <c r="I177" s="23"/>
      <c r="J177" s="23"/>
    </row>
    <row r="178" spans="7:10" x14ac:dyDescent="0.2">
      <c r="G178" s="23"/>
      <c r="H178" s="23"/>
      <c r="I178" s="23"/>
      <c r="J178" s="23"/>
    </row>
    <row r="179" spans="7:10" x14ac:dyDescent="0.2">
      <c r="G179" s="23"/>
      <c r="H179" s="23"/>
      <c r="I179" s="23"/>
      <c r="J179" s="23"/>
    </row>
    <row r="180" spans="7:10" x14ac:dyDescent="0.2">
      <c r="G180" s="23"/>
      <c r="H180" s="23"/>
      <c r="I180" s="23"/>
      <c r="J180" s="23"/>
    </row>
    <row r="181" spans="7:10" x14ac:dyDescent="0.2">
      <c r="G181" s="23"/>
      <c r="H181" s="23"/>
      <c r="I181" s="23"/>
      <c r="J181" s="23"/>
    </row>
    <row r="182" spans="7:10" x14ac:dyDescent="0.2">
      <c r="G182" s="23"/>
      <c r="H182" s="23"/>
      <c r="I182" s="23"/>
      <c r="J182" s="23"/>
    </row>
    <row r="183" spans="7:10" x14ac:dyDescent="0.2">
      <c r="G183" s="23"/>
      <c r="H183" s="23"/>
      <c r="I183" s="23"/>
      <c r="J183" s="23"/>
    </row>
    <row r="184" spans="7:10" x14ac:dyDescent="0.2">
      <c r="G184" s="23"/>
      <c r="H184" s="23"/>
      <c r="I184" s="23"/>
      <c r="J184" s="23"/>
    </row>
    <row r="185" spans="7:10" x14ac:dyDescent="0.2">
      <c r="G185" s="23"/>
      <c r="H185" s="23"/>
      <c r="I185" s="23"/>
      <c r="J185" s="23"/>
    </row>
    <row r="186" spans="7:10" x14ac:dyDescent="0.2">
      <c r="G186" s="23"/>
      <c r="H186" s="23"/>
      <c r="I186" s="23"/>
      <c r="J186" s="23"/>
    </row>
    <row r="187" spans="7:10" x14ac:dyDescent="0.2">
      <c r="G187" s="23"/>
      <c r="H187" s="23"/>
      <c r="I187" s="23"/>
      <c r="J187" s="23"/>
    </row>
    <row r="188" spans="7:10" x14ac:dyDescent="0.2">
      <c r="G188" s="23"/>
      <c r="H188" s="23"/>
      <c r="I188" s="23"/>
      <c r="J188" s="23"/>
    </row>
    <row r="189" spans="7:10" x14ac:dyDescent="0.2">
      <c r="G189" s="23"/>
      <c r="H189" s="23"/>
      <c r="I189" s="23"/>
      <c r="J189" s="23"/>
    </row>
    <row r="190" spans="7:10" x14ac:dyDescent="0.2">
      <c r="G190" s="23"/>
      <c r="H190" s="23"/>
      <c r="I190" s="23"/>
      <c r="J190" s="23"/>
    </row>
    <row r="191" spans="7:10" x14ac:dyDescent="0.2">
      <c r="G191" s="23"/>
      <c r="H191" s="23"/>
      <c r="I191" s="23"/>
      <c r="J191" s="23"/>
    </row>
    <row r="192" spans="7:10" x14ac:dyDescent="0.2">
      <c r="G192" s="23"/>
      <c r="H192" s="23"/>
      <c r="I192" s="23"/>
      <c r="J192" s="23"/>
    </row>
    <row r="193" spans="7:10" x14ac:dyDescent="0.2">
      <c r="G193" s="23"/>
      <c r="H193" s="23"/>
      <c r="I193" s="23"/>
      <c r="J193" s="23"/>
    </row>
    <row r="194" spans="7:10" x14ac:dyDescent="0.2">
      <c r="G194" s="23"/>
      <c r="H194" s="23"/>
      <c r="I194" s="23"/>
      <c r="J194" s="23"/>
    </row>
    <row r="195" spans="7:10" x14ac:dyDescent="0.2">
      <c r="G195" s="23"/>
      <c r="H195" s="23"/>
      <c r="I195" s="23"/>
      <c r="J195" s="23"/>
    </row>
    <row r="196" spans="7:10" x14ac:dyDescent="0.2">
      <c r="G196" s="23"/>
      <c r="H196" s="23"/>
      <c r="I196" s="23"/>
      <c r="J196" s="23"/>
    </row>
    <row r="197" spans="7:10" x14ac:dyDescent="0.2">
      <c r="G197" s="23"/>
      <c r="H197" s="23"/>
      <c r="I197" s="23"/>
      <c r="J197" s="23"/>
    </row>
    <row r="198" spans="7:10" x14ac:dyDescent="0.2">
      <c r="G198" s="23"/>
      <c r="H198" s="23"/>
      <c r="I198" s="23"/>
      <c r="J198" s="23"/>
    </row>
    <row r="199" spans="7:10" x14ac:dyDescent="0.2">
      <c r="G199" s="23"/>
      <c r="H199" s="23"/>
      <c r="I199" s="23"/>
      <c r="J199" s="23"/>
    </row>
    <row r="200" spans="7:10" x14ac:dyDescent="0.2">
      <c r="G200" s="23"/>
      <c r="H200" s="23"/>
      <c r="I200" s="23"/>
      <c r="J200" s="23"/>
    </row>
    <row r="201" spans="7:10" x14ac:dyDescent="0.2">
      <c r="G201" s="23"/>
      <c r="H201" s="23"/>
      <c r="I201" s="23"/>
      <c r="J201" s="23"/>
    </row>
    <row r="202" spans="7:10" x14ac:dyDescent="0.2">
      <c r="G202" s="23"/>
      <c r="H202" s="23"/>
      <c r="I202" s="23"/>
      <c r="J202" s="23"/>
    </row>
    <row r="203" spans="7:10" x14ac:dyDescent="0.2">
      <c r="G203" s="23"/>
      <c r="H203" s="23"/>
      <c r="I203" s="23"/>
      <c r="J203" s="23"/>
    </row>
    <row r="204" spans="7:10" x14ac:dyDescent="0.2">
      <c r="G204" s="23"/>
      <c r="H204" s="23"/>
      <c r="I204" s="23"/>
      <c r="J204" s="23"/>
    </row>
    <row r="205" spans="7:10" x14ac:dyDescent="0.2">
      <c r="G205" s="23"/>
      <c r="H205" s="23"/>
      <c r="I205" s="23"/>
      <c r="J205" s="23"/>
    </row>
    <row r="206" spans="7:10" x14ac:dyDescent="0.2">
      <c r="G206" s="23"/>
      <c r="H206" s="23"/>
      <c r="I206" s="23"/>
      <c r="J206" s="23"/>
    </row>
    <row r="207" spans="7:10" x14ac:dyDescent="0.2">
      <c r="G207" s="23"/>
      <c r="H207" s="23"/>
      <c r="I207" s="23"/>
      <c r="J207" s="23"/>
    </row>
    <row r="208" spans="7:10" x14ac:dyDescent="0.2">
      <c r="G208" s="23"/>
      <c r="H208" s="23"/>
      <c r="I208" s="23"/>
      <c r="J208" s="23"/>
    </row>
    <row r="209" spans="7:10" x14ac:dyDescent="0.2">
      <c r="G209" s="23"/>
      <c r="H209" s="23"/>
      <c r="I209" s="23"/>
      <c r="J209" s="23"/>
    </row>
    <row r="210" spans="7:10" x14ac:dyDescent="0.2">
      <c r="G210" s="23"/>
      <c r="H210" s="23"/>
      <c r="I210" s="23"/>
      <c r="J210" s="23"/>
    </row>
    <row r="211" spans="7:10" x14ac:dyDescent="0.2">
      <c r="G211" s="23"/>
      <c r="H211" s="23"/>
      <c r="I211" s="23"/>
      <c r="J211" s="23"/>
    </row>
    <row r="212" spans="7:10" x14ac:dyDescent="0.2">
      <c r="G212" s="23"/>
      <c r="H212" s="23"/>
      <c r="I212" s="23"/>
      <c r="J212" s="23"/>
    </row>
    <row r="213" spans="7:10" x14ac:dyDescent="0.2">
      <c r="G213" s="23"/>
      <c r="H213" s="23"/>
      <c r="I213" s="23"/>
      <c r="J213" s="23"/>
    </row>
    <row r="214" spans="7:10" x14ac:dyDescent="0.2">
      <c r="G214" s="23"/>
      <c r="H214" s="23"/>
      <c r="I214" s="23"/>
      <c r="J214" s="23"/>
    </row>
    <row r="215" spans="7:10" x14ac:dyDescent="0.2">
      <c r="G215" s="23"/>
      <c r="H215" s="23"/>
      <c r="I215" s="23"/>
      <c r="J215" s="23"/>
    </row>
    <row r="216" spans="7:10" x14ac:dyDescent="0.2">
      <c r="G216" s="23"/>
      <c r="H216" s="23"/>
      <c r="I216" s="23"/>
      <c r="J216" s="23"/>
    </row>
    <row r="217" spans="7:10" x14ac:dyDescent="0.2">
      <c r="G217" s="23"/>
      <c r="H217" s="23"/>
      <c r="I217" s="23"/>
      <c r="J217" s="23"/>
    </row>
    <row r="218" spans="7:10" x14ac:dyDescent="0.2">
      <c r="G218" s="23"/>
      <c r="H218" s="23"/>
      <c r="I218" s="23"/>
      <c r="J218" s="23"/>
    </row>
    <row r="219" spans="7:10" x14ac:dyDescent="0.2">
      <c r="G219" s="23"/>
      <c r="H219" s="23"/>
      <c r="I219" s="23"/>
      <c r="J219" s="23"/>
    </row>
    <row r="220" spans="7:10" x14ac:dyDescent="0.2">
      <c r="G220" s="23"/>
      <c r="H220" s="23"/>
      <c r="I220" s="23"/>
      <c r="J220" s="23"/>
    </row>
    <row r="221" spans="7:10" x14ac:dyDescent="0.2">
      <c r="G221" s="23"/>
      <c r="H221" s="23"/>
      <c r="I221" s="23"/>
      <c r="J221" s="23"/>
    </row>
    <row r="222" spans="7:10" x14ac:dyDescent="0.2">
      <c r="G222" s="23"/>
      <c r="H222" s="23"/>
      <c r="I222" s="23"/>
      <c r="J222" s="23"/>
    </row>
    <row r="223" spans="7:10" x14ac:dyDescent="0.2">
      <c r="G223" s="23"/>
      <c r="H223" s="23"/>
      <c r="I223" s="23"/>
      <c r="J223" s="23"/>
    </row>
    <row r="224" spans="7:10" x14ac:dyDescent="0.2">
      <c r="G224" s="23"/>
      <c r="H224" s="23"/>
      <c r="I224" s="23"/>
      <c r="J224" s="23"/>
    </row>
    <row r="225" spans="7:10" x14ac:dyDescent="0.2">
      <c r="G225" s="23"/>
      <c r="H225" s="23"/>
      <c r="I225" s="23"/>
      <c r="J225" s="23"/>
    </row>
    <row r="226" spans="7:10" x14ac:dyDescent="0.2">
      <c r="G226" s="23"/>
      <c r="H226" s="23"/>
      <c r="I226" s="23"/>
      <c r="J226" s="23"/>
    </row>
    <row r="227" spans="7:10" x14ac:dyDescent="0.2">
      <c r="G227" s="23"/>
      <c r="H227" s="23"/>
      <c r="I227" s="23"/>
      <c r="J227" s="23"/>
    </row>
    <row r="228" spans="7:10" x14ac:dyDescent="0.2">
      <c r="G228" s="23"/>
      <c r="H228" s="23"/>
      <c r="I228" s="23"/>
      <c r="J228" s="23"/>
    </row>
    <row r="229" spans="7:10" x14ac:dyDescent="0.2">
      <c r="G229" s="23"/>
      <c r="H229" s="23"/>
      <c r="I229" s="23"/>
      <c r="J229" s="23"/>
    </row>
    <row r="230" spans="7:10" x14ac:dyDescent="0.2">
      <c r="G230" s="23"/>
      <c r="H230" s="23"/>
      <c r="I230" s="23"/>
      <c r="J230" s="23"/>
    </row>
    <row r="231" spans="7:10" x14ac:dyDescent="0.2">
      <c r="G231" s="23"/>
      <c r="H231" s="23"/>
      <c r="I231" s="23"/>
      <c r="J231" s="23"/>
    </row>
    <row r="232" spans="7:10" x14ac:dyDescent="0.2">
      <c r="G232" s="23"/>
      <c r="H232" s="23"/>
      <c r="I232" s="23"/>
      <c r="J232" s="23"/>
    </row>
    <row r="233" spans="7:10" x14ac:dyDescent="0.2">
      <c r="G233" s="23"/>
      <c r="H233" s="23"/>
      <c r="I233" s="23"/>
      <c r="J233" s="23"/>
    </row>
    <row r="234" spans="7:10" x14ac:dyDescent="0.2">
      <c r="G234" s="23"/>
      <c r="H234" s="23"/>
      <c r="I234" s="23"/>
      <c r="J234" s="23"/>
    </row>
    <row r="235" spans="7:10" x14ac:dyDescent="0.2">
      <c r="G235" s="23"/>
      <c r="H235" s="23"/>
      <c r="I235" s="23"/>
      <c r="J235" s="23"/>
    </row>
    <row r="236" spans="7:10" x14ac:dyDescent="0.2">
      <c r="G236" s="23"/>
      <c r="H236" s="23"/>
      <c r="I236" s="23"/>
      <c r="J236" s="23"/>
    </row>
    <row r="237" spans="7:10" x14ac:dyDescent="0.2">
      <c r="G237" s="23"/>
      <c r="H237" s="23"/>
      <c r="I237" s="23"/>
      <c r="J237" s="23"/>
    </row>
    <row r="238" spans="7:10" x14ac:dyDescent="0.2">
      <c r="G238" s="23"/>
      <c r="H238" s="23"/>
      <c r="I238" s="23"/>
      <c r="J238" s="23"/>
    </row>
    <row r="239" spans="7:10" x14ac:dyDescent="0.2">
      <c r="G239" s="23"/>
      <c r="H239" s="23"/>
      <c r="I239" s="23"/>
      <c r="J239" s="23"/>
    </row>
    <row r="240" spans="7:10" x14ac:dyDescent="0.2">
      <c r="G240" s="23"/>
      <c r="H240" s="23"/>
      <c r="I240" s="23"/>
      <c r="J240" s="23"/>
    </row>
    <row r="241" spans="7:10" x14ac:dyDescent="0.2">
      <c r="G241" s="23"/>
      <c r="H241" s="23"/>
      <c r="I241" s="23"/>
      <c r="J241" s="23"/>
    </row>
    <row r="242" spans="7:10" x14ac:dyDescent="0.2">
      <c r="G242" s="23"/>
      <c r="H242" s="23"/>
      <c r="I242" s="23"/>
      <c r="J242" s="23"/>
    </row>
    <row r="243" spans="7:10" x14ac:dyDescent="0.2">
      <c r="G243" s="23"/>
      <c r="H243" s="23"/>
      <c r="I243" s="23"/>
      <c r="J243" s="23"/>
    </row>
    <row r="244" spans="7:10" x14ac:dyDescent="0.2">
      <c r="G244" s="23"/>
      <c r="H244" s="23"/>
      <c r="I244" s="23"/>
      <c r="J244" s="23"/>
    </row>
    <row r="245" spans="7:10" x14ac:dyDescent="0.2">
      <c r="G245" s="23"/>
      <c r="H245" s="23"/>
      <c r="I245" s="23"/>
      <c r="J245" s="23"/>
    </row>
    <row r="246" spans="7:10" x14ac:dyDescent="0.2">
      <c r="G246" s="23"/>
      <c r="H246" s="23"/>
      <c r="I246" s="23"/>
      <c r="J246" s="23"/>
    </row>
    <row r="247" spans="7:10" x14ac:dyDescent="0.2">
      <c r="G247" s="23"/>
      <c r="H247" s="23"/>
      <c r="I247" s="23"/>
      <c r="J247" s="23"/>
    </row>
    <row r="248" spans="7:10" x14ac:dyDescent="0.2">
      <c r="G248" s="23"/>
      <c r="H248" s="23"/>
      <c r="I248" s="23"/>
      <c r="J248" s="23"/>
    </row>
    <row r="249" spans="7:10" x14ac:dyDescent="0.2">
      <c r="G249" s="23"/>
      <c r="H249" s="23"/>
      <c r="I249" s="23"/>
      <c r="J249" s="23"/>
    </row>
    <row r="250" spans="7:10" x14ac:dyDescent="0.2">
      <c r="G250" s="23"/>
      <c r="H250" s="23"/>
      <c r="I250" s="23"/>
      <c r="J250" s="23"/>
    </row>
    <row r="251" spans="7:10" x14ac:dyDescent="0.2">
      <c r="G251" s="23"/>
      <c r="H251" s="23"/>
      <c r="I251" s="23"/>
      <c r="J251" s="23"/>
    </row>
    <row r="252" spans="7:10" x14ac:dyDescent="0.2">
      <c r="G252" s="23"/>
      <c r="H252" s="23"/>
      <c r="I252" s="23"/>
      <c r="J252" s="23"/>
    </row>
    <row r="253" spans="7:10" x14ac:dyDescent="0.2">
      <c r="G253" s="23"/>
      <c r="H253" s="23"/>
      <c r="I253" s="23"/>
      <c r="J253" s="23"/>
    </row>
    <row r="254" spans="7:10" x14ac:dyDescent="0.2">
      <c r="G254" s="23"/>
      <c r="H254" s="23"/>
      <c r="I254" s="23"/>
      <c r="J254" s="23"/>
    </row>
    <row r="255" spans="7:10" x14ac:dyDescent="0.2">
      <c r="G255" s="23"/>
      <c r="H255" s="23"/>
      <c r="I255" s="23"/>
      <c r="J255" s="23"/>
    </row>
    <row r="256" spans="7:10" x14ac:dyDescent="0.2">
      <c r="G256" s="23"/>
      <c r="H256" s="23"/>
      <c r="I256" s="23"/>
      <c r="J256" s="23"/>
    </row>
    <row r="257" spans="7:10" x14ac:dyDescent="0.2">
      <c r="G257" s="23"/>
      <c r="H257" s="23"/>
      <c r="I257" s="23"/>
      <c r="J257" s="23"/>
    </row>
    <row r="258" spans="7:10" x14ac:dyDescent="0.2">
      <c r="G258" s="23"/>
      <c r="H258" s="23"/>
      <c r="I258" s="23"/>
      <c r="J258" s="23"/>
    </row>
    <row r="259" spans="7:10" x14ac:dyDescent="0.2">
      <c r="G259" s="23"/>
      <c r="H259" s="23"/>
      <c r="I259" s="23"/>
      <c r="J259" s="23"/>
    </row>
    <row r="260" spans="7:10" x14ac:dyDescent="0.2">
      <c r="G260" s="23"/>
      <c r="H260" s="23"/>
      <c r="I260" s="23"/>
      <c r="J260" s="23"/>
    </row>
    <row r="261" spans="7:10" x14ac:dyDescent="0.2">
      <c r="G261" s="23"/>
      <c r="H261" s="23"/>
      <c r="I261" s="23"/>
      <c r="J261" s="23"/>
    </row>
    <row r="262" spans="7:10" x14ac:dyDescent="0.2">
      <c r="G262" s="23"/>
      <c r="H262" s="23"/>
      <c r="I262" s="23"/>
      <c r="J262" s="23"/>
    </row>
    <row r="263" spans="7:10" x14ac:dyDescent="0.2">
      <c r="G263" s="23"/>
      <c r="H263" s="23"/>
      <c r="I263" s="23"/>
      <c r="J263" s="23"/>
    </row>
    <row r="264" spans="7:10" x14ac:dyDescent="0.2">
      <c r="G264" s="23"/>
      <c r="H264" s="23"/>
      <c r="I264" s="23"/>
      <c r="J264" s="23"/>
    </row>
    <row r="265" spans="7:10" x14ac:dyDescent="0.2">
      <c r="G265" s="23"/>
      <c r="H265" s="23"/>
      <c r="I265" s="23"/>
      <c r="J265" s="23"/>
    </row>
    <row r="266" spans="7:10" x14ac:dyDescent="0.2">
      <c r="G266" s="23"/>
      <c r="H266" s="23"/>
      <c r="I266" s="23"/>
      <c r="J266" s="23"/>
    </row>
    <row r="267" spans="7:10" x14ac:dyDescent="0.2">
      <c r="G267" s="23"/>
      <c r="H267" s="23"/>
      <c r="I267" s="23"/>
      <c r="J267" s="23"/>
    </row>
    <row r="268" spans="7:10" x14ac:dyDescent="0.2">
      <c r="G268" s="23"/>
      <c r="H268" s="23"/>
      <c r="I268" s="23"/>
      <c r="J268" s="23"/>
    </row>
    <row r="269" spans="7:10" x14ac:dyDescent="0.2">
      <c r="G269" s="23"/>
      <c r="H269" s="23"/>
      <c r="I269" s="23"/>
      <c r="J269" s="23"/>
    </row>
    <row r="270" spans="7:10" x14ac:dyDescent="0.2">
      <c r="G270" s="23"/>
      <c r="H270" s="23"/>
      <c r="I270" s="23"/>
      <c r="J270" s="23"/>
    </row>
    <row r="271" spans="7:10" x14ac:dyDescent="0.2">
      <c r="G271" s="23"/>
      <c r="H271" s="23"/>
      <c r="I271" s="23"/>
      <c r="J271" s="23"/>
    </row>
    <row r="272" spans="7:10" x14ac:dyDescent="0.2">
      <c r="G272" s="23"/>
      <c r="H272" s="23"/>
      <c r="I272" s="23"/>
      <c r="J272" s="23"/>
    </row>
    <row r="273" spans="7:10" x14ac:dyDescent="0.2">
      <c r="G273" s="23"/>
      <c r="H273" s="23"/>
      <c r="I273" s="23"/>
      <c r="J273" s="23"/>
    </row>
    <row r="274" spans="7:10" x14ac:dyDescent="0.2">
      <c r="G274" s="23"/>
      <c r="H274" s="23"/>
      <c r="I274" s="23"/>
      <c r="J274" s="23"/>
    </row>
    <row r="275" spans="7:10" x14ac:dyDescent="0.2">
      <c r="G275" s="23"/>
      <c r="H275" s="23"/>
      <c r="I275" s="23"/>
      <c r="J275" s="23"/>
    </row>
    <row r="276" spans="7:10" x14ac:dyDescent="0.2">
      <c r="G276" s="23"/>
      <c r="H276" s="23"/>
      <c r="I276" s="23"/>
      <c r="J276" s="23"/>
    </row>
    <row r="277" spans="7:10" x14ac:dyDescent="0.2">
      <c r="G277" s="23"/>
      <c r="H277" s="23"/>
      <c r="I277" s="23"/>
      <c r="J277" s="23"/>
    </row>
    <row r="278" spans="7:10" x14ac:dyDescent="0.2">
      <c r="G278" s="23"/>
      <c r="H278" s="23"/>
      <c r="I278" s="23"/>
      <c r="J278" s="23"/>
    </row>
    <row r="279" spans="7:10" x14ac:dyDescent="0.2">
      <c r="G279" s="23"/>
      <c r="H279" s="23"/>
      <c r="I279" s="23"/>
      <c r="J279" s="23"/>
    </row>
    <row r="280" spans="7:10" x14ac:dyDescent="0.2">
      <c r="G280" s="23"/>
      <c r="H280" s="23"/>
      <c r="I280" s="23"/>
      <c r="J280" s="23"/>
    </row>
    <row r="281" spans="7:10" x14ac:dyDescent="0.2">
      <c r="G281" s="23"/>
      <c r="H281" s="23"/>
      <c r="I281" s="23"/>
      <c r="J281" s="23"/>
    </row>
    <row r="282" spans="7:10" x14ac:dyDescent="0.2">
      <c r="G282" s="23"/>
      <c r="H282" s="23"/>
      <c r="I282" s="23"/>
      <c r="J282" s="23"/>
    </row>
    <row r="283" spans="7:10" x14ac:dyDescent="0.2">
      <c r="G283" s="23"/>
      <c r="H283" s="23"/>
      <c r="I283" s="23"/>
      <c r="J283" s="23"/>
    </row>
    <row r="284" spans="7:10" x14ac:dyDescent="0.2">
      <c r="G284" s="23"/>
      <c r="H284" s="23"/>
      <c r="I284" s="23"/>
      <c r="J284" s="23"/>
    </row>
    <row r="285" spans="7:10" x14ac:dyDescent="0.2">
      <c r="G285" s="23"/>
      <c r="H285" s="23"/>
      <c r="I285" s="23"/>
      <c r="J285" s="23"/>
    </row>
    <row r="286" spans="7:10" x14ac:dyDescent="0.2">
      <c r="G286" s="23"/>
      <c r="H286" s="23"/>
      <c r="I286" s="23"/>
      <c r="J286" s="23"/>
    </row>
    <row r="287" spans="7:10" x14ac:dyDescent="0.2">
      <c r="G287" s="23"/>
      <c r="H287" s="23"/>
      <c r="I287" s="23"/>
      <c r="J287" s="23"/>
    </row>
    <row r="288" spans="7:10" x14ac:dyDescent="0.2">
      <c r="G288" s="23"/>
      <c r="H288" s="23"/>
      <c r="I288" s="23"/>
      <c r="J288" s="23"/>
    </row>
    <row r="289" spans="7:10" x14ac:dyDescent="0.2">
      <c r="G289" s="23"/>
      <c r="H289" s="23"/>
      <c r="I289" s="23"/>
      <c r="J289" s="23"/>
    </row>
    <row r="290" spans="7:10" x14ac:dyDescent="0.2">
      <c r="G290" s="23"/>
      <c r="H290" s="23"/>
      <c r="I290" s="23"/>
      <c r="J290" s="23"/>
    </row>
    <row r="291" spans="7:10" x14ac:dyDescent="0.2">
      <c r="G291" s="23"/>
      <c r="H291" s="23"/>
      <c r="I291" s="23"/>
      <c r="J291" s="23"/>
    </row>
    <row r="292" spans="7:10" x14ac:dyDescent="0.2">
      <c r="G292" s="23"/>
      <c r="H292" s="23"/>
      <c r="I292" s="23"/>
      <c r="J292" s="23"/>
    </row>
    <row r="293" spans="7:10" x14ac:dyDescent="0.2">
      <c r="G293" s="23"/>
      <c r="H293" s="23"/>
      <c r="I293" s="23"/>
      <c r="J293" s="23"/>
    </row>
    <row r="294" spans="7:10" x14ac:dyDescent="0.2">
      <c r="G294" s="23"/>
      <c r="H294" s="23"/>
      <c r="I294" s="23"/>
      <c r="J294" s="23"/>
    </row>
    <row r="295" spans="7:10" x14ac:dyDescent="0.2">
      <c r="G295" s="23"/>
      <c r="H295" s="23"/>
      <c r="I295" s="23"/>
      <c r="J295" s="23"/>
    </row>
    <row r="296" spans="7:10" x14ac:dyDescent="0.2">
      <c r="G296" s="23"/>
      <c r="H296" s="23"/>
      <c r="I296" s="23"/>
      <c r="J296" s="23"/>
    </row>
    <row r="297" spans="7:10" x14ac:dyDescent="0.2">
      <c r="G297" s="23"/>
      <c r="H297" s="23"/>
      <c r="I297" s="23"/>
      <c r="J297" s="23"/>
    </row>
    <row r="298" spans="7:10" x14ac:dyDescent="0.2">
      <c r="G298" s="23"/>
      <c r="H298" s="23"/>
      <c r="I298" s="23"/>
      <c r="J298" s="23"/>
    </row>
    <row r="299" spans="7:10" x14ac:dyDescent="0.2">
      <c r="G299" s="23"/>
      <c r="H299" s="23"/>
      <c r="I299" s="23"/>
      <c r="J299" s="23"/>
    </row>
    <row r="300" spans="7:10" x14ac:dyDescent="0.2">
      <c r="G300" s="23"/>
      <c r="H300" s="23"/>
      <c r="I300" s="23"/>
      <c r="J300" s="23"/>
    </row>
    <row r="301" spans="7:10" x14ac:dyDescent="0.2">
      <c r="G301" s="23"/>
      <c r="H301" s="23"/>
      <c r="I301" s="23"/>
      <c r="J301" s="23"/>
    </row>
    <row r="302" spans="7:10" x14ac:dyDescent="0.2">
      <c r="G302" s="23"/>
      <c r="H302" s="23"/>
      <c r="I302" s="23"/>
      <c r="J302" s="23"/>
    </row>
    <row r="303" spans="7:10" x14ac:dyDescent="0.2">
      <c r="G303" s="23"/>
      <c r="H303" s="23"/>
      <c r="I303" s="23"/>
      <c r="J303" s="23"/>
    </row>
    <row r="304" spans="7:10" x14ac:dyDescent="0.2">
      <c r="G304" s="23"/>
      <c r="H304" s="23"/>
      <c r="I304" s="23"/>
      <c r="J304" s="23"/>
    </row>
    <row r="305" spans="7:10" x14ac:dyDescent="0.2">
      <c r="G305" s="23"/>
      <c r="H305" s="23"/>
      <c r="I305" s="23"/>
      <c r="J305" s="23"/>
    </row>
    <row r="306" spans="7:10" x14ac:dyDescent="0.2">
      <c r="G306" s="23"/>
      <c r="H306" s="23"/>
      <c r="I306" s="23"/>
      <c r="J306" s="23"/>
    </row>
    <row r="307" spans="7:10" x14ac:dyDescent="0.2">
      <c r="G307" s="23"/>
      <c r="H307" s="23"/>
      <c r="I307" s="23"/>
      <c r="J307" s="23"/>
    </row>
    <row r="308" spans="7:10" x14ac:dyDescent="0.2">
      <c r="G308" s="23"/>
      <c r="H308" s="23"/>
      <c r="I308" s="23"/>
      <c r="J308" s="23"/>
    </row>
    <row r="309" spans="7:10" x14ac:dyDescent="0.2">
      <c r="G309" s="23"/>
      <c r="H309" s="23"/>
      <c r="I309" s="23"/>
      <c r="J309" s="23"/>
    </row>
    <row r="310" spans="7:10" x14ac:dyDescent="0.2">
      <c r="G310" s="23"/>
      <c r="H310" s="23"/>
      <c r="I310" s="23"/>
      <c r="J310" s="23"/>
    </row>
    <row r="311" spans="7:10" x14ac:dyDescent="0.2">
      <c r="G311" s="23"/>
      <c r="H311" s="23"/>
      <c r="I311" s="23"/>
      <c r="J311" s="23"/>
    </row>
    <row r="312" spans="7:10" x14ac:dyDescent="0.2">
      <c r="G312" s="23"/>
      <c r="H312" s="23"/>
      <c r="I312" s="23"/>
      <c r="J312" s="23"/>
    </row>
    <row r="313" spans="7:10" x14ac:dyDescent="0.2">
      <c r="G313" s="23"/>
      <c r="H313" s="23"/>
      <c r="I313" s="23"/>
      <c r="J313" s="23"/>
    </row>
    <row r="314" spans="7:10" x14ac:dyDescent="0.2">
      <c r="G314" s="23"/>
      <c r="H314" s="23"/>
      <c r="I314" s="23"/>
      <c r="J314" s="23"/>
    </row>
    <row r="315" spans="7:10" x14ac:dyDescent="0.2">
      <c r="G315" s="23"/>
      <c r="H315" s="23"/>
      <c r="I315" s="23"/>
      <c r="J315" s="23"/>
    </row>
    <row r="316" spans="7:10" x14ac:dyDescent="0.2">
      <c r="G316" s="23"/>
      <c r="H316" s="23"/>
      <c r="I316" s="23"/>
      <c r="J316" s="23"/>
    </row>
    <row r="317" spans="7:10" x14ac:dyDescent="0.2">
      <c r="G317" s="23"/>
      <c r="H317" s="23"/>
      <c r="I317" s="23"/>
      <c r="J317" s="23"/>
    </row>
    <row r="318" spans="7:10" x14ac:dyDescent="0.2">
      <c r="G318" s="23"/>
      <c r="H318" s="23"/>
      <c r="I318" s="23"/>
      <c r="J318" s="23"/>
    </row>
    <row r="319" spans="7:10" x14ac:dyDescent="0.2">
      <c r="G319" s="23"/>
      <c r="H319" s="23"/>
      <c r="I319" s="23"/>
      <c r="J319" s="23"/>
    </row>
    <row r="320" spans="7:10" x14ac:dyDescent="0.2">
      <c r="G320" s="23"/>
      <c r="H320" s="23"/>
      <c r="I320" s="23"/>
      <c r="J320" s="23"/>
    </row>
    <row r="321" spans="7:10" x14ac:dyDescent="0.2">
      <c r="G321" s="23"/>
      <c r="H321" s="23"/>
      <c r="I321" s="23"/>
      <c r="J321" s="23"/>
    </row>
    <row r="322" spans="7:10" x14ac:dyDescent="0.2">
      <c r="G322" s="23"/>
      <c r="H322" s="23"/>
      <c r="I322" s="23"/>
      <c r="J322" s="23"/>
    </row>
    <row r="323" spans="7:10" x14ac:dyDescent="0.2">
      <c r="G323" s="23"/>
      <c r="H323" s="23"/>
      <c r="I323" s="23"/>
      <c r="J323" s="23"/>
    </row>
    <row r="324" spans="7:10" x14ac:dyDescent="0.2">
      <c r="G324" s="23"/>
      <c r="H324" s="23"/>
      <c r="I324" s="23"/>
      <c r="J324" s="23"/>
    </row>
    <row r="325" spans="7:10" x14ac:dyDescent="0.2">
      <c r="G325" s="23"/>
      <c r="H325" s="23"/>
      <c r="I325" s="23"/>
      <c r="J325" s="23"/>
    </row>
    <row r="326" spans="7:10" x14ac:dyDescent="0.2">
      <c r="G326" s="23"/>
      <c r="H326" s="23"/>
      <c r="I326" s="23"/>
      <c r="J326" s="23"/>
    </row>
    <row r="327" spans="7:10" x14ac:dyDescent="0.2">
      <c r="G327" s="23"/>
      <c r="H327" s="23"/>
      <c r="I327" s="23"/>
      <c r="J327" s="23"/>
    </row>
    <row r="328" spans="7:10" x14ac:dyDescent="0.2">
      <c r="G328" s="23"/>
      <c r="H328" s="23"/>
      <c r="I328" s="23"/>
      <c r="J328" s="23"/>
    </row>
    <row r="329" spans="7:10" x14ac:dyDescent="0.2">
      <c r="G329" s="23"/>
      <c r="H329" s="23"/>
      <c r="I329" s="23"/>
      <c r="J329" s="23"/>
    </row>
    <row r="330" spans="7:10" x14ac:dyDescent="0.2">
      <c r="G330" s="23"/>
      <c r="H330" s="23"/>
      <c r="I330" s="23"/>
      <c r="J330" s="23"/>
    </row>
    <row r="331" spans="7:10" x14ac:dyDescent="0.2">
      <c r="G331" s="23"/>
      <c r="H331" s="23"/>
      <c r="I331" s="23"/>
      <c r="J331" s="23"/>
    </row>
    <row r="332" spans="7:10" x14ac:dyDescent="0.2">
      <c r="G332" s="23"/>
      <c r="H332" s="23"/>
      <c r="I332" s="23"/>
      <c r="J332" s="23"/>
    </row>
    <row r="333" spans="7:10" x14ac:dyDescent="0.2">
      <c r="G333" s="23"/>
      <c r="H333" s="23"/>
      <c r="I333" s="23"/>
      <c r="J333" s="23"/>
    </row>
    <row r="334" spans="7:10" x14ac:dyDescent="0.2">
      <c r="G334" s="23"/>
      <c r="H334" s="23"/>
      <c r="I334" s="23"/>
      <c r="J334" s="23"/>
    </row>
    <row r="335" spans="7:10" x14ac:dyDescent="0.2">
      <c r="G335" s="23"/>
      <c r="H335" s="23"/>
      <c r="I335" s="23"/>
      <c r="J335" s="23"/>
    </row>
    <row r="336" spans="7:10" x14ac:dyDescent="0.2">
      <c r="G336" s="23"/>
      <c r="H336" s="23"/>
      <c r="I336" s="23"/>
      <c r="J336" s="23"/>
    </row>
    <row r="337" spans="7:10" x14ac:dyDescent="0.2">
      <c r="G337" s="23"/>
      <c r="H337" s="23"/>
      <c r="I337" s="23"/>
      <c r="J337" s="23"/>
    </row>
    <row r="338" spans="7:10" x14ac:dyDescent="0.2">
      <c r="G338" s="23"/>
      <c r="H338" s="23"/>
      <c r="I338" s="23"/>
      <c r="J338" s="23"/>
    </row>
    <row r="339" spans="7:10" x14ac:dyDescent="0.2">
      <c r="G339" s="23"/>
      <c r="H339" s="23"/>
      <c r="I339" s="23"/>
      <c r="J339" s="23"/>
    </row>
    <row r="340" spans="7:10" x14ac:dyDescent="0.2">
      <c r="G340" s="23"/>
      <c r="H340" s="23"/>
      <c r="I340" s="23"/>
      <c r="J340" s="23"/>
    </row>
    <row r="341" spans="7:10" x14ac:dyDescent="0.2">
      <c r="G341" s="23"/>
      <c r="H341" s="23"/>
      <c r="I341" s="23"/>
      <c r="J341" s="23"/>
    </row>
    <row r="342" spans="7:10" x14ac:dyDescent="0.2">
      <c r="G342" s="23"/>
      <c r="H342" s="23"/>
      <c r="I342" s="23"/>
      <c r="J342" s="23"/>
    </row>
    <row r="343" spans="7:10" x14ac:dyDescent="0.2">
      <c r="G343" s="23"/>
      <c r="H343" s="23"/>
      <c r="I343" s="23"/>
      <c r="J343" s="23"/>
    </row>
    <row r="344" spans="7:10" x14ac:dyDescent="0.2">
      <c r="G344" s="23"/>
      <c r="H344" s="23"/>
      <c r="I344" s="23"/>
      <c r="J344" s="23"/>
    </row>
    <row r="345" spans="7:10" x14ac:dyDescent="0.2">
      <c r="G345" s="23"/>
      <c r="H345" s="23"/>
      <c r="I345" s="23"/>
      <c r="J345" s="23"/>
    </row>
    <row r="346" spans="7:10" x14ac:dyDescent="0.2">
      <c r="G346" s="23"/>
      <c r="H346" s="23"/>
      <c r="I346" s="23"/>
      <c r="J346" s="23"/>
    </row>
    <row r="347" spans="7:10" x14ac:dyDescent="0.2">
      <c r="G347" s="23"/>
      <c r="H347" s="23"/>
      <c r="I347" s="23"/>
      <c r="J347" s="23"/>
    </row>
    <row r="348" spans="7:10" x14ac:dyDescent="0.2">
      <c r="G348" s="23"/>
      <c r="H348" s="23"/>
      <c r="I348" s="23"/>
      <c r="J348" s="23"/>
    </row>
    <row r="349" spans="7:10" x14ac:dyDescent="0.2">
      <c r="G349" s="23"/>
      <c r="H349" s="23"/>
      <c r="I349" s="23"/>
      <c r="J349" s="23"/>
    </row>
    <row r="350" spans="7:10" x14ac:dyDescent="0.2">
      <c r="G350" s="23"/>
      <c r="H350" s="23"/>
      <c r="I350" s="23"/>
      <c r="J350" s="23"/>
    </row>
    <row r="351" spans="7:10" x14ac:dyDescent="0.2">
      <c r="G351" s="23"/>
      <c r="H351" s="23"/>
      <c r="I351" s="23"/>
      <c r="J351" s="23"/>
    </row>
    <row r="352" spans="7:10" x14ac:dyDescent="0.2">
      <c r="G352" s="23"/>
      <c r="H352" s="23"/>
      <c r="I352" s="23"/>
      <c r="J352" s="23"/>
    </row>
    <row r="353" spans="7:10" x14ac:dyDescent="0.2">
      <c r="G353" s="23"/>
      <c r="H353" s="23"/>
      <c r="I353" s="23"/>
      <c r="J353" s="23"/>
    </row>
    <row r="354" spans="7:10" x14ac:dyDescent="0.2">
      <c r="G354" s="23"/>
      <c r="H354" s="23"/>
      <c r="I354" s="23"/>
      <c r="J354" s="23"/>
    </row>
    <row r="355" spans="7:10" x14ac:dyDescent="0.2">
      <c r="G355" s="23"/>
      <c r="H355" s="23"/>
      <c r="I355" s="23"/>
      <c r="J355" s="23"/>
    </row>
    <row r="356" spans="7:10" x14ac:dyDescent="0.2">
      <c r="G356" s="23"/>
      <c r="H356" s="23"/>
      <c r="I356" s="23"/>
      <c r="J356" s="23"/>
    </row>
    <row r="357" spans="7:10" x14ac:dyDescent="0.2">
      <c r="G357" s="23"/>
      <c r="H357" s="23"/>
      <c r="I357" s="23"/>
      <c r="J357" s="23"/>
    </row>
    <row r="358" spans="7:10" x14ac:dyDescent="0.2">
      <c r="G358" s="23"/>
      <c r="H358" s="23"/>
      <c r="I358" s="23"/>
      <c r="J358" s="23"/>
    </row>
    <row r="359" spans="7:10" x14ac:dyDescent="0.2">
      <c r="G359" s="23"/>
      <c r="H359" s="23"/>
      <c r="I359" s="23"/>
      <c r="J359" s="23"/>
    </row>
    <row r="360" spans="7:10" x14ac:dyDescent="0.2">
      <c r="G360" s="23"/>
      <c r="H360" s="23"/>
      <c r="I360" s="23"/>
      <c r="J360" s="23"/>
    </row>
    <row r="361" spans="7:10" x14ac:dyDescent="0.2">
      <c r="G361" s="23"/>
      <c r="H361" s="23"/>
      <c r="I361" s="23"/>
      <c r="J361" s="23"/>
    </row>
    <row r="362" spans="7:10" x14ac:dyDescent="0.2">
      <c r="G362" s="23"/>
      <c r="H362" s="23"/>
      <c r="I362" s="23"/>
      <c r="J362" s="23"/>
    </row>
    <row r="363" spans="7:10" x14ac:dyDescent="0.2">
      <c r="G363" s="23"/>
      <c r="H363" s="23"/>
      <c r="I363" s="23"/>
      <c r="J363" s="23"/>
    </row>
    <row r="364" spans="7:10" x14ac:dyDescent="0.2">
      <c r="G364" s="23"/>
      <c r="H364" s="23"/>
      <c r="I364" s="23"/>
      <c r="J364" s="23"/>
    </row>
    <row r="365" spans="7:10" x14ac:dyDescent="0.2">
      <c r="G365" s="23"/>
      <c r="H365" s="23"/>
      <c r="I365" s="23"/>
      <c r="J365" s="23"/>
    </row>
    <row r="366" spans="7:10" x14ac:dyDescent="0.2">
      <c r="G366" s="23"/>
      <c r="H366" s="23"/>
      <c r="I366" s="23"/>
      <c r="J366" s="23"/>
    </row>
    <row r="367" spans="7:10" x14ac:dyDescent="0.2">
      <c r="G367" s="23"/>
      <c r="H367" s="23"/>
      <c r="I367" s="23"/>
      <c r="J367" s="23"/>
    </row>
    <row r="368" spans="7:10" x14ac:dyDescent="0.2">
      <c r="G368" s="23"/>
      <c r="H368" s="23"/>
      <c r="I368" s="23"/>
      <c r="J368" s="23"/>
    </row>
    <row r="369" spans="7:10" x14ac:dyDescent="0.2">
      <c r="G369" s="23"/>
      <c r="H369" s="23"/>
      <c r="I369" s="23"/>
      <c r="J369" s="23"/>
    </row>
    <row r="370" spans="7:10" x14ac:dyDescent="0.2">
      <c r="G370" s="23"/>
      <c r="H370" s="23"/>
      <c r="I370" s="23"/>
      <c r="J370" s="23"/>
    </row>
    <row r="371" spans="7:10" x14ac:dyDescent="0.2">
      <c r="G371" s="23"/>
      <c r="H371" s="23"/>
      <c r="I371" s="23"/>
      <c r="J371" s="23"/>
    </row>
    <row r="372" spans="7:10" x14ac:dyDescent="0.2">
      <c r="G372" s="23"/>
      <c r="H372" s="23"/>
      <c r="I372" s="23"/>
      <c r="J372" s="23"/>
    </row>
    <row r="373" spans="7:10" x14ac:dyDescent="0.2">
      <c r="G373" s="23"/>
      <c r="H373" s="23"/>
      <c r="I373" s="23"/>
      <c r="J373" s="23"/>
    </row>
    <row r="374" spans="7:10" x14ac:dyDescent="0.2">
      <c r="G374" s="23"/>
      <c r="H374" s="23"/>
      <c r="I374" s="23"/>
      <c r="J374" s="23"/>
    </row>
    <row r="375" spans="7:10" x14ac:dyDescent="0.2">
      <c r="G375" s="23"/>
      <c r="H375" s="23"/>
      <c r="I375" s="23"/>
      <c r="J375" s="23"/>
    </row>
    <row r="376" spans="7:10" x14ac:dyDescent="0.2">
      <c r="G376" s="23"/>
      <c r="H376" s="23"/>
      <c r="I376" s="23"/>
      <c r="J376" s="23"/>
    </row>
    <row r="377" spans="7:10" x14ac:dyDescent="0.2">
      <c r="G377" s="23"/>
      <c r="H377" s="23"/>
      <c r="I377" s="23"/>
      <c r="J377" s="23"/>
    </row>
    <row r="378" spans="7:10" x14ac:dyDescent="0.2">
      <c r="G378" s="23"/>
      <c r="H378" s="23"/>
      <c r="I378" s="23"/>
      <c r="J378" s="23"/>
    </row>
    <row r="379" spans="7:10" x14ac:dyDescent="0.2">
      <c r="G379" s="23"/>
      <c r="H379" s="23"/>
      <c r="I379" s="23"/>
      <c r="J379" s="23"/>
    </row>
    <row r="380" spans="7:10" x14ac:dyDescent="0.2">
      <c r="G380" s="23"/>
      <c r="H380" s="23"/>
      <c r="I380" s="23"/>
      <c r="J380" s="23"/>
    </row>
    <row r="381" spans="7:10" x14ac:dyDescent="0.2">
      <c r="G381" s="23"/>
      <c r="H381" s="23"/>
      <c r="I381" s="23"/>
      <c r="J381" s="23"/>
    </row>
    <row r="382" spans="7:10" x14ac:dyDescent="0.2">
      <c r="G382" s="23"/>
      <c r="H382" s="23"/>
      <c r="I382" s="23"/>
      <c r="J382" s="23"/>
    </row>
    <row r="383" spans="7:10" x14ac:dyDescent="0.2">
      <c r="G383" s="23"/>
      <c r="H383" s="23"/>
      <c r="I383" s="23"/>
      <c r="J383" s="23"/>
    </row>
    <row r="384" spans="7:10" x14ac:dyDescent="0.2">
      <c r="G384" s="23"/>
      <c r="H384" s="23"/>
      <c r="I384" s="23"/>
      <c r="J384" s="23"/>
    </row>
    <row r="385" spans="7:10" x14ac:dyDescent="0.2">
      <c r="G385" s="23"/>
      <c r="H385" s="23"/>
      <c r="I385" s="23"/>
      <c r="J385" s="23"/>
    </row>
    <row r="386" spans="7:10" x14ac:dyDescent="0.2">
      <c r="G386" s="23"/>
      <c r="H386" s="23"/>
      <c r="I386" s="23"/>
      <c r="J386" s="23"/>
    </row>
    <row r="387" spans="7:10" x14ac:dyDescent="0.2">
      <c r="G387" s="23"/>
      <c r="H387" s="23"/>
      <c r="I387" s="23"/>
      <c r="J387" s="23"/>
    </row>
    <row r="388" spans="7:10" x14ac:dyDescent="0.2">
      <c r="G388" s="23"/>
      <c r="H388" s="23"/>
      <c r="I388" s="23"/>
      <c r="J388" s="23"/>
    </row>
    <row r="389" spans="7:10" x14ac:dyDescent="0.2">
      <c r="G389" s="23"/>
      <c r="H389" s="23"/>
      <c r="I389" s="23"/>
      <c r="J389" s="23"/>
    </row>
    <row r="390" spans="7:10" x14ac:dyDescent="0.2">
      <c r="G390" s="23"/>
      <c r="H390" s="23"/>
      <c r="I390" s="23"/>
      <c r="J390" s="23"/>
    </row>
    <row r="391" spans="7:10" x14ac:dyDescent="0.2">
      <c r="G391" s="23"/>
      <c r="H391" s="23"/>
      <c r="I391" s="23"/>
      <c r="J391" s="23"/>
    </row>
    <row r="392" spans="7:10" x14ac:dyDescent="0.2">
      <c r="G392" s="23"/>
      <c r="H392" s="23"/>
      <c r="I392" s="23"/>
      <c r="J392" s="23"/>
    </row>
    <row r="393" spans="7:10" x14ac:dyDescent="0.2">
      <c r="G393" s="23"/>
      <c r="H393" s="23"/>
      <c r="I393" s="23"/>
      <c r="J393" s="23"/>
    </row>
    <row r="394" spans="7:10" x14ac:dyDescent="0.2">
      <c r="G394" s="23"/>
      <c r="H394" s="23"/>
      <c r="I394" s="23"/>
      <c r="J394" s="23"/>
    </row>
    <row r="395" spans="7:10" x14ac:dyDescent="0.2">
      <c r="G395" s="23"/>
      <c r="H395" s="23"/>
      <c r="I395" s="23"/>
      <c r="J395" s="23"/>
    </row>
    <row r="396" spans="7:10" x14ac:dyDescent="0.2">
      <c r="G396" s="23"/>
      <c r="H396" s="23"/>
      <c r="I396" s="23"/>
      <c r="J396" s="23"/>
    </row>
    <row r="397" spans="7:10" x14ac:dyDescent="0.2">
      <c r="G397" s="23"/>
      <c r="H397" s="23"/>
      <c r="I397" s="23"/>
      <c r="J397" s="23"/>
    </row>
    <row r="398" spans="7:10" x14ac:dyDescent="0.2">
      <c r="G398" s="23"/>
      <c r="H398" s="23"/>
      <c r="I398" s="23"/>
      <c r="J398" s="23"/>
    </row>
    <row r="399" spans="7:10" x14ac:dyDescent="0.2">
      <c r="G399" s="23"/>
      <c r="H399" s="23"/>
      <c r="I399" s="23"/>
      <c r="J399" s="23"/>
    </row>
    <row r="400" spans="7:10" x14ac:dyDescent="0.2">
      <c r="G400" s="23"/>
      <c r="H400" s="23"/>
      <c r="I400" s="23"/>
      <c r="J400" s="23"/>
    </row>
    <row r="401" spans="7:10" x14ac:dyDescent="0.2">
      <c r="G401" s="23"/>
      <c r="H401" s="23"/>
      <c r="I401" s="23"/>
      <c r="J401" s="23"/>
    </row>
    <row r="402" spans="7:10" x14ac:dyDescent="0.2">
      <c r="G402" s="23"/>
      <c r="H402" s="23"/>
      <c r="I402" s="23"/>
      <c r="J402" s="23"/>
    </row>
    <row r="403" spans="7:10" x14ac:dyDescent="0.2">
      <c r="G403" s="23"/>
      <c r="H403" s="23"/>
      <c r="I403" s="23"/>
      <c r="J403" s="23"/>
    </row>
    <row r="404" spans="7:10" x14ac:dyDescent="0.2">
      <c r="G404" s="23"/>
      <c r="H404" s="23"/>
      <c r="I404" s="23"/>
      <c r="J404" s="23"/>
    </row>
    <row r="405" spans="7:10" x14ac:dyDescent="0.2">
      <c r="G405" s="23"/>
      <c r="H405" s="23"/>
      <c r="I405" s="23"/>
      <c r="J405" s="23"/>
    </row>
    <row r="406" spans="7:10" x14ac:dyDescent="0.2">
      <c r="G406" s="23"/>
      <c r="H406" s="23"/>
      <c r="I406" s="23"/>
      <c r="J406" s="23"/>
    </row>
    <row r="407" spans="7:10" x14ac:dyDescent="0.2">
      <c r="G407" s="23"/>
      <c r="H407" s="23"/>
      <c r="I407" s="23"/>
      <c r="J407" s="23"/>
    </row>
    <row r="408" spans="7:10" x14ac:dyDescent="0.2">
      <c r="G408" s="23"/>
      <c r="H408" s="23"/>
      <c r="I408" s="23"/>
      <c r="J408" s="23"/>
    </row>
    <row r="409" spans="7:10" x14ac:dyDescent="0.2">
      <c r="G409" s="23"/>
      <c r="H409" s="23"/>
      <c r="I409" s="23"/>
      <c r="J409" s="23"/>
    </row>
    <row r="410" spans="7:10" x14ac:dyDescent="0.2">
      <c r="G410" s="23"/>
      <c r="H410" s="23"/>
      <c r="I410" s="23"/>
      <c r="J410" s="23"/>
    </row>
    <row r="411" spans="7:10" x14ac:dyDescent="0.2">
      <c r="G411" s="23"/>
      <c r="H411" s="23"/>
      <c r="I411" s="23"/>
      <c r="J411" s="23"/>
    </row>
    <row r="412" spans="7:10" x14ac:dyDescent="0.2">
      <c r="G412" s="23"/>
      <c r="H412" s="23"/>
      <c r="I412" s="23"/>
      <c r="J412" s="23"/>
    </row>
    <row r="413" spans="7:10" x14ac:dyDescent="0.2">
      <c r="G413" s="23"/>
      <c r="H413" s="23"/>
      <c r="I413" s="23"/>
      <c r="J413" s="23"/>
    </row>
    <row r="414" spans="7:10" x14ac:dyDescent="0.2">
      <c r="G414" s="23"/>
      <c r="H414" s="23"/>
      <c r="I414" s="23"/>
      <c r="J414" s="23"/>
    </row>
    <row r="415" spans="7:10" x14ac:dyDescent="0.2">
      <c r="G415" s="23"/>
      <c r="H415" s="23"/>
      <c r="I415" s="23"/>
      <c r="J415" s="23"/>
    </row>
    <row r="416" spans="7:10" x14ac:dyDescent="0.2">
      <c r="G416" s="23"/>
      <c r="H416" s="23"/>
      <c r="I416" s="23"/>
      <c r="J416" s="23"/>
    </row>
    <row r="417" spans="7:10" x14ac:dyDescent="0.2">
      <c r="G417" s="23"/>
      <c r="H417" s="23"/>
      <c r="I417" s="23"/>
      <c r="J417" s="23"/>
    </row>
    <row r="418" spans="7:10" x14ac:dyDescent="0.2">
      <c r="G418" s="23"/>
      <c r="H418" s="23"/>
      <c r="I418" s="23"/>
      <c r="J418" s="23"/>
    </row>
    <row r="419" spans="7:10" x14ac:dyDescent="0.2">
      <c r="G419" s="23"/>
      <c r="H419" s="23"/>
      <c r="I419" s="23"/>
      <c r="J419" s="23"/>
    </row>
    <row r="420" spans="7:10" x14ac:dyDescent="0.2">
      <c r="G420" s="23"/>
      <c r="H420" s="23"/>
      <c r="I420" s="23"/>
      <c r="J420" s="23"/>
    </row>
    <row r="421" spans="7:10" x14ac:dyDescent="0.2">
      <c r="G421" s="23"/>
      <c r="H421" s="23"/>
      <c r="I421" s="23"/>
      <c r="J421" s="23"/>
    </row>
    <row r="422" spans="7:10" x14ac:dyDescent="0.2">
      <c r="G422" s="23"/>
      <c r="H422" s="23"/>
      <c r="I422" s="23"/>
      <c r="J422" s="23"/>
    </row>
    <row r="423" spans="7:10" x14ac:dyDescent="0.2">
      <c r="G423" s="23"/>
      <c r="H423" s="23"/>
      <c r="I423" s="23"/>
      <c r="J423" s="23"/>
    </row>
    <row r="424" spans="7:10" x14ac:dyDescent="0.2">
      <c r="G424" s="23"/>
      <c r="H424" s="23"/>
      <c r="I424" s="23"/>
      <c r="J424" s="23"/>
    </row>
    <row r="425" spans="7:10" x14ac:dyDescent="0.2">
      <c r="G425" s="23"/>
      <c r="H425" s="23"/>
      <c r="I425" s="23"/>
      <c r="J425" s="23"/>
    </row>
    <row r="426" spans="7:10" x14ac:dyDescent="0.2">
      <c r="G426" s="23"/>
      <c r="H426" s="23"/>
      <c r="I426" s="23"/>
      <c r="J426" s="23"/>
    </row>
    <row r="427" spans="7:10" x14ac:dyDescent="0.2">
      <c r="G427" s="23"/>
      <c r="H427" s="23"/>
      <c r="I427" s="23"/>
      <c r="J427" s="23"/>
    </row>
    <row r="428" spans="7:10" x14ac:dyDescent="0.2">
      <c r="G428" s="23"/>
      <c r="H428" s="23"/>
      <c r="I428" s="23"/>
      <c r="J428" s="23"/>
    </row>
    <row r="429" spans="7:10" x14ac:dyDescent="0.2">
      <c r="G429" s="23"/>
      <c r="H429" s="23"/>
      <c r="I429" s="23"/>
      <c r="J429" s="23"/>
    </row>
    <row r="430" spans="7:10" x14ac:dyDescent="0.2">
      <c r="G430" s="23"/>
      <c r="H430" s="23"/>
      <c r="I430" s="23"/>
      <c r="J430" s="23"/>
    </row>
    <row r="431" spans="7:10" x14ac:dyDescent="0.2">
      <c r="G431" s="23"/>
      <c r="H431" s="23"/>
      <c r="I431" s="23"/>
      <c r="J431" s="23"/>
    </row>
    <row r="432" spans="7:10" x14ac:dyDescent="0.2">
      <c r="G432" s="23"/>
      <c r="H432" s="23"/>
      <c r="I432" s="23"/>
      <c r="J432" s="23"/>
    </row>
    <row r="433" spans="7:10" x14ac:dyDescent="0.2">
      <c r="G433" s="23"/>
      <c r="H433" s="23"/>
      <c r="I433" s="23"/>
      <c r="J433" s="23"/>
    </row>
    <row r="434" spans="7:10" x14ac:dyDescent="0.2">
      <c r="G434" s="23"/>
      <c r="H434" s="23"/>
      <c r="I434" s="23"/>
      <c r="J434" s="23"/>
    </row>
    <row r="435" spans="7:10" x14ac:dyDescent="0.2">
      <c r="G435" s="23"/>
      <c r="H435" s="23"/>
      <c r="I435" s="23"/>
      <c r="J435" s="23"/>
    </row>
    <row r="436" spans="7:10" x14ac:dyDescent="0.2">
      <c r="G436" s="23"/>
      <c r="H436" s="23"/>
      <c r="I436" s="23"/>
      <c r="J436" s="23"/>
    </row>
    <row r="437" spans="7:10" x14ac:dyDescent="0.2">
      <c r="G437" s="23"/>
      <c r="H437" s="23"/>
      <c r="I437" s="23"/>
      <c r="J437" s="23"/>
    </row>
    <row r="438" spans="7:10" x14ac:dyDescent="0.2">
      <c r="G438" s="23"/>
      <c r="H438" s="23"/>
      <c r="I438" s="23"/>
      <c r="J438" s="23"/>
    </row>
    <row r="439" spans="7:10" x14ac:dyDescent="0.2">
      <c r="G439" s="23"/>
      <c r="H439" s="23"/>
      <c r="I439" s="23"/>
      <c r="J439" s="23"/>
    </row>
    <row r="440" spans="7:10" x14ac:dyDescent="0.2">
      <c r="G440" s="23"/>
      <c r="H440" s="23"/>
      <c r="I440" s="23"/>
      <c r="J440" s="23"/>
    </row>
    <row r="441" spans="7:10" x14ac:dyDescent="0.2">
      <c r="G441" s="23"/>
      <c r="H441" s="23"/>
      <c r="I441" s="23"/>
      <c r="J441" s="23"/>
    </row>
    <row r="442" spans="7:10" x14ac:dyDescent="0.2">
      <c r="G442" s="23"/>
      <c r="H442" s="23"/>
      <c r="I442" s="23"/>
      <c r="J442" s="23"/>
    </row>
    <row r="443" spans="7:10" x14ac:dyDescent="0.2">
      <c r="G443" s="23"/>
      <c r="H443" s="23"/>
      <c r="I443" s="23"/>
      <c r="J443" s="23"/>
    </row>
    <row r="444" spans="7:10" x14ac:dyDescent="0.2">
      <c r="G444" s="23"/>
      <c r="H444" s="23"/>
      <c r="I444" s="23"/>
      <c r="J444" s="23"/>
    </row>
    <row r="445" spans="7:10" x14ac:dyDescent="0.2">
      <c r="G445" s="23"/>
      <c r="H445" s="23"/>
      <c r="I445" s="23"/>
      <c r="J445" s="23"/>
    </row>
    <row r="446" spans="7:10" x14ac:dyDescent="0.2">
      <c r="G446" s="23"/>
      <c r="H446" s="23"/>
      <c r="I446" s="23"/>
      <c r="J446" s="23"/>
    </row>
    <row r="447" spans="7:10" x14ac:dyDescent="0.2">
      <c r="G447" s="23"/>
      <c r="H447" s="23"/>
      <c r="I447" s="23"/>
      <c r="J447" s="23"/>
    </row>
    <row r="448" spans="7:10" x14ac:dyDescent="0.2">
      <c r="G448" s="23"/>
      <c r="H448" s="23"/>
      <c r="I448" s="23"/>
      <c r="J448" s="23"/>
    </row>
    <row r="449" spans="7:10" x14ac:dyDescent="0.2">
      <c r="G449" s="23"/>
      <c r="H449" s="23"/>
      <c r="I449" s="23"/>
      <c r="J449" s="23"/>
    </row>
    <row r="450" spans="7:10" x14ac:dyDescent="0.2">
      <c r="G450" s="23"/>
      <c r="H450" s="23"/>
      <c r="I450" s="23"/>
      <c r="J450" s="23"/>
    </row>
    <row r="451" spans="7:10" x14ac:dyDescent="0.2">
      <c r="G451" s="23"/>
      <c r="H451" s="23"/>
      <c r="I451" s="23"/>
      <c r="J451" s="23"/>
    </row>
    <row r="452" spans="7:10" x14ac:dyDescent="0.2">
      <c r="G452" s="23"/>
      <c r="H452" s="23"/>
      <c r="I452" s="23"/>
      <c r="J452" s="23"/>
    </row>
    <row r="453" spans="7:10" x14ac:dyDescent="0.2">
      <c r="G453" s="23"/>
      <c r="H453" s="23"/>
      <c r="I453" s="23"/>
      <c r="J453" s="23"/>
    </row>
    <row r="454" spans="7:10" x14ac:dyDescent="0.2">
      <c r="G454" s="23"/>
      <c r="H454" s="23"/>
      <c r="I454" s="23"/>
      <c r="J454" s="23"/>
    </row>
    <row r="455" spans="7:10" x14ac:dyDescent="0.2">
      <c r="G455" s="23"/>
      <c r="H455" s="23"/>
      <c r="I455" s="23"/>
      <c r="J455" s="23"/>
    </row>
    <row r="456" spans="7:10" x14ac:dyDescent="0.2">
      <c r="G456" s="23"/>
      <c r="H456" s="23"/>
      <c r="I456" s="23"/>
      <c r="J456" s="23"/>
    </row>
    <row r="457" spans="7:10" x14ac:dyDescent="0.2">
      <c r="G457" s="23"/>
      <c r="H457" s="23"/>
      <c r="I457" s="23"/>
      <c r="J457" s="23"/>
    </row>
    <row r="458" spans="7:10" x14ac:dyDescent="0.2">
      <c r="G458" s="23"/>
      <c r="H458" s="23"/>
      <c r="I458" s="23"/>
      <c r="J458" s="23"/>
    </row>
    <row r="459" spans="7:10" x14ac:dyDescent="0.2">
      <c r="G459" s="23"/>
      <c r="H459" s="23"/>
      <c r="I459" s="23"/>
      <c r="J459" s="23"/>
    </row>
    <row r="460" spans="7:10" x14ac:dyDescent="0.2">
      <c r="G460" s="23"/>
      <c r="H460" s="23"/>
      <c r="I460" s="23"/>
      <c r="J460" s="23"/>
    </row>
    <row r="461" spans="7:10" x14ac:dyDescent="0.2">
      <c r="G461" s="23"/>
      <c r="H461" s="23"/>
      <c r="I461" s="23"/>
      <c r="J461" s="23"/>
    </row>
    <row r="462" spans="7:10" x14ac:dyDescent="0.2">
      <c r="G462" s="23"/>
      <c r="H462" s="23"/>
      <c r="I462" s="23"/>
      <c r="J462" s="23"/>
    </row>
    <row r="463" spans="7:10" x14ac:dyDescent="0.2">
      <c r="G463" s="23"/>
      <c r="H463" s="23"/>
      <c r="I463" s="23"/>
      <c r="J463" s="23"/>
    </row>
    <row r="464" spans="7:10" x14ac:dyDescent="0.2">
      <c r="G464" s="23"/>
      <c r="H464" s="23"/>
      <c r="I464" s="23"/>
      <c r="J464" s="23"/>
    </row>
    <row r="465" spans="7:10" x14ac:dyDescent="0.2">
      <c r="G465" s="23"/>
      <c r="H465" s="23"/>
      <c r="I465" s="23"/>
      <c r="J465" s="23"/>
    </row>
    <row r="466" spans="7:10" x14ac:dyDescent="0.2">
      <c r="G466" s="23"/>
      <c r="H466" s="23"/>
      <c r="I466" s="23"/>
      <c r="J466" s="23"/>
    </row>
    <row r="467" spans="7:10" x14ac:dyDescent="0.2">
      <c r="G467" s="23"/>
      <c r="H467" s="23"/>
      <c r="I467" s="23"/>
      <c r="J467" s="23"/>
    </row>
    <row r="468" spans="7:10" x14ac:dyDescent="0.2">
      <c r="G468" s="23"/>
      <c r="H468" s="23"/>
      <c r="I468" s="23"/>
      <c r="J468" s="23"/>
    </row>
    <row r="469" spans="7:10" x14ac:dyDescent="0.2">
      <c r="G469" s="23"/>
      <c r="H469" s="23"/>
      <c r="I469" s="23"/>
      <c r="J469" s="23"/>
    </row>
    <row r="470" spans="7:10" x14ac:dyDescent="0.2">
      <c r="G470" s="23"/>
      <c r="H470" s="23"/>
      <c r="I470" s="23"/>
      <c r="J470" s="23"/>
    </row>
    <row r="471" spans="7:10" x14ac:dyDescent="0.2">
      <c r="G471" s="23"/>
      <c r="H471" s="23"/>
      <c r="I471" s="23"/>
      <c r="J471" s="23"/>
    </row>
    <row r="472" spans="7:10" x14ac:dyDescent="0.2">
      <c r="G472" s="23"/>
      <c r="H472" s="23"/>
      <c r="I472" s="23"/>
      <c r="J472" s="23"/>
    </row>
    <row r="473" spans="7:10" x14ac:dyDescent="0.2">
      <c r="G473" s="23"/>
      <c r="H473" s="23"/>
      <c r="I473" s="23"/>
      <c r="J473" s="23"/>
    </row>
    <row r="474" spans="7:10" x14ac:dyDescent="0.2">
      <c r="G474" s="23"/>
      <c r="H474" s="23"/>
      <c r="I474" s="23"/>
      <c r="J474" s="23"/>
    </row>
    <row r="475" spans="7:10" x14ac:dyDescent="0.2">
      <c r="G475" s="23"/>
      <c r="H475" s="23"/>
      <c r="I475" s="23"/>
      <c r="J475" s="23"/>
    </row>
    <row r="476" spans="7:10" x14ac:dyDescent="0.2">
      <c r="G476" s="23"/>
      <c r="H476" s="23"/>
      <c r="I476" s="23"/>
      <c r="J476" s="23"/>
    </row>
    <row r="477" spans="7:10" x14ac:dyDescent="0.2">
      <c r="G477" s="23"/>
      <c r="H477" s="23"/>
      <c r="I477" s="23"/>
      <c r="J477" s="23"/>
    </row>
    <row r="478" spans="7:10" x14ac:dyDescent="0.2">
      <c r="G478" s="23"/>
      <c r="H478" s="23"/>
      <c r="I478" s="23"/>
      <c r="J478" s="23"/>
    </row>
    <row r="479" spans="7:10" x14ac:dyDescent="0.2">
      <c r="G479" s="23"/>
      <c r="H479" s="23"/>
      <c r="I479" s="23"/>
      <c r="J479" s="23"/>
    </row>
    <row r="480" spans="7:10" x14ac:dyDescent="0.2">
      <c r="G480" s="23"/>
      <c r="H480" s="23"/>
      <c r="I480" s="23"/>
      <c r="J480" s="23"/>
    </row>
    <row r="481" spans="7:10" x14ac:dyDescent="0.2">
      <c r="G481" s="23"/>
      <c r="H481" s="23"/>
      <c r="I481" s="23"/>
      <c r="J481" s="23"/>
    </row>
    <row r="482" spans="7:10" x14ac:dyDescent="0.2">
      <c r="G482" s="23"/>
      <c r="H482" s="23"/>
      <c r="I482" s="23"/>
      <c r="J482" s="23"/>
    </row>
    <row r="483" spans="7:10" x14ac:dyDescent="0.2">
      <c r="G483" s="23"/>
      <c r="H483" s="23"/>
      <c r="I483" s="23"/>
      <c r="J483" s="23"/>
    </row>
    <row r="484" spans="7:10" x14ac:dyDescent="0.2">
      <c r="G484" s="23"/>
      <c r="H484" s="23"/>
      <c r="I484" s="23"/>
      <c r="J484" s="23"/>
    </row>
    <row r="485" spans="7:10" x14ac:dyDescent="0.2">
      <c r="G485" s="23"/>
      <c r="H485" s="23"/>
      <c r="I485" s="23"/>
      <c r="J485" s="23"/>
    </row>
    <row r="486" spans="7:10" x14ac:dyDescent="0.2">
      <c r="G486" s="23"/>
      <c r="H486" s="23"/>
      <c r="I486" s="23"/>
      <c r="J486" s="23"/>
    </row>
    <row r="487" spans="7:10" x14ac:dyDescent="0.2">
      <c r="G487" s="23"/>
      <c r="H487" s="23"/>
      <c r="I487" s="23"/>
      <c r="J487" s="23"/>
    </row>
    <row r="488" spans="7:10" x14ac:dyDescent="0.2">
      <c r="G488" s="23"/>
      <c r="H488" s="23"/>
      <c r="I488" s="23"/>
      <c r="J488" s="23"/>
    </row>
    <row r="489" spans="7:10" x14ac:dyDescent="0.2">
      <c r="G489" s="23"/>
      <c r="H489" s="23"/>
      <c r="I489" s="23"/>
      <c r="J489" s="23"/>
    </row>
    <row r="490" spans="7:10" x14ac:dyDescent="0.2">
      <c r="G490" s="23"/>
      <c r="H490" s="23"/>
      <c r="I490" s="23"/>
      <c r="J490" s="23"/>
    </row>
    <row r="491" spans="7:10" x14ac:dyDescent="0.2">
      <c r="G491" s="23"/>
      <c r="H491" s="23"/>
      <c r="I491" s="23"/>
      <c r="J491" s="23"/>
    </row>
    <row r="492" spans="7:10" x14ac:dyDescent="0.2">
      <c r="G492" s="23"/>
      <c r="H492" s="23"/>
      <c r="I492" s="23"/>
      <c r="J492" s="23"/>
    </row>
    <row r="493" spans="7:10" x14ac:dyDescent="0.2">
      <c r="G493" s="23"/>
      <c r="H493" s="23"/>
      <c r="I493" s="23"/>
      <c r="J493" s="23"/>
    </row>
    <row r="494" spans="7:10" x14ac:dyDescent="0.2">
      <c r="G494" s="23"/>
      <c r="H494" s="23"/>
      <c r="I494" s="23"/>
      <c r="J494" s="23"/>
    </row>
    <row r="495" spans="7:10" x14ac:dyDescent="0.2">
      <c r="G495" s="23"/>
      <c r="H495" s="23"/>
      <c r="I495" s="23"/>
      <c r="J495" s="23"/>
    </row>
    <row r="496" spans="7:10" x14ac:dyDescent="0.2">
      <c r="G496" s="23"/>
      <c r="H496" s="23"/>
      <c r="I496" s="23"/>
      <c r="J496" s="23"/>
    </row>
    <row r="497" spans="7:10" x14ac:dyDescent="0.2">
      <c r="G497" s="23"/>
      <c r="H497" s="23"/>
      <c r="I497" s="23"/>
      <c r="J497" s="23"/>
    </row>
    <row r="498" spans="7:10" x14ac:dyDescent="0.2">
      <c r="G498" s="23"/>
      <c r="H498" s="23"/>
      <c r="I498" s="23"/>
      <c r="J498" s="23"/>
    </row>
    <row r="499" spans="7:10" x14ac:dyDescent="0.2">
      <c r="G499" s="23"/>
      <c r="H499" s="23"/>
      <c r="I499" s="23"/>
      <c r="J499" s="23"/>
    </row>
  </sheetData>
  <mergeCells count="11">
    <mergeCell ref="B14:C14"/>
    <mergeCell ref="G14:J14"/>
    <mergeCell ref="B15:C15"/>
    <mergeCell ref="G15:J15"/>
    <mergeCell ref="I2:J2"/>
    <mergeCell ref="H8:I8"/>
    <mergeCell ref="B10:J10"/>
    <mergeCell ref="B12:C12"/>
    <mergeCell ref="G12:J12"/>
    <mergeCell ref="B13:C13"/>
    <mergeCell ref="G13:J13"/>
  </mergeCells>
  <conditionalFormatting sqref="G12:J15">
    <cfRule type="dataBar" priority="1">
      <dataBar showValue="0">
        <cfvo type="min"/>
        <cfvo type="max"/>
        <color theme="9"/>
      </dataBar>
      <extLst>
        <ext xmlns:x14="http://schemas.microsoft.com/office/spreadsheetml/2009/9/main" uri="{B025F937-C7B1-47D3-B67F-A62EFF666E3E}">
          <x14:id>{84CC6BEA-DF42-4371-BE7A-07071802CF36}</x14:id>
        </ext>
      </extLst>
    </cfRule>
  </conditionalFormatting>
  <conditionalFormatting sqref="G12:J16">
    <cfRule type="dataBar" priority="2">
      <dataBar>
        <cfvo type="min"/>
        <cfvo type="max"/>
        <color rgb="FF638EC6"/>
      </dataBar>
      <extLst>
        <ext xmlns:x14="http://schemas.microsoft.com/office/spreadsheetml/2009/9/main" uri="{B025F937-C7B1-47D3-B67F-A62EFF666E3E}">
          <x14:id>{2B728567-48C5-43D0-8A89-66C4B8C6193C}</x14:id>
        </ext>
      </extLst>
    </cfRule>
  </conditionalFormatting>
  <printOptions horizontalCentered="1" verticalCentered="1"/>
  <pageMargins left="0.70866141732283472" right="0.70866141732283472" top="0.74803149606299213" bottom="0.74803149606299213" header="0.31496062992125984" footer="0.31496062992125984"/>
  <pageSetup scale="55" fitToHeight="0" orientation="landscape" r:id="rId1"/>
  <headerFooter>
    <oddFooter>&amp;L&amp;10ADMÓN. - ESTIMACIÓN - HOJA VIAJERA&amp;R&amp;P/&amp;N</oddFooter>
  </headerFooter>
  <drawing r:id="rId2"/>
  <extLst>
    <ext xmlns:x14="http://schemas.microsoft.com/office/spreadsheetml/2009/9/main" uri="{78C0D931-6437-407d-A8EE-F0AAD7539E65}">
      <x14:conditionalFormattings>
        <x14:conditionalFormatting xmlns:xm="http://schemas.microsoft.com/office/excel/2006/main">
          <x14:cfRule type="dataBar" id="{84CC6BEA-DF42-4371-BE7A-07071802CF36}">
            <x14:dataBar minLength="0" maxLength="100" gradient="0">
              <x14:cfvo type="autoMin"/>
              <x14:cfvo type="autoMax"/>
              <x14:negativeFillColor rgb="FFFF0000"/>
              <x14:axisColor rgb="FF000000"/>
            </x14:dataBar>
          </x14:cfRule>
          <xm:sqref>G12:J15</xm:sqref>
        </x14:conditionalFormatting>
        <x14:conditionalFormatting xmlns:xm="http://schemas.microsoft.com/office/excel/2006/main">
          <x14:cfRule type="dataBar" id="{2B728567-48C5-43D0-8A89-66C4B8C6193C}">
            <x14:dataBar minLength="0" maxLength="100" border="1" negativeBarBorderColorSameAsPositive="0">
              <x14:cfvo type="autoMin"/>
              <x14:cfvo type="autoMax"/>
              <x14:borderColor rgb="FF638EC6"/>
              <x14:negativeFillColor rgb="FFFF0000"/>
              <x14:negativeBorderColor rgb="FFFF0000"/>
              <x14:axisColor rgb="FF000000"/>
            </x14:dataBar>
          </x14:cfRule>
          <xm:sqref>G12:J16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84206-CFF2-498C-A9A9-FA6E4A988C2D}">
  <dimension ref="B2:D12"/>
  <sheetViews>
    <sheetView workbookViewId="0">
      <selection activeCell="B3" sqref="B3:D12"/>
    </sheetView>
  </sheetViews>
  <sheetFormatPr baseColWidth="10" defaultRowHeight="15" x14ac:dyDescent="0.25"/>
  <sheetData>
    <row r="2" spans="2:4" ht="15.75" thickBot="1" x14ac:dyDescent="0.3"/>
    <row r="3" spans="2:4" ht="19.5" thickBot="1" x14ac:dyDescent="0.35">
      <c r="B3" s="901" t="s">
        <v>82</v>
      </c>
      <c r="C3" s="902"/>
      <c r="D3" s="903"/>
    </row>
    <row r="5" spans="2:4" x14ac:dyDescent="0.25">
      <c r="B5" s="904" t="s">
        <v>496</v>
      </c>
      <c r="C5" s="905"/>
      <c r="D5" s="906"/>
    </row>
    <row r="6" spans="2:4" x14ac:dyDescent="0.25">
      <c r="B6" s="897" t="s">
        <v>495</v>
      </c>
      <c r="C6" s="898"/>
      <c r="D6" s="899"/>
    </row>
    <row r="7" spans="2:4" x14ac:dyDescent="0.25">
      <c r="B7" s="904" t="s">
        <v>497</v>
      </c>
      <c r="C7" s="905"/>
      <c r="D7" s="906"/>
    </row>
    <row r="8" spans="2:4" x14ac:dyDescent="0.25">
      <c r="B8" s="897" t="s">
        <v>498</v>
      </c>
      <c r="C8" s="898"/>
      <c r="D8" s="899"/>
    </row>
    <row r="9" spans="2:4" x14ac:dyDescent="0.25">
      <c r="B9" s="904" t="s">
        <v>499</v>
      </c>
      <c r="C9" s="905"/>
      <c r="D9" s="906"/>
    </row>
    <row r="10" spans="2:4" x14ac:dyDescent="0.25">
      <c r="B10" s="900" t="s">
        <v>500</v>
      </c>
      <c r="C10" s="900"/>
      <c r="D10" s="900"/>
    </row>
    <row r="11" spans="2:4" x14ac:dyDescent="0.25">
      <c r="B11" s="904" t="s">
        <v>501</v>
      </c>
      <c r="C11" s="905"/>
      <c r="D11" s="906"/>
    </row>
    <row r="12" spans="2:4" x14ac:dyDescent="0.25">
      <c r="B12" s="897" t="s">
        <v>502</v>
      </c>
      <c r="C12" s="898"/>
      <c r="D12" s="899"/>
    </row>
  </sheetData>
  <mergeCells count="9">
    <mergeCell ref="B12:D12"/>
    <mergeCell ref="B10:D10"/>
    <mergeCell ref="B3:D3"/>
    <mergeCell ref="B11:D11"/>
    <mergeCell ref="B5:D5"/>
    <mergeCell ref="B6:D6"/>
    <mergeCell ref="B7:D7"/>
    <mergeCell ref="B8:D8"/>
    <mergeCell ref="B9:D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E2609-4EA0-4602-8863-7C6F62EB1E39}">
  <sheetPr>
    <outlinePr summaryBelow="0"/>
    <pageSetUpPr fitToPage="1"/>
  </sheetPr>
  <dimension ref="A1:CL167"/>
  <sheetViews>
    <sheetView showGridLines="0" view="pageBreakPreview" topLeftCell="R124" zoomScale="70" zoomScaleNormal="70" zoomScaleSheetLayoutView="70" workbookViewId="0">
      <selection activeCell="CA134" sqref="CA134"/>
    </sheetView>
  </sheetViews>
  <sheetFormatPr baseColWidth="10" defaultColWidth="11.42578125" defaultRowHeight="15" outlineLevelRow="4" outlineLevelCol="1" x14ac:dyDescent="0.25"/>
  <cols>
    <col min="1" max="1" width="1.85546875" style="373" customWidth="1"/>
    <col min="2" max="2" width="7.28515625" style="15" customWidth="1"/>
    <col min="3" max="3" width="9.42578125" style="15" customWidth="1"/>
    <col min="4" max="4" width="50.85546875" style="15" customWidth="1"/>
    <col min="5" max="5" width="9.7109375" style="16" customWidth="1"/>
    <col min="6" max="6" width="10.140625" style="43" customWidth="1"/>
    <col min="7" max="7" width="29.5703125" style="15" customWidth="1"/>
    <col min="8" max="8" width="20.140625" style="15" customWidth="1"/>
    <col min="9" max="9" width="10.7109375" style="15" customWidth="1"/>
    <col min="10" max="10" width="14.85546875" style="15" customWidth="1"/>
    <col min="11" max="11" width="17.28515625" style="15" customWidth="1"/>
    <col min="12" max="12" width="20.5703125" style="15" customWidth="1"/>
    <col min="13" max="13" width="10.7109375" style="15" customWidth="1"/>
    <col min="14" max="14" width="14.85546875" style="15" customWidth="1"/>
    <col min="15" max="15" width="18.140625" style="15" customWidth="1"/>
    <col min="16" max="16" width="25.28515625" style="15" customWidth="1"/>
    <col min="17" max="17" width="17.42578125" style="15" customWidth="1"/>
    <col min="18" max="18" width="25.85546875" style="15" customWidth="1"/>
    <col min="19" max="19" width="19" style="15" customWidth="1"/>
    <col min="20" max="20" width="16.7109375" style="15" hidden="1" customWidth="1" outlineLevel="1"/>
    <col min="21" max="21" width="23.28515625" style="15" hidden="1" customWidth="1" outlineLevel="1"/>
    <col min="22" max="22" width="14.5703125" style="15" hidden="1" customWidth="1" outlineLevel="1"/>
    <col min="23" max="23" width="19.85546875" style="15" hidden="1" customWidth="1" outlineLevel="1"/>
    <col min="24" max="24" width="14.5703125" style="15" hidden="1" customWidth="1" outlineLevel="1"/>
    <col min="25" max="25" width="20.28515625" style="15" hidden="1" customWidth="1" outlineLevel="1"/>
    <col min="26" max="26" width="14.5703125" style="15" hidden="1" customWidth="1" outlineLevel="1"/>
    <col min="27" max="27" width="21.140625" style="15" hidden="1" customWidth="1" outlineLevel="1"/>
    <col min="28" max="28" width="14.5703125" style="15" hidden="1" customWidth="1" outlineLevel="1"/>
    <col min="29" max="29" width="17.7109375" style="15" hidden="1" customWidth="1" outlineLevel="1"/>
    <col min="30" max="30" width="14.5703125" style="15" hidden="1" customWidth="1" outlineLevel="1"/>
    <col min="31" max="31" width="17.7109375" style="15" hidden="1" customWidth="1" outlineLevel="1"/>
    <col min="32" max="32" width="14.5703125" style="15" hidden="1" customWidth="1" outlineLevel="1"/>
    <col min="33" max="33" width="17.7109375" style="15" hidden="1" customWidth="1" outlineLevel="1"/>
    <col min="34" max="34" width="14.5703125" style="15" hidden="1" customWidth="1" outlineLevel="1"/>
    <col min="35" max="35" width="17.7109375" style="15" hidden="1" customWidth="1" outlineLevel="1"/>
    <col min="36" max="36" width="14.5703125" style="15" hidden="1" customWidth="1" outlineLevel="1"/>
    <col min="37" max="37" width="20.5703125" style="15" hidden="1" customWidth="1" outlineLevel="1"/>
    <col min="38" max="38" width="14.5703125" style="15" hidden="1" customWidth="1" outlineLevel="1"/>
    <col min="39" max="39" width="17.7109375" style="15" hidden="1" customWidth="1" outlineLevel="1"/>
    <col min="40" max="40" width="14.5703125" style="15" hidden="1" customWidth="1" outlineLevel="1"/>
    <col min="41" max="52" width="17.7109375" style="15" hidden="1" customWidth="1" outlineLevel="1"/>
    <col min="53" max="53" width="20" style="15" hidden="1" customWidth="1" outlineLevel="1"/>
    <col min="54" max="56" width="17.7109375" style="15" hidden="1" customWidth="1" outlineLevel="1"/>
    <col min="57" max="57" width="22" style="15" hidden="1" customWidth="1" outlineLevel="1"/>
    <col min="58" max="77" width="17.7109375" style="15" hidden="1" customWidth="1" outlineLevel="1"/>
    <col min="78" max="78" width="17.5703125" style="15" customWidth="1" collapsed="1"/>
    <col min="79" max="79" width="30.42578125" style="15" customWidth="1"/>
    <col min="80" max="80" width="21.85546875" style="15" customWidth="1"/>
    <col min="81" max="81" width="15.85546875" style="15" customWidth="1"/>
    <col min="82" max="82" width="22" style="15" customWidth="1"/>
    <col min="83" max="83" width="15.85546875" style="15" customWidth="1"/>
    <col min="84" max="84" width="18" style="15" customWidth="1"/>
    <col min="85" max="85" width="25.85546875" style="15" customWidth="1"/>
    <col min="86" max="86" width="1.85546875" style="373" customWidth="1"/>
    <col min="87" max="87" width="11.42578125" style="15" customWidth="1"/>
    <col min="88" max="16384" width="11.42578125" style="15"/>
  </cols>
  <sheetData>
    <row r="1" spans="1:90" s="12" customFormat="1" ht="55.5" customHeight="1" thickBot="1" x14ac:dyDescent="0.3">
      <c r="A1" s="398"/>
      <c r="B1" s="8" t="s">
        <v>74</v>
      </c>
      <c r="C1" s="8"/>
      <c r="D1" s="9"/>
      <c r="E1" s="9"/>
      <c r="F1" s="10"/>
      <c r="G1" s="8"/>
      <c r="H1" s="9"/>
      <c r="I1" s="9"/>
      <c r="J1" s="9"/>
      <c r="K1" s="9"/>
      <c r="L1" s="9"/>
      <c r="M1" s="9"/>
      <c r="N1" s="9"/>
      <c r="O1" s="9"/>
      <c r="P1" s="9"/>
      <c r="Q1" s="9"/>
      <c r="R1" s="9"/>
      <c r="S1" s="9"/>
      <c r="T1" s="64"/>
      <c r="U1" s="64"/>
      <c r="V1" s="64"/>
      <c r="W1" s="64"/>
      <c r="X1" s="64"/>
      <c r="Y1" s="64"/>
      <c r="Z1" s="64"/>
      <c r="AA1" s="64"/>
      <c r="AB1" s="64"/>
      <c r="AC1" s="64"/>
      <c r="AD1" s="64"/>
      <c r="AE1" s="64"/>
      <c r="AF1" s="64"/>
      <c r="AG1" s="64"/>
      <c r="AH1" s="64"/>
      <c r="AI1" s="64"/>
      <c r="AJ1" s="64"/>
      <c r="AK1" s="64"/>
      <c r="AL1" s="64"/>
      <c r="AM1" s="64"/>
      <c r="AN1" s="64"/>
      <c r="AO1" s="64"/>
      <c r="AP1" s="64"/>
      <c r="AQ1" s="64"/>
      <c r="AR1" s="64"/>
      <c r="AS1" s="64"/>
      <c r="AT1" s="64"/>
      <c r="AU1" s="64"/>
      <c r="AV1" s="64"/>
      <c r="AW1" s="64"/>
      <c r="AX1" s="64"/>
      <c r="AY1" s="64"/>
      <c r="AZ1" s="64"/>
      <c r="BA1" s="64"/>
      <c r="BB1" s="64"/>
      <c r="BC1" s="64"/>
      <c r="BD1" s="64"/>
      <c r="BE1" s="64"/>
      <c r="BF1" s="64"/>
      <c r="BG1" s="64"/>
      <c r="BH1" s="64"/>
      <c r="BI1" s="64"/>
      <c r="BJ1" s="64"/>
      <c r="BK1" s="64"/>
      <c r="BL1" s="64"/>
      <c r="BM1" s="64"/>
      <c r="BN1" s="64"/>
      <c r="BO1" s="64"/>
      <c r="BP1" s="64"/>
      <c r="BQ1" s="64"/>
      <c r="BR1" s="64"/>
      <c r="BS1" s="64"/>
      <c r="BT1" s="64"/>
      <c r="BU1" s="64"/>
      <c r="BV1" s="64"/>
      <c r="BW1" s="64"/>
      <c r="BX1" s="64"/>
      <c r="BY1" s="64"/>
      <c r="BZ1" s="64"/>
      <c r="CA1" s="64"/>
      <c r="CB1" s="64"/>
      <c r="CC1" s="64"/>
      <c r="CD1" s="64"/>
      <c r="CE1" s="63"/>
      <c r="CF1" s="63"/>
      <c r="CG1" s="63"/>
      <c r="CH1" s="402"/>
      <c r="CI1" s="14"/>
      <c r="CJ1" s="62"/>
      <c r="CK1" s="907"/>
      <c r="CL1" s="907"/>
    </row>
    <row r="2" spans="1:90" s="12" customFormat="1" ht="15.75" thickTop="1" x14ac:dyDescent="0.25">
      <c r="A2" s="398"/>
      <c r="B2" s="14"/>
      <c r="C2" s="14"/>
      <c r="D2" s="14"/>
      <c r="E2" s="59"/>
      <c r="F2" s="60"/>
      <c r="G2" s="14"/>
      <c r="H2" s="14"/>
      <c r="I2" s="14"/>
      <c r="J2" s="14"/>
      <c r="K2" s="14"/>
      <c r="L2" s="14"/>
      <c r="M2" s="14"/>
      <c r="N2" s="14"/>
      <c r="O2" s="14"/>
      <c r="P2" s="14"/>
      <c r="Q2" s="14"/>
      <c r="R2" s="14"/>
      <c r="S2" s="14"/>
      <c r="T2" s="14"/>
      <c r="U2" s="14"/>
      <c r="V2" s="14"/>
      <c r="W2" s="14"/>
      <c r="X2" s="14"/>
      <c r="Y2" s="14"/>
      <c r="Z2" s="14"/>
      <c r="AA2" s="14"/>
      <c r="AB2" s="14"/>
      <c r="AC2" s="14"/>
      <c r="AD2" s="14"/>
      <c r="AE2" s="14"/>
      <c r="AF2" s="14"/>
      <c r="AG2" s="14"/>
      <c r="AH2" s="14"/>
      <c r="AI2" s="14"/>
      <c r="AJ2" s="14"/>
      <c r="AK2" s="14"/>
      <c r="AL2" s="14"/>
      <c r="AM2" s="14"/>
      <c r="AN2" s="14"/>
      <c r="AO2" s="14"/>
      <c r="AP2" s="14"/>
      <c r="AQ2" s="14"/>
      <c r="AR2" s="14"/>
      <c r="AS2" s="14"/>
      <c r="AT2" s="14"/>
      <c r="AU2" s="14"/>
      <c r="AV2" s="14"/>
      <c r="AW2" s="14"/>
      <c r="AX2" s="14"/>
      <c r="AY2" s="14"/>
      <c r="AZ2" s="14"/>
      <c r="BA2" s="14"/>
      <c r="BB2" s="14"/>
      <c r="BC2" s="14"/>
      <c r="BD2" s="14"/>
      <c r="BE2" s="14"/>
      <c r="BF2" s="14"/>
      <c r="BG2" s="14"/>
      <c r="BH2" s="14"/>
      <c r="BI2" s="14"/>
      <c r="BJ2" s="14"/>
      <c r="BK2" s="14"/>
      <c r="BL2" s="14"/>
      <c r="BM2" s="14"/>
      <c r="BN2" s="14"/>
      <c r="BO2" s="14"/>
      <c r="BP2" s="14"/>
      <c r="BQ2" s="14"/>
      <c r="BR2" s="14"/>
      <c r="BS2" s="14"/>
      <c r="BT2" s="14"/>
      <c r="BU2" s="14"/>
      <c r="BV2" s="14"/>
      <c r="BW2" s="14"/>
      <c r="BX2" s="14"/>
      <c r="BY2" s="14"/>
      <c r="BZ2" s="14"/>
      <c r="CA2" s="14"/>
      <c r="CB2" s="14"/>
      <c r="CC2" s="14"/>
      <c r="CD2" s="14"/>
      <c r="CE2" s="61"/>
      <c r="CF2" s="61"/>
      <c r="CG2" s="61"/>
      <c r="CH2" s="400"/>
      <c r="CI2" s="55"/>
      <c r="CJ2" s="57"/>
      <c r="CK2" s="57"/>
      <c r="CL2" s="57"/>
    </row>
    <row r="3" spans="1:90" s="12" customFormat="1" x14ac:dyDescent="0.25">
      <c r="A3" s="398"/>
      <c r="B3" s="14"/>
      <c r="C3" s="14"/>
      <c r="D3" s="14"/>
      <c r="E3" s="59"/>
      <c r="F3" s="60"/>
      <c r="G3" s="14"/>
      <c r="H3" s="14"/>
      <c r="I3" s="14"/>
      <c r="J3" s="14"/>
      <c r="K3" s="14"/>
      <c r="L3" s="14"/>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4"/>
      <c r="AS3" s="14"/>
      <c r="AT3" s="14"/>
      <c r="AU3" s="14"/>
      <c r="AV3" s="14"/>
      <c r="AW3" s="14"/>
      <c r="AX3" s="14"/>
      <c r="AY3" s="14"/>
      <c r="AZ3" s="14"/>
      <c r="BA3" s="14"/>
      <c r="BB3" s="14"/>
      <c r="BC3" s="14"/>
      <c r="BD3" s="14"/>
      <c r="BE3" s="14"/>
      <c r="BF3" s="14"/>
      <c r="BG3" s="14"/>
      <c r="BH3" s="14"/>
      <c r="BI3" s="14"/>
      <c r="BJ3" s="14"/>
      <c r="BK3" s="14"/>
      <c r="BL3" s="14"/>
      <c r="BM3" s="14"/>
      <c r="BN3" s="14"/>
      <c r="BO3" s="14"/>
      <c r="BP3" s="14"/>
      <c r="BQ3" s="14"/>
      <c r="BR3" s="14"/>
      <c r="BS3" s="14"/>
      <c r="BT3" s="14"/>
      <c r="BU3" s="14"/>
      <c r="BV3" s="14"/>
      <c r="BW3" s="14"/>
      <c r="BX3" s="14"/>
      <c r="BY3" s="14"/>
      <c r="BZ3" s="14"/>
      <c r="CA3" s="14"/>
      <c r="CB3" s="14"/>
      <c r="CC3" s="14"/>
      <c r="CD3" s="14"/>
      <c r="CE3" s="14"/>
      <c r="CF3" s="14"/>
      <c r="CG3" s="14"/>
      <c r="CH3" s="400"/>
      <c r="CI3" s="55"/>
      <c r="CJ3" s="57"/>
      <c r="CL3" s="57"/>
    </row>
    <row r="4" spans="1:90" s="14" customFormat="1" ht="12" customHeight="1" x14ac:dyDescent="0.25">
      <c r="A4" s="399"/>
      <c r="E4" s="59"/>
      <c r="F4" s="58"/>
      <c r="CH4" s="400"/>
      <c r="CI4" s="55"/>
      <c r="CJ4" s="57"/>
      <c r="CK4" s="57"/>
      <c r="CL4" s="57"/>
    </row>
    <row r="5" spans="1:90" s="14" customFormat="1" x14ac:dyDescent="0.25">
      <c r="A5" s="399"/>
      <c r="B5" s="197"/>
      <c r="C5" s="182"/>
      <c r="D5" s="182"/>
      <c r="E5" s="182"/>
      <c r="F5" s="198"/>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2"/>
      <c r="AI5" s="182"/>
      <c r="AJ5" s="182"/>
      <c r="AK5" s="182"/>
      <c r="AL5" s="182"/>
      <c r="AM5" s="182"/>
      <c r="AN5" s="182"/>
      <c r="AO5" s="182"/>
      <c r="AP5" s="182"/>
      <c r="AQ5" s="182"/>
      <c r="AR5" s="182"/>
      <c r="AS5" s="182"/>
      <c r="AT5" s="182"/>
      <c r="AU5" s="182"/>
      <c r="AV5" s="182"/>
      <c r="AW5" s="182"/>
      <c r="AX5" s="182"/>
      <c r="AY5" s="182"/>
      <c r="AZ5" s="182"/>
      <c r="BA5" s="182"/>
      <c r="BB5" s="182"/>
      <c r="BC5" s="182"/>
      <c r="BD5" s="182"/>
      <c r="BE5" s="182"/>
      <c r="BF5" s="182"/>
      <c r="BG5" s="182"/>
      <c r="BH5" s="182"/>
      <c r="BI5" s="182"/>
      <c r="BJ5" s="182"/>
      <c r="BK5" s="182"/>
      <c r="BL5" s="182"/>
      <c r="BM5" s="182"/>
      <c r="BN5" s="182"/>
      <c r="BO5" s="182"/>
      <c r="BP5" s="182"/>
      <c r="BQ5" s="182"/>
      <c r="BR5" s="182"/>
      <c r="BS5" s="182"/>
      <c r="BT5" s="182"/>
      <c r="BU5" s="182"/>
      <c r="BV5" s="182"/>
      <c r="BW5" s="182"/>
      <c r="BX5" s="182"/>
      <c r="BY5" s="182"/>
      <c r="BZ5" s="182"/>
      <c r="CA5" s="182"/>
      <c r="CB5" s="182"/>
      <c r="CC5" s="182"/>
      <c r="CD5" s="182"/>
      <c r="CE5" s="182"/>
      <c r="CF5" s="182"/>
      <c r="CG5" s="199"/>
      <c r="CH5" s="399"/>
      <c r="CJ5" s="57"/>
      <c r="CK5" s="57"/>
      <c r="CL5" s="57"/>
    </row>
    <row r="6" spans="1:90" s="55" customFormat="1" ht="12.75" x14ac:dyDescent="0.25">
      <c r="A6" s="400"/>
      <c r="B6" s="143" t="s">
        <v>32</v>
      </c>
      <c r="C6" s="90" t="s">
        <v>105</v>
      </c>
      <c r="E6" s="90"/>
      <c r="F6" s="56"/>
      <c r="G6" s="54" t="s">
        <v>33</v>
      </c>
      <c r="H6" s="91" t="s">
        <v>659</v>
      </c>
      <c r="I6" s="91"/>
      <c r="J6" s="91"/>
      <c r="K6" s="91"/>
      <c r="L6" s="91"/>
      <c r="M6" s="91"/>
      <c r="N6" s="91"/>
      <c r="O6" s="91"/>
      <c r="P6" s="91"/>
      <c r="Q6" s="91"/>
      <c r="R6" s="91"/>
      <c r="S6" s="91"/>
      <c r="T6" s="89"/>
      <c r="V6" s="89"/>
      <c r="X6" s="89"/>
      <c r="Z6" s="89"/>
      <c r="AB6" s="89"/>
      <c r="AD6" s="89"/>
      <c r="AF6" s="89"/>
      <c r="AH6" s="89"/>
      <c r="AJ6" s="89"/>
      <c r="AL6" s="89"/>
      <c r="AN6" s="89"/>
      <c r="BZ6" s="89"/>
      <c r="CE6" s="54" t="s">
        <v>34</v>
      </c>
      <c r="CF6" s="52"/>
      <c r="CG6" s="200"/>
      <c r="CH6" s="400"/>
    </row>
    <row r="7" spans="1:90" s="55" customFormat="1" ht="12.75" x14ac:dyDescent="0.25">
      <c r="A7" s="400"/>
      <c r="B7" s="143" t="s">
        <v>35</v>
      </c>
      <c r="C7" s="90" t="s">
        <v>222</v>
      </c>
      <c r="E7" s="19"/>
      <c r="F7" s="56"/>
      <c r="G7" s="54" t="s">
        <v>36</v>
      </c>
      <c r="H7" s="91" t="s">
        <v>659</v>
      </c>
      <c r="I7" s="91"/>
      <c r="J7" s="91"/>
      <c r="K7" s="91"/>
      <c r="L7" s="91"/>
      <c r="M7" s="91"/>
      <c r="N7" s="91"/>
      <c r="O7" s="91"/>
      <c r="P7" s="91"/>
      <c r="Q7" s="91"/>
      <c r="R7" s="91"/>
      <c r="S7" s="91"/>
      <c r="T7" s="89"/>
      <c r="V7" s="89"/>
      <c r="X7" s="89"/>
      <c r="Z7" s="89"/>
      <c r="AB7" s="89"/>
      <c r="AD7" s="89"/>
      <c r="AF7" s="89"/>
      <c r="AH7" s="89"/>
      <c r="AJ7" s="89"/>
      <c r="AL7" s="89"/>
      <c r="AN7" s="89"/>
      <c r="BZ7" s="89"/>
      <c r="CE7" s="54" t="s">
        <v>37</v>
      </c>
      <c r="CF7" s="52"/>
      <c r="CG7" s="200"/>
      <c r="CH7" s="400"/>
    </row>
    <row r="8" spans="1:90" s="55" customFormat="1" ht="12.75" x14ac:dyDescent="0.25">
      <c r="A8" s="400"/>
      <c r="B8" s="143" t="s">
        <v>38</v>
      </c>
      <c r="C8" s="90" t="s">
        <v>106</v>
      </c>
      <c r="E8" s="19"/>
      <c r="F8" s="56"/>
      <c r="G8" s="54" t="s">
        <v>39</v>
      </c>
      <c r="H8" s="91" t="s">
        <v>56</v>
      </c>
      <c r="I8" s="91"/>
      <c r="J8" s="91"/>
      <c r="K8" s="91"/>
      <c r="L8" s="91"/>
      <c r="M8" s="91"/>
      <c r="N8" s="91"/>
      <c r="O8" s="91"/>
      <c r="P8" s="91"/>
      <c r="Q8" s="91"/>
      <c r="R8" s="91"/>
      <c r="S8" s="91"/>
      <c r="T8" s="89"/>
      <c r="V8" s="89"/>
      <c r="X8" s="89"/>
      <c r="Z8" s="89"/>
      <c r="AB8" s="89"/>
      <c r="AD8" s="89"/>
      <c r="AF8" s="89"/>
      <c r="AH8" s="89"/>
      <c r="AJ8" s="89"/>
      <c r="AL8" s="89"/>
      <c r="AN8" s="89"/>
      <c r="BZ8" s="89"/>
      <c r="CE8" s="54" t="s">
        <v>40</v>
      </c>
      <c r="CF8" s="201">
        <v>45986</v>
      </c>
      <c r="CG8" s="200"/>
      <c r="CH8" s="400"/>
    </row>
    <row r="9" spans="1:90" s="14" customFormat="1" x14ac:dyDescent="0.25">
      <c r="A9" s="399"/>
      <c r="B9" s="202" t="s">
        <v>41</v>
      </c>
      <c r="C9" s="90" t="s">
        <v>107</v>
      </c>
      <c r="F9" s="53"/>
      <c r="G9" s="54" t="s">
        <v>42</v>
      </c>
      <c r="H9" s="91" t="s">
        <v>57</v>
      </c>
      <c r="I9" s="91"/>
      <c r="J9" s="91"/>
      <c r="K9" s="91"/>
      <c r="L9" s="91"/>
      <c r="M9" s="91"/>
      <c r="N9" s="91"/>
      <c r="O9" s="91"/>
      <c r="P9" s="91"/>
      <c r="Q9" s="91"/>
      <c r="R9" s="91"/>
      <c r="S9" s="91"/>
      <c r="CE9" s="54" t="s">
        <v>43</v>
      </c>
      <c r="CF9" s="203" t="s">
        <v>625</v>
      </c>
      <c r="CG9" s="204"/>
      <c r="CH9" s="399"/>
    </row>
    <row r="10" spans="1:90" s="14" customFormat="1" x14ac:dyDescent="0.25">
      <c r="A10" s="399"/>
      <c r="B10" s="186"/>
      <c r="C10" s="187"/>
      <c r="D10" s="187"/>
      <c r="E10" s="187"/>
      <c r="F10" s="205"/>
      <c r="G10" s="187"/>
      <c r="H10" s="187"/>
      <c r="I10" s="187"/>
      <c r="J10" s="187"/>
      <c r="K10" s="187"/>
      <c r="L10" s="187"/>
      <c r="M10" s="187"/>
      <c r="N10" s="187"/>
      <c r="O10" s="187"/>
      <c r="P10" s="187"/>
      <c r="Q10" s="187"/>
      <c r="R10" s="187"/>
      <c r="S10" s="187"/>
      <c r="T10" s="187"/>
      <c r="U10" s="187"/>
      <c r="V10" s="187"/>
      <c r="W10" s="187"/>
      <c r="X10" s="187"/>
      <c r="Y10" s="187"/>
      <c r="Z10" s="187"/>
      <c r="AA10" s="187"/>
      <c r="AB10" s="187"/>
      <c r="AC10" s="187"/>
      <c r="AD10" s="187"/>
      <c r="AE10" s="187"/>
      <c r="AF10" s="187"/>
      <c r="AG10" s="187"/>
      <c r="AH10" s="187"/>
      <c r="AI10" s="187"/>
      <c r="AJ10" s="187"/>
      <c r="AK10" s="187"/>
      <c r="AL10" s="187"/>
      <c r="AM10" s="187"/>
      <c r="AN10" s="187"/>
      <c r="AO10" s="187"/>
      <c r="AP10" s="187"/>
      <c r="AQ10" s="187"/>
      <c r="AR10" s="187"/>
      <c r="AS10" s="187"/>
      <c r="AT10" s="187"/>
      <c r="AU10" s="187"/>
      <c r="AV10" s="187"/>
      <c r="AW10" s="187"/>
      <c r="AX10" s="187"/>
      <c r="AY10" s="187"/>
      <c r="AZ10" s="187"/>
      <c r="BA10" s="187"/>
      <c r="BB10" s="187"/>
      <c r="BC10" s="187"/>
      <c r="BD10" s="187"/>
      <c r="BE10" s="187"/>
      <c r="BF10" s="187"/>
      <c r="BG10" s="187"/>
      <c r="BH10" s="187"/>
      <c r="BI10" s="187"/>
      <c r="BJ10" s="187"/>
      <c r="BK10" s="187"/>
      <c r="BL10" s="187"/>
      <c r="BM10" s="187"/>
      <c r="BN10" s="187"/>
      <c r="BO10" s="187"/>
      <c r="BP10" s="187"/>
      <c r="BQ10" s="187"/>
      <c r="BR10" s="187"/>
      <c r="BS10" s="187"/>
      <c r="BT10" s="187"/>
      <c r="BU10" s="187"/>
      <c r="BV10" s="187"/>
      <c r="BW10" s="187"/>
      <c r="BX10" s="187"/>
      <c r="BY10" s="187"/>
      <c r="BZ10" s="187"/>
      <c r="CA10" s="187"/>
      <c r="CB10" s="187"/>
      <c r="CC10" s="187"/>
      <c r="CD10" s="187"/>
      <c r="CE10" s="187"/>
      <c r="CF10" s="187"/>
      <c r="CG10" s="206"/>
      <c r="CH10" s="399"/>
    </row>
    <row r="11" spans="1:90" s="14" customFormat="1" ht="15.75" thickBot="1" x14ac:dyDescent="0.3">
      <c r="A11" s="399"/>
      <c r="F11" s="53"/>
      <c r="CH11" s="399"/>
    </row>
    <row r="12" spans="1:90" ht="15" customHeight="1" thickBot="1" x14ac:dyDescent="0.25">
      <c r="B12" s="908" t="s">
        <v>44</v>
      </c>
      <c r="C12" s="909"/>
      <c r="D12" s="912">
        <v>0.15</v>
      </c>
      <c r="E12" s="914" t="s">
        <v>293</v>
      </c>
      <c r="F12" s="915"/>
      <c r="G12" s="915"/>
      <c r="H12" s="915"/>
      <c r="I12" s="914" t="s">
        <v>292</v>
      </c>
      <c r="J12" s="915"/>
      <c r="K12" s="915"/>
      <c r="L12" s="915"/>
      <c r="M12" s="916" t="s">
        <v>294</v>
      </c>
      <c r="N12" s="917"/>
      <c r="O12" s="917"/>
      <c r="P12" s="918"/>
      <c r="Q12" s="919" t="s">
        <v>114</v>
      </c>
      <c r="R12" s="920"/>
      <c r="S12" s="921" t="s">
        <v>68</v>
      </c>
      <c r="T12" s="915" t="s">
        <v>73</v>
      </c>
      <c r="U12" s="915"/>
      <c r="V12" s="919" t="s">
        <v>72</v>
      </c>
      <c r="W12" s="920"/>
      <c r="X12" s="919" t="s">
        <v>71</v>
      </c>
      <c r="Y12" s="920"/>
      <c r="Z12" s="919" t="s">
        <v>70</v>
      </c>
      <c r="AA12" s="920"/>
      <c r="AB12" s="919" t="s">
        <v>69</v>
      </c>
      <c r="AC12" s="920"/>
      <c r="AD12" s="919" t="s">
        <v>261</v>
      </c>
      <c r="AE12" s="920"/>
      <c r="AF12" s="919" t="s">
        <v>262</v>
      </c>
      <c r="AG12" s="920"/>
      <c r="AH12" s="919" t="s">
        <v>263</v>
      </c>
      <c r="AI12" s="920"/>
      <c r="AJ12" s="919" t="s">
        <v>264</v>
      </c>
      <c r="AK12" s="920"/>
      <c r="AL12" s="919" t="s">
        <v>265</v>
      </c>
      <c r="AM12" s="920"/>
      <c r="AN12" s="919" t="s">
        <v>266</v>
      </c>
      <c r="AO12" s="920"/>
      <c r="AP12" s="919" t="s">
        <v>299</v>
      </c>
      <c r="AQ12" s="920"/>
      <c r="AR12" s="919" t="s">
        <v>302</v>
      </c>
      <c r="AS12" s="920"/>
      <c r="AT12" s="919" t="s">
        <v>303</v>
      </c>
      <c r="AU12" s="920"/>
      <c r="AV12" s="919" t="s">
        <v>304</v>
      </c>
      <c r="AW12" s="920"/>
      <c r="AX12" s="919" t="s">
        <v>310</v>
      </c>
      <c r="AY12" s="920"/>
      <c r="AZ12" s="919" t="s">
        <v>311</v>
      </c>
      <c r="BA12" s="920"/>
      <c r="BB12" s="919" t="s">
        <v>312</v>
      </c>
      <c r="BC12" s="920"/>
      <c r="BD12" s="919" t="s">
        <v>313</v>
      </c>
      <c r="BE12" s="920"/>
      <c r="BF12" s="919" t="s">
        <v>314</v>
      </c>
      <c r="BG12" s="920"/>
      <c r="BH12" s="919" t="s">
        <v>315</v>
      </c>
      <c r="BI12" s="920"/>
      <c r="BJ12" s="919" t="s">
        <v>316</v>
      </c>
      <c r="BK12" s="920"/>
      <c r="BL12" s="919" t="s">
        <v>317</v>
      </c>
      <c r="BM12" s="920"/>
      <c r="BN12" s="919" t="s">
        <v>318</v>
      </c>
      <c r="BO12" s="920"/>
      <c r="BP12" s="919" t="s">
        <v>319</v>
      </c>
      <c r="BQ12" s="920"/>
      <c r="BR12" s="919" t="s">
        <v>527</v>
      </c>
      <c r="BS12" s="920"/>
      <c r="BT12" s="919" t="s">
        <v>621</v>
      </c>
      <c r="BU12" s="920"/>
      <c r="BV12" s="919" t="s">
        <v>622</v>
      </c>
      <c r="BW12" s="920"/>
      <c r="BX12" s="919" t="s">
        <v>623</v>
      </c>
      <c r="BY12" s="920"/>
      <c r="BZ12" s="926" t="s">
        <v>121</v>
      </c>
      <c r="CA12" s="927"/>
      <c r="CB12" s="921" t="s">
        <v>68</v>
      </c>
      <c r="CC12" s="915" t="s">
        <v>122</v>
      </c>
      <c r="CD12" s="915"/>
      <c r="CE12" s="921" t="s">
        <v>68</v>
      </c>
      <c r="CF12" s="915" t="s">
        <v>86</v>
      </c>
      <c r="CG12" s="915"/>
    </row>
    <row r="13" spans="1:90" ht="21" customHeight="1" thickBot="1" x14ac:dyDescent="0.25">
      <c r="B13" s="910"/>
      <c r="C13" s="911"/>
      <c r="D13" s="913"/>
      <c r="E13" s="669" t="s">
        <v>67</v>
      </c>
      <c r="F13" s="669" t="s">
        <v>65</v>
      </c>
      <c r="G13" s="669" t="s">
        <v>66</v>
      </c>
      <c r="H13" s="669" t="s">
        <v>64</v>
      </c>
      <c r="I13" s="669" t="s">
        <v>67</v>
      </c>
      <c r="J13" s="669" t="s">
        <v>65</v>
      </c>
      <c r="K13" s="669" t="s">
        <v>66</v>
      </c>
      <c r="L13" s="669" t="s">
        <v>64</v>
      </c>
      <c r="M13" s="669" t="s">
        <v>67</v>
      </c>
      <c r="N13" s="669" t="s">
        <v>65</v>
      </c>
      <c r="O13" s="669" t="s">
        <v>66</v>
      </c>
      <c r="P13" s="669" t="s">
        <v>64</v>
      </c>
      <c r="Q13" s="669" t="s">
        <v>65</v>
      </c>
      <c r="R13" s="669" t="s">
        <v>115</v>
      </c>
      <c r="S13" s="913"/>
      <c r="T13" s="669" t="s">
        <v>65</v>
      </c>
      <c r="U13" s="669" t="s">
        <v>64</v>
      </c>
      <c r="V13" s="669" t="s">
        <v>65</v>
      </c>
      <c r="W13" s="669" t="s">
        <v>64</v>
      </c>
      <c r="X13" s="669" t="s">
        <v>65</v>
      </c>
      <c r="Y13" s="669" t="s">
        <v>64</v>
      </c>
      <c r="Z13" s="669" t="s">
        <v>65</v>
      </c>
      <c r="AA13" s="669" t="s">
        <v>64</v>
      </c>
      <c r="AB13" s="669" t="s">
        <v>65</v>
      </c>
      <c r="AC13" s="669" t="s">
        <v>64</v>
      </c>
      <c r="AD13" s="669" t="s">
        <v>65</v>
      </c>
      <c r="AE13" s="669" t="s">
        <v>64</v>
      </c>
      <c r="AF13" s="669" t="s">
        <v>65</v>
      </c>
      <c r="AG13" s="669" t="s">
        <v>64</v>
      </c>
      <c r="AH13" s="669" t="s">
        <v>65</v>
      </c>
      <c r="AI13" s="669" t="s">
        <v>64</v>
      </c>
      <c r="AJ13" s="669" t="s">
        <v>65</v>
      </c>
      <c r="AK13" s="669" t="s">
        <v>64</v>
      </c>
      <c r="AL13" s="669" t="s">
        <v>65</v>
      </c>
      <c r="AM13" s="669" t="s">
        <v>64</v>
      </c>
      <c r="AN13" s="669" t="s">
        <v>65</v>
      </c>
      <c r="AO13" s="669" t="s">
        <v>64</v>
      </c>
      <c r="AP13" s="669" t="s">
        <v>65</v>
      </c>
      <c r="AQ13" s="669" t="s">
        <v>64</v>
      </c>
      <c r="AR13" s="669" t="s">
        <v>65</v>
      </c>
      <c r="AS13" s="669" t="s">
        <v>64</v>
      </c>
      <c r="AT13" s="669" t="s">
        <v>65</v>
      </c>
      <c r="AU13" s="669" t="s">
        <v>64</v>
      </c>
      <c r="AV13" s="669" t="s">
        <v>65</v>
      </c>
      <c r="AW13" s="669" t="s">
        <v>64</v>
      </c>
      <c r="AX13" s="669" t="s">
        <v>65</v>
      </c>
      <c r="AY13" s="669" t="s">
        <v>64</v>
      </c>
      <c r="AZ13" s="669" t="s">
        <v>65</v>
      </c>
      <c r="BA13" s="669" t="s">
        <v>64</v>
      </c>
      <c r="BB13" s="669" t="s">
        <v>65</v>
      </c>
      <c r="BC13" s="669" t="s">
        <v>64</v>
      </c>
      <c r="BD13" s="669" t="s">
        <v>65</v>
      </c>
      <c r="BE13" s="669" t="s">
        <v>64</v>
      </c>
      <c r="BF13" s="669" t="s">
        <v>65</v>
      </c>
      <c r="BG13" s="669" t="s">
        <v>64</v>
      </c>
      <c r="BH13" s="669" t="s">
        <v>65</v>
      </c>
      <c r="BI13" s="669" t="s">
        <v>64</v>
      </c>
      <c r="BJ13" s="669" t="s">
        <v>65</v>
      </c>
      <c r="BK13" s="669" t="s">
        <v>64</v>
      </c>
      <c r="BL13" s="669" t="s">
        <v>65</v>
      </c>
      <c r="BM13" s="669" t="s">
        <v>64</v>
      </c>
      <c r="BN13" s="669" t="s">
        <v>65</v>
      </c>
      <c r="BO13" s="669" t="s">
        <v>64</v>
      </c>
      <c r="BP13" s="669" t="s">
        <v>65</v>
      </c>
      <c r="BQ13" s="669" t="s">
        <v>64</v>
      </c>
      <c r="BR13" s="760" t="s">
        <v>65</v>
      </c>
      <c r="BS13" s="760" t="s">
        <v>64</v>
      </c>
      <c r="BT13" s="833" t="s">
        <v>65</v>
      </c>
      <c r="BU13" s="833" t="s">
        <v>64</v>
      </c>
      <c r="BV13" s="833" t="s">
        <v>65</v>
      </c>
      <c r="BW13" s="833" t="s">
        <v>64</v>
      </c>
      <c r="BX13" s="833" t="s">
        <v>65</v>
      </c>
      <c r="BY13" s="833" t="s">
        <v>64</v>
      </c>
      <c r="BZ13" s="329" t="s">
        <v>65</v>
      </c>
      <c r="CA13" s="329" t="s">
        <v>64</v>
      </c>
      <c r="CB13" s="913"/>
      <c r="CC13" s="669" t="s">
        <v>65</v>
      </c>
      <c r="CD13" s="669" t="s">
        <v>64</v>
      </c>
      <c r="CE13" s="913"/>
      <c r="CF13" s="669" t="s">
        <v>65</v>
      </c>
      <c r="CG13" s="669" t="s">
        <v>64</v>
      </c>
    </row>
    <row r="14" spans="1:90" s="233" customFormat="1" ht="18.75" customHeight="1" x14ac:dyDescent="0.25">
      <c r="A14" s="401"/>
      <c r="B14" s="922" t="s">
        <v>108</v>
      </c>
      <c r="C14" s="923"/>
      <c r="D14" s="235" t="s">
        <v>90</v>
      </c>
      <c r="E14" s="236"/>
      <c r="F14" s="237"/>
      <c r="G14" s="238"/>
      <c r="H14" s="239">
        <f>H15+H24+H40+H102</f>
        <v>102344133.48189904</v>
      </c>
      <c r="I14" s="236"/>
      <c r="J14" s="237"/>
      <c r="K14" s="238"/>
      <c r="L14" s="239">
        <f>L15+L24+L40+L102</f>
        <v>1853692.92</v>
      </c>
      <c r="M14" s="236"/>
      <c r="N14" s="237"/>
      <c r="O14" s="238"/>
      <c r="P14" s="239">
        <f>P15+P24+P40+P102</f>
        <v>104197826.40189904</v>
      </c>
      <c r="Q14" s="258"/>
      <c r="R14" s="239">
        <f>R15+R24+R40+R102</f>
        <v>100824791.59216703</v>
      </c>
      <c r="S14" s="282">
        <f t="shared" ref="S14:S32" si="0">R14/H14</f>
        <v>0.98515457761923675</v>
      </c>
      <c r="T14" s="241"/>
      <c r="U14" s="239">
        <f>U15+U24+U40+U102</f>
        <v>4082385.9237999995</v>
      </c>
      <c r="V14" s="240"/>
      <c r="W14" s="239">
        <f>W15+W24+W40+W102</f>
        <v>2047427.0586000001</v>
      </c>
      <c r="X14" s="240"/>
      <c r="Y14" s="239">
        <f>Y15+Y24+Y40+Y102</f>
        <v>2817629.5579499998</v>
      </c>
      <c r="Z14" s="240"/>
      <c r="AA14" s="239">
        <f>AA15+AA24+AA40+AA102</f>
        <v>5150092.5728921201</v>
      </c>
      <c r="AB14" s="240"/>
      <c r="AC14" s="239">
        <f>AC15+AC24+AC40+AC102</f>
        <v>1365247.9305168423</v>
      </c>
      <c r="AD14" s="240"/>
      <c r="AE14" s="239">
        <f>AE15+AE24+AE40+AE102</f>
        <v>3124478.763108992</v>
      </c>
      <c r="AF14" s="240"/>
      <c r="AG14" s="239">
        <f>AG15+AG24+AG40+AG102</f>
        <v>1970305.647130419</v>
      </c>
      <c r="AH14" s="240"/>
      <c r="AI14" s="239">
        <f>AI15+AI24+AI40+AI102</f>
        <v>7880556.6884922003</v>
      </c>
      <c r="AJ14" s="240"/>
      <c r="AK14" s="239">
        <f>AK15+AK24+AK40+AK102</f>
        <v>3325277.7410373348</v>
      </c>
      <c r="AL14" s="240"/>
      <c r="AM14" s="239">
        <f>AM15+AM24+AM40+AM102</f>
        <v>4611613.6304374877</v>
      </c>
      <c r="AN14" s="240"/>
      <c r="AO14" s="258">
        <f>AO15+AO24+AO40+AO102</f>
        <v>1259936.7562072885</v>
      </c>
      <c r="AP14" s="422"/>
      <c r="AQ14" s="405">
        <f>AQ15+AQ24+AQ40+AQ102</f>
        <v>4798571.2420346988</v>
      </c>
      <c r="AR14" s="422"/>
      <c r="AS14" s="405">
        <f>AS15+AS24+AS40+AS102</f>
        <v>2918704.4006379037</v>
      </c>
      <c r="AT14" s="422"/>
      <c r="AU14" s="405">
        <f>AU15+AU24+AU40+AU102</f>
        <v>3710567.4066825192</v>
      </c>
      <c r="AV14" s="422"/>
      <c r="AW14" s="405">
        <f>AW15+AW24+AW40+AW102</f>
        <v>3570457.6438580416</v>
      </c>
      <c r="AX14" s="422"/>
      <c r="AY14" s="405">
        <f>AY15+AY24+AY40+AY102</f>
        <v>4323980.2120460961</v>
      </c>
      <c r="AZ14" s="422"/>
      <c r="BA14" s="405">
        <f>BA15+BA24+BA40+BA102</f>
        <v>4713769.8768855995</v>
      </c>
      <c r="BB14" s="422"/>
      <c r="BC14" s="405">
        <f>BC15+BC24+BC40+BC102</f>
        <v>3888308.6964128674</v>
      </c>
      <c r="BD14" s="422"/>
      <c r="BE14" s="405">
        <f>BE15+BE24+BE40+BE102</f>
        <v>1416746.1407458382</v>
      </c>
      <c r="BF14" s="422"/>
      <c r="BG14" s="405">
        <f>BG15+BG24+BG40+BG102</f>
        <v>5360829.1508062407</v>
      </c>
      <c r="BH14" s="422"/>
      <c r="BI14" s="405">
        <f>BI15+BI24+BI40+BI102</f>
        <v>3661407.976951329</v>
      </c>
      <c r="BJ14" s="422"/>
      <c r="BK14" s="405">
        <f>BK15+BK24+BK40+BK102</f>
        <v>4146808.703039079</v>
      </c>
      <c r="BL14" s="422"/>
      <c r="BM14" s="405">
        <f>BM15+BM24+BM40+BM102</f>
        <v>5896434.8450737447</v>
      </c>
      <c r="BN14" s="422"/>
      <c r="BO14" s="405">
        <f>BO15+BO24+BO40+BO102</f>
        <v>1547841.5826629852</v>
      </c>
      <c r="BP14" s="422"/>
      <c r="BQ14" s="405">
        <f>BQ15+BQ24+BQ40+BQ102</f>
        <v>4597065.7472740468</v>
      </c>
      <c r="BR14" s="422"/>
      <c r="BS14" s="405">
        <f>BS15+BS24+BS40+BS102</f>
        <v>3974281.4992627604</v>
      </c>
      <c r="BT14" s="422"/>
      <c r="BU14" s="405">
        <f>BU15+BU24+BU40+BU102</f>
        <v>3783657.901702066</v>
      </c>
      <c r="BV14" s="422"/>
      <c r="BW14" s="405">
        <f>BW15+BW24+BW40+BW102</f>
        <v>880406.295918538</v>
      </c>
      <c r="BX14" s="422"/>
      <c r="BY14" s="405">
        <f>BY15+BY24+BY40+BY102</f>
        <v>0</v>
      </c>
      <c r="BZ14" s="382"/>
      <c r="CA14" s="383">
        <f>CA15+CA24+CA40+CA102</f>
        <v>371346.3075</v>
      </c>
      <c r="CB14" s="282">
        <f t="shared" ref="CB14:CB31" si="1">CA14/H14</f>
        <v>3.6284083402364992E-3</v>
      </c>
      <c r="CC14" s="240"/>
      <c r="CD14" s="239">
        <f>CD15+CD24+CD40+CD102</f>
        <v>101196137.89766702</v>
      </c>
      <c r="CE14" s="282">
        <f>CD14/P14</f>
        <v>0.97119240767408832</v>
      </c>
      <c r="CF14" s="240"/>
      <c r="CG14" s="239">
        <f>CG15+CG24+CG40+CG102</f>
        <v>3001688.5042320034</v>
      </c>
      <c r="CH14" s="401"/>
      <c r="CJ14" s="234"/>
    </row>
    <row r="15" spans="1:90" s="19" customFormat="1" ht="15" customHeight="1" outlineLevel="1" x14ac:dyDescent="0.25">
      <c r="A15" s="402"/>
      <c r="B15" s="924" t="s">
        <v>109</v>
      </c>
      <c r="C15" s="925"/>
      <c r="D15" s="242" t="s">
        <v>110</v>
      </c>
      <c r="E15" s="243"/>
      <c r="F15" s="244"/>
      <c r="G15" s="245"/>
      <c r="H15" s="713">
        <f>SUM(H16,H19,H21)</f>
        <v>9095641.6539990399</v>
      </c>
      <c r="I15" s="243"/>
      <c r="J15" s="244"/>
      <c r="K15" s="245"/>
      <c r="L15" s="713">
        <f>SUM(L16,L19,L21)</f>
        <v>0</v>
      </c>
      <c r="M15" s="243"/>
      <c r="N15" s="244"/>
      <c r="O15" s="245"/>
      <c r="P15" s="713">
        <f>SUM(P16,P19,P21)</f>
        <v>9095641.6539990399</v>
      </c>
      <c r="Q15" s="259"/>
      <c r="R15" s="713">
        <f>SUM(R16,R19,R21)</f>
        <v>9095641.6539990399</v>
      </c>
      <c r="S15" s="248">
        <f t="shared" si="0"/>
        <v>1</v>
      </c>
      <c r="T15" s="247"/>
      <c r="U15" s="713">
        <f>SUM(U16,U19,U21)</f>
        <v>3955948.8537999997</v>
      </c>
      <c r="V15" s="246"/>
      <c r="W15" s="713">
        <f>SUM(W16,W19,W21)</f>
        <v>2047427.0586000001</v>
      </c>
      <c r="X15" s="246"/>
      <c r="Y15" s="713">
        <f>SUM(Y16,Y19,Y21)</f>
        <v>2691192.48795</v>
      </c>
      <c r="Z15" s="246"/>
      <c r="AA15" s="713">
        <f>SUM(AA16,AA19,AA21)</f>
        <v>0</v>
      </c>
      <c r="AB15" s="246"/>
      <c r="AC15" s="713">
        <f>SUM(AC16,AC19,AC21)</f>
        <v>0</v>
      </c>
      <c r="AD15" s="246"/>
      <c r="AE15" s="713">
        <f>SUM(AE16,AE19,AE21)</f>
        <v>0</v>
      </c>
      <c r="AF15" s="246"/>
      <c r="AG15" s="713">
        <f>SUM(AG16,AG19,AG21)</f>
        <v>0</v>
      </c>
      <c r="AH15" s="246"/>
      <c r="AI15" s="713">
        <f>SUM(AI16,AI19,AI21)</f>
        <v>0</v>
      </c>
      <c r="AJ15" s="246"/>
      <c r="AK15" s="713">
        <f>SUM(AK16,AK19,AK21)</f>
        <v>333902.6536490405</v>
      </c>
      <c r="AL15" s="246"/>
      <c r="AM15" s="713">
        <f>SUM(AM16,AM19,AM21)</f>
        <v>0</v>
      </c>
      <c r="AN15" s="246"/>
      <c r="AO15" s="259">
        <f>SUM(AO16,AO19,AO21)</f>
        <v>0</v>
      </c>
      <c r="AP15" s="423"/>
      <c r="AQ15" s="259">
        <f>SUM(AQ16,AQ19,AQ21)</f>
        <v>67170.600000000006</v>
      </c>
      <c r="AR15" s="423"/>
      <c r="AS15" s="259">
        <f>SUM(AS16,AS19,AS21)</f>
        <v>0</v>
      </c>
      <c r="AT15" s="423"/>
      <c r="AU15" s="259">
        <f>SUM(AU16,AU19,AU21)</f>
        <v>0</v>
      </c>
      <c r="AV15" s="423"/>
      <c r="AW15" s="259">
        <f>SUM(AW16,AW19,AW21)</f>
        <v>0</v>
      </c>
      <c r="AX15" s="423"/>
      <c r="AY15" s="259">
        <f>SUM(AY16,AY19,AY21)</f>
        <v>0</v>
      </c>
      <c r="AZ15" s="423"/>
      <c r="BA15" s="259">
        <f>SUM(BA16,BA19,BA21)</f>
        <v>0</v>
      </c>
      <c r="BB15" s="423"/>
      <c r="BC15" s="259">
        <f>SUM(BC16,BC19,BC21)</f>
        <v>0</v>
      </c>
      <c r="BD15" s="423"/>
      <c r="BE15" s="259">
        <f>SUM(BE16,BE19,BE21)</f>
        <v>0</v>
      </c>
      <c r="BF15" s="423"/>
      <c r="BG15" s="259">
        <f>SUM(BG16,BG19,BG21)</f>
        <v>0</v>
      </c>
      <c r="BH15" s="423"/>
      <c r="BI15" s="259">
        <f>SUM(BI16,BI19,BI21)</f>
        <v>0</v>
      </c>
      <c r="BJ15" s="423"/>
      <c r="BK15" s="259">
        <f>SUM(BK16,BK19,BK21)</f>
        <v>0</v>
      </c>
      <c r="BL15" s="423"/>
      <c r="BM15" s="259">
        <f>SUM(BM16,BM19,BM21)</f>
        <v>0</v>
      </c>
      <c r="BN15" s="423"/>
      <c r="BO15" s="259">
        <f>SUM(BO16,BO19,BO21)</f>
        <v>0</v>
      </c>
      <c r="BP15" s="423"/>
      <c r="BQ15" s="259">
        <f>SUM(BQ16,BQ19,BQ21)</f>
        <v>0</v>
      </c>
      <c r="BR15" s="423"/>
      <c r="BS15" s="259">
        <f>SUM(BS16,BS19,BS21)</f>
        <v>0</v>
      </c>
      <c r="BT15" s="423"/>
      <c r="BU15" s="259">
        <f>SUM(BU16,BU19,BU21)</f>
        <v>0</v>
      </c>
      <c r="BV15" s="423"/>
      <c r="BW15" s="259">
        <f>SUM(BW16,BW19,BW21)</f>
        <v>0</v>
      </c>
      <c r="BX15" s="423"/>
      <c r="BY15" s="259">
        <f>SUM(BY16,BY19,BY21)</f>
        <v>0</v>
      </c>
      <c r="BZ15" s="384"/>
      <c r="CA15" s="714">
        <f>SUM(CA16,CA19,CA21)</f>
        <v>0</v>
      </c>
      <c r="CB15" s="377">
        <f t="shared" si="1"/>
        <v>0</v>
      </c>
      <c r="CC15" s="246"/>
      <c r="CD15" s="713">
        <f>SUM(CD16,CD19,CD21)</f>
        <v>9095641.6539990399</v>
      </c>
      <c r="CE15" s="248">
        <f t="shared" ref="CE15:CE32" si="2">CD15/H15</f>
        <v>1</v>
      </c>
      <c r="CF15" s="246"/>
      <c r="CG15" s="713">
        <f>SUM(CG16,CG19,CG21)</f>
        <v>0</v>
      </c>
      <c r="CH15" s="402"/>
      <c r="CJ15" s="52"/>
    </row>
    <row r="16" spans="1:90" s="19" customFormat="1" ht="15" customHeight="1" outlineLevel="2" x14ac:dyDescent="0.25">
      <c r="A16" s="402"/>
      <c r="B16" s="928" t="s">
        <v>111</v>
      </c>
      <c r="C16" s="929"/>
      <c r="D16" s="256" t="s">
        <v>257</v>
      </c>
      <c r="E16" s="249"/>
      <c r="F16" s="250"/>
      <c r="G16" s="251"/>
      <c r="H16" s="252">
        <f>SUM(H17:H18)</f>
        <v>8021465.0729990406</v>
      </c>
      <c r="I16" s="249"/>
      <c r="J16" s="250"/>
      <c r="K16" s="251"/>
      <c r="L16" s="252">
        <f>SUM(L17:L18)</f>
        <v>0</v>
      </c>
      <c r="M16" s="249"/>
      <c r="N16" s="250"/>
      <c r="O16" s="251"/>
      <c r="P16" s="252">
        <f>SUM(P17:P18)</f>
        <v>8021465.0729990406</v>
      </c>
      <c r="Q16" s="260"/>
      <c r="R16" s="260">
        <f>SUM(R17:R18)</f>
        <v>8021465.0729990406</v>
      </c>
      <c r="S16" s="255">
        <f t="shared" si="0"/>
        <v>1</v>
      </c>
      <c r="T16" s="254"/>
      <c r="U16" s="252">
        <f>SUM(U17:U18)</f>
        <v>2881772.2727999999</v>
      </c>
      <c r="V16" s="253"/>
      <c r="W16" s="252">
        <f>SUM(W17:W18)</f>
        <v>2047427.0586000001</v>
      </c>
      <c r="X16" s="253"/>
      <c r="Y16" s="252">
        <f>SUM(Y17:Y18)</f>
        <v>2691192.48795</v>
      </c>
      <c r="Z16" s="253"/>
      <c r="AA16" s="252">
        <f>SUM(AA17:AA18)</f>
        <v>0</v>
      </c>
      <c r="AB16" s="253"/>
      <c r="AC16" s="252">
        <f>SUM(AC17:AC18)</f>
        <v>0</v>
      </c>
      <c r="AD16" s="253"/>
      <c r="AE16" s="252">
        <f>SUM(AE17:AE18)</f>
        <v>0</v>
      </c>
      <c r="AF16" s="253"/>
      <c r="AG16" s="252">
        <f>SUM(AG17:AG18)</f>
        <v>0</v>
      </c>
      <c r="AH16" s="253"/>
      <c r="AI16" s="252">
        <f>SUM(AI17:AI18)</f>
        <v>0</v>
      </c>
      <c r="AJ16" s="253"/>
      <c r="AK16" s="252">
        <f>SUM(AK17:AK18)</f>
        <v>333902.6536490405</v>
      </c>
      <c r="AL16" s="253"/>
      <c r="AM16" s="252">
        <f>SUM(AM17:AM18)</f>
        <v>0</v>
      </c>
      <c r="AN16" s="253"/>
      <c r="AO16" s="260">
        <f>SUM(AO17:AO18)</f>
        <v>0</v>
      </c>
      <c r="AP16" s="424"/>
      <c r="AQ16" s="260">
        <f>SUM(AQ17:AQ18)</f>
        <v>67170.600000000006</v>
      </c>
      <c r="AR16" s="424"/>
      <c r="AS16" s="260">
        <f>SUM(AS17:AS18)</f>
        <v>0</v>
      </c>
      <c r="AT16" s="424"/>
      <c r="AU16" s="260">
        <f>SUM(AU17:AU18)</f>
        <v>0</v>
      </c>
      <c r="AV16" s="424"/>
      <c r="AW16" s="260">
        <f>SUM(AW17:AW18)</f>
        <v>0</v>
      </c>
      <c r="AX16" s="424"/>
      <c r="AY16" s="260">
        <f>SUM(AY17:AY18)</f>
        <v>0</v>
      </c>
      <c r="AZ16" s="424"/>
      <c r="BA16" s="260">
        <f>SUM(BA17:BA18)</f>
        <v>0</v>
      </c>
      <c r="BB16" s="424"/>
      <c r="BC16" s="260">
        <f>SUM(BC17:BC18)</f>
        <v>0</v>
      </c>
      <c r="BD16" s="424"/>
      <c r="BE16" s="260">
        <f>SUM(BE17:BE18)</f>
        <v>0</v>
      </c>
      <c r="BF16" s="424"/>
      <c r="BG16" s="260">
        <f>SUM(BG17:BG18)</f>
        <v>0</v>
      </c>
      <c r="BH16" s="424"/>
      <c r="BI16" s="260">
        <f>SUM(BI17:BI18)</f>
        <v>0</v>
      </c>
      <c r="BJ16" s="424"/>
      <c r="BK16" s="260">
        <f>SUM(BK17:BK18)</f>
        <v>0</v>
      </c>
      <c r="BL16" s="424"/>
      <c r="BM16" s="260">
        <f>SUM(BM17:BM18)</f>
        <v>0</v>
      </c>
      <c r="BN16" s="424"/>
      <c r="BO16" s="260">
        <f>SUM(BO17:BO18)</f>
        <v>0</v>
      </c>
      <c r="BP16" s="424"/>
      <c r="BQ16" s="260">
        <f>SUM(BQ17:BQ18)</f>
        <v>0</v>
      </c>
      <c r="BR16" s="424"/>
      <c r="BS16" s="260">
        <f>SUM(BS17:BS18)</f>
        <v>0</v>
      </c>
      <c r="BT16" s="424"/>
      <c r="BU16" s="260">
        <f>SUM(BU17:BU18)</f>
        <v>0</v>
      </c>
      <c r="BV16" s="424"/>
      <c r="BW16" s="260">
        <f>SUM(BW17:BW18)</f>
        <v>0</v>
      </c>
      <c r="BX16" s="424"/>
      <c r="BY16" s="260">
        <f>SUM(BY17:BY18)</f>
        <v>0</v>
      </c>
      <c r="BZ16" s="386"/>
      <c r="CA16" s="387">
        <f>SUM(CA17:CA18)</f>
        <v>0</v>
      </c>
      <c r="CB16" s="378">
        <f t="shared" si="1"/>
        <v>0</v>
      </c>
      <c r="CC16" s="253"/>
      <c r="CD16" s="252">
        <f>SUM(CD17:CD18)</f>
        <v>8021465.0729990406</v>
      </c>
      <c r="CE16" s="255">
        <f t="shared" si="2"/>
        <v>1</v>
      </c>
      <c r="CF16" s="253"/>
      <c r="CG16" s="252">
        <f>SUM(CG17:CG18)</f>
        <v>0</v>
      </c>
      <c r="CH16" s="402"/>
      <c r="CJ16" s="52"/>
    </row>
    <row r="17" spans="2:88" s="15" customFormat="1" ht="73.5" customHeight="1" outlineLevel="3" x14ac:dyDescent="0.2">
      <c r="B17" s="715"/>
      <c r="C17" s="716"/>
      <c r="D17" s="717" t="s">
        <v>126</v>
      </c>
      <c r="E17" s="718" t="s">
        <v>124</v>
      </c>
      <c r="F17" s="719">
        <v>8359.3499999989999</v>
      </c>
      <c r="G17" s="434">
        <v>479.79</v>
      </c>
      <c r="H17" s="435">
        <f>F17*G17</f>
        <v>4010732.5364995203</v>
      </c>
      <c r="I17" s="718"/>
      <c r="J17" s="719"/>
      <c r="K17" s="434"/>
      <c r="L17" s="435"/>
      <c r="M17" s="718" t="s">
        <v>124</v>
      </c>
      <c r="N17" s="719">
        <v>8359.3499999989999</v>
      </c>
      <c r="O17" s="434">
        <v>479.79</v>
      </c>
      <c r="P17" s="435">
        <f>N17*O17</f>
        <v>4010732.5364995203</v>
      </c>
      <c r="Q17" s="720">
        <f>+T17+V17+X17+Z17+AB17+AD17+AF17+AH17+AJ17+AL17+AN17+AP17+AR17+AT17+AV17+AX17+AZ17+BB17+BD17+BF17+BH17+BJ17+BL17+BN17+BP17+BR17</f>
        <v>8359.3499999989999</v>
      </c>
      <c r="R17" s="436">
        <f>G17*Q17</f>
        <v>4010732.5364995203</v>
      </c>
      <c r="S17" s="437">
        <f t="shared" si="0"/>
        <v>1</v>
      </c>
      <c r="T17" s="721">
        <v>3003.16</v>
      </c>
      <c r="U17" s="435">
        <f>G17*T17</f>
        <v>1440886.1364</v>
      </c>
      <c r="V17" s="720">
        <v>2133.67</v>
      </c>
      <c r="W17" s="435">
        <f>G17*V17</f>
        <v>1023713.5293000001</v>
      </c>
      <c r="X17" s="720">
        <v>2804.5524999999998</v>
      </c>
      <c r="Y17" s="435">
        <f>G17*X17</f>
        <v>1345596.243975</v>
      </c>
      <c r="Z17" s="720"/>
      <c r="AA17" s="435">
        <f>X17*Z17</f>
        <v>0</v>
      </c>
      <c r="AB17" s="720"/>
      <c r="AC17" s="435">
        <f>Z17*AB17</f>
        <v>0</v>
      </c>
      <c r="AD17" s="722"/>
      <c r="AE17" s="435">
        <f>AB17*AD17</f>
        <v>0</v>
      </c>
      <c r="AF17" s="720"/>
      <c r="AG17" s="435">
        <f>AD17*AF17</f>
        <v>0</v>
      </c>
      <c r="AH17" s="720"/>
      <c r="AI17" s="435">
        <f>AF17*AH17</f>
        <v>0</v>
      </c>
      <c r="AJ17" s="720">
        <v>417.96749999900021</v>
      </c>
      <c r="AK17" s="435">
        <f>$G17*AJ17</f>
        <v>200536.62682452032</v>
      </c>
      <c r="AL17" s="720"/>
      <c r="AM17" s="435">
        <f>AJ17*AL17</f>
        <v>0</v>
      </c>
      <c r="AN17" s="720"/>
      <c r="AO17" s="436">
        <f>AL17*AN17</f>
        <v>0</v>
      </c>
      <c r="AP17" s="439"/>
      <c r="AQ17" s="440">
        <f>AN17*AP17</f>
        <v>0</v>
      </c>
      <c r="AR17" s="439"/>
      <c r="AS17" s="440">
        <f>AP17*AR17</f>
        <v>0</v>
      </c>
      <c r="AT17" s="439"/>
      <c r="AU17" s="440">
        <f>AR17*AT17</f>
        <v>0</v>
      </c>
      <c r="AV17" s="439"/>
      <c r="AW17" s="440">
        <f>AT17*AV17</f>
        <v>0</v>
      </c>
      <c r="AX17" s="439"/>
      <c r="AY17" s="440">
        <f>AV17*AX17</f>
        <v>0</v>
      </c>
      <c r="AZ17" s="439"/>
      <c r="BA17" s="440">
        <f>AX17*AZ17</f>
        <v>0</v>
      </c>
      <c r="BB17" s="439"/>
      <c r="BC17" s="440">
        <f>AZ17*BB17</f>
        <v>0</v>
      </c>
      <c r="BD17" s="439"/>
      <c r="BE17" s="440">
        <f>BB17*BD17</f>
        <v>0</v>
      </c>
      <c r="BF17" s="439"/>
      <c r="BG17" s="440">
        <f>BD17*BF17</f>
        <v>0</v>
      </c>
      <c r="BH17" s="439"/>
      <c r="BI17" s="440">
        <f>BF17*BH17</f>
        <v>0</v>
      </c>
      <c r="BJ17" s="439"/>
      <c r="BK17" s="440">
        <f>BH17*BJ17</f>
        <v>0</v>
      </c>
      <c r="BL17" s="723"/>
      <c r="BM17" s="440">
        <f>BJ17*BL17</f>
        <v>0</v>
      </c>
      <c r="BN17" s="439"/>
      <c r="BO17" s="440">
        <f>BL17*BN17</f>
        <v>0</v>
      </c>
      <c r="BP17" s="723"/>
      <c r="BQ17" s="440">
        <f>BN17*BP17</f>
        <v>0</v>
      </c>
      <c r="BR17" s="447"/>
      <c r="BS17" s="440">
        <f>BP17*BR17</f>
        <v>0</v>
      </c>
      <c r="BT17" s="447"/>
      <c r="BU17" s="440">
        <f>BR17*BT17</f>
        <v>0</v>
      </c>
      <c r="BV17" s="447"/>
      <c r="BW17" s="440">
        <f>BT17*BV17</f>
        <v>0</v>
      </c>
      <c r="BX17" s="447"/>
      <c r="BY17" s="440">
        <f>BV17*BX17</f>
        <v>0</v>
      </c>
      <c r="BZ17" s="447"/>
      <c r="CA17" s="441">
        <f>$G17*BZ17</f>
        <v>0</v>
      </c>
      <c r="CB17" s="442">
        <f t="shared" si="1"/>
        <v>0</v>
      </c>
      <c r="CC17" s="720">
        <f>Q17+BZ17</f>
        <v>8359.3499999989999</v>
      </c>
      <c r="CD17" s="448">
        <f>$G17*CC17</f>
        <v>4010732.5364995203</v>
      </c>
      <c r="CE17" s="437">
        <f t="shared" si="2"/>
        <v>1</v>
      </c>
      <c r="CF17" s="720">
        <f>F17-CC17</f>
        <v>0</v>
      </c>
      <c r="CG17" s="435">
        <f>$G17*CF17</f>
        <v>0</v>
      </c>
    </row>
    <row r="18" spans="2:88" s="15" customFormat="1" ht="74.25" customHeight="1" outlineLevel="3" x14ac:dyDescent="0.2">
      <c r="B18" s="715"/>
      <c r="C18" s="716"/>
      <c r="D18" s="717" t="s">
        <v>125</v>
      </c>
      <c r="E18" s="718" t="s">
        <v>124</v>
      </c>
      <c r="F18" s="719">
        <v>8359.3499999989999</v>
      </c>
      <c r="G18" s="434">
        <v>479.79</v>
      </c>
      <c r="H18" s="435">
        <f>F18*G18</f>
        <v>4010732.5364995203</v>
      </c>
      <c r="I18" s="718"/>
      <c r="J18" s="719"/>
      <c r="K18" s="434"/>
      <c r="L18" s="435"/>
      <c r="M18" s="718" t="s">
        <v>124</v>
      </c>
      <c r="N18" s="719">
        <v>8359.3499999989999</v>
      </c>
      <c r="O18" s="434">
        <v>479.79</v>
      </c>
      <c r="P18" s="435">
        <f>N18*O18</f>
        <v>4010732.5364995203</v>
      </c>
      <c r="Q18" s="720">
        <f>+T18+V18+X18+Z18+AB18+AD18+AF18+AH18+AJ18+AL18+AN18+AP18+AR18+AT18+AV18+AX18+AZ18+BB18+BD18+BF18+BH18+BJ18+BL18+BN18+BP18+BR18</f>
        <v>8359.3499999989999</v>
      </c>
      <c r="R18" s="436">
        <f>G18*Q18</f>
        <v>4010732.5364995203</v>
      </c>
      <c r="S18" s="437">
        <f t="shared" si="0"/>
        <v>1</v>
      </c>
      <c r="T18" s="721">
        <v>3003.16</v>
      </c>
      <c r="U18" s="435">
        <f>G18*T18</f>
        <v>1440886.1364</v>
      </c>
      <c r="V18" s="720">
        <v>2133.67</v>
      </c>
      <c r="W18" s="435">
        <f>G18*V18</f>
        <v>1023713.5293000001</v>
      </c>
      <c r="X18" s="720">
        <v>2804.5524999999998</v>
      </c>
      <c r="Y18" s="435">
        <f>G18*X18</f>
        <v>1345596.243975</v>
      </c>
      <c r="Z18" s="720"/>
      <c r="AA18" s="435">
        <f>X18*Z18</f>
        <v>0</v>
      </c>
      <c r="AB18" s="720"/>
      <c r="AC18" s="435">
        <f>Z18*AB18</f>
        <v>0</v>
      </c>
      <c r="AD18" s="722"/>
      <c r="AE18" s="435">
        <f>AB18*AD18</f>
        <v>0</v>
      </c>
      <c r="AF18" s="720"/>
      <c r="AG18" s="435">
        <f>AD18*AF18</f>
        <v>0</v>
      </c>
      <c r="AH18" s="720"/>
      <c r="AI18" s="435">
        <f>AF18*AH18</f>
        <v>0</v>
      </c>
      <c r="AJ18" s="720">
        <v>277.96749999899998</v>
      </c>
      <c r="AK18" s="435">
        <f>$G18*AJ18</f>
        <v>133366.0268245202</v>
      </c>
      <c r="AL18" s="720"/>
      <c r="AM18" s="435">
        <f>AJ18*AL18</f>
        <v>0</v>
      </c>
      <c r="AN18" s="720"/>
      <c r="AO18" s="436">
        <f>AL18*AN18</f>
        <v>0</v>
      </c>
      <c r="AP18" s="439">
        <v>140</v>
      </c>
      <c r="AQ18" s="440">
        <f>$G18*AP18</f>
        <v>67170.600000000006</v>
      </c>
      <c r="AR18" s="439"/>
      <c r="AS18" s="440">
        <f>$G18*AR18</f>
        <v>0</v>
      </c>
      <c r="AT18" s="439"/>
      <c r="AU18" s="440">
        <f>$G18*AT18</f>
        <v>0</v>
      </c>
      <c r="AV18" s="439"/>
      <c r="AW18" s="440">
        <f>$G18*AV18</f>
        <v>0</v>
      </c>
      <c r="AX18" s="439"/>
      <c r="AY18" s="440">
        <f>$G18*AX18</f>
        <v>0</v>
      </c>
      <c r="AZ18" s="439"/>
      <c r="BA18" s="440">
        <f>$G18*AZ18</f>
        <v>0</v>
      </c>
      <c r="BB18" s="439"/>
      <c r="BC18" s="440">
        <f>$G18*BB18</f>
        <v>0</v>
      </c>
      <c r="BD18" s="439"/>
      <c r="BE18" s="440">
        <f>$G18*BD18</f>
        <v>0</v>
      </c>
      <c r="BF18" s="439"/>
      <c r="BG18" s="440">
        <f>$G18*BF18</f>
        <v>0</v>
      </c>
      <c r="BH18" s="439"/>
      <c r="BI18" s="440">
        <f>$G18*BH18</f>
        <v>0</v>
      </c>
      <c r="BJ18" s="439"/>
      <c r="BK18" s="440">
        <f>$G18*BJ18</f>
        <v>0</v>
      </c>
      <c r="BL18" s="724"/>
      <c r="BM18" s="440">
        <f>$G18*BL18</f>
        <v>0</v>
      </c>
      <c r="BN18" s="439"/>
      <c r="BO18" s="440">
        <f>$G18*BN18</f>
        <v>0</v>
      </c>
      <c r="BP18" s="724"/>
      <c r="BQ18" s="440">
        <f>$G18*BP18</f>
        <v>0</v>
      </c>
      <c r="BR18" s="390"/>
      <c r="BS18" s="440">
        <f>$G18*BR18</f>
        <v>0</v>
      </c>
      <c r="BT18" s="390"/>
      <c r="BU18" s="440">
        <f>$G18*BT18</f>
        <v>0</v>
      </c>
      <c r="BV18" s="390"/>
      <c r="BW18" s="440">
        <f>$G18*BV18</f>
        <v>0</v>
      </c>
      <c r="BX18" s="390"/>
      <c r="BY18" s="440">
        <f>$G18*BX18</f>
        <v>0</v>
      </c>
      <c r="BZ18" s="390"/>
      <c r="CA18" s="441">
        <f>$G18*BZ18</f>
        <v>0</v>
      </c>
      <c r="CB18" s="442">
        <f t="shared" si="1"/>
        <v>0</v>
      </c>
      <c r="CC18" s="720">
        <f>Q18+BZ18</f>
        <v>8359.3499999989999</v>
      </c>
      <c r="CD18" s="448">
        <f>$G18*CC18</f>
        <v>4010732.5364995203</v>
      </c>
      <c r="CE18" s="437">
        <f t="shared" si="2"/>
        <v>1</v>
      </c>
      <c r="CF18" s="720">
        <f>F18-CC18</f>
        <v>0</v>
      </c>
      <c r="CG18" s="435">
        <f>$G18*CF18</f>
        <v>0</v>
      </c>
    </row>
    <row r="19" spans="2:88" s="19" customFormat="1" ht="15" customHeight="1" outlineLevel="2" x14ac:dyDescent="0.25">
      <c r="B19" s="930" t="s">
        <v>123</v>
      </c>
      <c r="C19" s="931"/>
      <c r="D19" s="725" t="s">
        <v>248</v>
      </c>
      <c r="E19" s="726"/>
      <c r="F19" s="347"/>
      <c r="G19" s="348"/>
      <c r="H19" s="349">
        <f>SUM(H20)</f>
        <v>119009.26</v>
      </c>
      <c r="I19" s="726"/>
      <c r="J19" s="347"/>
      <c r="K19" s="348"/>
      <c r="L19" s="349">
        <f>SUM(L20)</f>
        <v>0</v>
      </c>
      <c r="M19" s="726"/>
      <c r="N19" s="347"/>
      <c r="O19" s="348"/>
      <c r="P19" s="349">
        <f>SUM(P20)</f>
        <v>119009.26</v>
      </c>
      <c r="Q19" s="350"/>
      <c r="R19" s="350">
        <f>SUM(R20)</f>
        <v>119009.26</v>
      </c>
      <c r="S19" s="351">
        <f t="shared" si="0"/>
        <v>1</v>
      </c>
      <c r="T19" s="727"/>
      <c r="U19" s="349">
        <f>SUM(U20)</f>
        <v>119009.26</v>
      </c>
      <c r="V19" s="728"/>
      <c r="W19" s="349">
        <f>SUM(W20)</f>
        <v>0</v>
      </c>
      <c r="X19" s="728"/>
      <c r="Y19" s="349">
        <f>SUM(Y20)</f>
        <v>0</v>
      </c>
      <c r="Z19" s="728"/>
      <c r="AA19" s="349">
        <f>SUM(AA20)</f>
        <v>0</v>
      </c>
      <c r="AB19" s="728"/>
      <c r="AC19" s="349">
        <f>SUM(AC20)</f>
        <v>0</v>
      </c>
      <c r="AD19" s="727"/>
      <c r="AE19" s="349">
        <f>SUM(AE20)</f>
        <v>0</v>
      </c>
      <c r="AF19" s="728"/>
      <c r="AG19" s="349">
        <f>SUM(AG20)</f>
        <v>0</v>
      </c>
      <c r="AH19" s="728"/>
      <c r="AI19" s="349">
        <f>SUM(AI20)</f>
        <v>0</v>
      </c>
      <c r="AJ19" s="728"/>
      <c r="AK19" s="349">
        <f>SUM(AK20)</f>
        <v>0</v>
      </c>
      <c r="AL19" s="728"/>
      <c r="AM19" s="349">
        <f>SUM(AM20)</f>
        <v>0</v>
      </c>
      <c r="AN19" s="728"/>
      <c r="AO19" s="350">
        <f>SUM(AO20)</f>
        <v>0</v>
      </c>
      <c r="AP19" s="425"/>
      <c r="AQ19" s="350">
        <f>SUM(AQ20)</f>
        <v>0</v>
      </c>
      <c r="AR19" s="425"/>
      <c r="AS19" s="350">
        <f>SUM(AS20)</f>
        <v>0</v>
      </c>
      <c r="AT19" s="425"/>
      <c r="AU19" s="350">
        <f>SUM(AU20)</f>
        <v>0</v>
      </c>
      <c r="AV19" s="425"/>
      <c r="AW19" s="350">
        <f>SUM(AW20)</f>
        <v>0</v>
      </c>
      <c r="AX19" s="425"/>
      <c r="AY19" s="350">
        <f>SUM(AY20)</f>
        <v>0</v>
      </c>
      <c r="AZ19" s="425"/>
      <c r="BA19" s="350">
        <f>SUM(BA20)</f>
        <v>0</v>
      </c>
      <c r="BB19" s="425"/>
      <c r="BC19" s="350">
        <f>SUM(BC20)</f>
        <v>0</v>
      </c>
      <c r="BD19" s="425"/>
      <c r="BE19" s="350">
        <f>SUM(BE20)</f>
        <v>0</v>
      </c>
      <c r="BF19" s="425"/>
      <c r="BG19" s="350">
        <f>SUM(BG20)</f>
        <v>0</v>
      </c>
      <c r="BH19" s="425"/>
      <c r="BI19" s="350">
        <f>SUM(BI20)</f>
        <v>0</v>
      </c>
      <c r="BJ19" s="425"/>
      <c r="BK19" s="350">
        <f>SUM(BK20)</f>
        <v>0</v>
      </c>
      <c r="BL19" s="729"/>
      <c r="BM19" s="350">
        <f>SUM(BM20)</f>
        <v>0</v>
      </c>
      <c r="BN19" s="425"/>
      <c r="BO19" s="350">
        <f>SUM(BO20)</f>
        <v>0</v>
      </c>
      <c r="BP19" s="729"/>
      <c r="BQ19" s="350">
        <f>SUM(BQ20)</f>
        <v>0</v>
      </c>
      <c r="BR19" s="388"/>
      <c r="BS19" s="350">
        <f>SUM(BS20)</f>
        <v>0</v>
      </c>
      <c r="BT19" s="388"/>
      <c r="BU19" s="350">
        <f>SUM(BU20)</f>
        <v>0</v>
      </c>
      <c r="BV19" s="388"/>
      <c r="BW19" s="350">
        <f>SUM(BW20)</f>
        <v>0</v>
      </c>
      <c r="BX19" s="388"/>
      <c r="BY19" s="350">
        <f>SUM(BY20)</f>
        <v>0</v>
      </c>
      <c r="BZ19" s="388"/>
      <c r="CA19" s="389">
        <f>SUM(CA20)</f>
        <v>0</v>
      </c>
      <c r="CB19" s="379">
        <f t="shared" si="1"/>
        <v>0</v>
      </c>
      <c r="CC19" s="728"/>
      <c r="CD19" s="349">
        <f>SUM(CD20)</f>
        <v>119009.26</v>
      </c>
      <c r="CE19" s="351">
        <f t="shared" si="2"/>
        <v>1</v>
      </c>
      <c r="CF19" s="728"/>
      <c r="CG19" s="349">
        <f>SUM(CG20)</f>
        <v>0</v>
      </c>
      <c r="CJ19" s="52"/>
    </row>
    <row r="20" spans="2:88" s="15" customFormat="1" ht="54.75" customHeight="1" outlineLevel="3" x14ac:dyDescent="0.2">
      <c r="B20" s="715"/>
      <c r="C20" s="716"/>
      <c r="D20" s="730" t="s">
        <v>439</v>
      </c>
      <c r="E20" s="718" t="s">
        <v>113</v>
      </c>
      <c r="F20" s="719">
        <v>1</v>
      </c>
      <c r="G20" s="335">
        <v>119009.26</v>
      </c>
      <c r="H20" s="257">
        <f>F20*G20</f>
        <v>119009.26</v>
      </c>
      <c r="I20" s="718"/>
      <c r="J20" s="719"/>
      <c r="K20" s="335"/>
      <c r="L20" s="257"/>
      <c r="M20" s="718" t="s">
        <v>113</v>
      </c>
      <c r="N20" s="719">
        <v>1</v>
      </c>
      <c r="O20" s="335">
        <v>119009.26</v>
      </c>
      <c r="P20" s="257">
        <f>N20*O20</f>
        <v>119009.26</v>
      </c>
      <c r="Q20" s="720">
        <f>+T20+V20+X20+Z20+AB20+AD20+AF20+AH20+AJ20+AL20+AN20+AP20+AR20+AT20+AV20</f>
        <v>1</v>
      </c>
      <c r="R20" s="261">
        <f>$G20*Q20</f>
        <v>119009.26</v>
      </c>
      <c r="S20" s="337">
        <f t="shared" si="0"/>
        <v>1</v>
      </c>
      <c r="T20" s="721">
        <v>1</v>
      </c>
      <c r="U20" s="257">
        <f>$G20*T20</f>
        <v>119009.26</v>
      </c>
      <c r="V20" s="720"/>
      <c r="W20" s="257">
        <f>$G20*V20</f>
        <v>0</v>
      </c>
      <c r="X20" s="720"/>
      <c r="Y20" s="257">
        <f>$G20*X20</f>
        <v>0</v>
      </c>
      <c r="Z20" s="720"/>
      <c r="AA20" s="257">
        <f>$G20*Z20</f>
        <v>0</v>
      </c>
      <c r="AB20" s="720"/>
      <c r="AC20" s="257">
        <f>$G20*AB20</f>
        <v>0</v>
      </c>
      <c r="AD20" s="731"/>
      <c r="AE20" s="257">
        <f>$G20*AD20</f>
        <v>0</v>
      </c>
      <c r="AF20" s="720"/>
      <c r="AG20" s="257">
        <f>$G20*AF20</f>
        <v>0</v>
      </c>
      <c r="AH20" s="720"/>
      <c r="AI20" s="257">
        <f>$G20*AH20</f>
        <v>0</v>
      </c>
      <c r="AJ20" s="720"/>
      <c r="AK20" s="257">
        <f>$G20*AJ20</f>
        <v>0</v>
      </c>
      <c r="AL20" s="720"/>
      <c r="AM20" s="257">
        <f>$G20*AL20</f>
        <v>0</v>
      </c>
      <c r="AN20" s="720"/>
      <c r="AO20" s="261">
        <f>$G20*AN20</f>
        <v>0</v>
      </c>
      <c r="AP20" s="426"/>
      <c r="AQ20" s="406">
        <f>$G20*AP20</f>
        <v>0</v>
      </c>
      <c r="AR20" s="426"/>
      <c r="AS20" s="406">
        <f>$G20*AR20</f>
        <v>0</v>
      </c>
      <c r="AT20" s="426"/>
      <c r="AU20" s="406">
        <f>$G20*AT20</f>
        <v>0</v>
      </c>
      <c r="AV20" s="426"/>
      <c r="AW20" s="406">
        <f>$G20*AV20</f>
        <v>0</v>
      </c>
      <c r="AX20" s="426"/>
      <c r="AY20" s="406">
        <f>$G20*AX20</f>
        <v>0</v>
      </c>
      <c r="AZ20" s="426"/>
      <c r="BA20" s="406">
        <f>$G20*AZ20</f>
        <v>0</v>
      </c>
      <c r="BB20" s="426"/>
      <c r="BC20" s="406">
        <f>$G20*BB20</f>
        <v>0</v>
      </c>
      <c r="BD20" s="426"/>
      <c r="BE20" s="406">
        <f>$G20*BD20</f>
        <v>0</v>
      </c>
      <c r="BF20" s="426"/>
      <c r="BG20" s="406">
        <f>$G20*BF20</f>
        <v>0</v>
      </c>
      <c r="BH20" s="426"/>
      <c r="BI20" s="406">
        <f>$G20*BH20</f>
        <v>0</v>
      </c>
      <c r="BJ20" s="426"/>
      <c r="BK20" s="406">
        <f>$G20*BJ20</f>
        <v>0</v>
      </c>
      <c r="BL20" s="724"/>
      <c r="BM20" s="406">
        <f>$G20*BL20</f>
        <v>0</v>
      </c>
      <c r="BN20" s="426"/>
      <c r="BO20" s="406">
        <f>$G20*BN20</f>
        <v>0</v>
      </c>
      <c r="BP20" s="724"/>
      <c r="BQ20" s="406">
        <f>$G20*BP20</f>
        <v>0</v>
      </c>
      <c r="BR20" s="390"/>
      <c r="BS20" s="406">
        <f>$G20*BR20</f>
        <v>0</v>
      </c>
      <c r="BT20" s="390"/>
      <c r="BU20" s="406">
        <f>$G20*BT20</f>
        <v>0</v>
      </c>
      <c r="BV20" s="390"/>
      <c r="BW20" s="406">
        <f>$G20*BV20</f>
        <v>0</v>
      </c>
      <c r="BX20" s="390"/>
      <c r="BY20" s="406">
        <f>$G20*BX20</f>
        <v>0</v>
      </c>
      <c r="BZ20" s="390"/>
      <c r="CA20" s="391">
        <f>$G20*BZ20</f>
        <v>0</v>
      </c>
      <c r="CB20" s="380">
        <f t="shared" si="1"/>
        <v>0</v>
      </c>
      <c r="CC20" s="720">
        <f>Q20+BZ20</f>
        <v>1</v>
      </c>
      <c r="CD20" s="344">
        <f>$G20*CC20</f>
        <v>119009.26</v>
      </c>
      <c r="CE20" s="337">
        <f t="shared" si="2"/>
        <v>1</v>
      </c>
      <c r="CF20" s="720">
        <f>F20-CC20</f>
        <v>0</v>
      </c>
      <c r="CG20" s="257">
        <f>$G20*CF20</f>
        <v>0</v>
      </c>
    </row>
    <row r="21" spans="2:88" s="19" customFormat="1" ht="15" customHeight="1" outlineLevel="2" x14ac:dyDescent="0.25">
      <c r="B21" s="930" t="s">
        <v>230</v>
      </c>
      <c r="C21" s="931"/>
      <c r="D21" s="725" t="s">
        <v>249</v>
      </c>
      <c r="E21" s="726"/>
      <c r="F21" s="347"/>
      <c r="G21" s="348"/>
      <c r="H21" s="349">
        <f>SUM(H22:H23)</f>
        <v>955167.321</v>
      </c>
      <c r="I21" s="726"/>
      <c r="J21" s="347"/>
      <c r="K21" s="348"/>
      <c r="L21" s="349">
        <f>SUM(L22:L23)</f>
        <v>0</v>
      </c>
      <c r="M21" s="726"/>
      <c r="N21" s="347"/>
      <c r="O21" s="348"/>
      <c r="P21" s="349">
        <f>SUM(P22:P23)</f>
        <v>955167.321</v>
      </c>
      <c r="Q21" s="350"/>
      <c r="R21" s="350">
        <f>SUM(R22:R23)</f>
        <v>955167.321</v>
      </c>
      <c r="S21" s="351">
        <f t="shared" si="0"/>
        <v>1</v>
      </c>
      <c r="T21" s="727"/>
      <c r="U21" s="349">
        <f>SUM(U22:U23)</f>
        <v>955167.321</v>
      </c>
      <c r="V21" s="728"/>
      <c r="W21" s="349">
        <f>SUM(W22:W23)</f>
        <v>0</v>
      </c>
      <c r="X21" s="728"/>
      <c r="Y21" s="349">
        <f>SUM(Y22:Y23)</f>
        <v>0</v>
      </c>
      <c r="Z21" s="728"/>
      <c r="AA21" s="349">
        <f>SUM(AA22:AA23)</f>
        <v>0</v>
      </c>
      <c r="AB21" s="728"/>
      <c r="AC21" s="349">
        <f>SUM(AC22:AC23)</f>
        <v>0</v>
      </c>
      <c r="AD21" s="727"/>
      <c r="AE21" s="349">
        <f>SUM(AE22:AE23)</f>
        <v>0</v>
      </c>
      <c r="AF21" s="728"/>
      <c r="AG21" s="349">
        <f>SUM(AG22:AG23)</f>
        <v>0</v>
      </c>
      <c r="AH21" s="728"/>
      <c r="AI21" s="349">
        <f>SUM(AI22:AI23)</f>
        <v>0</v>
      </c>
      <c r="AJ21" s="728"/>
      <c r="AK21" s="349">
        <f>SUM(AK22:AK23)</f>
        <v>0</v>
      </c>
      <c r="AL21" s="728"/>
      <c r="AM21" s="349">
        <f>SUM(AM22:AM23)</f>
        <v>0</v>
      </c>
      <c r="AN21" s="728"/>
      <c r="AO21" s="350">
        <f>SUM(AO22:AO23)</f>
        <v>0</v>
      </c>
      <c r="AP21" s="425"/>
      <c r="AQ21" s="350">
        <f>SUM(AQ22:AQ23)</f>
        <v>0</v>
      </c>
      <c r="AR21" s="425"/>
      <c r="AS21" s="350">
        <f>SUM(AS22:AS23)</f>
        <v>0</v>
      </c>
      <c r="AT21" s="425"/>
      <c r="AU21" s="350">
        <f>SUM(AU22:AU23)</f>
        <v>0</v>
      </c>
      <c r="AV21" s="425"/>
      <c r="AW21" s="350">
        <f>SUM(AW22:AW23)</f>
        <v>0</v>
      </c>
      <c r="AX21" s="425"/>
      <c r="AY21" s="350">
        <f>SUM(AY22:AY23)</f>
        <v>0</v>
      </c>
      <c r="AZ21" s="425"/>
      <c r="BA21" s="350">
        <f>SUM(BA22:BA23)</f>
        <v>0</v>
      </c>
      <c r="BB21" s="425"/>
      <c r="BC21" s="350">
        <f>SUM(BC22:BC23)</f>
        <v>0</v>
      </c>
      <c r="BD21" s="425"/>
      <c r="BE21" s="350">
        <f>SUM(BE22:BE23)</f>
        <v>0</v>
      </c>
      <c r="BF21" s="425"/>
      <c r="BG21" s="350">
        <f>SUM(BG22:BG23)</f>
        <v>0</v>
      </c>
      <c r="BH21" s="425"/>
      <c r="BI21" s="350">
        <f>SUM(BI22:BI23)</f>
        <v>0</v>
      </c>
      <c r="BJ21" s="425"/>
      <c r="BK21" s="350">
        <f>SUM(BK22:BK23)</f>
        <v>0</v>
      </c>
      <c r="BL21" s="729"/>
      <c r="BM21" s="350">
        <f>SUM(BM22:BM23)</f>
        <v>0</v>
      </c>
      <c r="BN21" s="425"/>
      <c r="BO21" s="350">
        <f>SUM(BO22:BO23)</f>
        <v>0</v>
      </c>
      <c r="BP21" s="729"/>
      <c r="BQ21" s="350">
        <f>SUM(BQ22:BQ23)</f>
        <v>0</v>
      </c>
      <c r="BR21" s="388"/>
      <c r="BS21" s="350">
        <f>SUM(BS22:BS23)</f>
        <v>0</v>
      </c>
      <c r="BT21" s="388"/>
      <c r="BU21" s="350">
        <f>SUM(BU22:BU23)</f>
        <v>0</v>
      </c>
      <c r="BV21" s="388"/>
      <c r="BW21" s="350">
        <f>SUM(BW22:BW23)</f>
        <v>0</v>
      </c>
      <c r="BX21" s="388"/>
      <c r="BY21" s="350">
        <f>SUM(BY22:BY23)</f>
        <v>0</v>
      </c>
      <c r="BZ21" s="388"/>
      <c r="CA21" s="389">
        <f>SUM(CA22:CA23)</f>
        <v>0</v>
      </c>
      <c r="CB21" s="379">
        <f t="shared" si="1"/>
        <v>0</v>
      </c>
      <c r="CC21" s="728"/>
      <c r="CD21" s="349">
        <f>SUM(CD22:CD23)</f>
        <v>955167.321</v>
      </c>
      <c r="CE21" s="351">
        <f t="shared" si="2"/>
        <v>1</v>
      </c>
      <c r="CF21" s="728"/>
      <c r="CG21" s="349">
        <f>SUM(CG22:CG23)</f>
        <v>0</v>
      </c>
      <c r="CJ21" s="52"/>
    </row>
    <row r="22" spans="2:88" s="15" customFormat="1" ht="73.5" customHeight="1" outlineLevel="3" x14ac:dyDescent="0.2">
      <c r="B22" s="715"/>
      <c r="C22" s="716"/>
      <c r="D22" s="730" t="s">
        <v>224</v>
      </c>
      <c r="E22" s="718" t="s">
        <v>113</v>
      </c>
      <c r="F22" s="719">
        <v>1</v>
      </c>
      <c r="G22" s="335">
        <v>406386.10100000002</v>
      </c>
      <c r="H22" s="257">
        <f>F22*G22</f>
        <v>406386.10100000002</v>
      </c>
      <c r="I22" s="718"/>
      <c r="J22" s="719"/>
      <c r="K22" s="335"/>
      <c r="L22" s="257"/>
      <c r="M22" s="718" t="s">
        <v>113</v>
      </c>
      <c r="N22" s="719">
        <v>1</v>
      </c>
      <c r="O22" s="335">
        <v>406386.10100000002</v>
      </c>
      <c r="P22" s="257">
        <f>N22*O22</f>
        <v>406386.10100000002</v>
      </c>
      <c r="Q22" s="720">
        <f>+T22+V22+X22+Z22+AB22+AD22+AF22+AH22+AJ22+AL22+AN22+AP22+AR22+AT22+AV22</f>
        <v>1</v>
      </c>
      <c r="R22" s="261">
        <f>G22*Q22</f>
        <v>406386.10100000002</v>
      </c>
      <c r="S22" s="337">
        <f t="shared" si="0"/>
        <v>1</v>
      </c>
      <c r="T22" s="721">
        <v>1</v>
      </c>
      <c r="U22" s="257">
        <f>G22*T22</f>
        <v>406386.10100000002</v>
      </c>
      <c r="V22" s="720">
        <v>0</v>
      </c>
      <c r="W22" s="257">
        <f>G22*V22</f>
        <v>0</v>
      </c>
      <c r="X22" s="720"/>
      <c r="Y22" s="257">
        <f>V22*X22</f>
        <v>0</v>
      </c>
      <c r="Z22" s="720"/>
      <c r="AA22" s="257">
        <f>X22*Z22</f>
        <v>0</v>
      </c>
      <c r="AB22" s="720"/>
      <c r="AC22" s="257">
        <f>Z22*AB22</f>
        <v>0</v>
      </c>
      <c r="AD22" s="731"/>
      <c r="AE22" s="257">
        <f>AB22*AD22</f>
        <v>0</v>
      </c>
      <c r="AF22" s="720"/>
      <c r="AG22" s="257">
        <f>AD22*AF22</f>
        <v>0</v>
      </c>
      <c r="AH22" s="720"/>
      <c r="AI22" s="257">
        <f>AF22*AH22</f>
        <v>0</v>
      </c>
      <c r="AJ22" s="720"/>
      <c r="AK22" s="257">
        <f>AH22*AJ22</f>
        <v>0</v>
      </c>
      <c r="AL22" s="720"/>
      <c r="AM22" s="257">
        <f>AJ22*AL22</f>
        <v>0</v>
      </c>
      <c r="AN22" s="720"/>
      <c r="AO22" s="261">
        <f>AL22*AN22</f>
        <v>0</v>
      </c>
      <c r="AP22" s="426"/>
      <c r="AQ22" s="406">
        <f>AN22*AP22</f>
        <v>0</v>
      </c>
      <c r="AR22" s="426"/>
      <c r="AS22" s="406">
        <f>AP22*AR22</f>
        <v>0</v>
      </c>
      <c r="AT22" s="426"/>
      <c r="AU22" s="406">
        <f>AR22*AT22</f>
        <v>0</v>
      </c>
      <c r="AV22" s="426"/>
      <c r="AW22" s="406">
        <f>AT22*AV22</f>
        <v>0</v>
      </c>
      <c r="AX22" s="426"/>
      <c r="AY22" s="406">
        <f>AV22*AX22</f>
        <v>0</v>
      </c>
      <c r="AZ22" s="426"/>
      <c r="BA22" s="406">
        <f>AX22*AZ22</f>
        <v>0</v>
      </c>
      <c r="BB22" s="426"/>
      <c r="BC22" s="406">
        <f>AZ22*BB22</f>
        <v>0</v>
      </c>
      <c r="BD22" s="426"/>
      <c r="BE22" s="406">
        <f>BB22*BD22</f>
        <v>0</v>
      </c>
      <c r="BF22" s="426"/>
      <c r="BG22" s="406">
        <f>BD22*BF22</f>
        <v>0</v>
      </c>
      <c r="BH22" s="426"/>
      <c r="BI22" s="406">
        <f>BF22*BH22</f>
        <v>0</v>
      </c>
      <c r="BJ22" s="426"/>
      <c r="BK22" s="406">
        <f>BH22*BJ22</f>
        <v>0</v>
      </c>
      <c r="BL22" s="724"/>
      <c r="BM22" s="406">
        <f>BJ22*BL22</f>
        <v>0</v>
      </c>
      <c r="BN22" s="426"/>
      <c r="BO22" s="406">
        <f>BL22*BN22</f>
        <v>0</v>
      </c>
      <c r="BP22" s="724"/>
      <c r="BQ22" s="406">
        <f>BN22*BP22</f>
        <v>0</v>
      </c>
      <c r="BR22" s="390"/>
      <c r="BS22" s="406">
        <f>BP22*BR22</f>
        <v>0</v>
      </c>
      <c r="BT22" s="390"/>
      <c r="BU22" s="406">
        <f>BR22*BT22</f>
        <v>0</v>
      </c>
      <c r="BV22" s="390"/>
      <c r="BW22" s="406">
        <f>BT22*BV22</f>
        <v>0</v>
      </c>
      <c r="BX22" s="390"/>
      <c r="BY22" s="406">
        <f>BV22*BX22</f>
        <v>0</v>
      </c>
      <c r="BZ22" s="390"/>
      <c r="CA22" s="391">
        <f>$G22*BZ22</f>
        <v>0</v>
      </c>
      <c r="CB22" s="380">
        <f t="shared" si="1"/>
        <v>0</v>
      </c>
      <c r="CC22" s="720">
        <f>Q22+BZ22</f>
        <v>1</v>
      </c>
      <c r="CD22" s="344">
        <f>$G22*CC22</f>
        <v>406386.10100000002</v>
      </c>
      <c r="CE22" s="337">
        <f t="shared" si="2"/>
        <v>1</v>
      </c>
      <c r="CF22" s="720">
        <f>F22-CC22</f>
        <v>0</v>
      </c>
      <c r="CG22" s="257">
        <f>$G22*CF22</f>
        <v>0</v>
      </c>
    </row>
    <row r="23" spans="2:88" s="15" customFormat="1" ht="74.25" customHeight="1" outlineLevel="3" x14ac:dyDescent="0.2">
      <c r="B23" s="715"/>
      <c r="C23" s="716"/>
      <c r="D23" s="730" t="s">
        <v>112</v>
      </c>
      <c r="E23" s="718" t="s">
        <v>113</v>
      </c>
      <c r="F23" s="719">
        <v>1</v>
      </c>
      <c r="G23" s="335">
        <v>548781.22</v>
      </c>
      <c r="H23" s="257">
        <f>F23*G23</f>
        <v>548781.22</v>
      </c>
      <c r="I23" s="718"/>
      <c r="J23" s="719"/>
      <c r="K23" s="335"/>
      <c r="L23" s="257"/>
      <c r="M23" s="718" t="s">
        <v>113</v>
      </c>
      <c r="N23" s="719">
        <v>1</v>
      </c>
      <c r="O23" s="335">
        <v>548781.22</v>
      </c>
      <c r="P23" s="257">
        <f>N23*O23</f>
        <v>548781.22</v>
      </c>
      <c r="Q23" s="720">
        <f>+T23+V23+X23+Z23+AB23+AD23+AF23+AH23+AJ23+AL23+AN23+AP23+AR23+AT23+AV23</f>
        <v>1</v>
      </c>
      <c r="R23" s="261">
        <f>G23*Q23</f>
        <v>548781.22</v>
      </c>
      <c r="S23" s="337">
        <f t="shared" si="0"/>
        <v>1</v>
      </c>
      <c r="T23" s="721">
        <v>1</v>
      </c>
      <c r="U23" s="257">
        <f>G23*T23</f>
        <v>548781.22</v>
      </c>
      <c r="V23" s="720">
        <v>0</v>
      </c>
      <c r="W23" s="257">
        <f>G23*V23</f>
        <v>0</v>
      </c>
      <c r="X23" s="720"/>
      <c r="Y23" s="257">
        <f>V23*X23</f>
        <v>0</v>
      </c>
      <c r="Z23" s="720"/>
      <c r="AA23" s="257">
        <f>X23*Z23</f>
        <v>0</v>
      </c>
      <c r="AB23" s="720"/>
      <c r="AC23" s="257">
        <f>Z23*AB23</f>
        <v>0</v>
      </c>
      <c r="AD23" s="731"/>
      <c r="AE23" s="257">
        <f>AB23*AD23</f>
        <v>0</v>
      </c>
      <c r="AF23" s="720"/>
      <c r="AG23" s="257">
        <f>AD23*AF23</f>
        <v>0</v>
      </c>
      <c r="AH23" s="720"/>
      <c r="AI23" s="257">
        <f>AF23*AH23</f>
        <v>0</v>
      </c>
      <c r="AJ23" s="720"/>
      <c r="AK23" s="257">
        <f>AH23*AJ23</f>
        <v>0</v>
      </c>
      <c r="AL23" s="720"/>
      <c r="AM23" s="257">
        <f>AJ23*AL23</f>
        <v>0</v>
      </c>
      <c r="AN23" s="720"/>
      <c r="AO23" s="261">
        <f>AL23*AN23</f>
        <v>0</v>
      </c>
      <c r="AP23" s="426"/>
      <c r="AQ23" s="406">
        <f>AN23*AP23</f>
        <v>0</v>
      </c>
      <c r="AR23" s="426"/>
      <c r="AS23" s="406">
        <f>AP23*AR23</f>
        <v>0</v>
      </c>
      <c r="AT23" s="426"/>
      <c r="AU23" s="406">
        <f>AR23*AT23</f>
        <v>0</v>
      </c>
      <c r="AV23" s="426"/>
      <c r="AW23" s="406">
        <f>AT23*AV23</f>
        <v>0</v>
      </c>
      <c r="AX23" s="426"/>
      <c r="AY23" s="406">
        <f>AV23*AX23</f>
        <v>0</v>
      </c>
      <c r="AZ23" s="426"/>
      <c r="BA23" s="406">
        <f>AX23*AZ23</f>
        <v>0</v>
      </c>
      <c r="BB23" s="426"/>
      <c r="BC23" s="406">
        <f>AZ23*BB23</f>
        <v>0</v>
      </c>
      <c r="BD23" s="426"/>
      <c r="BE23" s="406">
        <f>BB23*BD23</f>
        <v>0</v>
      </c>
      <c r="BF23" s="426"/>
      <c r="BG23" s="406">
        <f>BD23*BF23</f>
        <v>0</v>
      </c>
      <c r="BH23" s="426"/>
      <c r="BI23" s="406">
        <f>BF23*BH23</f>
        <v>0</v>
      </c>
      <c r="BJ23" s="426"/>
      <c r="BK23" s="406">
        <f>BH23*BJ23</f>
        <v>0</v>
      </c>
      <c r="BL23" s="724"/>
      <c r="BM23" s="406">
        <f>BJ23*BL23</f>
        <v>0</v>
      </c>
      <c r="BN23" s="426"/>
      <c r="BO23" s="406">
        <f>BL23*BN23</f>
        <v>0</v>
      </c>
      <c r="BP23" s="724"/>
      <c r="BQ23" s="406">
        <f>BN23*BP23</f>
        <v>0</v>
      </c>
      <c r="BR23" s="390"/>
      <c r="BS23" s="406">
        <f>BP23*BR23</f>
        <v>0</v>
      </c>
      <c r="BT23" s="390"/>
      <c r="BU23" s="406">
        <f>BR23*BT23</f>
        <v>0</v>
      </c>
      <c r="BV23" s="390"/>
      <c r="BW23" s="406">
        <f>BT23*BV23</f>
        <v>0</v>
      </c>
      <c r="BX23" s="390"/>
      <c r="BY23" s="406">
        <f>BV23*BX23</f>
        <v>0</v>
      </c>
      <c r="BZ23" s="390"/>
      <c r="CA23" s="391">
        <f>$G23*BZ23</f>
        <v>0</v>
      </c>
      <c r="CB23" s="380">
        <f t="shared" si="1"/>
        <v>0</v>
      </c>
      <c r="CC23" s="720">
        <f>Q23+BZ23</f>
        <v>1</v>
      </c>
      <c r="CD23" s="344">
        <f>$G23*CC23</f>
        <v>548781.22</v>
      </c>
      <c r="CE23" s="337">
        <f t="shared" si="2"/>
        <v>1</v>
      </c>
      <c r="CF23" s="720">
        <f>F23-CC23</f>
        <v>0</v>
      </c>
      <c r="CG23" s="257">
        <f>$G23*CF23</f>
        <v>0</v>
      </c>
    </row>
    <row r="24" spans="2:88" s="19" customFormat="1" ht="15" customHeight="1" outlineLevel="1" x14ac:dyDescent="0.25">
      <c r="B24" s="932" t="s">
        <v>128</v>
      </c>
      <c r="C24" s="933"/>
      <c r="D24" s="732" t="s">
        <v>127</v>
      </c>
      <c r="E24" s="733"/>
      <c r="F24" s="358"/>
      <c r="G24" s="359"/>
      <c r="H24" s="734">
        <f>SUM(H25,H28,H30,H32,H38)</f>
        <v>10104556.104999999</v>
      </c>
      <c r="I24" s="733"/>
      <c r="J24" s="358"/>
      <c r="K24" s="359"/>
      <c r="L24" s="734">
        <f>SUM(L25,L28,L30,L32,L38)</f>
        <v>0</v>
      </c>
      <c r="M24" s="733"/>
      <c r="N24" s="358"/>
      <c r="O24" s="359"/>
      <c r="P24" s="734">
        <f>SUM(P25,P28,P30,P32,P38)</f>
        <v>10104556.104999999</v>
      </c>
      <c r="Q24" s="361"/>
      <c r="R24" s="361">
        <f>SUM(R25,R28,R30,R32,R38)</f>
        <v>9932652.8349233698</v>
      </c>
      <c r="S24" s="363">
        <f t="shared" si="0"/>
        <v>0.98298754855826209</v>
      </c>
      <c r="T24" s="735"/>
      <c r="U24" s="734">
        <f>SUM(U25,U28,U30,U32,U38)</f>
        <v>126437.07</v>
      </c>
      <c r="V24" s="736"/>
      <c r="W24" s="734">
        <f>SUM(W25,W28,W30,W32,W38)</f>
        <v>0</v>
      </c>
      <c r="X24" s="736"/>
      <c r="Y24" s="734">
        <f>SUM(Y25,Y28,Y30,Y32,Y38)</f>
        <v>126437.07</v>
      </c>
      <c r="Z24" s="736"/>
      <c r="AA24" s="734">
        <f>SUM(AA25,AA28,AA30,AA32,AA38)</f>
        <v>3029207.0913445386</v>
      </c>
      <c r="AB24" s="736"/>
      <c r="AC24" s="734">
        <f>SUM(AC25,AC28,AC30,AC32,AC38)</f>
        <v>616487.37914537371</v>
      </c>
      <c r="AD24" s="735"/>
      <c r="AE24" s="734">
        <f>SUM(AE25,AE28,AE30,AE32,AE38)</f>
        <v>452460.23003735021</v>
      </c>
      <c r="AF24" s="736"/>
      <c r="AG24" s="734">
        <f>SUM(AG25,AG28,AG30,AG32,AG38)</f>
        <v>1598210.6708452338</v>
      </c>
      <c r="AH24" s="736"/>
      <c r="AI24" s="734">
        <f>SUM(AI25,AI28,AI30,AI32,AI38)</f>
        <v>1650058.6457097447</v>
      </c>
      <c r="AJ24" s="736"/>
      <c r="AK24" s="734">
        <f>SUM(AK25,AK28,AK30,AK32,AK38)</f>
        <v>171903.27007662834</v>
      </c>
      <c r="AL24" s="736"/>
      <c r="AM24" s="734">
        <f>SUM(AM25,AM28,AM30,AM32,AM38)</f>
        <v>1093083.4653592028</v>
      </c>
      <c r="AN24" s="736"/>
      <c r="AO24" s="361">
        <f>SUM(AO25,AO28,AO30,AO32,AO38)</f>
        <v>248057.30594249637</v>
      </c>
      <c r="AP24" s="427"/>
      <c r="AQ24" s="361">
        <f>SUM(AQ25,AQ28,AQ30,AQ32,AQ38)</f>
        <v>392572.5989307852</v>
      </c>
      <c r="AR24" s="427"/>
      <c r="AS24" s="361">
        <f>SUM(AS25,AS28,AS30,AS32,AS38)</f>
        <v>20712.962378760752</v>
      </c>
      <c r="AT24" s="427"/>
      <c r="AU24" s="361">
        <f>SUM(AU25,AU28,AU30,AU32,AU38)</f>
        <v>0</v>
      </c>
      <c r="AV24" s="427"/>
      <c r="AW24" s="361">
        <f>SUM(AW25,AW28,AW30,AW32,AW38)</f>
        <v>0</v>
      </c>
      <c r="AX24" s="427"/>
      <c r="AY24" s="361">
        <f>SUM(AY25,AY28,AY30,AY32,AY38)</f>
        <v>0</v>
      </c>
      <c r="AZ24" s="427"/>
      <c r="BA24" s="361">
        <f>SUM(BA25,BA28,BA30,BA32,BA38)</f>
        <v>63218.535000000003</v>
      </c>
      <c r="BB24" s="427"/>
      <c r="BC24" s="361">
        <f>SUM(BC25,BC28,BC30,BC32,BC38)</f>
        <v>0</v>
      </c>
      <c r="BD24" s="427"/>
      <c r="BE24" s="361">
        <f>SUM(BE25,BE28,BE30,BE32,BE38)</f>
        <v>0</v>
      </c>
      <c r="BF24" s="427"/>
      <c r="BG24" s="361">
        <f>SUM(BG25,BG28,BG30,BG32,BG38)</f>
        <v>0</v>
      </c>
      <c r="BH24" s="427"/>
      <c r="BI24" s="361">
        <f>SUM(BI25,BI28,BI30,BI32,BI38)</f>
        <v>0</v>
      </c>
      <c r="BJ24" s="427"/>
      <c r="BK24" s="361">
        <f>SUM(BK25,BK28,BK30,BK32,BK38)</f>
        <v>0</v>
      </c>
      <c r="BL24" s="737"/>
      <c r="BM24" s="361">
        <f>SUM(BM25,BM28,BM30,BM32,BM38)</f>
        <v>0</v>
      </c>
      <c r="BN24" s="427"/>
      <c r="BO24" s="361">
        <f>SUM(BO25,BO28,BO30,BO32,BO38)</f>
        <v>326616.21314559382</v>
      </c>
      <c r="BP24" s="737"/>
      <c r="BQ24" s="361">
        <f>SUM(BQ25,BQ28,BQ30,BQ32,BQ38)</f>
        <v>17190.327007662836</v>
      </c>
      <c r="BR24" s="392"/>
      <c r="BS24" s="361">
        <f>SUM(BS25,BS28,BS30,BS32,BS38)</f>
        <v>0</v>
      </c>
      <c r="BT24" s="392"/>
      <c r="BU24" s="361">
        <f>SUM(BU25,BU28,BU30,BU32,BU38)</f>
        <v>0</v>
      </c>
      <c r="BV24" s="392"/>
      <c r="BW24" s="361">
        <f>SUM(BW25,BW28,BW30,BW32,BW38)</f>
        <v>0</v>
      </c>
      <c r="BX24" s="392"/>
      <c r="BY24" s="361">
        <f>SUM(BY25,BY28,BY30,BY32,BY38)</f>
        <v>0</v>
      </c>
      <c r="BZ24" s="392"/>
      <c r="CA24" s="738">
        <f>SUM(CA25,CA28,CA30,CA32,CA38)</f>
        <v>0</v>
      </c>
      <c r="CB24" s="381">
        <f t="shared" si="1"/>
        <v>0</v>
      </c>
      <c r="CC24" s="736"/>
      <c r="CD24" s="734">
        <f>SUM(CD25,CD28,CD30,CD32,CD38)</f>
        <v>9932652.8349233698</v>
      </c>
      <c r="CE24" s="363">
        <f t="shared" si="2"/>
        <v>0.98298754855826209</v>
      </c>
      <c r="CF24" s="736"/>
      <c r="CG24" s="734">
        <f>SUM(CG25,CG28,CG30,CG32,CG38)</f>
        <v>171903.27007662834</v>
      </c>
      <c r="CJ24" s="52"/>
    </row>
    <row r="25" spans="2:88" s="19" customFormat="1" ht="15" customHeight="1" outlineLevel="2" x14ac:dyDescent="0.25">
      <c r="B25" s="934" t="s">
        <v>129</v>
      </c>
      <c r="C25" s="935"/>
      <c r="D25" s="725" t="s">
        <v>250</v>
      </c>
      <c r="E25" s="726"/>
      <c r="F25" s="347"/>
      <c r="G25" s="348"/>
      <c r="H25" s="349">
        <f>SUM(H26:H27)</f>
        <v>4662005.2699999996</v>
      </c>
      <c r="I25" s="726"/>
      <c r="J25" s="347"/>
      <c r="K25" s="348"/>
      <c r="L25" s="349">
        <f>SUM(L26:L27)</f>
        <v>0</v>
      </c>
      <c r="M25" s="726"/>
      <c r="N25" s="347"/>
      <c r="O25" s="348"/>
      <c r="P25" s="349">
        <f>SUM(P26:P27)</f>
        <v>4662005.2699999996</v>
      </c>
      <c r="Q25" s="350"/>
      <c r="R25" s="350">
        <f>SUM(R26:R27)</f>
        <v>4490101.9999233717</v>
      </c>
      <c r="S25" s="351">
        <f t="shared" si="0"/>
        <v>0.96312675337738773</v>
      </c>
      <c r="T25" s="727"/>
      <c r="U25" s="349">
        <f>SUM(U26:U27)</f>
        <v>0</v>
      </c>
      <c r="V25" s="728"/>
      <c r="W25" s="349">
        <f>SUM(W26:W27)</f>
        <v>0</v>
      </c>
      <c r="X25" s="728"/>
      <c r="Y25" s="349">
        <f>SUM(Y26:Y27)</f>
        <v>0</v>
      </c>
      <c r="Z25" s="728"/>
      <c r="AA25" s="349">
        <f>SUM(AA26:AA27)</f>
        <v>2062839.2409195402</v>
      </c>
      <c r="AB25" s="728"/>
      <c r="AC25" s="349">
        <f>SUM(AC26:AC27)</f>
        <v>0</v>
      </c>
      <c r="AD25" s="727"/>
      <c r="AE25" s="349">
        <f>SUM(AE26:AE27)</f>
        <v>323189.56222222222</v>
      </c>
      <c r="AF25" s="728"/>
      <c r="AG25" s="349">
        <f>SUM(AG26:AG27)</f>
        <v>859516.35038314178</v>
      </c>
      <c r="AH25" s="728"/>
      <c r="AI25" s="349">
        <f>SUM(AI26:AI27)</f>
        <v>546635.27712643682</v>
      </c>
      <c r="AJ25" s="728"/>
      <c r="AK25" s="349">
        <f>SUM(AK26:AK27)</f>
        <v>171903.27007662834</v>
      </c>
      <c r="AL25" s="728"/>
      <c r="AM25" s="349">
        <f>SUM(AM26:AM27)</f>
        <v>171903.27007662834</v>
      </c>
      <c r="AN25" s="728"/>
      <c r="AO25" s="350">
        <f>SUM(AO26:AO27)</f>
        <v>10308.488965517241</v>
      </c>
      <c r="AP25" s="425"/>
      <c r="AQ25" s="350">
        <f>SUM(AQ26:AQ27)</f>
        <v>0</v>
      </c>
      <c r="AR25" s="425"/>
      <c r="AS25" s="350">
        <f>SUM(AS26:AS27)</f>
        <v>0</v>
      </c>
      <c r="AT25" s="425"/>
      <c r="AU25" s="350">
        <f>SUM(AU26:AU27)</f>
        <v>0</v>
      </c>
      <c r="AV25" s="425"/>
      <c r="AW25" s="350">
        <f>SUM(AW26:AW27)</f>
        <v>0</v>
      </c>
      <c r="AX25" s="425"/>
      <c r="AY25" s="350">
        <f>SUM(AY26:AY27)</f>
        <v>0</v>
      </c>
      <c r="AZ25" s="425"/>
      <c r="BA25" s="350">
        <f>SUM(BA26:BA27)</f>
        <v>0</v>
      </c>
      <c r="BB25" s="425"/>
      <c r="BC25" s="350">
        <f>SUM(BC26:BC27)</f>
        <v>0</v>
      </c>
      <c r="BD25" s="425"/>
      <c r="BE25" s="350">
        <f>SUM(BE26:BE27)</f>
        <v>0</v>
      </c>
      <c r="BF25" s="425"/>
      <c r="BG25" s="350">
        <f>SUM(BG26:BG27)</f>
        <v>0</v>
      </c>
      <c r="BH25" s="425"/>
      <c r="BI25" s="350">
        <f>SUM(BI26:BI27)</f>
        <v>0</v>
      </c>
      <c r="BJ25" s="425"/>
      <c r="BK25" s="350">
        <f>SUM(BK26:BK27)</f>
        <v>0</v>
      </c>
      <c r="BL25" s="729"/>
      <c r="BM25" s="350">
        <f>SUM(BM26:BM27)</f>
        <v>0</v>
      </c>
      <c r="BN25" s="425"/>
      <c r="BO25" s="350">
        <f>SUM(BO26:BO27)</f>
        <v>326616.21314559382</v>
      </c>
      <c r="BP25" s="729"/>
      <c r="BQ25" s="350">
        <f>SUM(BQ26:BQ27)</f>
        <v>17190.327007662836</v>
      </c>
      <c r="BR25" s="388"/>
      <c r="BS25" s="350">
        <f>SUM(BS26:BS27)</f>
        <v>0</v>
      </c>
      <c r="BT25" s="388"/>
      <c r="BU25" s="350">
        <f>SUM(BU26:BU27)</f>
        <v>0</v>
      </c>
      <c r="BV25" s="388"/>
      <c r="BW25" s="350">
        <f>SUM(BW26:BW27)</f>
        <v>0</v>
      </c>
      <c r="BX25" s="388"/>
      <c r="BY25" s="350">
        <f>SUM(BY26:BY27)</f>
        <v>0</v>
      </c>
      <c r="BZ25" s="388"/>
      <c r="CA25" s="389">
        <f>SUM(CA26:CA27)</f>
        <v>0</v>
      </c>
      <c r="CB25" s="379">
        <f t="shared" si="1"/>
        <v>0</v>
      </c>
      <c r="CC25" s="728"/>
      <c r="CD25" s="349">
        <f>SUM(CD26:CD27)</f>
        <v>4490101.9999233717</v>
      </c>
      <c r="CE25" s="351">
        <f t="shared" si="2"/>
        <v>0.96312675337738773</v>
      </c>
      <c r="CF25" s="728"/>
      <c r="CG25" s="349">
        <f>SUM(CG26:CG27)</f>
        <v>171903.27007662834</v>
      </c>
      <c r="CJ25" s="52"/>
    </row>
    <row r="26" spans="2:88" s="15" customFormat="1" ht="100.5" customHeight="1" outlineLevel="3" x14ac:dyDescent="0.2">
      <c r="B26" s="330"/>
      <c r="C26" s="331"/>
      <c r="D26" s="433" t="s">
        <v>132</v>
      </c>
      <c r="E26" s="333" t="s">
        <v>79</v>
      </c>
      <c r="F26" s="334">
        <v>27</v>
      </c>
      <c r="G26" s="434">
        <v>161594.78111111111</v>
      </c>
      <c r="H26" s="435">
        <f>F26*G26</f>
        <v>4363059.09</v>
      </c>
      <c r="I26" s="333"/>
      <c r="J26" s="334"/>
      <c r="K26" s="434"/>
      <c r="L26" s="435"/>
      <c r="M26" s="333" t="s">
        <v>79</v>
      </c>
      <c r="N26" s="334">
        <v>27</v>
      </c>
      <c r="O26" s="434">
        <v>161594.78111111111</v>
      </c>
      <c r="P26" s="435">
        <f>N26*O26</f>
        <v>4363059.09</v>
      </c>
      <c r="Q26" s="336">
        <f>+T26+V26+X26+Z26+AB26+AD26+AF26+AH26+AJ26+AL26+AN26+AP26+AR26+AT26+AV26+AX26+AZ26+BB26+BD26+BF26+BH26+BJ26+BL26+BN26+BP26+BR26</f>
        <v>26</v>
      </c>
      <c r="R26" s="436">
        <f>$G26*Q26</f>
        <v>4201464.3088888889</v>
      </c>
      <c r="S26" s="437">
        <f t="shared" si="0"/>
        <v>0.96296296296296302</v>
      </c>
      <c r="T26" s="338"/>
      <c r="U26" s="436">
        <f>$G26*T26</f>
        <v>0</v>
      </c>
      <c r="V26" s="336"/>
      <c r="W26" s="436">
        <f>$G26*V26</f>
        <v>0</v>
      </c>
      <c r="X26" s="336"/>
      <c r="Y26" s="436">
        <f>$G26*X26</f>
        <v>0</v>
      </c>
      <c r="Z26" s="336">
        <v>12</v>
      </c>
      <c r="AA26" s="436">
        <f>$G26*Z26</f>
        <v>1939137.3733333333</v>
      </c>
      <c r="AB26" s="336"/>
      <c r="AC26" s="436">
        <f>$G26*AB26</f>
        <v>0</v>
      </c>
      <c r="AD26" s="281">
        <v>2</v>
      </c>
      <c r="AE26" s="436">
        <f>$G26*AD26</f>
        <v>323189.56222222222</v>
      </c>
      <c r="AF26" s="336">
        <v>5</v>
      </c>
      <c r="AG26" s="436">
        <f>$G26*AF26</f>
        <v>807973.9055555556</v>
      </c>
      <c r="AH26" s="336">
        <v>3</v>
      </c>
      <c r="AI26" s="436">
        <f>$G26*AH26</f>
        <v>484784.34333333332</v>
      </c>
      <c r="AJ26" s="336">
        <v>1</v>
      </c>
      <c r="AK26" s="436">
        <f>$G26*AJ26</f>
        <v>161594.78111111111</v>
      </c>
      <c r="AL26" s="336">
        <v>1</v>
      </c>
      <c r="AM26" s="436">
        <f>$G26*AL26</f>
        <v>161594.78111111111</v>
      </c>
      <c r="AN26" s="336"/>
      <c r="AO26" s="436">
        <f>$G26*AN26</f>
        <v>0</v>
      </c>
      <c r="AP26" s="439"/>
      <c r="AQ26" s="440">
        <f>$G26*AP26</f>
        <v>0</v>
      </c>
      <c r="AR26" s="439"/>
      <c r="AS26" s="440">
        <f>$G26*AR26</f>
        <v>0</v>
      </c>
      <c r="AT26" s="439"/>
      <c r="AU26" s="440">
        <f>$G26*AT26</f>
        <v>0</v>
      </c>
      <c r="AV26" s="439"/>
      <c r="AW26" s="440">
        <f>$G26*AV26</f>
        <v>0</v>
      </c>
      <c r="AX26" s="439"/>
      <c r="AY26" s="440">
        <f>$G26*AX26</f>
        <v>0</v>
      </c>
      <c r="AZ26" s="439"/>
      <c r="BA26" s="440">
        <f>$G26*AZ26</f>
        <v>0</v>
      </c>
      <c r="BB26" s="439"/>
      <c r="BC26" s="440">
        <f>$G26*BB26</f>
        <v>0</v>
      </c>
      <c r="BD26" s="439"/>
      <c r="BE26" s="440">
        <f>$G26*BD26</f>
        <v>0</v>
      </c>
      <c r="BF26" s="439"/>
      <c r="BG26" s="440">
        <f>$G26*BF26</f>
        <v>0</v>
      </c>
      <c r="BH26" s="439"/>
      <c r="BI26" s="440">
        <f>$G26*BH26</f>
        <v>0</v>
      </c>
      <c r="BJ26" s="439"/>
      <c r="BK26" s="440">
        <f>$G26*BJ26</f>
        <v>0</v>
      </c>
      <c r="BL26" s="390"/>
      <c r="BM26" s="440">
        <f>$G26*BL26</f>
        <v>0</v>
      </c>
      <c r="BN26" s="439">
        <v>1.9</v>
      </c>
      <c r="BO26" s="440">
        <f>$G26*BN26</f>
        <v>307030.08411111106</v>
      </c>
      <c r="BP26" s="390">
        <v>0.1</v>
      </c>
      <c r="BQ26" s="440">
        <f>$G26*BP26</f>
        <v>16159.478111111112</v>
      </c>
      <c r="BR26" s="390"/>
      <c r="BS26" s="440">
        <f>$G26*BR26</f>
        <v>0</v>
      </c>
      <c r="BT26" s="390"/>
      <c r="BU26" s="440">
        <f>$G26*BT26</f>
        <v>0</v>
      </c>
      <c r="BV26" s="390"/>
      <c r="BW26" s="440">
        <f>$G26*BV26</f>
        <v>0</v>
      </c>
      <c r="BX26" s="390"/>
      <c r="BY26" s="440">
        <f>$G26*BX26</f>
        <v>0</v>
      </c>
      <c r="BZ26" s="390"/>
      <c r="CA26" s="449">
        <f>$G26*BZ26</f>
        <v>0</v>
      </c>
      <c r="CB26" s="442">
        <f t="shared" si="1"/>
        <v>0</v>
      </c>
      <c r="CC26" s="336">
        <f>Q26+BZ26</f>
        <v>26</v>
      </c>
      <c r="CD26" s="436">
        <f>$G26*CC26</f>
        <v>4201464.3088888889</v>
      </c>
      <c r="CE26" s="437">
        <f>CD26/H26</f>
        <v>0.96296296296296302</v>
      </c>
      <c r="CF26" s="336">
        <f>F26-CC26</f>
        <v>1</v>
      </c>
      <c r="CG26" s="435">
        <f>$G26*CF26</f>
        <v>161594.78111111111</v>
      </c>
      <c r="CH26" s="339"/>
      <c r="CI26" s="646"/>
    </row>
    <row r="27" spans="2:88" s="15" customFormat="1" ht="113.25" customHeight="1" outlineLevel="3" x14ac:dyDescent="0.2">
      <c r="B27" s="330"/>
      <c r="C27" s="331"/>
      <c r="D27" s="433" t="s">
        <v>135</v>
      </c>
      <c r="E27" s="333" t="s">
        <v>79</v>
      </c>
      <c r="F27" s="334">
        <v>29</v>
      </c>
      <c r="G27" s="434">
        <v>10308.488965517241</v>
      </c>
      <c r="H27" s="435">
        <f>F27*G27</f>
        <v>298946.18</v>
      </c>
      <c r="I27" s="333"/>
      <c r="J27" s="334"/>
      <c r="K27" s="434"/>
      <c r="L27" s="435"/>
      <c r="M27" s="333" t="s">
        <v>79</v>
      </c>
      <c r="N27" s="334">
        <v>29</v>
      </c>
      <c r="O27" s="434">
        <v>10308.488965517241</v>
      </c>
      <c r="P27" s="435">
        <f>N27*O27</f>
        <v>298946.18</v>
      </c>
      <c r="Q27" s="336">
        <f>+T27+V27+X27+Z27+AB27+AD27+AF27+AH27+AJ27+AL27+AN27+AP27+AR27+AT27+AV27+AX27+AZ27+BB27+BD27+BF27+BH27+BJ27+BL27+BN27+BP27+BR27</f>
        <v>28</v>
      </c>
      <c r="R27" s="436">
        <f>$G27*Q27</f>
        <v>288637.69103448273</v>
      </c>
      <c r="S27" s="437">
        <f t="shared" si="0"/>
        <v>0.96551724137931028</v>
      </c>
      <c r="T27" s="338"/>
      <c r="U27" s="436">
        <f>$G27*T27</f>
        <v>0</v>
      </c>
      <c r="V27" s="418"/>
      <c r="W27" s="450">
        <f>$G27*V27</f>
        <v>0</v>
      </c>
      <c r="X27" s="336"/>
      <c r="Y27" s="436">
        <f>$G27*X27</f>
        <v>0</v>
      </c>
      <c r="Z27" s="418">
        <v>12</v>
      </c>
      <c r="AA27" s="436">
        <f>$G27*Z27</f>
        <v>123701.86758620689</v>
      </c>
      <c r="AB27" s="418"/>
      <c r="AC27" s="436">
        <f>$G27*AB27</f>
        <v>0</v>
      </c>
      <c r="AD27" s="438"/>
      <c r="AE27" s="436">
        <f>$G27*AD27</f>
        <v>0</v>
      </c>
      <c r="AF27" s="418">
        <v>5</v>
      </c>
      <c r="AG27" s="436">
        <f>$G27*AF27</f>
        <v>51542.444827586209</v>
      </c>
      <c r="AH27" s="418">
        <v>6</v>
      </c>
      <c r="AI27" s="436">
        <f>$G27*AH27</f>
        <v>61850.933793103446</v>
      </c>
      <c r="AJ27" s="418">
        <v>1</v>
      </c>
      <c r="AK27" s="436">
        <f>$G27*AJ27</f>
        <v>10308.488965517241</v>
      </c>
      <c r="AL27" s="418">
        <v>1</v>
      </c>
      <c r="AM27" s="436">
        <f>$G27*AL27</f>
        <v>10308.488965517241</v>
      </c>
      <c r="AN27" s="418">
        <v>1</v>
      </c>
      <c r="AO27" s="436">
        <f>$G27*AN27</f>
        <v>10308.488965517241</v>
      </c>
      <c r="AP27" s="439"/>
      <c r="AQ27" s="440">
        <f>$G27*AP27</f>
        <v>0</v>
      </c>
      <c r="AR27" s="439"/>
      <c r="AS27" s="440">
        <f>$G27*AR27</f>
        <v>0</v>
      </c>
      <c r="AT27" s="439"/>
      <c r="AU27" s="440">
        <f>$G27*AT27</f>
        <v>0</v>
      </c>
      <c r="AV27" s="439"/>
      <c r="AW27" s="440">
        <f>$G27*AV27</f>
        <v>0</v>
      </c>
      <c r="AX27" s="439"/>
      <c r="AY27" s="440">
        <f>$G27*AX27</f>
        <v>0</v>
      </c>
      <c r="AZ27" s="439"/>
      <c r="BA27" s="440">
        <f>$G27*AZ27</f>
        <v>0</v>
      </c>
      <c r="BB27" s="439"/>
      <c r="BC27" s="440">
        <f>$G27*BB27</f>
        <v>0</v>
      </c>
      <c r="BD27" s="439"/>
      <c r="BE27" s="440">
        <f>$G27*BD27</f>
        <v>0</v>
      </c>
      <c r="BF27" s="439"/>
      <c r="BG27" s="440">
        <f>$G27*BF27</f>
        <v>0</v>
      </c>
      <c r="BH27" s="439"/>
      <c r="BI27" s="440">
        <f>$G27*BH27</f>
        <v>0</v>
      </c>
      <c r="BJ27" s="439"/>
      <c r="BK27" s="440">
        <f>$G27*BJ27</f>
        <v>0</v>
      </c>
      <c r="BL27" s="390"/>
      <c r="BM27" s="440">
        <f>$G27*BL27</f>
        <v>0</v>
      </c>
      <c r="BN27" s="439">
        <v>1.9</v>
      </c>
      <c r="BO27" s="440">
        <f>$G27*BN27</f>
        <v>19586.129034482758</v>
      </c>
      <c r="BP27" s="390">
        <v>0.1</v>
      </c>
      <c r="BQ27" s="440">
        <f>$G27*BP27</f>
        <v>1030.8488965517242</v>
      </c>
      <c r="BR27" s="390"/>
      <c r="BS27" s="440">
        <f>$G27*BR27</f>
        <v>0</v>
      </c>
      <c r="BT27" s="390"/>
      <c r="BU27" s="440">
        <f>$G27*BT27</f>
        <v>0</v>
      </c>
      <c r="BV27" s="390"/>
      <c r="BW27" s="440">
        <f>$G27*BV27</f>
        <v>0</v>
      </c>
      <c r="BX27" s="390"/>
      <c r="BY27" s="440">
        <f>$G27*BX27</f>
        <v>0</v>
      </c>
      <c r="BZ27" s="390"/>
      <c r="CA27" s="441">
        <f>$G27*BZ27</f>
        <v>0</v>
      </c>
      <c r="CB27" s="442">
        <f t="shared" si="1"/>
        <v>0</v>
      </c>
      <c r="CC27" s="418">
        <f>Q27+BZ27</f>
        <v>28</v>
      </c>
      <c r="CD27" s="436">
        <f>$G27*CC27</f>
        <v>288637.69103448273</v>
      </c>
      <c r="CE27" s="437">
        <f t="shared" si="2"/>
        <v>0.96551724137931028</v>
      </c>
      <c r="CF27" s="336">
        <f>F27-CC27</f>
        <v>1</v>
      </c>
      <c r="CG27" s="435">
        <f>$G27*CF27</f>
        <v>10308.488965517241</v>
      </c>
      <c r="CH27" s="339"/>
      <c r="CI27" s="646"/>
    </row>
    <row r="28" spans="2:88" s="19" customFormat="1" ht="15" customHeight="1" outlineLevel="2" x14ac:dyDescent="0.25">
      <c r="B28" s="934" t="s">
        <v>133</v>
      </c>
      <c r="C28" s="935"/>
      <c r="D28" s="725" t="s">
        <v>247</v>
      </c>
      <c r="E28" s="726"/>
      <c r="F28" s="347"/>
      <c r="G28" s="348"/>
      <c r="H28" s="349">
        <f>SUM(H29)</f>
        <v>152086.32</v>
      </c>
      <c r="I28" s="726"/>
      <c r="J28" s="347"/>
      <c r="K28" s="348"/>
      <c r="L28" s="349">
        <f>SUM(L29)</f>
        <v>0</v>
      </c>
      <c r="M28" s="726"/>
      <c r="N28" s="347"/>
      <c r="O28" s="348"/>
      <c r="P28" s="349">
        <f>SUM(P29)</f>
        <v>152086.32</v>
      </c>
      <c r="Q28" s="350"/>
      <c r="R28" s="350">
        <f>SUM(R29)</f>
        <v>152086.32</v>
      </c>
      <c r="S28" s="351">
        <f t="shared" si="0"/>
        <v>1</v>
      </c>
      <c r="T28" s="727"/>
      <c r="U28" s="349">
        <f>SUM(U29)</f>
        <v>0</v>
      </c>
      <c r="V28" s="728"/>
      <c r="W28" s="349">
        <f>SUM(W29)</f>
        <v>0</v>
      </c>
      <c r="X28" s="728"/>
      <c r="Y28" s="349">
        <f>SUM(Y29)</f>
        <v>0</v>
      </c>
      <c r="Z28" s="728"/>
      <c r="AA28" s="349">
        <f>SUM(AA29)</f>
        <v>0</v>
      </c>
      <c r="AB28" s="728"/>
      <c r="AC28" s="349">
        <f>SUM(AC29)</f>
        <v>43453.234285714287</v>
      </c>
      <c r="AD28" s="727"/>
      <c r="AE28" s="349">
        <f>SUM(AE29)</f>
        <v>21726.617142857143</v>
      </c>
      <c r="AF28" s="728"/>
      <c r="AG28" s="349">
        <f>SUM(AG29)</f>
        <v>21726.617142857143</v>
      </c>
      <c r="AH28" s="728"/>
      <c r="AI28" s="349">
        <f>SUM(AI29)</f>
        <v>43453.234285714287</v>
      </c>
      <c r="AJ28" s="728"/>
      <c r="AK28" s="349">
        <f>SUM(AK29)</f>
        <v>0</v>
      </c>
      <c r="AL28" s="728"/>
      <c r="AM28" s="349">
        <f>SUM(AM29)</f>
        <v>21726.617142857143</v>
      </c>
      <c r="AN28" s="728"/>
      <c r="AO28" s="350">
        <f>SUM(AO29)</f>
        <v>0</v>
      </c>
      <c r="AP28" s="425"/>
      <c r="AQ28" s="350">
        <f>SUM(AQ29)</f>
        <v>0</v>
      </c>
      <c r="AR28" s="425"/>
      <c r="AS28" s="350">
        <f>SUM(AS29)</f>
        <v>0</v>
      </c>
      <c r="AT28" s="425"/>
      <c r="AU28" s="350">
        <f>SUM(AU29)</f>
        <v>0</v>
      </c>
      <c r="AV28" s="425"/>
      <c r="AW28" s="350">
        <f>SUM(AW29)</f>
        <v>0</v>
      </c>
      <c r="AX28" s="425"/>
      <c r="AY28" s="350">
        <f>SUM(AY29)</f>
        <v>0</v>
      </c>
      <c r="AZ28" s="425"/>
      <c r="BA28" s="350">
        <f>SUM(BA29)</f>
        <v>0</v>
      </c>
      <c r="BB28" s="425"/>
      <c r="BC28" s="350">
        <f>SUM(BC29)</f>
        <v>0</v>
      </c>
      <c r="BD28" s="425"/>
      <c r="BE28" s="350">
        <f>SUM(BE29)</f>
        <v>0</v>
      </c>
      <c r="BF28" s="425"/>
      <c r="BG28" s="350">
        <f>SUM(BG29)</f>
        <v>0</v>
      </c>
      <c r="BH28" s="425"/>
      <c r="BI28" s="350">
        <f>SUM(BI29)</f>
        <v>0</v>
      </c>
      <c r="BJ28" s="425"/>
      <c r="BK28" s="350">
        <f>SUM(BK29)</f>
        <v>0</v>
      </c>
      <c r="BL28" s="729"/>
      <c r="BM28" s="350">
        <f>SUM(BM29)</f>
        <v>0</v>
      </c>
      <c r="BN28" s="425"/>
      <c r="BO28" s="350">
        <f>SUM(BO29)</f>
        <v>0</v>
      </c>
      <c r="BP28" s="729"/>
      <c r="BQ28" s="350">
        <f>SUM(BQ29)</f>
        <v>0</v>
      </c>
      <c r="BR28" s="388"/>
      <c r="BS28" s="350">
        <f>SUM(BS29)</f>
        <v>0</v>
      </c>
      <c r="BT28" s="388"/>
      <c r="BU28" s="350">
        <f>SUM(BU29)</f>
        <v>0</v>
      </c>
      <c r="BV28" s="388"/>
      <c r="BW28" s="350">
        <f>SUM(BW29)</f>
        <v>0</v>
      </c>
      <c r="BX28" s="388"/>
      <c r="BY28" s="350">
        <f>SUM(BY29)</f>
        <v>0</v>
      </c>
      <c r="BZ28" s="388"/>
      <c r="CA28" s="389">
        <f>SUM(CA29)</f>
        <v>0</v>
      </c>
      <c r="CB28" s="379">
        <f t="shared" si="1"/>
        <v>0</v>
      </c>
      <c r="CC28" s="728"/>
      <c r="CD28" s="349">
        <f>SUM(CD29)</f>
        <v>152086.32</v>
      </c>
      <c r="CE28" s="351">
        <f t="shared" si="2"/>
        <v>1</v>
      </c>
      <c r="CF28" s="728"/>
      <c r="CG28" s="349">
        <f>SUM(CG29)</f>
        <v>0</v>
      </c>
      <c r="CJ28" s="52"/>
    </row>
    <row r="29" spans="2:88" s="15" customFormat="1" ht="105" outlineLevel="3" x14ac:dyDescent="0.2">
      <c r="B29" s="715"/>
      <c r="C29" s="716"/>
      <c r="D29" s="730" t="s">
        <v>137</v>
      </c>
      <c r="E29" s="718" t="s">
        <v>79</v>
      </c>
      <c r="F29" s="719">
        <v>7</v>
      </c>
      <c r="G29" s="335">
        <v>21726.617142857143</v>
      </c>
      <c r="H29" s="257">
        <f>F29*G29</f>
        <v>152086.32</v>
      </c>
      <c r="I29" s="718"/>
      <c r="J29" s="719"/>
      <c r="K29" s="335"/>
      <c r="L29" s="257"/>
      <c r="M29" s="718" t="s">
        <v>79</v>
      </c>
      <c r="N29" s="719">
        <v>7</v>
      </c>
      <c r="O29" s="335">
        <v>21726.617142857143</v>
      </c>
      <c r="P29" s="257">
        <f>N29*O29</f>
        <v>152086.32</v>
      </c>
      <c r="Q29" s="720">
        <f>+T29+V29+X29+Z29+AB29+AD29+AF29+AH29+AJ29+AL29+AN29+AP29+AR29+AT29+AV29+AX29+AZ29+BB29+BD29+BF29+BH29+BJ29+BL29+BN29+BP29+BR29</f>
        <v>7</v>
      </c>
      <c r="R29" s="261">
        <f>$G29*Q29</f>
        <v>152086.32</v>
      </c>
      <c r="S29" s="337">
        <f t="shared" si="0"/>
        <v>1</v>
      </c>
      <c r="T29" s="721"/>
      <c r="U29" s="257">
        <f>$G29*T29</f>
        <v>0</v>
      </c>
      <c r="V29" s="720"/>
      <c r="W29" s="257">
        <f>$G29*V29</f>
        <v>0</v>
      </c>
      <c r="X29" s="720"/>
      <c r="Y29" s="257">
        <f>$G29*X29</f>
        <v>0</v>
      </c>
      <c r="Z29" s="720"/>
      <c r="AA29" s="257">
        <f>$G29*Z29</f>
        <v>0</v>
      </c>
      <c r="AB29" s="720">
        <v>2</v>
      </c>
      <c r="AC29" s="257">
        <f>$G29*AB29</f>
        <v>43453.234285714287</v>
      </c>
      <c r="AD29" s="731">
        <v>1</v>
      </c>
      <c r="AE29" s="257">
        <f>$G29*AD29</f>
        <v>21726.617142857143</v>
      </c>
      <c r="AF29" s="720">
        <v>1</v>
      </c>
      <c r="AG29" s="257">
        <f>$G29*AF29</f>
        <v>21726.617142857143</v>
      </c>
      <c r="AH29" s="720">
        <v>2</v>
      </c>
      <c r="AI29" s="257">
        <f>$G29*AH29</f>
        <v>43453.234285714287</v>
      </c>
      <c r="AJ29" s="720"/>
      <c r="AK29" s="257">
        <f>$G29*AJ29</f>
        <v>0</v>
      </c>
      <c r="AL29" s="720">
        <v>1</v>
      </c>
      <c r="AM29" s="257">
        <f>$G29*AL29</f>
        <v>21726.617142857143</v>
      </c>
      <c r="AN29" s="720"/>
      <c r="AO29" s="261">
        <f>$G29*AN29</f>
        <v>0</v>
      </c>
      <c r="AP29" s="426"/>
      <c r="AQ29" s="406">
        <f>$G29*AP29</f>
        <v>0</v>
      </c>
      <c r="AR29" s="426"/>
      <c r="AS29" s="406">
        <f>$G29*AR29</f>
        <v>0</v>
      </c>
      <c r="AT29" s="426"/>
      <c r="AU29" s="406">
        <f>$G29*AT29</f>
        <v>0</v>
      </c>
      <c r="AV29" s="426"/>
      <c r="AW29" s="406">
        <f>$G29*AV29</f>
        <v>0</v>
      </c>
      <c r="AX29" s="426"/>
      <c r="AY29" s="406">
        <f>$G29*AX29</f>
        <v>0</v>
      </c>
      <c r="AZ29" s="426"/>
      <c r="BA29" s="406">
        <f>$G29*AZ29</f>
        <v>0</v>
      </c>
      <c r="BB29" s="426"/>
      <c r="BC29" s="406">
        <f>$G29*BB29</f>
        <v>0</v>
      </c>
      <c r="BD29" s="426"/>
      <c r="BE29" s="406">
        <f>$G29*BD29</f>
        <v>0</v>
      </c>
      <c r="BF29" s="426"/>
      <c r="BG29" s="406">
        <f>$G29*BF29</f>
        <v>0</v>
      </c>
      <c r="BH29" s="426"/>
      <c r="BI29" s="406">
        <f>$G29*BH29</f>
        <v>0</v>
      </c>
      <c r="BJ29" s="426"/>
      <c r="BK29" s="406">
        <f>$G29*BJ29</f>
        <v>0</v>
      </c>
      <c r="BL29" s="724"/>
      <c r="BM29" s="406">
        <f>$G29*BL29</f>
        <v>0</v>
      </c>
      <c r="BN29" s="426"/>
      <c r="BO29" s="406">
        <f>$G29*BN29</f>
        <v>0</v>
      </c>
      <c r="BP29" s="724"/>
      <c r="BQ29" s="406">
        <f>$G29*BP29</f>
        <v>0</v>
      </c>
      <c r="BR29" s="390"/>
      <c r="BS29" s="406">
        <f>$G29*BR29</f>
        <v>0</v>
      </c>
      <c r="BT29" s="390"/>
      <c r="BU29" s="406">
        <f>$G29*BT29</f>
        <v>0</v>
      </c>
      <c r="BV29" s="390"/>
      <c r="BW29" s="406">
        <f>$G29*BV29</f>
        <v>0</v>
      </c>
      <c r="BX29" s="390"/>
      <c r="BY29" s="406">
        <f>$G29*BX29</f>
        <v>0</v>
      </c>
      <c r="BZ29" s="390"/>
      <c r="CA29" s="391">
        <f>$G29*BZ29</f>
        <v>0</v>
      </c>
      <c r="CB29" s="380">
        <f t="shared" si="1"/>
        <v>0</v>
      </c>
      <c r="CC29" s="720">
        <f>Q29+BZ29</f>
        <v>7</v>
      </c>
      <c r="CD29" s="257">
        <f>$G29*CC29</f>
        <v>152086.32</v>
      </c>
      <c r="CE29" s="337">
        <f t="shared" si="2"/>
        <v>1</v>
      </c>
      <c r="CF29" s="720">
        <f>F29-CC29</f>
        <v>0</v>
      </c>
      <c r="CG29" s="257">
        <f>$G29*CF29</f>
        <v>0</v>
      </c>
    </row>
    <row r="30" spans="2:88" s="19" customFormat="1" ht="15" customHeight="1" outlineLevel="2" x14ac:dyDescent="0.25">
      <c r="B30" s="930" t="s">
        <v>134</v>
      </c>
      <c r="C30" s="931"/>
      <c r="D30" s="725" t="s">
        <v>251</v>
      </c>
      <c r="E30" s="726"/>
      <c r="F30" s="347"/>
      <c r="G30" s="348"/>
      <c r="H30" s="349">
        <f>SUM(H31)</f>
        <v>1671864.15</v>
      </c>
      <c r="I30" s="726"/>
      <c r="J30" s="347"/>
      <c r="K30" s="348"/>
      <c r="L30" s="349">
        <f>SUM(L31)</f>
        <v>0</v>
      </c>
      <c r="M30" s="726"/>
      <c r="N30" s="347"/>
      <c r="O30" s="348"/>
      <c r="P30" s="349">
        <f>SUM(P31)</f>
        <v>1671864.15</v>
      </c>
      <c r="Q30" s="350"/>
      <c r="R30" s="350">
        <f>SUM(R31)</f>
        <v>1671864.15</v>
      </c>
      <c r="S30" s="351">
        <f t="shared" si="0"/>
        <v>1</v>
      </c>
      <c r="T30" s="727"/>
      <c r="U30" s="349">
        <f>SUM(U31)</f>
        <v>0</v>
      </c>
      <c r="V30" s="728"/>
      <c r="W30" s="349">
        <f>SUM(W31)</f>
        <v>0</v>
      </c>
      <c r="X30" s="728"/>
      <c r="Y30" s="349">
        <f>SUM(Y31)</f>
        <v>0</v>
      </c>
      <c r="Z30" s="728"/>
      <c r="AA30" s="349">
        <f>SUM(AA31)</f>
        <v>0</v>
      </c>
      <c r="AB30" s="728"/>
      <c r="AC30" s="349">
        <f>SUM(AC31)</f>
        <v>0</v>
      </c>
      <c r="AD30" s="727"/>
      <c r="AE30" s="349">
        <f>SUM(AE31)</f>
        <v>0</v>
      </c>
      <c r="AF30" s="728"/>
      <c r="AG30" s="349">
        <f>SUM(AG31)</f>
        <v>0</v>
      </c>
      <c r="AH30" s="728"/>
      <c r="AI30" s="349">
        <f>SUM(AI31)</f>
        <v>835932.07499999995</v>
      </c>
      <c r="AJ30" s="728"/>
      <c r="AK30" s="349">
        <f>SUM(AK31)</f>
        <v>0</v>
      </c>
      <c r="AL30" s="728"/>
      <c r="AM30" s="349">
        <f>SUM(AM31)</f>
        <v>835932.07499999995</v>
      </c>
      <c r="AN30" s="728"/>
      <c r="AO30" s="350">
        <f>SUM(AO31)</f>
        <v>0</v>
      </c>
      <c r="AP30" s="425"/>
      <c r="AQ30" s="350">
        <f>SUM(AQ31)</f>
        <v>0</v>
      </c>
      <c r="AR30" s="425"/>
      <c r="AS30" s="350">
        <f>SUM(AS31)</f>
        <v>0</v>
      </c>
      <c r="AT30" s="425"/>
      <c r="AU30" s="350">
        <f>SUM(AU31)</f>
        <v>0</v>
      </c>
      <c r="AV30" s="425"/>
      <c r="AW30" s="350">
        <f>SUM(AW31)</f>
        <v>0</v>
      </c>
      <c r="AX30" s="425"/>
      <c r="AY30" s="350">
        <f>SUM(AY31)</f>
        <v>0</v>
      </c>
      <c r="AZ30" s="425"/>
      <c r="BA30" s="350">
        <f>SUM(BA31)</f>
        <v>0</v>
      </c>
      <c r="BB30" s="425"/>
      <c r="BC30" s="350">
        <f>SUM(BC31)</f>
        <v>0</v>
      </c>
      <c r="BD30" s="425"/>
      <c r="BE30" s="350">
        <f>SUM(BE31)</f>
        <v>0</v>
      </c>
      <c r="BF30" s="425"/>
      <c r="BG30" s="350">
        <f>SUM(BG31)</f>
        <v>0</v>
      </c>
      <c r="BH30" s="425"/>
      <c r="BI30" s="350">
        <f>SUM(BI31)</f>
        <v>0</v>
      </c>
      <c r="BJ30" s="425"/>
      <c r="BK30" s="350">
        <f>SUM(BK31)</f>
        <v>0</v>
      </c>
      <c r="BL30" s="729"/>
      <c r="BM30" s="350">
        <f>SUM(BM31)</f>
        <v>0</v>
      </c>
      <c r="BN30" s="425"/>
      <c r="BO30" s="350">
        <f>SUM(BO31)</f>
        <v>0</v>
      </c>
      <c r="BP30" s="729"/>
      <c r="BQ30" s="350">
        <f>SUM(BQ31)</f>
        <v>0</v>
      </c>
      <c r="BR30" s="388"/>
      <c r="BS30" s="350">
        <f>SUM(BS31)</f>
        <v>0</v>
      </c>
      <c r="BT30" s="388"/>
      <c r="BU30" s="350">
        <f>SUM(BU31)</f>
        <v>0</v>
      </c>
      <c r="BV30" s="388"/>
      <c r="BW30" s="350">
        <f>SUM(BW31)</f>
        <v>0</v>
      </c>
      <c r="BX30" s="388"/>
      <c r="BY30" s="350">
        <f>SUM(BY31)</f>
        <v>0</v>
      </c>
      <c r="BZ30" s="388"/>
      <c r="CA30" s="389">
        <f>SUM(CA31)</f>
        <v>0</v>
      </c>
      <c r="CB30" s="379">
        <f t="shared" si="1"/>
        <v>0</v>
      </c>
      <c r="CC30" s="728"/>
      <c r="CD30" s="349">
        <f>SUM(CD31)</f>
        <v>1671864.15</v>
      </c>
      <c r="CE30" s="351">
        <f t="shared" si="2"/>
        <v>1</v>
      </c>
      <c r="CF30" s="728"/>
      <c r="CG30" s="349">
        <f>SUM(CG31)</f>
        <v>0</v>
      </c>
      <c r="CJ30" s="52"/>
    </row>
    <row r="31" spans="2:88" s="15" customFormat="1" ht="105" outlineLevel="3" x14ac:dyDescent="0.2">
      <c r="B31" s="715"/>
      <c r="C31" s="716"/>
      <c r="D31" s="717" t="s">
        <v>136</v>
      </c>
      <c r="E31" s="718" t="s">
        <v>79</v>
      </c>
      <c r="F31" s="719">
        <v>2</v>
      </c>
      <c r="G31" s="434">
        <v>835932.07499999995</v>
      </c>
      <c r="H31" s="435">
        <f>F31*G31</f>
        <v>1671864.15</v>
      </c>
      <c r="I31" s="718"/>
      <c r="J31" s="719"/>
      <c r="K31" s="434"/>
      <c r="L31" s="435"/>
      <c r="M31" s="718" t="s">
        <v>79</v>
      </c>
      <c r="N31" s="719">
        <v>2</v>
      </c>
      <c r="O31" s="434">
        <v>835932.07499999995</v>
      </c>
      <c r="P31" s="435">
        <f>N31*O31</f>
        <v>1671864.15</v>
      </c>
      <c r="Q31" s="720">
        <f>+T31+V31+X31+Z31+AB31+AD31+AF31+AH31+AJ31+AL31+AN31+AP31+AR31+AT31+AV31+AX31+AZ31+BB31+BD31+BF31+BH31+BJ31+BL31+BN31+BP31+BR31</f>
        <v>2</v>
      </c>
      <c r="R31" s="436">
        <f>$G31*Q31</f>
        <v>1671864.15</v>
      </c>
      <c r="S31" s="437">
        <f t="shared" si="0"/>
        <v>1</v>
      </c>
      <c r="T31" s="721"/>
      <c r="U31" s="435">
        <f>$G31*T31</f>
        <v>0</v>
      </c>
      <c r="V31" s="720"/>
      <c r="W31" s="435">
        <f>$G31*V31</f>
        <v>0</v>
      </c>
      <c r="X31" s="720"/>
      <c r="Y31" s="435">
        <f>$G31*X31</f>
        <v>0</v>
      </c>
      <c r="Z31" s="720"/>
      <c r="AA31" s="435">
        <f>$G31*Z31</f>
        <v>0</v>
      </c>
      <c r="AB31" s="720"/>
      <c r="AC31" s="435">
        <f>$G31*AB31</f>
        <v>0</v>
      </c>
      <c r="AD31" s="731"/>
      <c r="AE31" s="435">
        <f>$G31*AD31</f>
        <v>0</v>
      </c>
      <c r="AF31" s="720"/>
      <c r="AG31" s="435">
        <f>$G31*AF31</f>
        <v>0</v>
      </c>
      <c r="AH31" s="720">
        <v>1</v>
      </c>
      <c r="AI31" s="435">
        <f>$G31*AH31</f>
        <v>835932.07499999995</v>
      </c>
      <c r="AJ31" s="720"/>
      <c r="AK31" s="435">
        <f>$G31*AJ31</f>
        <v>0</v>
      </c>
      <c r="AL31" s="720">
        <v>1</v>
      </c>
      <c r="AM31" s="435">
        <f>$G31*AL31</f>
        <v>835932.07499999995</v>
      </c>
      <c r="AN31" s="720"/>
      <c r="AO31" s="436">
        <f>$G31*AN31</f>
        <v>0</v>
      </c>
      <c r="AP31" s="439"/>
      <c r="AQ31" s="440">
        <f>$G31*AP31</f>
        <v>0</v>
      </c>
      <c r="AR31" s="439"/>
      <c r="AS31" s="440">
        <f>$G31*AR31</f>
        <v>0</v>
      </c>
      <c r="AT31" s="439"/>
      <c r="AU31" s="440">
        <f>$G31*AT31</f>
        <v>0</v>
      </c>
      <c r="AV31" s="439"/>
      <c r="AW31" s="440">
        <f>$G31*AV31</f>
        <v>0</v>
      </c>
      <c r="AX31" s="439"/>
      <c r="AY31" s="440">
        <f>$G31*AX31</f>
        <v>0</v>
      </c>
      <c r="AZ31" s="439"/>
      <c r="BA31" s="440">
        <f>$G31*AZ31</f>
        <v>0</v>
      </c>
      <c r="BB31" s="439"/>
      <c r="BC31" s="440">
        <f>$G31*BB31</f>
        <v>0</v>
      </c>
      <c r="BD31" s="439"/>
      <c r="BE31" s="440">
        <f>$G31*BD31</f>
        <v>0</v>
      </c>
      <c r="BF31" s="439"/>
      <c r="BG31" s="440">
        <f>$G31*BF31</f>
        <v>0</v>
      </c>
      <c r="BH31" s="439"/>
      <c r="BI31" s="440">
        <f>$G31*BH31</f>
        <v>0</v>
      </c>
      <c r="BJ31" s="439"/>
      <c r="BK31" s="440">
        <f>$G31*BJ31</f>
        <v>0</v>
      </c>
      <c r="BL31" s="724"/>
      <c r="BM31" s="440">
        <f>$G31*BL31</f>
        <v>0</v>
      </c>
      <c r="BN31" s="439"/>
      <c r="BO31" s="440">
        <f>$G31*BN31</f>
        <v>0</v>
      </c>
      <c r="BP31" s="724"/>
      <c r="BQ31" s="440">
        <f>$G31*BP31</f>
        <v>0</v>
      </c>
      <c r="BR31" s="390"/>
      <c r="BS31" s="440">
        <f>$G31*BR31</f>
        <v>0</v>
      </c>
      <c r="BT31" s="390"/>
      <c r="BU31" s="440">
        <f>$G31*BT31</f>
        <v>0</v>
      </c>
      <c r="BV31" s="390"/>
      <c r="BW31" s="440">
        <f>$G31*BV31</f>
        <v>0</v>
      </c>
      <c r="BX31" s="390"/>
      <c r="BY31" s="440">
        <f>$G31*BX31</f>
        <v>0</v>
      </c>
      <c r="BZ31" s="390"/>
      <c r="CA31" s="441">
        <f>$G31*BZ31</f>
        <v>0</v>
      </c>
      <c r="CB31" s="442">
        <f t="shared" si="1"/>
        <v>0</v>
      </c>
      <c r="CC31" s="720">
        <f>Q31+BZ31</f>
        <v>2</v>
      </c>
      <c r="CD31" s="435">
        <f>$G31*CC31</f>
        <v>1671864.15</v>
      </c>
      <c r="CE31" s="437">
        <f t="shared" si="2"/>
        <v>1</v>
      </c>
      <c r="CF31" s="720">
        <f>F31-CC31</f>
        <v>0</v>
      </c>
      <c r="CG31" s="435">
        <f>$G31*CF31</f>
        <v>0</v>
      </c>
    </row>
    <row r="32" spans="2:88" s="19" customFormat="1" ht="15" customHeight="1" outlineLevel="2" x14ac:dyDescent="0.25">
      <c r="B32" s="930" t="s">
        <v>138</v>
      </c>
      <c r="C32" s="931"/>
      <c r="D32" s="725" t="s">
        <v>252</v>
      </c>
      <c r="E32" s="726"/>
      <c r="F32" s="347"/>
      <c r="G32" s="348"/>
      <c r="H32" s="350">
        <f>SUM(H34:H37)</f>
        <v>3049633.55</v>
      </c>
      <c r="I32" s="726"/>
      <c r="J32" s="347"/>
      <c r="K32" s="348"/>
      <c r="L32" s="350">
        <f>SUM(L34:L37)</f>
        <v>0</v>
      </c>
      <c r="M32" s="726"/>
      <c r="N32" s="347"/>
      <c r="O32" s="348"/>
      <c r="P32" s="350">
        <f>SUM(P34:P37)</f>
        <v>3049633.55</v>
      </c>
      <c r="Q32" s="350"/>
      <c r="R32" s="350">
        <f>SUM(R34:R37)</f>
        <v>3049633.55</v>
      </c>
      <c r="S32" s="351">
        <f t="shared" si="0"/>
        <v>1</v>
      </c>
      <c r="T32" s="727"/>
      <c r="U32" s="350">
        <f>SUM(U34:U37)</f>
        <v>0</v>
      </c>
      <c r="V32" s="728"/>
      <c r="W32" s="350">
        <f>SUM(W34:W37)</f>
        <v>0</v>
      </c>
      <c r="X32" s="728"/>
      <c r="Y32" s="350">
        <f>SUM(Y34:Y37)</f>
        <v>0</v>
      </c>
      <c r="Z32" s="728"/>
      <c r="AA32" s="350">
        <f>SUM(AA34:AA37)</f>
        <v>839930.78042499849</v>
      </c>
      <c r="AB32" s="728"/>
      <c r="AC32" s="350">
        <f>SUM(AC34:AC37)</f>
        <v>446597.07485965942</v>
      </c>
      <c r="AD32" s="727"/>
      <c r="AE32" s="350">
        <f>SUM(AE34:AE37)</f>
        <v>107544.05067227082</v>
      </c>
      <c r="AF32" s="728"/>
      <c r="AG32" s="350">
        <f>SUM(AG34:AG37)</f>
        <v>716967.70331923501</v>
      </c>
      <c r="AH32" s="728"/>
      <c r="AI32" s="350">
        <f>SUM(AI34:AI37)</f>
        <v>224038.05929759354</v>
      </c>
      <c r="AJ32" s="728"/>
      <c r="AK32" s="350">
        <f>SUM(AK34:AK37)</f>
        <v>0</v>
      </c>
      <c r="AL32" s="728"/>
      <c r="AM32" s="350">
        <f>SUM(AM34:AM37)</f>
        <v>63521.503139717424</v>
      </c>
      <c r="AN32" s="728"/>
      <c r="AO32" s="350">
        <f>SUM(AO34:AO37)</f>
        <v>237748.81697697914</v>
      </c>
      <c r="AP32" s="425"/>
      <c r="AQ32" s="350">
        <f>SUM(AQ34:AQ37)</f>
        <v>392572.5989307852</v>
      </c>
      <c r="AR32" s="425"/>
      <c r="AS32" s="350">
        <f>SUM(AS34:AS37)</f>
        <v>20712.962378760752</v>
      </c>
      <c r="AT32" s="425"/>
      <c r="AU32" s="350">
        <f>SUM(AU34:AU37)</f>
        <v>0</v>
      </c>
      <c r="AV32" s="425"/>
      <c r="AW32" s="350">
        <f>SUM(AW34:AW37)</f>
        <v>0</v>
      </c>
      <c r="AX32" s="425"/>
      <c r="AY32" s="350">
        <f>SUM(AY34:AY37)</f>
        <v>0</v>
      </c>
      <c r="AZ32" s="425"/>
      <c r="BA32" s="350">
        <f>SUM(BA34:BA37)</f>
        <v>0</v>
      </c>
      <c r="BB32" s="425"/>
      <c r="BC32" s="350">
        <f>SUM(BC34:BC37)</f>
        <v>0</v>
      </c>
      <c r="BD32" s="425"/>
      <c r="BE32" s="350">
        <f>SUM(BE34:BE37)</f>
        <v>0</v>
      </c>
      <c r="BF32" s="425"/>
      <c r="BG32" s="350">
        <f>SUM(BG34:BG37)</f>
        <v>0</v>
      </c>
      <c r="BH32" s="425"/>
      <c r="BI32" s="350">
        <f>SUM(BI34:BI37)</f>
        <v>0</v>
      </c>
      <c r="BJ32" s="425"/>
      <c r="BK32" s="350">
        <f>SUM(BK34:BK37)</f>
        <v>0</v>
      </c>
      <c r="BL32" s="729"/>
      <c r="BM32" s="350">
        <f>SUM(BM34:BM37)</f>
        <v>0</v>
      </c>
      <c r="BN32" s="425"/>
      <c r="BO32" s="350">
        <f>SUM(BO34:BO37)</f>
        <v>0</v>
      </c>
      <c r="BP32" s="729"/>
      <c r="BQ32" s="350">
        <f>SUM(BQ34:BQ37)</f>
        <v>0</v>
      </c>
      <c r="BR32" s="388"/>
      <c r="BS32" s="350">
        <f>SUM(BS34:BS37)</f>
        <v>0</v>
      </c>
      <c r="BT32" s="388"/>
      <c r="BU32" s="350">
        <f>SUM(BU34:BU37)</f>
        <v>0</v>
      </c>
      <c r="BV32" s="388"/>
      <c r="BW32" s="350">
        <f>SUM(BW34:BW37)</f>
        <v>0</v>
      </c>
      <c r="BX32" s="388"/>
      <c r="BY32" s="350">
        <f>SUM(BY34:BY37)</f>
        <v>0</v>
      </c>
      <c r="BZ32" s="388"/>
      <c r="CA32" s="389">
        <f>SUM(CA34:CA37)</f>
        <v>0</v>
      </c>
      <c r="CB32" s="366">
        <f>SUM(CB34:CB37)</f>
        <v>0</v>
      </c>
      <c r="CC32" s="728"/>
      <c r="CD32" s="350">
        <f>SUM(CD34:CD37)</f>
        <v>3049633.55</v>
      </c>
      <c r="CE32" s="351">
        <f t="shared" si="2"/>
        <v>1</v>
      </c>
      <c r="CF32" s="728"/>
      <c r="CG32" s="350">
        <f>SUM(CG34:CG37)</f>
        <v>0</v>
      </c>
      <c r="CJ32" s="52"/>
    </row>
    <row r="33" spans="2:88" s="15" customFormat="1" ht="15.75" outlineLevel="3" x14ac:dyDescent="0.2">
      <c r="B33" s="715"/>
      <c r="C33" s="716"/>
      <c r="D33" s="730" t="s">
        <v>144</v>
      </c>
      <c r="E33" s="718"/>
      <c r="F33" s="719"/>
      <c r="G33" s="335"/>
      <c r="H33" s="257"/>
      <c r="I33" s="718"/>
      <c r="J33" s="719"/>
      <c r="K33" s="335"/>
      <c r="L33" s="257"/>
      <c r="M33" s="718"/>
      <c r="N33" s="719"/>
      <c r="O33" s="335"/>
      <c r="P33" s="257"/>
      <c r="Q33" s="720"/>
      <c r="R33" s="261"/>
      <c r="S33" s="337"/>
      <c r="T33" s="721"/>
      <c r="U33" s="257"/>
      <c r="V33" s="720"/>
      <c r="W33" s="257"/>
      <c r="X33" s="720"/>
      <c r="Y33" s="257"/>
      <c r="Z33" s="720"/>
      <c r="AA33" s="257"/>
      <c r="AB33" s="720"/>
      <c r="AC33" s="257"/>
      <c r="AD33" s="731"/>
      <c r="AE33" s="257"/>
      <c r="AF33" s="720"/>
      <c r="AG33" s="257"/>
      <c r="AH33" s="720"/>
      <c r="AI33" s="257"/>
      <c r="AJ33" s="720"/>
      <c r="AK33" s="257"/>
      <c r="AL33" s="720"/>
      <c r="AM33" s="257"/>
      <c r="AN33" s="720"/>
      <c r="AO33" s="261"/>
      <c r="AP33" s="426"/>
      <c r="AQ33" s="406"/>
      <c r="AR33" s="426"/>
      <c r="AS33" s="406"/>
      <c r="AT33" s="426"/>
      <c r="AU33" s="406"/>
      <c r="AV33" s="426"/>
      <c r="AW33" s="406"/>
      <c r="AX33" s="426"/>
      <c r="AY33" s="406"/>
      <c r="AZ33" s="426"/>
      <c r="BA33" s="406"/>
      <c r="BB33" s="426"/>
      <c r="BC33" s="406"/>
      <c r="BD33" s="426"/>
      <c r="BE33" s="406"/>
      <c r="BF33" s="426"/>
      <c r="BG33" s="406"/>
      <c r="BH33" s="426"/>
      <c r="BI33" s="406"/>
      <c r="BJ33" s="426"/>
      <c r="BK33" s="406"/>
      <c r="BL33" s="724"/>
      <c r="BM33" s="406"/>
      <c r="BN33" s="426"/>
      <c r="BO33" s="406"/>
      <c r="BP33" s="724"/>
      <c r="BQ33" s="406"/>
      <c r="BR33" s="390"/>
      <c r="BS33" s="406"/>
      <c r="BT33" s="390"/>
      <c r="BU33" s="406"/>
      <c r="BV33" s="390"/>
      <c r="BW33" s="406"/>
      <c r="BX33" s="390"/>
      <c r="BY33" s="406"/>
      <c r="BZ33" s="390"/>
      <c r="CA33" s="391"/>
      <c r="CB33" s="380"/>
      <c r="CC33" s="720"/>
      <c r="CD33" s="261"/>
      <c r="CE33" s="337"/>
      <c r="CF33" s="720"/>
      <c r="CG33" s="257"/>
    </row>
    <row r="34" spans="2:88" s="15" customFormat="1" ht="105" outlineLevel="3" x14ac:dyDescent="0.2">
      <c r="B34" s="715"/>
      <c r="C34" s="716"/>
      <c r="D34" s="717" t="s">
        <v>140</v>
      </c>
      <c r="E34" s="718" t="s">
        <v>141</v>
      </c>
      <c r="F34" s="719">
        <v>133.77000000000001</v>
      </c>
      <c r="G34" s="434">
        <v>6416.3134484563052</v>
      </c>
      <c r="H34" s="435">
        <f>F34*G34</f>
        <v>858310.25</v>
      </c>
      <c r="I34" s="718"/>
      <c r="J34" s="719"/>
      <c r="K34" s="434"/>
      <c r="L34" s="435"/>
      <c r="M34" s="718" t="s">
        <v>141</v>
      </c>
      <c r="N34" s="719">
        <v>133.77000000000001</v>
      </c>
      <c r="O34" s="434">
        <v>6416.3134484563052</v>
      </c>
      <c r="P34" s="435">
        <f>N34*O34</f>
        <v>858310.25</v>
      </c>
      <c r="Q34" s="720">
        <f>+T34+V34+X34+Z34+AB34+AD34+AF34+AH34+AJ34+AL34+AN34+AP34+AR34+AT34+AV34+AX34+AZ34+BB34+BD34+BF34+BH34+BJ34+BL34+BN34+BP34+BR34</f>
        <v>133.77000000000001</v>
      </c>
      <c r="R34" s="436">
        <f>$G34*Q34</f>
        <v>858310.25</v>
      </c>
      <c r="S34" s="437">
        <f>R34/H34</f>
        <v>1</v>
      </c>
      <c r="T34" s="721"/>
      <c r="U34" s="435">
        <f>$G34*T34</f>
        <v>0</v>
      </c>
      <c r="V34" s="720"/>
      <c r="W34" s="435">
        <f>$G34*V34</f>
        <v>0</v>
      </c>
      <c r="X34" s="720"/>
      <c r="Y34" s="435">
        <f>$G34*X34</f>
        <v>0</v>
      </c>
      <c r="Z34" s="720">
        <v>63.494999999999997</v>
      </c>
      <c r="AA34" s="435">
        <f>$G34*Z34</f>
        <v>407403.82240973308</v>
      </c>
      <c r="AB34" s="720">
        <v>22.38</v>
      </c>
      <c r="AC34" s="435">
        <f>$G34*AB34</f>
        <v>143597.09497645209</v>
      </c>
      <c r="AD34" s="722">
        <v>4.1500000000000004</v>
      </c>
      <c r="AE34" s="435">
        <f>$G34*AD34</f>
        <v>26627.700811093669</v>
      </c>
      <c r="AF34" s="720">
        <v>13.45</v>
      </c>
      <c r="AG34" s="435">
        <f>$G34*AF34</f>
        <v>86299.415881737295</v>
      </c>
      <c r="AH34" s="720">
        <v>7.21</v>
      </c>
      <c r="AI34" s="435">
        <f>$G34*AH34</f>
        <v>46261.619963369958</v>
      </c>
      <c r="AJ34" s="720"/>
      <c r="AK34" s="435">
        <f>$G34*AJ34</f>
        <v>0</v>
      </c>
      <c r="AL34" s="720">
        <v>9.9</v>
      </c>
      <c r="AM34" s="435">
        <f>$G34*AL34</f>
        <v>63521.503139717424</v>
      </c>
      <c r="AN34" s="720">
        <v>13.185</v>
      </c>
      <c r="AO34" s="436">
        <f>$G34*AN34</f>
        <v>84599.09281789638</v>
      </c>
      <c r="AP34" s="439"/>
      <c r="AQ34" s="440">
        <f>$G34*AP34</f>
        <v>0</v>
      </c>
      <c r="AR34" s="439"/>
      <c r="AS34" s="440">
        <f>$G34*AR34</f>
        <v>0</v>
      </c>
      <c r="AT34" s="439"/>
      <c r="AU34" s="440">
        <f>$G34*AT34</f>
        <v>0</v>
      </c>
      <c r="AV34" s="439"/>
      <c r="AW34" s="440">
        <f>$G34*AV34</f>
        <v>0</v>
      </c>
      <c r="AX34" s="439"/>
      <c r="AY34" s="440">
        <f>$G34*AX34</f>
        <v>0</v>
      </c>
      <c r="AZ34" s="439"/>
      <c r="BA34" s="440">
        <f>$G34*AZ34</f>
        <v>0</v>
      </c>
      <c r="BB34" s="439"/>
      <c r="BC34" s="440">
        <f>$G34*BB34</f>
        <v>0</v>
      </c>
      <c r="BD34" s="439"/>
      <c r="BE34" s="440">
        <f>$G34*BD34</f>
        <v>0</v>
      </c>
      <c r="BF34" s="439"/>
      <c r="BG34" s="440">
        <f>$G34*BF34</f>
        <v>0</v>
      </c>
      <c r="BH34" s="439"/>
      <c r="BI34" s="440">
        <f>$G34*BH34</f>
        <v>0</v>
      </c>
      <c r="BJ34" s="439"/>
      <c r="BK34" s="440">
        <f>$G34*BJ34</f>
        <v>0</v>
      </c>
      <c r="BL34" s="724"/>
      <c r="BM34" s="440">
        <f>$G34*BL34</f>
        <v>0</v>
      </c>
      <c r="BN34" s="439"/>
      <c r="BO34" s="440">
        <f>$G34*BN34</f>
        <v>0</v>
      </c>
      <c r="BP34" s="724"/>
      <c r="BQ34" s="440">
        <f>$G34*BP34</f>
        <v>0</v>
      </c>
      <c r="BR34" s="390"/>
      <c r="BS34" s="440">
        <f>$G34*BR34</f>
        <v>0</v>
      </c>
      <c r="BT34" s="390"/>
      <c r="BU34" s="440">
        <f>$G34*BT34</f>
        <v>0</v>
      </c>
      <c r="BV34" s="390"/>
      <c r="BW34" s="440">
        <f>$G34*BV34</f>
        <v>0</v>
      </c>
      <c r="BX34" s="390"/>
      <c r="BY34" s="440">
        <f>$G34*BX34</f>
        <v>0</v>
      </c>
      <c r="BZ34" s="390"/>
      <c r="CA34" s="441">
        <f>$G34*BZ34</f>
        <v>0</v>
      </c>
      <c r="CB34" s="442">
        <f>CA34/H34</f>
        <v>0</v>
      </c>
      <c r="CC34" s="720">
        <f>Q34+BZ34</f>
        <v>133.77000000000001</v>
      </c>
      <c r="CD34" s="435">
        <f>$G34*CC34</f>
        <v>858310.25</v>
      </c>
      <c r="CE34" s="437">
        <f>CD34/H34</f>
        <v>1</v>
      </c>
      <c r="CF34" s="720">
        <f>F34-CC34</f>
        <v>0</v>
      </c>
      <c r="CG34" s="435">
        <f>$G34*CF34</f>
        <v>0</v>
      </c>
    </row>
    <row r="35" spans="2:88" s="15" customFormat="1" ht="15.75" outlineLevel="3" x14ac:dyDescent="0.2">
      <c r="B35" s="715"/>
      <c r="C35" s="716"/>
      <c r="D35" s="730" t="s">
        <v>145</v>
      </c>
      <c r="E35" s="718"/>
      <c r="F35" s="719"/>
      <c r="G35" s="335"/>
      <c r="H35" s="257"/>
      <c r="I35" s="718"/>
      <c r="J35" s="719"/>
      <c r="K35" s="335"/>
      <c r="L35" s="257"/>
      <c r="M35" s="718"/>
      <c r="N35" s="719"/>
      <c r="O35" s="335"/>
      <c r="P35" s="257"/>
      <c r="Q35" s="720"/>
      <c r="R35" s="261"/>
      <c r="S35" s="337"/>
      <c r="T35" s="721"/>
      <c r="U35" s="257"/>
      <c r="V35" s="720"/>
      <c r="W35" s="257"/>
      <c r="X35" s="720"/>
      <c r="Y35" s="257"/>
      <c r="Z35" s="720"/>
      <c r="AA35" s="257"/>
      <c r="AB35" s="720"/>
      <c r="AC35" s="257"/>
      <c r="AD35" s="731"/>
      <c r="AE35" s="257"/>
      <c r="AF35" s="720"/>
      <c r="AG35" s="257"/>
      <c r="AH35" s="720"/>
      <c r="AI35" s="257"/>
      <c r="AJ35" s="720"/>
      <c r="AK35" s="257"/>
      <c r="AL35" s="720"/>
      <c r="AM35" s="257"/>
      <c r="AN35" s="720"/>
      <c r="AO35" s="261"/>
      <c r="AP35" s="426"/>
      <c r="AQ35" s="406"/>
      <c r="AR35" s="426"/>
      <c r="AS35" s="406"/>
      <c r="AT35" s="426"/>
      <c r="AU35" s="406"/>
      <c r="AV35" s="426"/>
      <c r="AW35" s="406"/>
      <c r="AX35" s="426"/>
      <c r="AY35" s="406"/>
      <c r="AZ35" s="426"/>
      <c r="BA35" s="406"/>
      <c r="BB35" s="426"/>
      <c r="BC35" s="406"/>
      <c r="BD35" s="426"/>
      <c r="BE35" s="406"/>
      <c r="BF35" s="426"/>
      <c r="BG35" s="406"/>
      <c r="BH35" s="426"/>
      <c r="BI35" s="406"/>
      <c r="BJ35" s="426"/>
      <c r="BK35" s="406"/>
      <c r="BL35" s="724"/>
      <c r="BM35" s="406"/>
      <c r="BN35" s="426"/>
      <c r="BO35" s="406"/>
      <c r="BP35" s="724"/>
      <c r="BQ35" s="406"/>
      <c r="BR35" s="390"/>
      <c r="BS35" s="406"/>
      <c r="BT35" s="390"/>
      <c r="BU35" s="406"/>
      <c r="BV35" s="390"/>
      <c r="BW35" s="406"/>
      <c r="BX35" s="390"/>
      <c r="BY35" s="406"/>
      <c r="BZ35" s="390"/>
      <c r="CA35" s="391"/>
      <c r="CB35" s="380"/>
      <c r="CC35" s="720"/>
      <c r="CD35" s="261"/>
      <c r="CE35" s="337"/>
      <c r="CF35" s="720"/>
      <c r="CG35" s="257"/>
    </row>
    <row r="36" spans="2:88" s="15" customFormat="1" ht="105" outlineLevel="3" x14ac:dyDescent="0.2">
      <c r="B36" s="715"/>
      <c r="C36" s="740"/>
      <c r="D36" s="717" t="s">
        <v>142</v>
      </c>
      <c r="E36" s="718" t="s">
        <v>63</v>
      </c>
      <c r="F36" s="719">
        <v>442.21</v>
      </c>
      <c r="G36" s="434">
        <v>2495.1079204803314</v>
      </c>
      <c r="H36" s="435">
        <f>F36*G36</f>
        <v>1103361.6735156074</v>
      </c>
      <c r="I36" s="718"/>
      <c r="J36" s="719"/>
      <c r="K36" s="434"/>
      <c r="L36" s="435"/>
      <c r="M36" s="718" t="s">
        <v>63</v>
      </c>
      <c r="N36" s="719">
        <v>442.21</v>
      </c>
      <c r="O36" s="434">
        <v>2495.1079204803314</v>
      </c>
      <c r="P36" s="435">
        <f>N36*O36</f>
        <v>1103361.6735156074</v>
      </c>
      <c r="Q36" s="720">
        <f>+T36+V36+X36+Z36+AB36+AD36+AF36+AH36+AJ36+AL36+AN36+AP36+AR36+AT36+AV36+AX36+AZ36+BB36+BD36+BF36+BH36+BJ36+BL36+BN36+BP36+BR36</f>
        <v>442.21</v>
      </c>
      <c r="R36" s="436">
        <f>$G36*Q36</f>
        <v>1103361.6735156074</v>
      </c>
      <c r="S36" s="437">
        <f t="shared" ref="S36:S60" si="3">R36/H36</f>
        <v>1</v>
      </c>
      <c r="T36" s="721"/>
      <c r="U36" s="436">
        <f>$G36*T36</f>
        <v>0</v>
      </c>
      <c r="V36" s="721"/>
      <c r="W36" s="435">
        <f>$G36*V36</f>
        <v>0</v>
      </c>
      <c r="X36" s="720"/>
      <c r="Y36" s="435">
        <f>$G36*X36</f>
        <v>0</v>
      </c>
      <c r="Z36" s="720">
        <v>173.35</v>
      </c>
      <c r="AA36" s="435">
        <f>$G36*Z36</f>
        <v>432526.95801526541</v>
      </c>
      <c r="AB36" s="720">
        <v>65.739999999999995</v>
      </c>
      <c r="AC36" s="435">
        <f>$G36*AB36</f>
        <v>164028.39469237698</v>
      </c>
      <c r="AD36" s="722">
        <v>32.43</v>
      </c>
      <c r="AE36" s="435">
        <f>$G36*AD36</f>
        <v>80916.34986117715</v>
      </c>
      <c r="AF36" s="720">
        <v>38.06</v>
      </c>
      <c r="AG36" s="435">
        <f>$G36*AF36</f>
        <v>94963.807453481422</v>
      </c>
      <c r="AH36" s="720">
        <v>71.25</v>
      </c>
      <c r="AI36" s="435">
        <f>$G36*AH36</f>
        <v>177776.4393342236</v>
      </c>
      <c r="AJ36" s="720"/>
      <c r="AK36" s="435">
        <f>$G36*AJ36</f>
        <v>0</v>
      </c>
      <c r="AL36" s="720"/>
      <c r="AM36" s="435">
        <f>$G36*AL36</f>
        <v>0</v>
      </c>
      <c r="AN36" s="720">
        <v>61.38</v>
      </c>
      <c r="AO36" s="436">
        <f>$G36*AN36</f>
        <v>153149.72415908275</v>
      </c>
      <c r="AP36" s="439"/>
      <c r="AQ36" s="440">
        <f>$G36*AP36</f>
        <v>0</v>
      </c>
      <c r="AR36" s="439"/>
      <c r="AS36" s="440">
        <f>$G36*AR36</f>
        <v>0</v>
      </c>
      <c r="AT36" s="439"/>
      <c r="AU36" s="440">
        <f>$G36*AT36</f>
        <v>0</v>
      </c>
      <c r="AV36" s="439"/>
      <c r="AW36" s="440">
        <f>$G36*AV36</f>
        <v>0</v>
      </c>
      <c r="AX36" s="439"/>
      <c r="AY36" s="440">
        <f>$G36*AX36</f>
        <v>0</v>
      </c>
      <c r="AZ36" s="439"/>
      <c r="BA36" s="440">
        <f>$G36*AZ36</f>
        <v>0</v>
      </c>
      <c r="BB36" s="439"/>
      <c r="BC36" s="440">
        <f>$G36*BB36</f>
        <v>0</v>
      </c>
      <c r="BD36" s="439"/>
      <c r="BE36" s="440">
        <f>$G36*BD36</f>
        <v>0</v>
      </c>
      <c r="BF36" s="439"/>
      <c r="BG36" s="440">
        <f>$G36*BF36</f>
        <v>0</v>
      </c>
      <c r="BH36" s="439"/>
      <c r="BI36" s="440">
        <f>$G36*BH36</f>
        <v>0</v>
      </c>
      <c r="BJ36" s="439"/>
      <c r="BK36" s="440">
        <f>$G36*BJ36</f>
        <v>0</v>
      </c>
      <c r="BL36" s="724"/>
      <c r="BM36" s="440">
        <f>$G36*BL36</f>
        <v>0</v>
      </c>
      <c r="BN36" s="439"/>
      <c r="BO36" s="440">
        <f>$G36*BN36</f>
        <v>0</v>
      </c>
      <c r="BP36" s="724"/>
      <c r="BQ36" s="440">
        <f>$G36*BP36</f>
        <v>0</v>
      </c>
      <c r="BR36" s="390"/>
      <c r="BS36" s="440">
        <f>$G36*BR36</f>
        <v>0</v>
      </c>
      <c r="BT36" s="390"/>
      <c r="BU36" s="440">
        <f>$G36*BT36</f>
        <v>0</v>
      </c>
      <c r="BV36" s="390"/>
      <c r="BW36" s="440">
        <f>$G36*BV36</f>
        <v>0</v>
      </c>
      <c r="BX36" s="390"/>
      <c r="BY36" s="440">
        <f>$G36*BX36</f>
        <v>0</v>
      </c>
      <c r="BZ36" s="390"/>
      <c r="CA36" s="441">
        <f>$G36*BZ36</f>
        <v>0</v>
      </c>
      <c r="CB36" s="442">
        <f t="shared" ref="CB36:CB60" si="4">CA36/H36</f>
        <v>0</v>
      </c>
      <c r="CC36" s="720">
        <f>Q36+BZ36</f>
        <v>442.21</v>
      </c>
      <c r="CD36" s="435">
        <f>$G36*CC36</f>
        <v>1103361.6735156074</v>
      </c>
      <c r="CE36" s="437">
        <f t="shared" ref="CE36:CE60" si="5">CD36/H36</f>
        <v>1</v>
      </c>
      <c r="CF36" s="720">
        <f>F36-CC36</f>
        <v>0</v>
      </c>
      <c r="CG36" s="435">
        <f>$G36*CF36</f>
        <v>0</v>
      </c>
    </row>
    <row r="37" spans="2:88" s="15" customFormat="1" ht="105" outlineLevel="3" x14ac:dyDescent="0.2">
      <c r="B37" s="715"/>
      <c r="C37" s="740"/>
      <c r="D37" s="717" t="s">
        <v>143</v>
      </c>
      <c r="E37" s="718" t="s">
        <v>63</v>
      </c>
      <c r="F37" s="719">
        <v>245.82</v>
      </c>
      <c r="G37" s="434">
        <v>4425.846662128356</v>
      </c>
      <c r="H37" s="435">
        <f>F37*G37</f>
        <v>1087961.6264843924</v>
      </c>
      <c r="I37" s="718"/>
      <c r="J37" s="719"/>
      <c r="K37" s="434"/>
      <c r="L37" s="435"/>
      <c r="M37" s="718" t="s">
        <v>63</v>
      </c>
      <c r="N37" s="719">
        <v>245.82</v>
      </c>
      <c r="O37" s="434">
        <v>4425.846662128356</v>
      </c>
      <c r="P37" s="435">
        <f>N37*O37</f>
        <v>1087961.6264843924</v>
      </c>
      <c r="Q37" s="720">
        <f t="shared" ref="Q37:Q39" si="6">+T37+V37+X37+Z37+AB37+AD37+AF37+AH37+AJ37+AL37+AN37+AP37+AR37+AT37+AV37+AX37+AZ37+BB37+BD37+BF37+BH37+BJ37+BL37+BN37+BP37+BR37</f>
        <v>245.82</v>
      </c>
      <c r="R37" s="436">
        <f>$G37*Q37</f>
        <v>1087961.6264843924</v>
      </c>
      <c r="S37" s="437">
        <f t="shared" si="3"/>
        <v>1</v>
      </c>
      <c r="T37" s="721"/>
      <c r="U37" s="436">
        <f>$G37*T37</f>
        <v>0</v>
      </c>
      <c r="V37" s="721"/>
      <c r="W37" s="435">
        <f>$G37*V37</f>
        <v>0</v>
      </c>
      <c r="X37" s="720"/>
      <c r="Y37" s="435">
        <f>$G37*X37</f>
        <v>0</v>
      </c>
      <c r="Z37" s="720"/>
      <c r="AA37" s="435">
        <f>$G37*Z37</f>
        <v>0</v>
      </c>
      <c r="AB37" s="720">
        <v>31.4</v>
      </c>
      <c r="AC37" s="435">
        <f>$G37*AB37</f>
        <v>138971.58519083037</v>
      </c>
      <c r="AD37" s="722"/>
      <c r="AE37" s="435">
        <f>$G37*AD37</f>
        <v>0</v>
      </c>
      <c r="AF37" s="720">
        <v>121.04</v>
      </c>
      <c r="AG37" s="435">
        <f>$G37*AF37</f>
        <v>535704.47998401627</v>
      </c>
      <c r="AH37" s="720"/>
      <c r="AI37" s="435">
        <f>$G37*AH37</f>
        <v>0</v>
      </c>
      <c r="AJ37" s="720"/>
      <c r="AK37" s="435">
        <f>$G37*AJ37</f>
        <v>0</v>
      </c>
      <c r="AL37" s="720"/>
      <c r="AM37" s="435">
        <f>$G37*AL37</f>
        <v>0</v>
      </c>
      <c r="AN37" s="720"/>
      <c r="AO37" s="436">
        <f>$G37*AN37</f>
        <v>0</v>
      </c>
      <c r="AP37" s="439">
        <v>88.7</v>
      </c>
      <c r="AQ37" s="440">
        <f>$G37*AP37</f>
        <v>392572.5989307852</v>
      </c>
      <c r="AR37" s="439">
        <v>4.6800000000000104</v>
      </c>
      <c r="AS37" s="440">
        <f>$G37*AR37</f>
        <v>20712.962378760752</v>
      </c>
      <c r="AT37" s="439"/>
      <c r="AU37" s="440">
        <f>$G37*AT37</f>
        <v>0</v>
      </c>
      <c r="AV37" s="439"/>
      <c r="AW37" s="440">
        <f>$G37*AV37</f>
        <v>0</v>
      </c>
      <c r="AX37" s="439"/>
      <c r="AY37" s="440">
        <f>$G37*AX37</f>
        <v>0</v>
      </c>
      <c r="AZ37" s="439"/>
      <c r="BA37" s="440">
        <f>$G37*AZ37</f>
        <v>0</v>
      </c>
      <c r="BB37" s="439"/>
      <c r="BC37" s="440">
        <f>$G37*BB37</f>
        <v>0</v>
      </c>
      <c r="BD37" s="439"/>
      <c r="BE37" s="440">
        <f>$G37*BD37</f>
        <v>0</v>
      </c>
      <c r="BF37" s="439"/>
      <c r="BG37" s="440">
        <f>$G37*BF37</f>
        <v>0</v>
      </c>
      <c r="BH37" s="439"/>
      <c r="BI37" s="440">
        <f>$G37*BH37</f>
        <v>0</v>
      </c>
      <c r="BJ37" s="439"/>
      <c r="BK37" s="440">
        <f>$G37*BJ37</f>
        <v>0</v>
      </c>
      <c r="BL37" s="724"/>
      <c r="BM37" s="440">
        <f>$G37*BL37</f>
        <v>0</v>
      </c>
      <c r="BN37" s="439"/>
      <c r="BO37" s="440">
        <f>$G37*BN37</f>
        <v>0</v>
      </c>
      <c r="BP37" s="724"/>
      <c r="BQ37" s="440">
        <f>$G37*BP37</f>
        <v>0</v>
      </c>
      <c r="BR37" s="390"/>
      <c r="BS37" s="440">
        <f>$G37*BR37</f>
        <v>0</v>
      </c>
      <c r="BT37" s="390"/>
      <c r="BU37" s="440">
        <f>$G37*BT37</f>
        <v>0</v>
      </c>
      <c r="BV37" s="390"/>
      <c r="BW37" s="440">
        <f>$G37*BV37</f>
        <v>0</v>
      </c>
      <c r="BX37" s="390"/>
      <c r="BY37" s="440">
        <f>$G37*BX37</f>
        <v>0</v>
      </c>
      <c r="BZ37" s="390"/>
      <c r="CA37" s="441">
        <f>$G37*BZ37</f>
        <v>0</v>
      </c>
      <c r="CB37" s="442">
        <f t="shared" si="4"/>
        <v>0</v>
      </c>
      <c r="CC37" s="720">
        <f>Q37+BZ37</f>
        <v>245.82</v>
      </c>
      <c r="CD37" s="435">
        <f>$G37*CC37</f>
        <v>1087961.6264843924</v>
      </c>
      <c r="CE37" s="437">
        <f t="shared" si="5"/>
        <v>1</v>
      </c>
      <c r="CF37" s="720">
        <f>F37-CC37</f>
        <v>0</v>
      </c>
      <c r="CG37" s="435">
        <f>$G37*CF37</f>
        <v>0</v>
      </c>
      <c r="CJ37" s="45"/>
    </row>
    <row r="38" spans="2:88" s="19" customFormat="1" ht="19.5" customHeight="1" outlineLevel="2" x14ac:dyDescent="0.25">
      <c r="B38" s="930" t="s">
        <v>139</v>
      </c>
      <c r="C38" s="931"/>
      <c r="D38" s="725" t="s">
        <v>253</v>
      </c>
      <c r="E38" s="726"/>
      <c r="F38" s="347"/>
      <c r="G38" s="348"/>
      <c r="H38" s="349">
        <f>SUM(H39)</f>
        <v>568966.81500000006</v>
      </c>
      <c r="I38" s="726"/>
      <c r="J38" s="347"/>
      <c r="K38" s="348"/>
      <c r="L38" s="349">
        <f>SUM(L39)</f>
        <v>0</v>
      </c>
      <c r="M38" s="726"/>
      <c r="N38" s="347"/>
      <c r="O38" s="348"/>
      <c r="P38" s="349">
        <f>SUM(P39)</f>
        <v>568966.81500000006</v>
      </c>
      <c r="Q38" s="350"/>
      <c r="R38" s="350">
        <f>SUM(R39)</f>
        <v>568966.81500000006</v>
      </c>
      <c r="S38" s="351">
        <f t="shared" si="3"/>
        <v>1</v>
      </c>
      <c r="T38" s="727"/>
      <c r="U38" s="349">
        <f>SUM(U39)</f>
        <v>126437.07</v>
      </c>
      <c r="V38" s="728"/>
      <c r="W38" s="349">
        <f>SUM(W39)</f>
        <v>0</v>
      </c>
      <c r="X38" s="728"/>
      <c r="Y38" s="349">
        <f>SUM(Y39)</f>
        <v>126437.07</v>
      </c>
      <c r="Z38" s="728"/>
      <c r="AA38" s="349">
        <f>SUM(AA39)</f>
        <v>126437.07</v>
      </c>
      <c r="AB38" s="728"/>
      <c r="AC38" s="349">
        <f>SUM(AC39)</f>
        <v>126437.07</v>
      </c>
      <c r="AD38" s="727"/>
      <c r="AE38" s="349">
        <f>SUM(AE39)</f>
        <v>0</v>
      </c>
      <c r="AF38" s="728"/>
      <c r="AG38" s="349">
        <f>SUM(AG39)</f>
        <v>0</v>
      </c>
      <c r="AH38" s="728"/>
      <c r="AI38" s="349">
        <f>SUM(AI39)</f>
        <v>0</v>
      </c>
      <c r="AJ38" s="728"/>
      <c r="AK38" s="349">
        <f>SUM(AK39)</f>
        <v>0</v>
      </c>
      <c r="AL38" s="728"/>
      <c r="AM38" s="349">
        <f>SUM(AM39)</f>
        <v>0</v>
      </c>
      <c r="AN38" s="728"/>
      <c r="AO38" s="350">
        <f>SUM(AO39)</f>
        <v>0</v>
      </c>
      <c r="AP38" s="425"/>
      <c r="AQ38" s="350">
        <f>SUM(AQ39)</f>
        <v>0</v>
      </c>
      <c r="AR38" s="425"/>
      <c r="AS38" s="350">
        <f>SUM(AS39)</f>
        <v>0</v>
      </c>
      <c r="AT38" s="425"/>
      <c r="AU38" s="350">
        <f>SUM(AU39)</f>
        <v>0</v>
      </c>
      <c r="AV38" s="425"/>
      <c r="AW38" s="350">
        <f>SUM(AW39)</f>
        <v>0</v>
      </c>
      <c r="AX38" s="425"/>
      <c r="AY38" s="350">
        <f>SUM(AY39)</f>
        <v>0</v>
      </c>
      <c r="AZ38" s="425"/>
      <c r="BA38" s="350">
        <f>SUM(BA39)</f>
        <v>63218.535000000003</v>
      </c>
      <c r="BB38" s="425"/>
      <c r="BC38" s="350">
        <f>SUM(BC39)</f>
        <v>0</v>
      </c>
      <c r="BD38" s="425"/>
      <c r="BE38" s="350">
        <f>SUM(BE39)</f>
        <v>0</v>
      </c>
      <c r="BF38" s="425"/>
      <c r="BG38" s="350">
        <f>SUM(BG39)</f>
        <v>0</v>
      </c>
      <c r="BH38" s="425"/>
      <c r="BI38" s="350">
        <f>SUM(BI39)</f>
        <v>0</v>
      </c>
      <c r="BJ38" s="425"/>
      <c r="BK38" s="350">
        <f>SUM(BK39)</f>
        <v>0</v>
      </c>
      <c r="BL38" s="729"/>
      <c r="BM38" s="350">
        <f>SUM(BM39)</f>
        <v>0</v>
      </c>
      <c r="BN38" s="425"/>
      <c r="BO38" s="350">
        <f>SUM(BO39)</f>
        <v>0</v>
      </c>
      <c r="BP38" s="729"/>
      <c r="BQ38" s="350">
        <f>SUM(BQ39)</f>
        <v>0</v>
      </c>
      <c r="BR38" s="388"/>
      <c r="BS38" s="350">
        <f>SUM(BS39)</f>
        <v>0</v>
      </c>
      <c r="BT38" s="388"/>
      <c r="BU38" s="350">
        <f>SUM(BU39)</f>
        <v>0</v>
      </c>
      <c r="BV38" s="388"/>
      <c r="BW38" s="350">
        <f>SUM(BW39)</f>
        <v>0</v>
      </c>
      <c r="BX38" s="388"/>
      <c r="BY38" s="350">
        <f>SUM(BY39)</f>
        <v>0</v>
      </c>
      <c r="BZ38" s="388"/>
      <c r="CA38" s="389">
        <f>SUM(CA39)</f>
        <v>0</v>
      </c>
      <c r="CB38" s="379">
        <f t="shared" si="4"/>
        <v>0</v>
      </c>
      <c r="CC38" s="728"/>
      <c r="CD38" s="349">
        <f>SUM(CD39)</f>
        <v>568966.81500000006</v>
      </c>
      <c r="CE38" s="351">
        <f t="shared" si="5"/>
        <v>1</v>
      </c>
      <c r="CF38" s="728"/>
      <c r="CG38" s="349">
        <f>SUM(CG39)</f>
        <v>0</v>
      </c>
      <c r="CJ38" s="52"/>
    </row>
    <row r="39" spans="2:88" s="15" customFormat="1" ht="150" outlineLevel="3" x14ac:dyDescent="0.2">
      <c r="B39" s="330"/>
      <c r="C39" s="331"/>
      <c r="D39" s="332" t="s">
        <v>130</v>
      </c>
      <c r="E39" s="333" t="s">
        <v>131</v>
      </c>
      <c r="F39" s="334">
        <v>4.5</v>
      </c>
      <c r="G39" s="335">
        <v>126437.07</v>
      </c>
      <c r="H39" s="257">
        <f>F39*G39</f>
        <v>568966.81500000006</v>
      </c>
      <c r="I39" s="333"/>
      <c r="J39" s="334"/>
      <c r="K39" s="335"/>
      <c r="L39" s="257"/>
      <c r="M39" s="333" t="s">
        <v>131</v>
      </c>
      <c r="N39" s="334">
        <v>4.5</v>
      </c>
      <c r="O39" s="335">
        <v>126437.07</v>
      </c>
      <c r="P39" s="257">
        <f>N39*O39</f>
        <v>568966.81500000006</v>
      </c>
      <c r="Q39" s="336">
        <f t="shared" si="6"/>
        <v>4.5</v>
      </c>
      <c r="R39" s="261">
        <f>$G39*Q39</f>
        <v>568966.81500000006</v>
      </c>
      <c r="S39" s="337">
        <f t="shared" si="3"/>
        <v>1</v>
      </c>
      <c r="T39" s="338">
        <v>1</v>
      </c>
      <c r="U39" s="257">
        <f>$G39*T39</f>
        <v>126437.07</v>
      </c>
      <c r="V39" s="336">
        <v>0</v>
      </c>
      <c r="W39" s="257">
        <f>$G39*V39</f>
        <v>0</v>
      </c>
      <c r="X39" s="281">
        <v>1</v>
      </c>
      <c r="Y39" s="257">
        <f>$G39*X39</f>
        <v>126437.07</v>
      </c>
      <c r="Z39" s="336">
        <v>1</v>
      </c>
      <c r="AA39" s="257">
        <f>$G39*Z39</f>
        <v>126437.07</v>
      </c>
      <c r="AB39" s="336">
        <v>1</v>
      </c>
      <c r="AC39" s="257">
        <f>$G39*AB39</f>
        <v>126437.07</v>
      </c>
      <c r="AD39" s="281"/>
      <c r="AE39" s="257">
        <f>$G39*AD39</f>
        <v>0</v>
      </c>
      <c r="AF39" s="336"/>
      <c r="AG39" s="257">
        <f>$G39*AF39</f>
        <v>0</v>
      </c>
      <c r="AH39" s="336"/>
      <c r="AI39" s="257">
        <f>$G39*AH39</f>
        <v>0</v>
      </c>
      <c r="AJ39" s="336"/>
      <c r="AK39" s="257">
        <f>$G39*AJ39</f>
        <v>0</v>
      </c>
      <c r="AL39" s="336"/>
      <c r="AM39" s="257">
        <f>$G39*AL39</f>
        <v>0</v>
      </c>
      <c r="AN39" s="336"/>
      <c r="AO39" s="261">
        <f>$G39*AN39</f>
        <v>0</v>
      </c>
      <c r="AP39" s="426"/>
      <c r="AQ39" s="406">
        <f>$G39*AP39</f>
        <v>0</v>
      </c>
      <c r="AR39" s="426"/>
      <c r="AS39" s="406">
        <f>$G39*AR39</f>
        <v>0</v>
      </c>
      <c r="AT39" s="426"/>
      <c r="AU39" s="406">
        <f>$G39*AT39</f>
        <v>0</v>
      </c>
      <c r="AV39" s="426"/>
      <c r="AW39" s="406">
        <f>$G39*AV39</f>
        <v>0</v>
      </c>
      <c r="AX39" s="426"/>
      <c r="AY39" s="406">
        <f>$G39*AX39</f>
        <v>0</v>
      </c>
      <c r="AZ39" s="426">
        <v>0.5</v>
      </c>
      <c r="BA39" s="406">
        <f>$G39*AZ39</f>
        <v>63218.535000000003</v>
      </c>
      <c r="BB39" s="426"/>
      <c r="BC39" s="406">
        <f>$G39*BB39</f>
        <v>0</v>
      </c>
      <c r="BD39" s="426"/>
      <c r="BE39" s="406">
        <f>$G39*BD39</f>
        <v>0</v>
      </c>
      <c r="BF39" s="426"/>
      <c r="BG39" s="406">
        <f>$G39*BF39</f>
        <v>0</v>
      </c>
      <c r="BH39" s="426"/>
      <c r="BI39" s="406">
        <f>$G39*BH39</f>
        <v>0</v>
      </c>
      <c r="BJ39" s="426"/>
      <c r="BK39" s="406">
        <f>$G39*BJ39</f>
        <v>0</v>
      </c>
      <c r="BL39" s="390"/>
      <c r="BM39" s="406">
        <f>$G39*BL39</f>
        <v>0</v>
      </c>
      <c r="BN39" s="426"/>
      <c r="BO39" s="406">
        <f>$G39*BN39</f>
        <v>0</v>
      </c>
      <c r="BP39" s="390"/>
      <c r="BQ39" s="406">
        <f>$G39*BP39</f>
        <v>0</v>
      </c>
      <c r="BR39" s="390"/>
      <c r="BS39" s="406">
        <f>$G39*BR39</f>
        <v>0</v>
      </c>
      <c r="BT39" s="390"/>
      <c r="BU39" s="406">
        <f>$G39*BT39</f>
        <v>0</v>
      </c>
      <c r="BV39" s="390"/>
      <c r="BW39" s="406">
        <f>$G39*BV39</f>
        <v>0</v>
      </c>
      <c r="BX39" s="390"/>
      <c r="BY39" s="406">
        <f>$G39*BX39</f>
        <v>0</v>
      </c>
      <c r="BZ39" s="390"/>
      <c r="CA39" s="391">
        <f>$G39*BZ39</f>
        <v>0</v>
      </c>
      <c r="CB39" s="380">
        <f t="shared" si="4"/>
        <v>0</v>
      </c>
      <c r="CC39" s="336">
        <f>Q39+BZ39</f>
        <v>4.5</v>
      </c>
      <c r="CD39" s="257">
        <f>$G39*CC39</f>
        <v>568966.81500000006</v>
      </c>
      <c r="CE39" s="337">
        <f t="shared" si="5"/>
        <v>1</v>
      </c>
      <c r="CF39" s="336">
        <f>F39-CC39</f>
        <v>0</v>
      </c>
      <c r="CG39" s="257">
        <f>$G39*CF39</f>
        <v>0</v>
      </c>
    </row>
    <row r="40" spans="2:88" s="19" customFormat="1" ht="15" customHeight="1" outlineLevel="1" x14ac:dyDescent="0.25">
      <c r="B40" s="932" t="s">
        <v>146</v>
      </c>
      <c r="C40" s="933"/>
      <c r="D40" s="732" t="s">
        <v>185</v>
      </c>
      <c r="E40" s="733"/>
      <c r="F40" s="358"/>
      <c r="G40" s="359"/>
      <c r="H40" s="734">
        <f>SUM(H41,H43,H58,H60,H86)</f>
        <v>78499028.754900008</v>
      </c>
      <c r="I40" s="733"/>
      <c r="J40" s="358"/>
      <c r="K40" s="359"/>
      <c r="L40" s="734">
        <f>SUM(L41,L43,L58,L60,L86)</f>
        <v>0</v>
      </c>
      <c r="M40" s="733"/>
      <c r="N40" s="358"/>
      <c r="O40" s="359"/>
      <c r="P40" s="734">
        <f>SUM(P41,P43,P58,P60,P86)</f>
        <v>78499028.754900008</v>
      </c>
      <c r="Q40" s="361"/>
      <c r="R40" s="734">
        <f>SUM(R41,R43,R58,R60,R86)</f>
        <v>76003761.343725175</v>
      </c>
      <c r="S40" s="363">
        <f t="shared" si="3"/>
        <v>0.96821276070859574</v>
      </c>
      <c r="T40" s="735"/>
      <c r="U40" s="734">
        <f>SUM(U41,U43,U58,U60,U86)</f>
        <v>0</v>
      </c>
      <c r="V40" s="736"/>
      <c r="W40" s="734">
        <f>SUM(W41,W43,W58,W60,W86)</f>
        <v>0</v>
      </c>
      <c r="X40" s="736"/>
      <c r="Y40" s="734">
        <f>SUM(Y41,Y43,Y58,Y60,Y86)</f>
        <v>0</v>
      </c>
      <c r="Z40" s="736"/>
      <c r="AA40" s="734">
        <f>SUM(AA41,AA43,AA58,AA60,AA86,)</f>
        <v>2120885.4815475815</v>
      </c>
      <c r="AB40" s="736"/>
      <c r="AC40" s="734">
        <f>SUM(AC41,AC43,AC58,AC60,AC86,)</f>
        <v>748760.5513714687</v>
      </c>
      <c r="AD40" s="735"/>
      <c r="AE40" s="734">
        <f>SUM(AE41,AE43,AE58,AE60,AE86,)</f>
        <v>2672018.5330716418</v>
      </c>
      <c r="AF40" s="736"/>
      <c r="AG40" s="734">
        <f>SUM(AG41,AG43,AG58,AG60,AG86,)</f>
        <v>372094.9762851852</v>
      </c>
      <c r="AH40" s="736"/>
      <c r="AI40" s="734">
        <f>SUM(AI41,AI43,AI58,AI60,AI86,)</f>
        <v>5669958.6347824559</v>
      </c>
      <c r="AJ40" s="736"/>
      <c r="AK40" s="734">
        <f>SUM(AK41,AK43,AK58,AK60,AK86,)</f>
        <v>2819471.817311666</v>
      </c>
      <c r="AL40" s="736"/>
      <c r="AM40" s="734">
        <f>SUM(AM41,AM43,AM58,AM60,AM86,)</f>
        <v>2392237.8450782844</v>
      </c>
      <c r="AN40" s="736"/>
      <c r="AO40" s="361">
        <f>SUM(AO41,AO43,AO58,AO60,AO86,)</f>
        <v>1011879.4502647922</v>
      </c>
      <c r="AP40" s="427"/>
      <c r="AQ40" s="361">
        <f>SUM(AQ41,AQ43,AQ58,AQ60,AQ86,)</f>
        <v>4338828.0431039138</v>
      </c>
      <c r="AR40" s="427"/>
      <c r="AS40" s="361">
        <f>SUM(AS41,AS43,AS58,AS60,AS86,)</f>
        <v>2897991.4382591429</v>
      </c>
      <c r="AT40" s="427"/>
      <c r="AU40" s="361">
        <f>SUM(AU41,AU43,AU58,AU60,AU86,)</f>
        <v>2983166.8066825191</v>
      </c>
      <c r="AV40" s="427"/>
      <c r="AW40" s="361">
        <f>SUM(AW41,AW43,AW58,AW60,AW86,)</f>
        <v>3570457.6438580416</v>
      </c>
      <c r="AX40" s="427"/>
      <c r="AY40" s="361">
        <f>SUM(AY41,AY43,AY58,AY60,AY86,)</f>
        <v>4215883.4645460965</v>
      </c>
      <c r="AZ40" s="427"/>
      <c r="BA40" s="361">
        <f>SUM(BA41,BA43,BA58,BA60,BA86,)</f>
        <v>3633762.0691820984</v>
      </c>
      <c r="BB40" s="427"/>
      <c r="BC40" s="361">
        <f>SUM(BC41,BC43,BC58,BC60,BC86,)</f>
        <v>3888308.6964128674</v>
      </c>
      <c r="BD40" s="427"/>
      <c r="BE40" s="361">
        <f>SUM(BE41,BE43,BE58,BE60,BE86,)</f>
        <v>614600.87229811423</v>
      </c>
      <c r="BF40" s="427"/>
      <c r="BG40" s="361">
        <f>SUM(BG41,BG43,BG58,BG60,BG86,)</f>
        <v>4614117.6027627606</v>
      </c>
      <c r="BH40" s="427"/>
      <c r="BI40" s="361">
        <f>SUM(BI41,BI43,BI58,BI60,BI86,)</f>
        <v>3537625.874451329</v>
      </c>
      <c r="BJ40" s="427"/>
      <c r="BK40" s="361">
        <f>SUM(BK41,BK43,BK58,BK60,BK86,)</f>
        <v>4146808.703039079</v>
      </c>
      <c r="BL40" s="737"/>
      <c r="BM40" s="361">
        <f>SUM(BM41,BM43,BM58,BM60,BM86,)</f>
        <v>5804069.9152490115</v>
      </c>
      <c r="BN40" s="427"/>
      <c r="BO40" s="361">
        <f>SUM(BO41,BO43,BO58,BO60,BO86,)</f>
        <v>1103958.1145173912</v>
      </c>
      <c r="BP40" s="737"/>
      <c r="BQ40" s="361">
        <f>SUM(BQ41,BQ43,BQ58,BQ60,BQ86,)</f>
        <v>4456093.3177663842</v>
      </c>
      <c r="BR40" s="392"/>
      <c r="BS40" s="361">
        <f>SUM(BS41,BS43,BS58,BS60,BS86,)</f>
        <v>3850499.3967627604</v>
      </c>
      <c r="BT40" s="392"/>
      <c r="BU40" s="361">
        <f>SUM(BU41,BU43,BU58,BU60,BU86,)</f>
        <v>3659875.7992020659</v>
      </c>
      <c r="BV40" s="392"/>
      <c r="BW40" s="361">
        <f>SUM(BW41,BW43,BW58,BW60,BW86,)</f>
        <v>880406.295918538</v>
      </c>
      <c r="BX40" s="392"/>
      <c r="BY40" s="361">
        <f>SUM(BY41,BY43,BY58,BY60,BY86,)</f>
        <v>0</v>
      </c>
      <c r="BZ40" s="392"/>
      <c r="CA40" s="738">
        <f>SUM(CA41,CA43,CA58,CA60,CA86)</f>
        <v>0</v>
      </c>
      <c r="CB40" s="381">
        <f t="shared" si="4"/>
        <v>0</v>
      </c>
      <c r="CC40" s="736"/>
      <c r="CD40" s="734">
        <f>SUM(CD41,CD43,CD58,CD60,CD86)</f>
        <v>76003761.341725186</v>
      </c>
      <c r="CE40" s="363">
        <f t="shared" si="5"/>
        <v>0.96821276068311779</v>
      </c>
      <c r="CF40" s="736"/>
      <c r="CG40" s="734">
        <f>SUM(CG41,CG43,CG58,CG60,CG86)</f>
        <v>2495267.4131748127</v>
      </c>
      <c r="CJ40" s="52"/>
    </row>
    <row r="41" spans="2:88" s="19" customFormat="1" ht="15" customHeight="1" outlineLevel="2" x14ac:dyDescent="0.25">
      <c r="B41" s="934" t="s">
        <v>147</v>
      </c>
      <c r="C41" s="935"/>
      <c r="D41" s="725" t="s">
        <v>148</v>
      </c>
      <c r="E41" s="726"/>
      <c r="F41" s="347"/>
      <c r="G41" s="348"/>
      <c r="H41" s="349">
        <f>SUM(H42:H42)</f>
        <v>1580463.375</v>
      </c>
      <c r="I41" s="726"/>
      <c r="J41" s="347"/>
      <c r="K41" s="348"/>
      <c r="L41" s="349">
        <f>SUM(L42:L42)</f>
        <v>0</v>
      </c>
      <c r="M41" s="726"/>
      <c r="N41" s="347"/>
      <c r="O41" s="348"/>
      <c r="P41" s="349">
        <f>SUM(P42:P42)</f>
        <v>1580463.375</v>
      </c>
      <c r="Q41" s="350"/>
      <c r="R41" s="349">
        <f>SUM(R42:R42)</f>
        <v>1580463.375</v>
      </c>
      <c r="S41" s="351">
        <f t="shared" si="3"/>
        <v>1</v>
      </c>
      <c r="T41" s="727"/>
      <c r="U41" s="349">
        <f>SUM(U42:U42)</f>
        <v>0</v>
      </c>
      <c r="V41" s="728"/>
      <c r="W41" s="349">
        <f>SUM(W42:W42)</f>
        <v>0</v>
      </c>
      <c r="X41" s="728"/>
      <c r="Y41" s="349">
        <f>SUM(Y42:Y42)</f>
        <v>0</v>
      </c>
      <c r="Z41" s="728"/>
      <c r="AA41" s="349">
        <f>SUM(AA42:AA42)</f>
        <v>0</v>
      </c>
      <c r="AB41" s="728"/>
      <c r="AC41" s="349">
        <f>SUM(AC42:AC42)</f>
        <v>0</v>
      </c>
      <c r="AD41" s="727"/>
      <c r="AE41" s="349">
        <f>SUM(AE42:AE42)</f>
        <v>0</v>
      </c>
      <c r="AF41" s="728"/>
      <c r="AG41" s="349">
        <f>SUM(AG42:AG42)</f>
        <v>126437.07</v>
      </c>
      <c r="AH41" s="728"/>
      <c r="AI41" s="349">
        <f>SUM(AI42:AI42)</f>
        <v>0</v>
      </c>
      <c r="AJ41" s="728"/>
      <c r="AK41" s="349">
        <f>SUM(AK42:AK42)</f>
        <v>126437.07</v>
      </c>
      <c r="AL41" s="728"/>
      <c r="AM41" s="349">
        <f>SUM(AM42:AM42)</f>
        <v>0</v>
      </c>
      <c r="AN41" s="728"/>
      <c r="AO41" s="350">
        <f>SUM(AO42:AO42)</f>
        <v>126437.07</v>
      </c>
      <c r="AP41" s="425"/>
      <c r="AQ41" s="350">
        <f>SUM(AQ42:AQ42)</f>
        <v>0</v>
      </c>
      <c r="AR41" s="425"/>
      <c r="AS41" s="350">
        <f>SUM(AS42:AS42)</f>
        <v>126437.07</v>
      </c>
      <c r="AT41" s="425"/>
      <c r="AU41" s="350">
        <f>SUM(AU42:AU42)</f>
        <v>0</v>
      </c>
      <c r="AV41" s="425"/>
      <c r="AW41" s="350">
        <f>SUM(AW42:AW42)</f>
        <v>126437.07</v>
      </c>
      <c r="AX41" s="425"/>
      <c r="AY41" s="350">
        <f>SUM(AY42:AY42)</f>
        <v>0</v>
      </c>
      <c r="AZ41" s="425"/>
      <c r="BA41" s="350">
        <f>SUM(BA42:BA42)</f>
        <v>189655.60500000001</v>
      </c>
      <c r="BB41" s="425"/>
      <c r="BC41" s="350">
        <f>SUM(BC42:BC42)</f>
        <v>0</v>
      </c>
      <c r="BD41" s="425"/>
      <c r="BE41" s="350">
        <f>SUM(BE42:BE42)</f>
        <v>126437.07</v>
      </c>
      <c r="BF41" s="425"/>
      <c r="BG41" s="350">
        <f>SUM(BG42:BG42)</f>
        <v>126437.07</v>
      </c>
      <c r="BH41" s="425"/>
      <c r="BI41" s="350">
        <f>SUM(BI42:BI42)</f>
        <v>0</v>
      </c>
      <c r="BJ41" s="425"/>
      <c r="BK41" s="350">
        <f>SUM(BK42:BK42)</f>
        <v>126437.07</v>
      </c>
      <c r="BL41" s="729"/>
      <c r="BM41" s="350">
        <f>SUM(BM42:BM42)</f>
        <v>0</v>
      </c>
      <c r="BN41" s="425"/>
      <c r="BO41" s="350">
        <f>SUM(BO42:BO42)</f>
        <v>126437.07</v>
      </c>
      <c r="BP41" s="729"/>
      <c r="BQ41" s="350">
        <f>SUM(BQ42:BQ42)</f>
        <v>0</v>
      </c>
      <c r="BR41" s="388"/>
      <c r="BS41" s="350">
        <f>SUM(BS42:BS42)</f>
        <v>0</v>
      </c>
      <c r="BT41" s="388"/>
      <c r="BU41" s="350">
        <f>SUM(BU42:BU42)</f>
        <v>126437.07</v>
      </c>
      <c r="BV41" s="388"/>
      <c r="BW41" s="350">
        <f>SUM(BW42:BW42)</f>
        <v>126437.07</v>
      </c>
      <c r="BX41" s="388"/>
      <c r="BY41" s="350">
        <f>SUM(BY42:BY42)</f>
        <v>0</v>
      </c>
      <c r="BZ41" s="388"/>
      <c r="CA41" s="389">
        <f>SUM(CA42:CA42)</f>
        <v>0</v>
      </c>
      <c r="CB41" s="379">
        <f t="shared" si="4"/>
        <v>0</v>
      </c>
      <c r="CC41" s="728"/>
      <c r="CD41" s="349">
        <f>SUM(CD42:CD42)</f>
        <v>1580463.375</v>
      </c>
      <c r="CE41" s="351">
        <f t="shared" si="5"/>
        <v>1</v>
      </c>
      <c r="CF41" s="728"/>
      <c r="CG41" s="349">
        <f>SUM(CG42:CG42)</f>
        <v>0</v>
      </c>
      <c r="CJ41" s="52"/>
    </row>
    <row r="42" spans="2:88" s="15" customFormat="1" ht="150" outlineLevel="3" x14ac:dyDescent="0.2">
      <c r="B42" s="330"/>
      <c r="C42" s="331"/>
      <c r="D42" s="433" t="s">
        <v>130</v>
      </c>
      <c r="E42" s="333" t="s">
        <v>131</v>
      </c>
      <c r="F42" s="334">
        <v>12.5</v>
      </c>
      <c r="G42" s="434">
        <v>126437.07</v>
      </c>
      <c r="H42" s="435">
        <f>F42*G42</f>
        <v>1580463.375</v>
      </c>
      <c r="I42" s="333"/>
      <c r="J42" s="334"/>
      <c r="K42" s="434"/>
      <c r="L42" s="435"/>
      <c r="M42" s="333" t="s">
        <v>131</v>
      </c>
      <c r="N42" s="334">
        <v>12.5</v>
      </c>
      <c r="O42" s="434">
        <v>126437.07</v>
      </c>
      <c r="P42" s="435">
        <f>N42*O42</f>
        <v>1580463.375</v>
      </c>
      <c r="Q42" s="336">
        <f t="shared" ref="Q42:Q57" si="7">+T42+V42+X42+Z42+AB42+AD42+AF42+AH42+AJ42+AL42+AN42+AP42+AR42+AT42+AV42+AX42+AZ42+BB42+BD42+BF42+BH42+BJ42+BL42+BN42+BP42+BR42+BT42+BV42+BX42</f>
        <v>12.5</v>
      </c>
      <c r="R42" s="435">
        <f>$G42*Q42</f>
        <v>1580463.375</v>
      </c>
      <c r="S42" s="437">
        <f t="shared" si="3"/>
        <v>1</v>
      </c>
      <c r="T42" s="338">
        <v>0</v>
      </c>
      <c r="U42" s="435">
        <f>$G42*T42</f>
        <v>0</v>
      </c>
      <c r="V42" s="336">
        <v>0</v>
      </c>
      <c r="W42" s="435">
        <f>$G42*V42</f>
        <v>0</v>
      </c>
      <c r="X42" s="336">
        <v>0</v>
      </c>
      <c r="Y42" s="435">
        <f>$G42*X42</f>
        <v>0</v>
      </c>
      <c r="Z42" s="336">
        <v>0</v>
      </c>
      <c r="AA42" s="435">
        <f>$G42*Z42</f>
        <v>0</v>
      </c>
      <c r="AB42" s="336">
        <v>0</v>
      </c>
      <c r="AC42" s="435">
        <f>$G42*AB42</f>
        <v>0</v>
      </c>
      <c r="AD42" s="438"/>
      <c r="AE42" s="435">
        <f>$G42*AD42</f>
        <v>0</v>
      </c>
      <c r="AF42" s="336">
        <v>1</v>
      </c>
      <c r="AG42" s="435">
        <f>$G42*AF42</f>
        <v>126437.07</v>
      </c>
      <c r="AH42" s="336"/>
      <c r="AI42" s="435">
        <f>$G42*AH42</f>
        <v>0</v>
      </c>
      <c r="AJ42" s="336">
        <v>1</v>
      </c>
      <c r="AK42" s="435">
        <f>$G42*AJ42</f>
        <v>126437.07</v>
      </c>
      <c r="AL42" s="336"/>
      <c r="AM42" s="435">
        <f>$G42*AL42</f>
        <v>0</v>
      </c>
      <c r="AN42" s="336">
        <v>1</v>
      </c>
      <c r="AO42" s="436">
        <f>$G42*AN42</f>
        <v>126437.07</v>
      </c>
      <c r="AP42" s="439"/>
      <c r="AQ42" s="440">
        <f>$G42*AP42</f>
        <v>0</v>
      </c>
      <c r="AR42" s="439">
        <v>1</v>
      </c>
      <c r="AS42" s="440">
        <f>$G42*AR42</f>
        <v>126437.07</v>
      </c>
      <c r="AT42" s="439"/>
      <c r="AU42" s="440">
        <f>$G42*AT42</f>
        <v>0</v>
      </c>
      <c r="AV42" s="439">
        <v>1</v>
      </c>
      <c r="AW42" s="440">
        <f>$G42*AV42</f>
        <v>126437.07</v>
      </c>
      <c r="AX42" s="439"/>
      <c r="AY42" s="440">
        <f>$G42*AX42</f>
        <v>0</v>
      </c>
      <c r="AZ42" s="439">
        <v>1.5</v>
      </c>
      <c r="BA42" s="440">
        <f>$G42*AZ42</f>
        <v>189655.60500000001</v>
      </c>
      <c r="BB42" s="439"/>
      <c r="BC42" s="440">
        <f>$G42*BB42</f>
        <v>0</v>
      </c>
      <c r="BD42" s="439">
        <v>1</v>
      </c>
      <c r="BE42" s="440">
        <f>$G42*BD42</f>
        <v>126437.07</v>
      </c>
      <c r="BF42" s="439">
        <v>1</v>
      </c>
      <c r="BG42" s="440">
        <f>$G42*BF42</f>
        <v>126437.07</v>
      </c>
      <c r="BH42" s="439"/>
      <c r="BI42" s="440">
        <f>$G42*BH42</f>
        <v>0</v>
      </c>
      <c r="BJ42" s="439">
        <v>1</v>
      </c>
      <c r="BK42" s="440">
        <f>$G42*BJ42</f>
        <v>126437.07</v>
      </c>
      <c r="BL42" s="390"/>
      <c r="BM42" s="440">
        <f>$G42*BL42</f>
        <v>0</v>
      </c>
      <c r="BN42" s="439">
        <v>1</v>
      </c>
      <c r="BO42" s="440">
        <f>$G42*BN42</f>
        <v>126437.07</v>
      </c>
      <c r="BP42" s="390"/>
      <c r="BQ42" s="440">
        <f>$G42*BP42</f>
        <v>0</v>
      </c>
      <c r="BR42" s="390"/>
      <c r="BS42" s="440">
        <f>$G42*BR42</f>
        <v>0</v>
      </c>
      <c r="BT42" s="390">
        <v>1</v>
      </c>
      <c r="BU42" s="440">
        <f>$G42*BT42</f>
        <v>126437.07</v>
      </c>
      <c r="BV42" s="390">
        <v>1</v>
      </c>
      <c r="BW42" s="440">
        <f>$G42*BV42</f>
        <v>126437.07</v>
      </c>
      <c r="BX42" s="390"/>
      <c r="BY42" s="440">
        <f>$G42*BX42</f>
        <v>0</v>
      </c>
      <c r="BZ42" s="390"/>
      <c r="CA42" s="441">
        <f>$G42*BZ42</f>
        <v>0</v>
      </c>
      <c r="CB42" s="442">
        <f t="shared" si="4"/>
        <v>0</v>
      </c>
      <c r="CC42" s="336">
        <f>Q42+BZ42</f>
        <v>12.5</v>
      </c>
      <c r="CD42" s="435">
        <f>$G42*CC42</f>
        <v>1580463.375</v>
      </c>
      <c r="CE42" s="437">
        <f t="shared" si="5"/>
        <v>1</v>
      </c>
      <c r="CF42" s="336">
        <f>F42-CC42</f>
        <v>0</v>
      </c>
      <c r="CG42" s="435">
        <f>$G42*CF42</f>
        <v>0</v>
      </c>
      <c r="CH42" s="339"/>
    </row>
    <row r="43" spans="2:88" s="19" customFormat="1" ht="15" customHeight="1" outlineLevel="2" x14ac:dyDescent="0.25">
      <c r="B43" s="934" t="s">
        <v>149</v>
      </c>
      <c r="C43" s="935"/>
      <c r="D43" s="725" t="s">
        <v>150</v>
      </c>
      <c r="E43" s="726"/>
      <c r="F43" s="347"/>
      <c r="G43" s="348"/>
      <c r="H43" s="349">
        <f>SUM(H44:H57)</f>
        <v>6392381.3899000008</v>
      </c>
      <c r="I43" s="726"/>
      <c r="J43" s="347"/>
      <c r="K43" s="348"/>
      <c r="L43" s="349">
        <f>SUM(L44:L57)</f>
        <v>0</v>
      </c>
      <c r="M43" s="726"/>
      <c r="N43" s="347"/>
      <c r="O43" s="348"/>
      <c r="P43" s="349">
        <f>SUM(P44:P57)</f>
        <v>6392381.3899000008</v>
      </c>
      <c r="Q43" s="350"/>
      <c r="R43" s="349">
        <f>SUM(R44:R57)</f>
        <v>6224565.5917913057</v>
      </c>
      <c r="S43" s="351">
        <f t="shared" si="3"/>
        <v>0.97374753040019713</v>
      </c>
      <c r="T43" s="727"/>
      <c r="U43" s="349">
        <f>SUM(U44:U57)</f>
        <v>0</v>
      </c>
      <c r="V43" s="728"/>
      <c r="W43" s="349">
        <f>SUM(W44:W57)</f>
        <v>0</v>
      </c>
      <c r="X43" s="728"/>
      <c r="Y43" s="349">
        <f>SUM(Y44:Y57)</f>
        <v>0</v>
      </c>
      <c r="Z43" s="728"/>
      <c r="AA43" s="349">
        <f>SUM(AA44:AA57)</f>
        <v>336428.80440000002</v>
      </c>
      <c r="AB43" s="728"/>
      <c r="AC43" s="349">
        <f>SUM(AC44:AC57)</f>
        <v>207101.41037037037</v>
      </c>
      <c r="AD43" s="727"/>
      <c r="AE43" s="349">
        <f>SUM(AE44:AE57)</f>
        <v>0</v>
      </c>
      <c r="AF43" s="728"/>
      <c r="AG43" s="349">
        <f>SUM(AG44:AG57)</f>
        <v>187657.90628518519</v>
      </c>
      <c r="AH43" s="728"/>
      <c r="AI43" s="349">
        <f>SUM(AI44:AI57)</f>
        <v>224285.86960000001</v>
      </c>
      <c r="AJ43" s="728"/>
      <c r="AK43" s="349">
        <f>SUM(AK44:AK57)</f>
        <v>559939.00297536235</v>
      </c>
      <c r="AL43" s="728"/>
      <c r="AM43" s="349">
        <f>SUM(AM44:AM57)</f>
        <v>0</v>
      </c>
      <c r="AN43" s="728"/>
      <c r="AO43" s="350">
        <f>SUM(AO44:AO57)</f>
        <v>321946.28954500007</v>
      </c>
      <c r="AP43" s="425"/>
      <c r="AQ43" s="350">
        <f>SUM(AQ44:AQ57)</f>
        <v>151765.11494388888</v>
      </c>
      <c r="AR43" s="425"/>
      <c r="AS43" s="350">
        <f>SUM(AS44:AS57)</f>
        <v>405181.56719013117</v>
      </c>
      <c r="AT43" s="425"/>
      <c r="AU43" s="350">
        <f>SUM(AU44:AU57)</f>
        <v>202234.41676397517</v>
      </c>
      <c r="AV43" s="425"/>
      <c r="AW43" s="350">
        <f>SUM(AW44:AW57)</f>
        <v>551704.97600000002</v>
      </c>
      <c r="AX43" s="425"/>
      <c r="AY43" s="350">
        <f>SUM(AY44:AY57)</f>
        <v>341100.91707692301</v>
      </c>
      <c r="AZ43" s="425"/>
      <c r="BA43" s="350">
        <f>SUM(BA44:BA57)</f>
        <v>240679.32334615386</v>
      </c>
      <c r="BB43" s="425"/>
      <c r="BC43" s="350">
        <f>SUM(BC44:BC57)</f>
        <v>135393.66457692307</v>
      </c>
      <c r="BD43" s="425"/>
      <c r="BE43" s="350">
        <f>SUM(BE44:BE57)</f>
        <v>0</v>
      </c>
      <c r="BF43" s="425"/>
      <c r="BG43" s="350">
        <f>SUM(BG44:BG57)</f>
        <v>676750.17949999997</v>
      </c>
      <c r="BH43" s="425"/>
      <c r="BI43" s="350">
        <f>SUM(BI44:BI57)</f>
        <v>202524.47261538461</v>
      </c>
      <c r="BJ43" s="425"/>
      <c r="BK43" s="350">
        <f>SUM(BK44:BK57)</f>
        <v>253155.59076923077</v>
      </c>
      <c r="BL43" s="729"/>
      <c r="BM43" s="350">
        <f>SUM(BM44:BM57)</f>
        <v>251010.3131153846</v>
      </c>
      <c r="BN43" s="425"/>
      <c r="BO43" s="350">
        <f>SUM(BO44:BO57)</f>
        <v>355106.48871739127</v>
      </c>
      <c r="BP43" s="729"/>
      <c r="BQ43" s="350">
        <f>SUM(BQ44:BQ57)</f>
        <v>328596.90049999999</v>
      </c>
      <c r="BR43" s="388"/>
      <c r="BS43" s="350">
        <f>SUM(BS44:BS57)</f>
        <v>292002.3835</v>
      </c>
      <c r="BT43" s="388"/>
      <c r="BU43" s="350">
        <f>SUM(BU44:BU57)</f>
        <v>0</v>
      </c>
      <c r="BV43" s="388"/>
      <c r="BW43" s="350">
        <f>SUM(BW44:BW57)</f>
        <v>0</v>
      </c>
      <c r="BX43" s="388"/>
      <c r="BY43" s="350">
        <f>SUM(BY44:BY57)</f>
        <v>0</v>
      </c>
      <c r="BZ43" s="388"/>
      <c r="CA43" s="389">
        <f>SUM(CA44:CA57)</f>
        <v>0</v>
      </c>
      <c r="CB43" s="379">
        <f t="shared" si="4"/>
        <v>0</v>
      </c>
      <c r="CC43" s="728"/>
      <c r="CD43" s="349">
        <f>SUM(CD44:CD57)</f>
        <v>6224565.5917913057</v>
      </c>
      <c r="CE43" s="351">
        <f t="shared" si="5"/>
        <v>0.97374753040019713</v>
      </c>
      <c r="CF43" s="728"/>
      <c r="CG43" s="349">
        <f>SUM(CG44:CG57)</f>
        <v>167815.79810869572</v>
      </c>
      <c r="CJ43" s="52"/>
    </row>
    <row r="44" spans="2:88" s="15" customFormat="1" ht="90.75" customHeight="1" outlineLevel="3" x14ac:dyDescent="0.2">
      <c r="B44" s="715"/>
      <c r="C44" s="716"/>
      <c r="D44" s="717" t="s">
        <v>151</v>
      </c>
      <c r="E44" s="718" t="s">
        <v>79</v>
      </c>
      <c r="F44" s="719">
        <v>27</v>
      </c>
      <c r="G44" s="434">
        <v>28035.733700000001</v>
      </c>
      <c r="H44" s="435">
        <f t="shared" ref="H44:H57" si="8">F44*G44</f>
        <v>756964.80989999999</v>
      </c>
      <c r="I44" s="718"/>
      <c r="J44" s="719"/>
      <c r="K44" s="434"/>
      <c r="L44" s="435"/>
      <c r="M44" s="718" t="s">
        <v>79</v>
      </c>
      <c r="N44" s="719">
        <v>27</v>
      </c>
      <c r="O44" s="434">
        <v>28035.733700000001</v>
      </c>
      <c r="P44" s="435">
        <f t="shared" ref="P44:P57" si="9">N44*O44</f>
        <v>756964.80989999999</v>
      </c>
      <c r="Q44" s="720">
        <f t="shared" si="7"/>
        <v>27</v>
      </c>
      <c r="R44" s="435">
        <f>$G44*Q44</f>
        <v>756964.80989999999</v>
      </c>
      <c r="S44" s="437">
        <f t="shared" si="3"/>
        <v>1</v>
      </c>
      <c r="T44" s="721"/>
      <c r="U44" s="435">
        <f>$G44*T44</f>
        <v>0</v>
      </c>
      <c r="V44" s="720"/>
      <c r="W44" s="435">
        <f>$G44*V44</f>
        <v>0</v>
      </c>
      <c r="X44" s="720"/>
      <c r="Y44" s="435">
        <f>$G44*X44</f>
        <v>0</v>
      </c>
      <c r="Z44" s="720">
        <v>12</v>
      </c>
      <c r="AA44" s="435">
        <f t="shared" ref="AA44:AA57" si="10">$G44*Z44</f>
        <v>336428.80440000002</v>
      </c>
      <c r="AB44" s="720"/>
      <c r="AC44" s="435">
        <f t="shared" ref="AC44:AC57" si="11">$G44*AB44</f>
        <v>0</v>
      </c>
      <c r="AD44" s="722"/>
      <c r="AE44" s="435">
        <f>$G44*AD44</f>
        <v>0</v>
      </c>
      <c r="AF44" s="720">
        <v>3</v>
      </c>
      <c r="AG44" s="435">
        <f>$G44*AF44</f>
        <v>84107.201100000006</v>
      </c>
      <c r="AH44" s="720">
        <v>8</v>
      </c>
      <c r="AI44" s="435">
        <f>$G44*AH44</f>
        <v>224285.86960000001</v>
      </c>
      <c r="AJ44" s="720">
        <v>1</v>
      </c>
      <c r="AK44" s="435">
        <f>$G44*AJ44</f>
        <v>28035.733700000001</v>
      </c>
      <c r="AL44" s="720"/>
      <c r="AM44" s="435">
        <f>$G44*AL44</f>
        <v>0</v>
      </c>
      <c r="AN44" s="720">
        <v>2.85</v>
      </c>
      <c r="AO44" s="436">
        <f t="shared" ref="AO44:AO57" si="12">$G44*AN44</f>
        <v>79901.841045000008</v>
      </c>
      <c r="AP44" s="439">
        <v>0.15</v>
      </c>
      <c r="AQ44" s="440">
        <f t="shared" ref="AQ44:AQ57" si="13">$G44*AP44</f>
        <v>4205.3600550000001</v>
      </c>
      <c r="AR44" s="439"/>
      <c r="AS44" s="440">
        <f t="shared" ref="AS44:AS57" si="14">$G44*AR44</f>
        <v>0</v>
      </c>
      <c r="AT44" s="439"/>
      <c r="AU44" s="440">
        <f t="shared" ref="AU44:AU57" si="15">$G44*AT44</f>
        <v>0</v>
      </c>
      <c r="AV44" s="439"/>
      <c r="AW44" s="440">
        <f t="shared" ref="AW44:AW57" si="16">$G44*AV44</f>
        <v>0</v>
      </c>
      <c r="AX44" s="439"/>
      <c r="AY44" s="440">
        <f t="shared" ref="AY44:AY57" si="17">$G44*AX44</f>
        <v>0</v>
      </c>
      <c r="AZ44" s="439"/>
      <c r="BA44" s="440">
        <f t="shared" ref="BA44:BA57" si="18">$G44*AZ44</f>
        <v>0</v>
      </c>
      <c r="BB44" s="439"/>
      <c r="BC44" s="440">
        <f t="shared" ref="BC44:BC57" si="19">$G44*BB44</f>
        <v>0</v>
      </c>
      <c r="BD44" s="439"/>
      <c r="BE44" s="440">
        <f t="shared" ref="BE44:BE57" si="20">$G44*BD44</f>
        <v>0</v>
      </c>
      <c r="BF44" s="439"/>
      <c r="BG44" s="440">
        <f t="shared" ref="BG44:BG57" si="21">$G44*BF44</f>
        <v>0</v>
      </c>
      <c r="BH44" s="439"/>
      <c r="BI44" s="440">
        <f t="shared" ref="BI44:BI57" si="22">$G44*BH44</f>
        <v>0</v>
      </c>
      <c r="BJ44" s="439"/>
      <c r="BK44" s="440">
        <f t="shared" ref="BK44:BK57" si="23">$G44*BJ44</f>
        <v>0</v>
      </c>
      <c r="BL44" s="724"/>
      <c r="BM44" s="440">
        <f t="shared" ref="BM44:BM57" si="24">$G44*BL44</f>
        <v>0</v>
      </c>
      <c r="BN44" s="439"/>
      <c r="BO44" s="440">
        <f t="shared" ref="BO44:BO57" si="25">$G44*BN44</f>
        <v>0</v>
      </c>
      <c r="BP44" s="724"/>
      <c r="BQ44" s="440">
        <f t="shared" ref="BQ44:BQ57" si="26">$G44*BP44</f>
        <v>0</v>
      </c>
      <c r="BR44" s="390"/>
      <c r="BS44" s="440">
        <f t="shared" ref="BS44:BS57" si="27">$G44*BR44</f>
        <v>0</v>
      </c>
      <c r="BT44" s="390"/>
      <c r="BU44" s="440">
        <f t="shared" ref="BU44:BU57" si="28">$G44*BT44</f>
        <v>0</v>
      </c>
      <c r="BV44" s="390"/>
      <c r="BW44" s="440">
        <f t="shared" ref="BW44:BW57" si="29">$G44*BV44</f>
        <v>0</v>
      </c>
      <c r="BX44" s="390"/>
      <c r="BY44" s="440">
        <f t="shared" ref="BY44:BY57" si="30">$G44*BX44</f>
        <v>0</v>
      </c>
      <c r="BZ44" s="390"/>
      <c r="CA44" s="441">
        <f t="shared" ref="CA44:CA57" si="31">$G44*BZ44</f>
        <v>0</v>
      </c>
      <c r="CB44" s="442">
        <f t="shared" si="4"/>
        <v>0</v>
      </c>
      <c r="CC44" s="720">
        <f t="shared" ref="CC44:CC57" si="32">Q44+BZ44</f>
        <v>27</v>
      </c>
      <c r="CD44" s="435">
        <f t="shared" ref="CD44:CD57" si="33">$G44*CC44</f>
        <v>756964.80989999999</v>
      </c>
      <c r="CE44" s="437">
        <f t="shared" si="5"/>
        <v>1</v>
      </c>
      <c r="CF44" s="720">
        <f t="shared" ref="CF44:CF57" si="34">F44-CC44</f>
        <v>0</v>
      </c>
      <c r="CG44" s="435">
        <f t="shared" ref="CG44:CG57" si="35">$G44*CF44</f>
        <v>0</v>
      </c>
    </row>
    <row r="45" spans="2:88" s="15" customFormat="1" ht="90.75" customHeight="1" outlineLevel="3" x14ac:dyDescent="0.2">
      <c r="B45" s="715"/>
      <c r="C45" s="716"/>
      <c r="D45" s="717" t="s">
        <v>152</v>
      </c>
      <c r="E45" s="718" t="s">
        <v>79</v>
      </c>
      <c r="F45" s="719">
        <v>27</v>
      </c>
      <c r="G45" s="434">
        <v>25887.676296296297</v>
      </c>
      <c r="H45" s="435">
        <f t="shared" si="8"/>
        <v>698967.26</v>
      </c>
      <c r="I45" s="718"/>
      <c r="J45" s="719"/>
      <c r="K45" s="434"/>
      <c r="L45" s="435"/>
      <c r="M45" s="718" t="s">
        <v>79</v>
      </c>
      <c r="N45" s="719">
        <v>27</v>
      </c>
      <c r="O45" s="434">
        <v>25887.676296296297</v>
      </c>
      <c r="P45" s="435">
        <f t="shared" si="9"/>
        <v>698967.26</v>
      </c>
      <c r="Q45" s="720">
        <f t="shared" si="7"/>
        <v>27</v>
      </c>
      <c r="R45" s="435">
        <f t="shared" ref="R45:R57" si="36">$G45*Q45</f>
        <v>698967.26</v>
      </c>
      <c r="S45" s="437">
        <f t="shared" si="3"/>
        <v>1</v>
      </c>
      <c r="T45" s="721"/>
      <c r="U45" s="435">
        <f t="shared" ref="U45:U57" si="37">$G45*T45</f>
        <v>0</v>
      </c>
      <c r="V45" s="720"/>
      <c r="W45" s="435">
        <f t="shared" ref="W45:Y57" si="38">$G45*V45</f>
        <v>0</v>
      </c>
      <c r="X45" s="720"/>
      <c r="Y45" s="435">
        <f t="shared" si="38"/>
        <v>0</v>
      </c>
      <c r="Z45" s="720"/>
      <c r="AA45" s="435">
        <f t="shared" si="10"/>
        <v>0</v>
      </c>
      <c r="AB45" s="720">
        <v>8</v>
      </c>
      <c r="AC45" s="435">
        <f t="shared" si="11"/>
        <v>207101.41037037037</v>
      </c>
      <c r="AD45" s="722"/>
      <c r="AE45" s="435">
        <f t="shared" ref="AE45:AE57" si="39">$G45*AD45</f>
        <v>0</v>
      </c>
      <c r="AF45" s="720">
        <v>4</v>
      </c>
      <c r="AG45" s="435">
        <f t="shared" ref="AG45:AG57" si="40">$G45*AF45</f>
        <v>103550.70518518519</v>
      </c>
      <c r="AH45" s="720"/>
      <c r="AI45" s="435">
        <f t="shared" ref="AI45:AI57" si="41">$G45*AH45</f>
        <v>0</v>
      </c>
      <c r="AJ45" s="720">
        <v>9</v>
      </c>
      <c r="AK45" s="435">
        <f t="shared" ref="AK45:AK57" si="42">$G45*AJ45</f>
        <v>232989.08666666667</v>
      </c>
      <c r="AL45" s="720"/>
      <c r="AM45" s="435">
        <f t="shared" ref="AM45:AM57" si="43">$G45*AL45</f>
        <v>0</v>
      </c>
      <c r="AN45" s="720"/>
      <c r="AO45" s="436">
        <f t="shared" si="12"/>
        <v>0</v>
      </c>
      <c r="AP45" s="439">
        <v>5.7</v>
      </c>
      <c r="AQ45" s="440">
        <f t="shared" si="13"/>
        <v>147559.75488888889</v>
      </c>
      <c r="AR45" s="439">
        <v>0.30000000000000071</v>
      </c>
      <c r="AS45" s="440">
        <f t="shared" si="14"/>
        <v>7766.3028888889075</v>
      </c>
      <c r="AT45" s="439"/>
      <c r="AU45" s="440">
        <f t="shared" si="15"/>
        <v>0</v>
      </c>
      <c r="AV45" s="439"/>
      <c r="AW45" s="440">
        <f t="shared" si="16"/>
        <v>0</v>
      </c>
      <c r="AX45" s="439"/>
      <c r="AY45" s="440">
        <f t="shared" si="17"/>
        <v>0</v>
      </c>
      <c r="AZ45" s="439"/>
      <c r="BA45" s="440">
        <f t="shared" si="18"/>
        <v>0</v>
      </c>
      <c r="BB45" s="439"/>
      <c r="BC45" s="440">
        <f t="shared" si="19"/>
        <v>0</v>
      </c>
      <c r="BD45" s="439"/>
      <c r="BE45" s="440">
        <f t="shared" si="20"/>
        <v>0</v>
      </c>
      <c r="BF45" s="439"/>
      <c r="BG45" s="440">
        <f t="shared" si="21"/>
        <v>0</v>
      </c>
      <c r="BH45" s="439"/>
      <c r="BI45" s="440">
        <f t="shared" si="22"/>
        <v>0</v>
      </c>
      <c r="BJ45" s="439"/>
      <c r="BK45" s="440">
        <f t="shared" si="23"/>
        <v>0</v>
      </c>
      <c r="BL45" s="724"/>
      <c r="BM45" s="440">
        <f t="shared" si="24"/>
        <v>0</v>
      </c>
      <c r="BN45" s="439"/>
      <c r="BO45" s="440">
        <f t="shared" si="25"/>
        <v>0</v>
      </c>
      <c r="BP45" s="724"/>
      <c r="BQ45" s="440">
        <f t="shared" si="26"/>
        <v>0</v>
      </c>
      <c r="BR45" s="390"/>
      <c r="BS45" s="440">
        <f t="shared" si="27"/>
        <v>0</v>
      </c>
      <c r="BT45" s="390"/>
      <c r="BU45" s="440">
        <f t="shared" si="28"/>
        <v>0</v>
      </c>
      <c r="BV45" s="390"/>
      <c r="BW45" s="440">
        <f t="shared" si="29"/>
        <v>0</v>
      </c>
      <c r="BX45" s="390"/>
      <c r="BY45" s="440">
        <f t="shared" si="30"/>
        <v>0</v>
      </c>
      <c r="BZ45" s="390"/>
      <c r="CA45" s="441">
        <f t="shared" si="31"/>
        <v>0</v>
      </c>
      <c r="CB45" s="442">
        <f t="shared" si="4"/>
        <v>0</v>
      </c>
      <c r="CC45" s="720">
        <f t="shared" si="32"/>
        <v>27</v>
      </c>
      <c r="CD45" s="435">
        <f t="shared" si="33"/>
        <v>698967.26</v>
      </c>
      <c r="CE45" s="437">
        <f t="shared" si="5"/>
        <v>1</v>
      </c>
      <c r="CF45" s="720">
        <f t="shared" si="34"/>
        <v>0</v>
      </c>
      <c r="CG45" s="435">
        <f t="shared" si="35"/>
        <v>0</v>
      </c>
    </row>
    <row r="46" spans="2:88" s="15" customFormat="1" ht="90.75" customHeight="1" outlineLevel="3" x14ac:dyDescent="0.2">
      <c r="B46" s="330"/>
      <c r="C46" s="331"/>
      <c r="D46" s="433" t="s">
        <v>153</v>
      </c>
      <c r="E46" s="333" t="s">
        <v>79</v>
      </c>
      <c r="F46" s="334">
        <v>23</v>
      </c>
      <c r="G46" s="434">
        <v>33212.686956521742</v>
      </c>
      <c r="H46" s="435">
        <f t="shared" si="8"/>
        <v>763891.8</v>
      </c>
      <c r="I46" s="333"/>
      <c r="J46" s="334"/>
      <c r="K46" s="434"/>
      <c r="L46" s="435"/>
      <c r="M46" s="333" t="s">
        <v>79</v>
      </c>
      <c r="N46" s="334">
        <v>23</v>
      </c>
      <c r="O46" s="434">
        <v>33212.686956521742</v>
      </c>
      <c r="P46" s="435">
        <f t="shared" si="9"/>
        <v>763891.8</v>
      </c>
      <c r="Q46" s="336">
        <f t="shared" si="7"/>
        <v>20.9</v>
      </c>
      <c r="R46" s="435">
        <f t="shared" si="36"/>
        <v>694145.15739130438</v>
      </c>
      <c r="S46" s="437">
        <f t="shared" si="3"/>
        <v>0.90869565217391302</v>
      </c>
      <c r="T46" s="338"/>
      <c r="U46" s="435">
        <f t="shared" si="37"/>
        <v>0</v>
      </c>
      <c r="V46" s="336"/>
      <c r="W46" s="435">
        <f t="shared" si="38"/>
        <v>0</v>
      </c>
      <c r="X46" s="336"/>
      <c r="Y46" s="435">
        <f t="shared" si="38"/>
        <v>0</v>
      </c>
      <c r="Z46" s="336"/>
      <c r="AA46" s="435">
        <f t="shared" si="10"/>
        <v>0</v>
      </c>
      <c r="AB46" s="336"/>
      <c r="AC46" s="435">
        <f t="shared" si="11"/>
        <v>0</v>
      </c>
      <c r="AD46" s="438"/>
      <c r="AE46" s="435">
        <f t="shared" si="39"/>
        <v>0</v>
      </c>
      <c r="AF46" s="336"/>
      <c r="AG46" s="435">
        <f t="shared" si="40"/>
        <v>0</v>
      </c>
      <c r="AH46" s="336"/>
      <c r="AI46" s="435">
        <f t="shared" si="41"/>
        <v>0</v>
      </c>
      <c r="AJ46" s="336">
        <v>9</v>
      </c>
      <c r="AK46" s="435">
        <f t="shared" si="42"/>
        <v>298914.1826086957</v>
      </c>
      <c r="AL46" s="336"/>
      <c r="AM46" s="435">
        <f t="shared" si="43"/>
        <v>0</v>
      </c>
      <c r="AN46" s="336"/>
      <c r="AO46" s="436">
        <f t="shared" si="12"/>
        <v>0</v>
      </c>
      <c r="AP46" s="439"/>
      <c r="AQ46" s="440">
        <f t="shared" si="13"/>
        <v>0</v>
      </c>
      <c r="AR46" s="439">
        <v>9.5</v>
      </c>
      <c r="AS46" s="440">
        <f t="shared" si="14"/>
        <v>315520.52608695655</v>
      </c>
      <c r="AT46" s="439">
        <v>0.5</v>
      </c>
      <c r="AU46" s="440">
        <f t="shared" si="15"/>
        <v>16606.343478260871</v>
      </c>
      <c r="AV46" s="439"/>
      <c r="AW46" s="440">
        <f t="shared" si="16"/>
        <v>0</v>
      </c>
      <c r="AX46" s="439"/>
      <c r="AY46" s="440">
        <f t="shared" si="17"/>
        <v>0</v>
      </c>
      <c r="AZ46" s="439"/>
      <c r="BA46" s="440">
        <f t="shared" si="18"/>
        <v>0</v>
      </c>
      <c r="BB46" s="439"/>
      <c r="BC46" s="440">
        <f t="shared" si="19"/>
        <v>0</v>
      </c>
      <c r="BD46" s="439"/>
      <c r="BE46" s="440">
        <f t="shared" si="20"/>
        <v>0</v>
      </c>
      <c r="BF46" s="439"/>
      <c r="BG46" s="440">
        <f t="shared" si="21"/>
        <v>0</v>
      </c>
      <c r="BH46" s="439"/>
      <c r="BI46" s="440">
        <f t="shared" si="22"/>
        <v>0</v>
      </c>
      <c r="BJ46" s="439"/>
      <c r="BK46" s="440">
        <f t="shared" si="23"/>
        <v>0</v>
      </c>
      <c r="BL46" s="390"/>
      <c r="BM46" s="440">
        <f t="shared" si="24"/>
        <v>0</v>
      </c>
      <c r="BN46" s="439">
        <v>1.9</v>
      </c>
      <c r="BO46" s="440">
        <f t="shared" si="25"/>
        <v>63104.105217391305</v>
      </c>
      <c r="BP46" s="390"/>
      <c r="BQ46" s="440">
        <f t="shared" si="26"/>
        <v>0</v>
      </c>
      <c r="BR46" s="390"/>
      <c r="BS46" s="440">
        <f t="shared" si="27"/>
        <v>0</v>
      </c>
      <c r="BT46" s="390"/>
      <c r="BU46" s="440">
        <f t="shared" si="28"/>
        <v>0</v>
      </c>
      <c r="BV46" s="390"/>
      <c r="BW46" s="440">
        <f t="shared" si="29"/>
        <v>0</v>
      </c>
      <c r="BX46" s="390"/>
      <c r="BY46" s="440">
        <f t="shared" si="30"/>
        <v>0</v>
      </c>
      <c r="BZ46" s="390"/>
      <c r="CA46" s="441">
        <f t="shared" si="31"/>
        <v>0</v>
      </c>
      <c r="CB46" s="442">
        <f t="shared" si="4"/>
        <v>0</v>
      </c>
      <c r="CC46" s="336">
        <f t="shared" si="32"/>
        <v>20.9</v>
      </c>
      <c r="CD46" s="435">
        <f t="shared" si="33"/>
        <v>694145.15739130438</v>
      </c>
      <c r="CE46" s="437">
        <f t="shared" si="5"/>
        <v>0.90869565217391302</v>
      </c>
      <c r="CF46" s="336">
        <f t="shared" si="34"/>
        <v>2.1000000000000014</v>
      </c>
      <c r="CG46" s="435">
        <f t="shared" si="35"/>
        <v>69746.642608695707</v>
      </c>
    </row>
    <row r="47" spans="2:88" s="15" customFormat="1" ht="90.75" customHeight="1" outlineLevel="3" x14ac:dyDescent="0.2">
      <c r="B47" s="715"/>
      <c r="C47" s="716"/>
      <c r="D47" s="717" t="s">
        <v>154</v>
      </c>
      <c r="E47" s="718" t="s">
        <v>79</v>
      </c>
      <c r="F47" s="719">
        <v>14</v>
      </c>
      <c r="G47" s="434">
        <v>36397.661428571431</v>
      </c>
      <c r="H47" s="435">
        <f t="shared" si="8"/>
        <v>509567.26</v>
      </c>
      <c r="I47" s="718"/>
      <c r="J47" s="719"/>
      <c r="K47" s="434"/>
      <c r="L47" s="435"/>
      <c r="M47" s="718" t="s">
        <v>79</v>
      </c>
      <c r="N47" s="719">
        <v>14</v>
      </c>
      <c r="O47" s="434">
        <v>36397.661428571431</v>
      </c>
      <c r="P47" s="435">
        <f t="shared" si="9"/>
        <v>509567.26</v>
      </c>
      <c r="Q47" s="720">
        <f t="shared" si="7"/>
        <v>14</v>
      </c>
      <c r="R47" s="435">
        <f t="shared" si="36"/>
        <v>509567.26</v>
      </c>
      <c r="S47" s="437">
        <f t="shared" si="3"/>
        <v>1</v>
      </c>
      <c r="T47" s="721"/>
      <c r="U47" s="435">
        <f t="shared" si="37"/>
        <v>0</v>
      </c>
      <c r="V47" s="720"/>
      <c r="W47" s="435">
        <f t="shared" si="38"/>
        <v>0</v>
      </c>
      <c r="X47" s="720"/>
      <c r="Y47" s="435">
        <f t="shared" si="38"/>
        <v>0</v>
      </c>
      <c r="Z47" s="720"/>
      <c r="AA47" s="435">
        <f t="shared" si="10"/>
        <v>0</v>
      </c>
      <c r="AB47" s="720"/>
      <c r="AC47" s="435">
        <f t="shared" si="11"/>
        <v>0</v>
      </c>
      <c r="AD47" s="722"/>
      <c r="AE47" s="435">
        <f t="shared" si="39"/>
        <v>0</v>
      </c>
      <c r="AF47" s="720"/>
      <c r="AG47" s="435">
        <f t="shared" si="40"/>
        <v>0</v>
      </c>
      <c r="AH47" s="720"/>
      <c r="AI47" s="435">
        <f t="shared" si="41"/>
        <v>0</v>
      </c>
      <c r="AJ47" s="720"/>
      <c r="AK47" s="435">
        <f t="shared" si="42"/>
        <v>0</v>
      </c>
      <c r="AL47" s="720"/>
      <c r="AM47" s="435">
        <f t="shared" si="43"/>
        <v>0</v>
      </c>
      <c r="AN47" s="720">
        <v>6.65</v>
      </c>
      <c r="AO47" s="436">
        <f t="shared" si="12"/>
        <v>242044.44850000003</v>
      </c>
      <c r="AP47" s="439"/>
      <c r="AQ47" s="440">
        <f t="shared" si="13"/>
        <v>0</v>
      </c>
      <c r="AR47" s="439">
        <v>2.25</v>
      </c>
      <c r="AS47" s="440">
        <f t="shared" si="14"/>
        <v>81894.738214285724</v>
      </c>
      <c r="AT47" s="439">
        <v>5.0999999999999996</v>
      </c>
      <c r="AU47" s="440">
        <f t="shared" si="15"/>
        <v>185628.07328571429</v>
      </c>
      <c r="AV47" s="439"/>
      <c r="AW47" s="440">
        <f t="shared" si="16"/>
        <v>0</v>
      </c>
      <c r="AX47" s="439"/>
      <c r="AY47" s="440">
        <f t="shared" si="17"/>
        <v>0</v>
      </c>
      <c r="AZ47" s="439"/>
      <c r="BA47" s="440">
        <f t="shared" si="18"/>
        <v>0</v>
      </c>
      <c r="BB47" s="439"/>
      <c r="BC47" s="440">
        <f t="shared" si="19"/>
        <v>0</v>
      </c>
      <c r="BD47" s="439"/>
      <c r="BE47" s="440">
        <f t="shared" si="20"/>
        <v>0</v>
      </c>
      <c r="BF47" s="439"/>
      <c r="BG47" s="440">
        <f t="shared" si="21"/>
        <v>0</v>
      </c>
      <c r="BH47" s="439"/>
      <c r="BI47" s="440">
        <f t="shared" si="22"/>
        <v>0</v>
      </c>
      <c r="BJ47" s="439"/>
      <c r="BK47" s="440">
        <f t="shared" si="23"/>
        <v>0</v>
      </c>
      <c r="BL47" s="724"/>
      <c r="BM47" s="440">
        <f t="shared" si="24"/>
        <v>0</v>
      </c>
      <c r="BN47" s="439"/>
      <c r="BO47" s="440">
        <f t="shared" si="25"/>
        <v>0</v>
      </c>
      <c r="BP47" s="724"/>
      <c r="BQ47" s="440">
        <f t="shared" si="26"/>
        <v>0</v>
      </c>
      <c r="BR47" s="390"/>
      <c r="BS47" s="440">
        <f t="shared" si="27"/>
        <v>0</v>
      </c>
      <c r="BT47" s="390"/>
      <c r="BU47" s="440">
        <f t="shared" si="28"/>
        <v>0</v>
      </c>
      <c r="BV47" s="390"/>
      <c r="BW47" s="440">
        <f t="shared" si="29"/>
        <v>0</v>
      </c>
      <c r="BX47" s="390"/>
      <c r="BY47" s="440">
        <f t="shared" si="30"/>
        <v>0</v>
      </c>
      <c r="BZ47" s="390"/>
      <c r="CA47" s="441">
        <f t="shared" si="31"/>
        <v>0</v>
      </c>
      <c r="CB47" s="442">
        <f t="shared" si="4"/>
        <v>0</v>
      </c>
      <c r="CC47" s="720">
        <f t="shared" si="32"/>
        <v>14</v>
      </c>
      <c r="CD47" s="435">
        <f t="shared" si="33"/>
        <v>509567.26</v>
      </c>
      <c r="CE47" s="437">
        <f t="shared" si="5"/>
        <v>1</v>
      </c>
      <c r="CF47" s="720">
        <f t="shared" si="34"/>
        <v>0</v>
      </c>
      <c r="CG47" s="435">
        <f t="shared" si="35"/>
        <v>0</v>
      </c>
    </row>
    <row r="48" spans="2:88" s="15" customFormat="1" ht="90.75" customHeight="1" outlineLevel="3" x14ac:dyDescent="0.2">
      <c r="B48" s="715"/>
      <c r="C48" s="716"/>
      <c r="D48" s="717" t="s">
        <v>155</v>
      </c>
      <c r="E48" s="718" t="s">
        <v>79</v>
      </c>
      <c r="F48" s="719">
        <v>14</v>
      </c>
      <c r="G48" s="434">
        <v>41481.577142857139</v>
      </c>
      <c r="H48" s="435">
        <f t="shared" si="8"/>
        <v>580742.07999999996</v>
      </c>
      <c r="I48" s="718"/>
      <c r="J48" s="719"/>
      <c r="K48" s="434"/>
      <c r="L48" s="435"/>
      <c r="M48" s="718" t="s">
        <v>79</v>
      </c>
      <c r="N48" s="719">
        <v>14</v>
      </c>
      <c r="O48" s="434">
        <v>41481.577142857139</v>
      </c>
      <c r="P48" s="435">
        <f t="shared" si="9"/>
        <v>580742.07999999996</v>
      </c>
      <c r="Q48" s="720">
        <f t="shared" si="7"/>
        <v>14</v>
      </c>
      <c r="R48" s="435">
        <f t="shared" si="36"/>
        <v>580742.07999999996</v>
      </c>
      <c r="S48" s="437">
        <f t="shared" si="3"/>
        <v>1</v>
      </c>
      <c r="T48" s="721"/>
      <c r="U48" s="435">
        <f t="shared" si="37"/>
        <v>0</v>
      </c>
      <c r="V48" s="720"/>
      <c r="W48" s="435">
        <f t="shared" si="38"/>
        <v>0</v>
      </c>
      <c r="X48" s="720"/>
      <c r="Y48" s="435">
        <f t="shared" si="38"/>
        <v>0</v>
      </c>
      <c r="Z48" s="720"/>
      <c r="AA48" s="435">
        <f t="shared" si="10"/>
        <v>0</v>
      </c>
      <c r="AB48" s="720"/>
      <c r="AC48" s="435">
        <f t="shared" si="11"/>
        <v>0</v>
      </c>
      <c r="AD48" s="731"/>
      <c r="AE48" s="435">
        <f t="shared" si="39"/>
        <v>0</v>
      </c>
      <c r="AF48" s="720"/>
      <c r="AG48" s="435">
        <f t="shared" si="40"/>
        <v>0</v>
      </c>
      <c r="AH48" s="720"/>
      <c r="AI48" s="435">
        <f t="shared" si="41"/>
        <v>0</v>
      </c>
      <c r="AJ48" s="720"/>
      <c r="AK48" s="435">
        <f t="shared" si="42"/>
        <v>0</v>
      </c>
      <c r="AL48" s="720"/>
      <c r="AM48" s="435">
        <f t="shared" si="43"/>
        <v>0</v>
      </c>
      <c r="AN48" s="720"/>
      <c r="AO48" s="436">
        <f t="shared" si="12"/>
        <v>0</v>
      </c>
      <c r="AP48" s="439"/>
      <c r="AQ48" s="440">
        <f t="shared" si="13"/>
        <v>0</v>
      </c>
      <c r="AR48" s="439"/>
      <c r="AS48" s="440">
        <f t="shared" si="14"/>
        <v>0</v>
      </c>
      <c r="AT48" s="439"/>
      <c r="AU48" s="440">
        <f t="shared" si="15"/>
        <v>0</v>
      </c>
      <c r="AV48" s="439">
        <v>13.3</v>
      </c>
      <c r="AW48" s="440">
        <f t="shared" si="16"/>
        <v>551704.97600000002</v>
      </c>
      <c r="AX48" s="439"/>
      <c r="AY48" s="440">
        <f t="shared" si="17"/>
        <v>0</v>
      </c>
      <c r="AZ48" s="439"/>
      <c r="BA48" s="440">
        <f t="shared" si="18"/>
        <v>0</v>
      </c>
      <c r="BB48" s="439"/>
      <c r="BC48" s="440">
        <f t="shared" si="19"/>
        <v>0</v>
      </c>
      <c r="BD48" s="439"/>
      <c r="BE48" s="440">
        <f t="shared" si="20"/>
        <v>0</v>
      </c>
      <c r="BF48" s="439"/>
      <c r="BG48" s="440">
        <f t="shared" si="21"/>
        <v>0</v>
      </c>
      <c r="BH48" s="439"/>
      <c r="BI48" s="440">
        <f t="shared" si="22"/>
        <v>0</v>
      </c>
      <c r="BJ48" s="439"/>
      <c r="BK48" s="440">
        <f t="shared" si="23"/>
        <v>0</v>
      </c>
      <c r="BL48" s="724">
        <v>0.7</v>
      </c>
      <c r="BM48" s="440">
        <f t="shared" si="24"/>
        <v>29037.103999999996</v>
      </c>
      <c r="BN48" s="439"/>
      <c r="BO48" s="440">
        <f t="shared" si="25"/>
        <v>0</v>
      </c>
      <c r="BP48" s="724"/>
      <c r="BQ48" s="440">
        <f t="shared" si="26"/>
        <v>0</v>
      </c>
      <c r="BR48" s="390"/>
      <c r="BS48" s="440">
        <f t="shared" si="27"/>
        <v>0</v>
      </c>
      <c r="BT48" s="390"/>
      <c r="BU48" s="440">
        <f t="shared" si="28"/>
        <v>0</v>
      </c>
      <c r="BV48" s="390"/>
      <c r="BW48" s="440">
        <f t="shared" si="29"/>
        <v>0</v>
      </c>
      <c r="BX48" s="390"/>
      <c r="BY48" s="440">
        <f t="shared" si="30"/>
        <v>0</v>
      </c>
      <c r="BZ48" s="390"/>
      <c r="CA48" s="441">
        <f t="shared" si="31"/>
        <v>0</v>
      </c>
      <c r="CB48" s="442">
        <f t="shared" si="4"/>
        <v>0</v>
      </c>
      <c r="CC48" s="720">
        <f t="shared" si="32"/>
        <v>14</v>
      </c>
      <c r="CD48" s="435">
        <f t="shared" si="33"/>
        <v>580742.07999999996</v>
      </c>
      <c r="CE48" s="437">
        <f t="shared" si="5"/>
        <v>1</v>
      </c>
      <c r="CF48" s="720">
        <f t="shared" si="34"/>
        <v>0</v>
      </c>
      <c r="CG48" s="435">
        <f t="shared" si="35"/>
        <v>0</v>
      </c>
    </row>
    <row r="49" spans="1:88" ht="90.75" customHeight="1" outlineLevel="3" x14ac:dyDescent="0.2">
      <c r="A49" s="15"/>
      <c r="B49" s="715"/>
      <c r="C49" s="716"/>
      <c r="D49" s="717" t="s">
        <v>156</v>
      </c>
      <c r="E49" s="718" t="s">
        <v>79</v>
      </c>
      <c r="F49" s="719">
        <v>13</v>
      </c>
      <c r="G49" s="434">
        <v>29921.133076923077</v>
      </c>
      <c r="H49" s="435">
        <f t="shared" si="8"/>
        <v>388974.73</v>
      </c>
      <c r="I49" s="718"/>
      <c r="J49" s="719"/>
      <c r="K49" s="434"/>
      <c r="L49" s="435"/>
      <c r="M49" s="718" t="s">
        <v>79</v>
      </c>
      <c r="N49" s="719">
        <v>13</v>
      </c>
      <c r="O49" s="434">
        <v>29921.133076923077</v>
      </c>
      <c r="P49" s="435">
        <f t="shared" si="9"/>
        <v>388974.73</v>
      </c>
      <c r="Q49" s="720">
        <f t="shared" si="7"/>
        <v>12.999999999999998</v>
      </c>
      <c r="R49" s="435">
        <f t="shared" si="36"/>
        <v>388974.72999999992</v>
      </c>
      <c r="S49" s="437">
        <f t="shared" si="3"/>
        <v>0.99999999999999989</v>
      </c>
      <c r="T49" s="721"/>
      <c r="U49" s="435">
        <f t="shared" si="37"/>
        <v>0</v>
      </c>
      <c r="V49" s="720"/>
      <c r="W49" s="435">
        <f t="shared" si="38"/>
        <v>0</v>
      </c>
      <c r="X49" s="720"/>
      <c r="Y49" s="435">
        <f t="shared" si="38"/>
        <v>0</v>
      </c>
      <c r="Z49" s="720"/>
      <c r="AA49" s="435">
        <f t="shared" si="10"/>
        <v>0</v>
      </c>
      <c r="AB49" s="720"/>
      <c r="AC49" s="435">
        <f t="shared" si="11"/>
        <v>0</v>
      </c>
      <c r="AD49" s="731"/>
      <c r="AE49" s="435">
        <f t="shared" si="39"/>
        <v>0</v>
      </c>
      <c r="AF49" s="720"/>
      <c r="AG49" s="435">
        <f t="shared" si="40"/>
        <v>0</v>
      </c>
      <c r="AH49" s="720"/>
      <c r="AI49" s="435">
        <f t="shared" si="41"/>
        <v>0</v>
      </c>
      <c r="AJ49" s="720"/>
      <c r="AK49" s="435">
        <f t="shared" si="42"/>
        <v>0</v>
      </c>
      <c r="AL49" s="720"/>
      <c r="AM49" s="435">
        <f t="shared" si="43"/>
        <v>0</v>
      </c>
      <c r="AN49" s="720"/>
      <c r="AO49" s="436">
        <f t="shared" si="12"/>
        <v>0</v>
      </c>
      <c r="AP49" s="439"/>
      <c r="AQ49" s="440">
        <f t="shared" si="13"/>
        <v>0</v>
      </c>
      <c r="AR49" s="439"/>
      <c r="AS49" s="440">
        <f t="shared" si="14"/>
        <v>0</v>
      </c>
      <c r="AT49" s="439"/>
      <c r="AU49" s="440">
        <f t="shared" si="15"/>
        <v>0</v>
      </c>
      <c r="AV49" s="439"/>
      <c r="AW49" s="440">
        <f t="shared" si="16"/>
        <v>0</v>
      </c>
      <c r="AX49" s="439">
        <v>11.399999999999999</v>
      </c>
      <c r="AY49" s="440">
        <f t="shared" si="17"/>
        <v>341100.91707692301</v>
      </c>
      <c r="AZ49" s="439"/>
      <c r="BA49" s="440">
        <f t="shared" si="18"/>
        <v>0</v>
      </c>
      <c r="BB49" s="439">
        <v>0.95</v>
      </c>
      <c r="BC49" s="440">
        <f t="shared" si="19"/>
        <v>28425.076423076924</v>
      </c>
      <c r="BD49" s="439"/>
      <c r="BE49" s="440">
        <f t="shared" si="20"/>
        <v>0</v>
      </c>
      <c r="BF49" s="439"/>
      <c r="BG49" s="440">
        <f t="shared" si="21"/>
        <v>0</v>
      </c>
      <c r="BH49" s="439"/>
      <c r="BI49" s="440">
        <f t="shared" si="22"/>
        <v>0</v>
      </c>
      <c r="BJ49" s="439"/>
      <c r="BK49" s="440">
        <f t="shared" si="23"/>
        <v>0</v>
      </c>
      <c r="BL49" s="724">
        <v>0.65</v>
      </c>
      <c r="BM49" s="440">
        <f t="shared" si="24"/>
        <v>19448.736499999999</v>
      </c>
      <c r="BN49" s="439"/>
      <c r="BO49" s="440">
        <f t="shared" si="25"/>
        <v>0</v>
      </c>
      <c r="BP49" s="724"/>
      <c r="BQ49" s="440">
        <f t="shared" si="26"/>
        <v>0</v>
      </c>
      <c r="BR49" s="390"/>
      <c r="BS49" s="440">
        <f t="shared" si="27"/>
        <v>0</v>
      </c>
      <c r="BT49" s="390"/>
      <c r="BU49" s="440">
        <f t="shared" si="28"/>
        <v>0</v>
      </c>
      <c r="BV49" s="390"/>
      <c r="BW49" s="440">
        <f t="shared" si="29"/>
        <v>0</v>
      </c>
      <c r="BX49" s="390"/>
      <c r="BY49" s="440">
        <f t="shared" si="30"/>
        <v>0</v>
      </c>
      <c r="BZ49" s="390"/>
      <c r="CA49" s="441">
        <f t="shared" si="31"/>
        <v>0</v>
      </c>
      <c r="CB49" s="442">
        <f t="shared" si="4"/>
        <v>0</v>
      </c>
      <c r="CC49" s="720">
        <f t="shared" si="32"/>
        <v>12.999999999999998</v>
      </c>
      <c r="CD49" s="435">
        <f t="shared" si="33"/>
        <v>388974.72999999992</v>
      </c>
      <c r="CE49" s="437">
        <f t="shared" si="5"/>
        <v>0.99999999999999989</v>
      </c>
      <c r="CF49" s="720">
        <f t="shared" si="34"/>
        <v>0</v>
      </c>
      <c r="CG49" s="435">
        <f t="shared" si="35"/>
        <v>0</v>
      </c>
      <c r="CH49" s="15"/>
    </row>
    <row r="50" spans="1:88" ht="90.75" customHeight="1" outlineLevel="3" x14ac:dyDescent="0.2">
      <c r="A50" s="15"/>
      <c r="B50" s="330"/>
      <c r="C50" s="331"/>
      <c r="D50" s="332" t="s">
        <v>157</v>
      </c>
      <c r="E50" s="333" t="s">
        <v>79</v>
      </c>
      <c r="F50" s="334">
        <v>13</v>
      </c>
      <c r="G50" s="335">
        <v>28149.628461538461</v>
      </c>
      <c r="H50" s="257">
        <f t="shared" si="8"/>
        <v>365945.17</v>
      </c>
      <c r="I50" s="333"/>
      <c r="J50" s="334"/>
      <c r="K50" s="335"/>
      <c r="L50" s="257"/>
      <c r="M50" s="333" t="s">
        <v>79</v>
      </c>
      <c r="N50" s="334">
        <v>13</v>
      </c>
      <c r="O50" s="335">
        <v>28149.628461538461</v>
      </c>
      <c r="P50" s="257">
        <f t="shared" si="9"/>
        <v>365945.17</v>
      </c>
      <c r="Q50" s="720">
        <f t="shared" si="7"/>
        <v>13.000000000000002</v>
      </c>
      <c r="R50" s="257">
        <f t="shared" si="36"/>
        <v>365945.17000000004</v>
      </c>
      <c r="S50" s="337">
        <f t="shared" si="3"/>
        <v>1.0000000000000002</v>
      </c>
      <c r="T50" s="338"/>
      <c r="U50" s="257">
        <f t="shared" si="37"/>
        <v>0</v>
      </c>
      <c r="V50" s="336"/>
      <c r="W50" s="257">
        <f t="shared" si="38"/>
        <v>0</v>
      </c>
      <c r="X50" s="336"/>
      <c r="Y50" s="257">
        <f t="shared" si="38"/>
        <v>0</v>
      </c>
      <c r="Z50" s="336"/>
      <c r="AA50" s="257">
        <f t="shared" si="10"/>
        <v>0</v>
      </c>
      <c r="AB50" s="336"/>
      <c r="AC50" s="257">
        <f t="shared" si="11"/>
        <v>0</v>
      </c>
      <c r="AD50" s="281"/>
      <c r="AE50" s="257">
        <f t="shared" si="39"/>
        <v>0</v>
      </c>
      <c r="AF50" s="336"/>
      <c r="AG50" s="257">
        <f t="shared" si="40"/>
        <v>0</v>
      </c>
      <c r="AH50" s="336"/>
      <c r="AI50" s="257">
        <f t="shared" si="41"/>
        <v>0</v>
      </c>
      <c r="AJ50" s="336"/>
      <c r="AK50" s="257">
        <f t="shared" si="42"/>
        <v>0</v>
      </c>
      <c r="AL50" s="336"/>
      <c r="AM50" s="257">
        <f t="shared" si="43"/>
        <v>0</v>
      </c>
      <c r="AN50" s="336"/>
      <c r="AO50" s="261">
        <f t="shared" si="12"/>
        <v>0</v>
      </c>
      <c r="AP50" s="426"/>
      <c r="AQ50" s="406">
        <f t="shared" si="13"/>
        <v>0</v>
      </c>
      <c r="AR50" s="426"/>
      <c r="AS50" s="406">
        <f t="shared" si="14"/>
        <v>0</v>
      </c>
      <c r="AT50" s="426"/>
      <c r="AU50" s="406">
        <f t="shared" si="15"/>
        <v>0</v>
      </c>
      <c r="AV50" s="426"/>
      <c r="AW50" s="406">
        <f t="shared" si="16"/>
        <v>0</v>
      </c>
      <c r="AX50" s="426"/>
      <c r="AY50" s="406">
        <f t="shared" si="17"/>
        <v>0</v>
      </c>
      <c r="AZ50" s="426">
        <v>8.5500000000000007</v>
      </c>
      <c r="BA50" s="406">
        <f t="shared" si="18"/>
        <v>240679.32334615386</v>
      </c>
      <c r="BB50" s="426">
        <v>3.8</v>
      </c>
      <c r="BC50" s="406">
        <f t="shared" si="19"/>
        <v>106968.58815384615</v>
      </c>
      <c r="BD50" s="426"/>
      <c r="BE50" s="406">
        <f t="shared" si="20"/>
        <v>0</v>
      </c>
      <c r="BF50" s="426"/>
      <c r="BG50" s="406">
        <f t="shared" si="21"/>
        <v>0</v>
      </c>
      <c r="BH50" s="426"/>
      <c r="BI50" s="406">
        <f t="shared" si="22"/>
        <v>0</v>
      </c>
      <c r="BJ50" s="426"/>
      <c r="BK50" s="406">
        <f t="shared" si="23"/>
        <v>0</v>
      </c>
      <c r="BL50" s="390"/>
      <c r="BM50" s="406">
        <f t="shared" si="24"/>
        <v>0</v>
      </c>
      <c r="BN50" s="426"/>
      <c r="BO50" s="406">
        <f t="shared" si="25"/>
        <v>0</v>
      </c>
      <c r="BP50" s="390">
        <v>0.65</v>
      </c>
      <c r="BQ50" s="406">
        <f t="shared" si="26"/>
        <v>18297.2585</v>
      </c>
      <c r="BR50" s="390"/>
      <c r="BS50" s="406">
        <f t="shared" si="27"/>
        <v>0</v>
      </c>
      <c r="BT50" s="390"/>
      <c r="BU50" s="406">
        <f t="shared" si="28"/>
        <v>0</v>
      </c>
      <c r="BV50" s="390"/>
      <c r="BW50" s="406">
        <f t="shared" si="29"/>
        <v>0</v>
      </c>
      <c r="BX50" s="390"/>
      <c r="BY50" s="406">
        <f t="shared" si="30"/>
        <v>0</v>
      </c>
      <c r="BZ50" s="390"/>
      <c r="CA50" s="391">
        <f t="shared" si="31"/>
        <v>0</v>
      </c>
      <c r="CB50" s="380">
        <f t="shared" si="4"/>
        <v>0</v>
      </c>
      <c r="CC50" s="336">
        <f t="shared" si="32"/>
        <v>13.000000000000002</v>
      </c>
      <c r="CD50" s="257">
        <f t="shared" si="33"/>
        <v>365945.17000000004</v>
      </c>
      <c r="CE50" s="337">
        <f t="shared" si="5"/>
        <v>1.0000000000000002</v>
      </c>
      <c r="CF50" s="336">
        <f t="shared" si="34"/>
        <v>0</v>
      </c>
      <c r="CG50" s="257">
        <f t="shared" si="35"/>
        <v>0</v>
      </c>
      <c r="CH50" s="15"/>
    </row>
    <row r="51" spans="1:88" ht="90.75" customHeight="1" outlineLevel="3" x14ac:dyDescent="0.2">
      <c r="A51" s="15"/>
      <c r="B51" s="330"/>
      <c r="C51" s="331"/>
      <c r="D51" s="332" t="s">
        <v>158</v>
      </c>
      <c r="E51" s="333" t="s">
        <v>79</v>
      </c>
      <c r="F51" s="334">
        <v>13</v>
      </c>
      <c r="G51" s="335">
        <v>28149.628461538461</v>
      </c>
      <c r="H51" s="257">
        <f t="shared" si="8"/>
        <v>365945.17</v>
      </c>
      <c r="I51" s="333"/>
      <c r="J51" s="334"/>
      <c r="K51" s="335"/>
      <c r="L51" s="257"/>
      <c r="M51" s="333" t="s">
        <v>79</v>
      </c>
      <c r="N51" s="334">
        <v>13</v>
      </c>
      <c r="O51" s="335">
        <v>28149.628461538461</v>
      </c>
      <c r="P51" s="257">
        <f t="shared" si="9"/>
        <v>365945.17</v>
      </c>
      <c r="Q51" s="720">
        <f t="shared" si="7"/>
        <v>13</v>
      </c>
      <c r="R51" s="257">
        <f t="shared" si="36"/>
        <v>365945.17</v>
      </c>
      <c r="S51" s="337">
        <f t="shared" si="3"/>
        <v>1</v>
      </c>
      <c r="T51" s="338"/>
      <c r="U51" s="257">
        <f t="shared" si="37"/>
        <v>0</v>
      </c>
      <c r="V51" s="336"/>
      <c r="W51" s="257">
        <f t="shared" si="38"/>
        <v>0</v>
      </c>
      <c r="X51" s="336"/>
      <c r="Y51" s="257">
        <f t="shared" si="38"/>
        <v>0</v>
      </c>
      <c r="Z51" s="336"/>
      <c r="AA51" s="257">
        <f t="shared" si="10"/>
        <v>0</v>
      </c>
      <c r="AB51" s="336"/>
      <c r="AC51" s="257">
        <f t="shared" si="11"/>
        <v>0</v>
      </c>
      <c r="AD51" s="281"/>
      <c r="AE51" s="257">
        <f t="shared" si="39"/>
        <v>0</v>
      </c>
      <c r="AF51" s="336"/>
      <c r="AG51" s="257">
        <f t="shared" si="40"/>
        <v>0</v>
      </c>
      <c r="AH51" s="336"/>
      <c r="AI51" s="257">
        <f t="shared" si="41"/>
        <v>0</v>
      </c>
      <c r="AJ51" s="336"/>
      <c r="AK51" s="257">
        <f t="shared" si="42"/>
        <v>0</v>
      </c>
      <c r="AL51" s="336"/>
      <c r="AM51" s="257">
        <f t="shared" si="43"/>
        <v>0</v>
      </c>
      <c r="AN51" s="336"/>
      <c r="AO51" s="261">
        <f t="shared" si="12"/>
        <v>0</v>
      </c>
      <c r="AP51" s="426"/>
      <c r="AQ51" s="406">
        <f t="shared" si="13"/>
        <v>0</v>
      </c>
      <c r="AR51" s="426"/>
      <c r="AS51" s="406">
        <f t="shared" si="14"/>
        <v>0</v>
      </c>
      <c r="AT51" s="426"/>
      <c r="AU51" s="406">
        <f t="shared" si="15"/>
        <v>0</v>
      </c>
      <c r="AV51" s="426"/>
      <c r="AW51" s="406">
        <f t="shared" si="16"/>
        <v>0</v>
      </c>
      <c r="AX51" s="426"/>
      <c r="AY51" s="406">
        <f t="shared" si="17"/>
        <v>0</v>
      </c>
      <c r="AZ51" s="426"/>
      <c r="BA51" s="406">
        <f t="shared" si="18"/>
        <v>0</v>
      </c>
      <c r="BB51" s="426"/>
      <c r="BC51" s="406">
        <f t="shared" si="19"/>
        <v>0</v>
      </c>
      <c r="BD51" s="426"/>
      <c r="BE51" s="406">
        <f t="shared" si="20"/>
        <v>0</v>
      </c>
      <c r="BF51" s="426">
        <v>12.35</v>
      </c>
      <c r="BG51" s="406">
        <f t="shared" si="21"/>
        <v>347647.91149999999</v>
      </c>
      <c r="BH51" s="426"/>
      <c r="BI51" s="406">
        <f t="shared" si="22"/>
        <v>0</v>
      </c>
      <c r="BJ51" s="426"/>
      <c r="BK51" s="406">
        <f t="shared" si="23"/>
        <v>0</v>
      </c>
      <c r="BL51" s="390"/>
      <c r="BM51" s="406">
        <f t="shared" si="24"/>
        <v>0</v>
      </c>
      <c r="BN51" s="426"/>
      <c r="BO51" s="406">
        <f t="shared" si="25"/>
        <v>0</v>
      </c>
      <c r="BP51" s="390">
        <v>0.65</v>
      </c>
      <c r="BQ51" s="406">
        <f t="shared" si="26"/>
        <v>18297.2585</v>
      </c>
      <c r="BR51" s="390"/>
      <c r="BS51" s="406">
        <f t="shared" si="27"/>
        <v>0</v>
      </c>
      <c r="BT51" s="390"/>
      <c r="BU51" s="406">
        <f t="shared" si="28"/>
        <v>0</v>
      </c>
      <c r="BV51" s="390"/>
      <c r="BW51" s="406">
        <f t="shared" si="29"/>
        <v>0</v>
      </c>
      <c r="BX51" s="390"/>
      <c r="BY51" s="406">
        <f t="shared" si="30"/>
        <v>0</v>
      </c>
      <c r="BZ51" s="390"/>
      <c r="CA51" s="391">
        <f t="shared" si="31"/>
        <v>0</v>
      </c>
      <c r="CB51" s="380">
        <f t="shared" si="4"/>
        <v>0</v>
      </c>
      <c r="CC51" s="336">
        <f t="shared" si="32"/>
        <v>13</v>
      </c>
      <c r="CD51" s="257">
        <f t="shared" si="33"/>
        <v>365945.17</v>
      </c>
      <c r="CE51" s="337">
        <f t="shared" si="5"/>
        <v>1</v>
      </c>
      <c r="CF51" s="336">
        <f t="shared" si="34"/>
        <v>0</v>
      </c>
      <c r="CG51" s="257">
        <f t="shared" si="35"/>
        <v>0</v>
      </c>
      <c r="CH51" s="15"/>
    </row>
    <row r="52" spans="1:88" ht="90.75" customHeight="1" outlineLevel="3" x14ac:dyDescent="0.2">
      <c r="A52" s="15"/>
      <c r="B52" s="330"/>
      <c r="C52" s="331"/>
      <c r="D52" s="332" t="s">
        <v>159</v>
      </c>
      <c r="E52" s="333" t="s">
        <v>79</v>
      </c>
      <c r="F52" s="334">
        <v>13</v>
      </c>
      <c r="G52" s="335">
        <v>26647.956923076923</v>
      </c>
      <c r="H52" s="257">
        <f t="shared" si="8"/>
        <v>346423.44</v>
      </c>
      <c r="I52" s="333"/>
      <c r="J52" s="334"/>
      <c r="K52" s="335"/>
      <c r="L52" s="257"/>
      <c r="M52" s="333" t="s">
        <v>79</v>
      </c>
      <c r="N52" s="334">
        <v>13</v>
      </c>
      <c r="O52" s="335">
        <v>26647.956923076923</v>
      </c>
      <c r="P52" s="257">
        <f t="shared" si="9"/>
        <v>346423.44</v>
      </c>
      <c r="Q52" s="720">
        <f t="shared" si="7"/>
        <v>12.35</v>
      </c>
      <c r="R52" s="257">
        <f t="shared" si="36"/>
        <v>329102.26799999998</v>
      </c>
      <c r="S52" s="337">
        <f t="shared" si="3"/>
        <v>0.95</v>
      </c>
      <c r="T52" s="338"/>
      <c r="U52" s="257">
        <f t="shared" si="37"/>
        <v>0</v>
      </c>
      <c r="V52" s="336"/>
      <c r="W52" s="257">
        <f t="shared" si="38"/>
        <v>0</v>
      </c>
      <c r="X52" s="336"/>
      <c r="Y52" s="257">
        <f t="shared" si="38"/>
        <v>0</v>
      </c>
      <c r="Z52" s="336"/>
      <c r="AA52" s="257">
        <f t="shared" si="10"/>
        <v>0</v>
      </c>
      <c r="AB52" s="336"/>
      <c r="AC52" s="257">
        <f t="shared" si="11"/>
        <v>0</v>
      </c>
      <c r="AD52" s="281"/>
      <c r="AE52" s="257">
        <f t="shared" si="39"/>
        <v>0</v>
      </c>
      <c r="AF52" s="336"/>
      <c r="AG52" s="257">
        <f t="shared" si="40"/>
        <v>0</v>
      </c>
      <c r="AH52" s="336"/>
      <c r="AI52" s="257">
        <f t="shared" si="41"/>
        <v>0</v>
      </c>
      <c r="AJ52" s="336"/>
      <c r="AK52" s="257">
        <f t="shared" si="42"/>
        <v>0</v>
      </c>
      <c r="AL52" s="336"/>
      <c r="AM52" s="257">
        <f t="shared" si="43"/>
        <v>0</v>
      </c>
      <c r="AN52" s="336"/>
      <c r="AO52" s="261">
        <f t="shared" si="12"/>
        <v>0</v>
      </c>
      <c r="AP52" s="426"/>
      <c r="AQ52" s="406">
        <f t="shared" si="13"/>
        <v>0</v>
      </c>
      <c r="AR52" s="426"/>
      <c r="AS52" s="406">
        <f t="shared" si="14"/>
        <v>0</v>
      </c>
      <c r="AT52" s="426"/>
      <c r="AU52" s="406">
        <f t="shared" si="15"/>
        <v>0</v>
      </c>
      <c r="AV52" s="426"/>
      <c r="AW52" s="406">
        <f t="shared" si="16"/>
        <v>0</v>
      </c>
      <c r="AX52" s="426"/>
      <c r="AY52" s="406">
        <f t="shared" si="17"/>
        <v>0</v>
      </c>
      <c r="AZ52" s="426"/>
      <c r="BA52" s="406">
        <f t="shared" si="18"/>
        <v>0</v>
      </c>
      <c r="BB52" s="426"/>
      <c r="BC52" s="406">
        <f t="shared" si="19"/>
        <v>0</v>
      </c>
      <c r="BD52" s="426"/>
      <c r="BE52" s="406">
        <f t="shared" si="20"/>
        <v>0</v>
      </c>
      <c r="BF52" s="426">
        <v>12.35</v>
      </c>
      <c r="BG52" s="406">
        <f t="shared" si="21"/>
        <v>329102.26799999998</v>
      </c>
      <c r="BH52" s="426"/>
      <c r="BI52" s="406">
        <f t="shared" si="22"/>
        <v>0</v>
      </c>
      <c r="BJ52" s="426"/>
      <c r="BK52" s="406">
        <f t="shared" si="23"/>
        <v>0</v>
      </c>
      <c r="BL52" s="390"/>
      <c r="BM52" s="406">
        <f t="shared" si="24"/>
        <v>0</v>
      </c>
      <c r="BN52" s="426"/>
      <c r="BO52" s="406">
        <f t="shared" si="25"/>
        <v>0</v>
      </c>
      <c r="BP52" s="390"/>
      <c r="BQ52" s="406">
        <f t="shared" si="26"/>
        <v>0</v>
      </c>
      <c r="BR52" s="390"/>
      <c r="BS52" s="406">
        <f t="shared" si="27"/>
        <v>0</v>
      </c>
      <c r="BT52" s="390"/>
      <c r="BU52" s="406">
        <f t="shared" si="28"/>
        <v>0</v>
      </c>
      <c r="BV52" s="390"/>
      <c r="BW52" s="406">
        <f t="shared" si="29"/>
        <v>0</v>
      </c>
      <c r="BX52" s="390"/>
      <c r="BY52" s="406">
        <f t="shared" si="30"/>
        <v>0</v>
      </c>
      <c r="BZ52" s="390"/>
      <c r="CA52" s="391">
        <f t="shared" si="31"/>
        <v>0</v>
      </c>
      <c r="CB52" s="380">
        <f t="shared" si="4"/>
        <v>0</v>
      </c>
      <c r="CC52" s="336">
        <f t="shared" si="32"/>
        <v>12.35</v>
      </c>
      <c r="CD52" s="257">
        <f t="shared" si="33"/>
        <v>329102.26799999998</v>
      </c>
      <c r="CE52" s="337">
        <f t="shared" si="5"/>
        <v>0.95</v>
      </c>
      <c r="CF52" s="336">
        <f t="shared" si="34"/>
        <v>0.65000000000000036</v>
      </c>
      <c r="CG52" s="257">
        <f t="shared" si="35"/>
        <v>17321.17200000001</v>
      </c>
      <c r="CH52" s="15"/>
    </row>
    <row r="53" spans="1:88" ht="90.75" customHeight="1" outlineLevel="3" x14ac:dyDescent="0.2">
      <c r="A53" s="15"/>
      <c r="B53" s="330"/>
      <c r="C53" s="331"/>
      <c r="D53" s="332" t="s">
        <v>160</v>
      </c>
      <c r="E53" s="333" t="s">
        <v>79</v>
      </c>
      <c r="F53" s="334">
        <v>13</v>
      </c>
      <c r="G53" s="335">
        <v>26647.956923076923</v>
      </c>
      <c r="H53" s="257">
        <f t="shared" si="8"/>
        <v>346423.44</v>
      </c>
      <c r="I53" s="333"/>
      <c r="J53" s="334"/>
      <c r="K53" s="335"/>
      <c r="L53" s="257"/>
      <c r="M53" s="333" t="s">
        <v>79</v>
      </c>
      <c r="N53" s="334">
        <v>13</v>
      </c>
      <c r="O53" s="335">
        <v>26647.956923076923</v>
      </c>
      <c r="P53" s="257">
        <f t="shared" si="9"/>
        <v>346423.44</v>
      </c>
      <c r="Q53" s="720">
        <f t="shared" si="7"/>
        <v>12.35</v>
      </c>
      <c r="R53" s="257">
        <f t="shared" si="36"/>
        <v>329102.26799999998</v>
      </c>
      <c r="S53" s="337">
        <f t="shared" si="3"/>
        <v>0.95</v>
      </c>
      <c r="T53" s="338"/>
      <c r="U53" s="257">
        <f t="shared" si="37"/>
        <v>0</v>
      </c>
      <c r="V53" s="336"/>
      <c r="W53" s="257">
        <f t="shared" si="38"/>
        <v>0</v>
      </c>
      <c r="X53" s="336"/>
      <c r="Y53" s="257">
        <f t="shared" si="38"/>
        <v>0</v>
      </c>
      <c r="Z53" s="336"/>
      <c r="AA53" s="257">
        <f t="shared" si="10"/>
        <v>0</v>
      </c>
      <c r="AB53" s="336"/>
      <c r="AC53" s="257">
        <f t="shared" si="11"/>
        <v>0</v>
      </c>
      <c r="AD53" s="281"/>
      <c r="AE53" s="257">
        <f t="shared" si="39"/>
        <v>0</v>
      </c>
      <c r="AF53" s="336"/>
      <c r="AG53" s="257">
        <f t="shared" si="40"/>
        <v>0</v>
      </c>
      <c r="AH53" s="336"/>
      <c r="AI53" s="257">
        <f t="shared" si="41"/>
        <v>0</v>
      </c>
      <c r="AJ53" s="336"/>
      <c r="AK53" s="257">
        <f t="shared" si="42"/>
        <v>0</v>
      </c>
      <c r="AL53" s="336"/>
      <c r="AM53" s="257">
        <f t="shared" si="43"/>
        <v>0</v>
      </c>
      <c r="AN53" s="336"/>
      <c r="AO53" s="261">
        <f t="shared" si="12"/>
        <v>0</v>
      </c>
      <c r="AP53" s="426"/>
      <c r="AQ53" s="406">
        <f t="shared" si="13"/>
        <v>0</v>
      </c>
      <c r="AR53" s="426"/>
      <c r="AS53" s="406">
        <f t="shared" si="14"/>
        <v>0</v>
      </c>
      <c r="AT53" s="426"/>
      <c r="AU53" s="406">
        <f t="shared" si="15"/>
        <v>0</v>
      </c>
      <c r="AV53" s="426"/>
      <c r="AW53" s="406">
        <f t="shared" si="16"/>
        <v>0</v>
      </c>
      <c r="AX53" s="426"/>
      <c r="AY53" s="406">
        <f t="shared" si="17"/>
        <v>0</v>
      </c>
      <c r="AZ53" s="426"/>
      <c r="BA53" s="406">
        <f t="shared" si="18"/>
        <v>0</v>
      </c>
      <c r="BB53" s="426"/>
      <c r="BC53" s="406">
        <f t="shared" si="19"/>
        <v>0</v>
      </c>
      <c r="BD53" s="426"/>
      <c r="BE53" s="406">
        <f t="shared" si="20"/>
        <v>0</v>
      </c>
      <c r="BF53" s="426"/>
      <c r="BG53" s="406">
        <f t="shared" si="21"/>
        <v>0</v>
      </c>
      <c r="BH53" s="426">
        <v>7.6</v>
      </c>
      <c r="BI53" s="406">
        <f t="shared" si="22"/>
        <v>202524.47261538461</v>
      </c>
      <c r="BJ53" s="426">
        <v>4.75</v>
      </c>
      <c r="BK53" s="406">
        <f t="shared" si="23"/>
        <v>126577.79538461538</v>
      </c>
      <c r="BL53" s="390"/>
      <c r="BM53" s="406">
        <f t="shared" si="24"/>
        <v>0</v>
      </c>
      <c r="BN53" s="426"/>
      <c r="BO53" s="406">
        <f t="shared" si="25"/>
        <v>0</v>
      </c>
      <c r="BP53" s="390"/>
      <c r="BQ53" s="406">
        <f t="shared" si="26"/>
        <v>0</v>
      </c>
      <c r="BR53" s="390"/>
      <c r="BS53" s="406">
        <f t="shared" si="27"/>
        <v>0</v>
      </c>
      <c r="BT53" s="390"/>
      <c r="BU53" s="406">
        <f t="shared" si="28"/>
        <v>0</v>
      </c>
      <c r="BV53" s="390"/>
      <c r="BW53" s="406">
        <f t="shared" si="29"/>
        <v>0</v>
      </c>
      <c r="BX53" s="390"/>
      <c r="BY53" s="406">
        <f t="shared" si="30"/>
        <v>0</v>
      </c>
      <c r="BZ53" s="390"/>
      <c r="CA53" s="391">
        <f t="shared" si="31"/>
        <v>0</v>
      </c>
      <c r="CB53" s="380">
        <f t="shared" si="4"/>
        <v>0</v>
      </c>
      <c r="CC53" s="336">
        <f t="shared" si="32"/>
        <v>12.35</v>
      </c>
      <c r="CD53" s="257">
        <f t="shared" si="33"/>
        <v>329102.26799999998</v>
      </c>
      <c r="CE53" s="337">
        <f t="shared" si="5"/>
        <v>0.95</v>
      </c>
      <c r="CF53" s="336">
        <f t="shared" si="34"/>
        <v>0.65000000000000036</v>
      </c>
      <c r="CG53" s="257">
        <f t="shared" si="35"/>
        <v>17321.17200000001</v>
      </c>
      <c r="CH53" s="15"/>
    </row>
    <row r="54" spans="1:88" ht="90.75" customHeight="1" outlineLevel="3" x14ac:dyDescent="0.2">
      <c r="A54" s="15"/>
      <c r="B54" s="715"/>
      <c r="C54" s="716"/>
      <c r="D54" s="730" t="s">
        <v>161</v>
      </c>
      <c r="E54" s="718" t="s">
        <v>79</v>
      </c>
      <c r="F54" s="719">
        <v>13</v>
      </c>
      <c r="G54" s="335">
        <v>26647.956923076923</v>
      </c>
      <c r="H54" s="257">
        <f t="shared" si="8"/>
        <v>346423.44</v>
      </c>
      <c r="I54" s="718"/>
      <c r="J54" s="719"/>
      <c r="K54" s="335"/>
      <c r="L54" s="257"/>
      <c r="M54" s="718" t="s">
        <v>79</v>
      </c>
      <c r="N54" s="719">
        <v>13</v>
      </c>
      <c r="O54" s="335">
        <v>26647.956923076923</v>
      </c>
      <c r="P54" s="257">
        <f t="shared" si="9"/>
        <v>346423.44</v>
      </c>
      <c r="Q54" s="720">
        <f t="shared" si="7"/>
        <v>12.35</v>
      </c>
      <c r="R54" s="257">
        <f t="shared" si="36"/>
        <v>329102.26799999998</v>
      </c>
      <c r="S54" s="337">
        <f t="shared" si="3"/>
        <v>0.95</v>
      </c>
      <c r="T54" s="721"/>
      <c r="U54" s="257">
        <f t="shared" si="37"/>
        <v>0</v>
      </c>
      <c r="V54" s="720"/>
      <c r="W54" s="257">
        <f t="shared" si="38"/>
        <v>0</v>
      </c>
      <c r="X54" s="720"/>
      <c r="Y54" s="257">
        <f t="shared" si="38"/>
        <v>0</v>
      </c>
      <c r="Z54" s="720"/>
      <c r="AA54" s="257">
        <f t="shared" si="10"/>
        <v>0</v>
      </c>
      <c r="AB54" s="720"/>
      <c r="AC54" s="257">
        <f t="shared" si="11"/>
        <v>0</v>
      </c>
      <c r="AD54" s="731"/>
      <c r="AE54" s="257">
        <f t="shared" si="39"/>
        <v>0</v>
      </c>
      <c r="AF54" s="720"/>
      <c r="AG54" s="257">
        <f t="shared" si="40"/>
        <v>0</v>
      </c>
      <c r="AH54" s="720"/>
      <c r="AI54" s="257">
        <f t="shared" si="41"/>
        <v>0</v>
      </c>
      <c r="AJ54" s="720"/>
      <c r="AK54" s="257">
        <f t="shared" si="42"/>
        <v>0</v>
      </c>
      <c r="AL54" s="720"/>
      <c r="AM54" s="257">
        <f t="shared" si="43"/>
        <v>0</v>
      </c>
      <c r="AN54" s="720"/>
      <c r="AO54" s="261">
        <f t="shared" si="12"/>
        <v>0</v>
      </c>
      <c r="AP54" s="426"/>
      <c r="AQ54" s="406">
        <f t="shared" si="13"/>
        <v>0</v>
      </c>
      <c r="AR54" s="426"/>
      <c r="AS54" s="406">
        <f t="shared" si="14"/>
        <v>0</v>
      </c>
      <c r="AT54" s="426"/>
      <c r="AU54" s="406">
        <f t="shared" si="15"/>
        <v>0</v>
      </c>
      <c r="AV54" s="426"/>
      <c r="AW54" s="406">
        <f t="shared" si="16"/>
        <v>0</v>
      </c>
      <c r="AX54" s="426"/>
      <c r="AY54" s="406">
        <f t="shared" si="17"/>
        <v>0</v>
      </c>
      <c r="AZ54" s="426"/>
      <c r="BA54" s="406">
        <f t="shared" si="18"/>
        <v>0</v>
      </c>
      <c r="BB54" s="426"/>
      <c r="BC54" s="406">
        <f t="shared" si="19"/>
        <v>0</v>
      </c>
      <c r="BD54" s="426"/>
      <c r="BE54" s="406">
        <f t="shared" si="20"/>
        <v>0</v>
      </c>
      <c r="BF54" s="426"/>
      <c r="BG54" s="406">
        <f t="shared" si="21"/>
        <v>0</v>
      </c>
      <c r="BH54" s="426"/>
      <c r="BI54" s="406">
        <f t="shared" si="22"/>
        <v>0</v>
      </c>
      <c r="BJ54" s="426">
        <v>4.75</v>
      </c>
      <c r="BK54" s="406">
        <f t="shared" si="23"/>
        <v>126577.79538461538</v>
      </c>
      <c r="BL54" s="724">
        <v>7.6</v>
      </c>
      <c r="BM54" s="406">
        <f t="shared" si="24"/>
        <v>202524.47261538461</v>
      </c>
      <c r="BN54" s="426"/>
      <c r="BO54" s="406">
        <f t="shared" si="25"/>
        <v>0</v>
      </c>
      <c r="BP54" s="724"/>
      <c r="BQ54" s="406">
        <f t="shared" si="26"/>
        <v>0</v>
      </c>
      <c r="BR54" s="390"/>
      <c r="BS54" s="406">
        <f t="shared" si="27"/>
        <v>0</v>
      </c>
      <c r="BT54" s="390"/>
      <c r="BU54" s="406">
        <f t="shared" si="28"/>
        <v>0</v>
      </c>
      <c r="BV54" s="390"/>
      <c r="BW54" s="406">
        <f t="shared" si="29"/>
        <v>0</v>
      </c>
      <c r="BX54" s="390"/>
      <c r="BY54" s="406">
        <f t="shared" si="30"/>
        <v>0</v>
      </c>
      <c r="BZ54" s="390"/>
      <c r="CA54" s="391">
        <f t="shared" si="31"/>
        <v>0</v>
      </c>
      <c r="CB54" s="380">
        <f>CA54/H54</f>
        <v>0</v>
      </c>
      <c r="CC54" s="720">
        <f t="shared" si="32"/>
        <v>12.35</v>
      </c>
      <c r="CD54" s="257">
        <f t="shared" si="33"/>
        <v>329102.26799999998</v>
      </c>
      <c r="CE54" s="337">
        <f t="shared" si="5"/>
        <v>0.95</v>
      </c>
      <c r="CF54" s="720">
        <f t="shared" si="34"/>
        <v>0.65000000000000036</v>
      </c>
      <c r="CG54" s="257">
        <f t="shared" si="35"/>
        <v>17321.17200000001</v>
      </c>
      <c r="CH54" s="15"/>
    </row>
    <row r="55" spans="1:88" ht="90.75" customHeight="1" outlineLevel="3" x14ac:dyDescent="0.2">
      <c r="A55" s="339"/>
      <c r="B55" s="330"/>
      <c r="C55" s="331"/>
      <c r="D55" s="332" t="s">
        <v>162</v>
      </c>
      <c r="E55" s="333" t="s">
        <v>79</v>
      </c>
      <c r="F55" s="334">
        <v>13</v>
      </c>
      <c r="G55" s="335">
        <v>23643.917692307692</v>
      </c>
      <c r="H55" s="257">
        <f t="shared" si="8"/>
        <v>307370.93</v>
      </c>
      <c r="I55" s="333"/>
      <c r="J55" s="334"/>
      <c r="K55" s="335"/>
      <c r="L55" s="257"/>
      <c r="M55" s="333" t="s">
        <v>79</v>
      </c>
      <c r="N55" s="334">
        <v>13</v>
      </c>
      <c r="O55" s="335">
        <v>23643.917692307692</v>
      </c>
      <c r="P55" s="257">
        <f t="shared" si="9"/>
        <v>307370.93</v>
      </c>
      <c r="Q55" s="720">
        <f t="shared" si="7"/>
        <v>12.35</v>
      </c>
      <c r="R55" s="257">
        <f t="shared" si="36"/>
        <v>292002.3835</v>
      </c>
      <c r="S55" s="337">
        <f t="shared" si="3"/>
        <v>0.95</v>
      </c>
      <c r="T55" s="338"/>
      <c r="U55" s="257">
        <f t="shared" si="37"/>
        <v>0</v>
      </c>
      <c r="V55" s="336"/>
      <c r="W55" s="257">
        <f t="shared" si="38"/>
        <v>0</v>
      </c>
      <c r="X55" s="336"/>
      <c r="Y55" s="257">
        <f t="shared" si="38"/>
        <v>0</v>
      </c>
      <c r="Z55" s="336"/>
      <c r="AA55" s="257">
        <f t="shared" si="10"/>
        <v>0</v>
      </c>
      <c r="AB55" s="336"/>
      <c r="AC55" s="257">
        <f t="shared" si="11"/>
        <v>0</v>
      </c>
      <c r="AD55" s="281"/>
      <c r="AE55" s="257">
        <f t="shared" si="39"/>
        <v>0</v>
      </c>
      <c r="AF55" s="336"/>
      <c r="AG55" s="257">
        <f t="shared" si="40"/>
        <v>0</v>
      </c>
      <c r="AH55" s="336"/>
      <c r="AI55" s="257">
        <f t="shared" si="41"/>
        <v>0</v>
      </c>
      <c r="AJ55" s="336"/>
      <c r="AK55" s="257">
        <f t="shared" si="42"/>
        <v>0</v>
      </c>
      <c r="AL55" s="336"/>
      <c r="AM55" s="257">
        <f t="shared" si="43"/>
        <v>0</v>
      </c>
      <c r="AN55" s="336"/>
      <c r="AO55" s="261">
        <f t="shared" si="12"/>
        <v>0</v>
      </c>
      <c r="AP55" s="426"/>
      <c r="AQ55" s="406">
        <f t="shared" si="13"/>
        <v>0</v>
      </c>
      <c r="AR55" s="426"/>
      <c r="AS55" s="406">
        <f t="shared" si="14"/>
        <v>0</v>
      </c>
      <c r="AT55" s="426"/>
      <c r="AU55" s="406">
        <f t="shared" si="15"/>
        <v>0</v>
      </c>
      <c r="AV55" s="426"/>
      <c r="AW55" s="406">
        <f t="shared" si="16"/>
        <v>0</v>
      </c>
      <c r="AX55" s="426"/>
      <c r="AY55" s="406">
        <f t="shared" si="17"/>
        <v>0</v>
      </c>
      <c r="AZ55" s="426"/>
      <c r="BA55" s="406">
        <f t="shared" si="18"/>
        <v>0</v>
      </c>
      <c r="BB55" s="426"/>
      <c r="BC55" s="406">
        <f t="shared" si="19"/>
        <v>0</v>
      </c>
      <c r="BD55" s="426"/>
      <c r="BE55" s="406">
        <f t="shared" si="20"/>
        <v>0</v>
      </c>
      <c r="BF55" s="426"/>
      <c r="BG55" s="406">
        <f t="shared" si="21"/>
        <v>0</v>
      </c>
      <c r="BH55" s="426"/>
      <c r="BI55" s="406">
        <f t="shared" si="22"/>
        <v>0</v>
      </c>
      <c r="BJ55" s="426"/>
      <c r="BK55" s="406">
        <f t="shared" si="23"/>
        <v>0</v>
      </c>
      <c r="BL55" s="390"/>
      <c r="BM55" s="406">
        <f t="shared" si="24"/>
        <v>0</v>
      </c>
      <c r="BN55" s="426">
        <v>12.35</v>
      </c>
      <c r="BO55" s="406">
        <f t="shared" si="25"/>
        <v>292002.3835</v>
      </c>
      <c r="BP55" s="390"/>
      <c r="BQ55" s="406">
        <f t="shared" si="26"/>
        <v>0</v>
      </c>
      <c r="BR55" s="390"/>
      <c r="BS55" s="406">
        <f t="shared" si="27"/>
        <v>0</v>
      </c>
      <c r="BT55" s="390"/>
      <c r="BU55" s="406">
        <f t="shared" si="28"/>
        <v>0</v>
      </c>
      <c r="BV55" s="390"/>
      <c r="BW55" s="406">
        <f t="shared" si="29"/>
        <v>0</v>
      </c>
      <c r="BX55" s="390"/>
      <c r="BY55" s="406">
        <f t="shared" si="30"/>
        <v>0</v>
      </c>
      <c r="BZ55" s="390"/>
      <c r="CA55" s="391">
        <f t="shared" si="31"/>
        <v>0</v>
      </c>
      <c r="CB55" s="380">
        <f t="shared" si="4"/>
        <v>0</v>
      </c>
      <c r="CC55" s="336">
        <f t="shared" si="32"/>
        <v>12.35</v>
      </c>
      <c r="CD55" s="257">
        <f t="shared" si="33"/>
        <v>292002.3835</v>
      </c>
      <c r="CE55" s="337">
        <f t="shared" si="5"/>
        <v>0.95</v>
      </c>
      <c r="CF55" s="336">
        <f t="shared" si="34"/>
        <v>0.65000000000000036</v>
      </c>
      <c r="CG55" s="257">
        <f t="shared" si="35"/>
        <v>15368.546500000008</v>
      </c>
      <c r="CH55" s="15"/>
    </row>
    <row r="56" spans="1:88" ht="90.75" customHeight="1" outlineLevel="3" x14ac:dyDescent="0.2">
      <c r="A56" s="15"/>
      <c r="B56" s="330"/>
      <c r="C56" s="331"/>
      <c r="D56" s="332" t="s">
        <v>163</v>
      </c>
      <c r="E56" s="333" t="s">
        <v>79</v>
      </c>
      <c r="F56" s="334">
        <v>13</v>
      </c>
      <c r="G56" s="335">
        <v>23643.917692307692</v>
      </c>
      <c r="H56" s="257">
        <f t="shared" si="8"/>
        <v>307370.93</v>
      </c>
      <c r="I56" s="333"/>
      <c r="J56" s="334"/>
      <c r="K56" s="335"/>
      <c r="L56" s="257"/>
      <c r="M56" s="333" t="s">
        <v>79</v>
      </c>
      <c r="N56" s="334">
        <v>13</v>
      </c>
      <c r="O56" s="335">
        <v>23643.917692307692</v>
      </c>
      <c r="P56" s="257">
        <f t="shared" si="9"/>
        <v>307370.93</v>
      </c>
      <c r="Q56" s="720">
        <f t="shared" si="7"/>
        <v>12.35</v>
      </c>
      <c r="R56" s="257">
        <f t="shared" si="36"/>
        <v>292002.3835</v>
      </c>
      <c r="S56" s="337">
        <f t="shared" si="3"/>
        <v>0.95</v>
      </c>
      <c r="T56" s="338"/>
      <c r="U56" s="257">
        <f t="shared" si="37"/>
        <v>0</v>
      </c>
      <c r="V56" s="336"/>
      <c r="W56" s="257">
        <f t="shared" si="38"/>
        <v>0</v>
      </c>
      <c r="X56" s="336"/>
      <c r="Y56" s="257">
        <f t="shared" si="38"/>
        <v>0</v>
      </c>
      <c r="Z56" s="336"/>
      <c r="AA56" s="257">
        <f t="shared" si="10"/>
        <v>0</v>
      </c>
      <c r="AB56" s="336"/>
      <c r="AC56" s="257">
        <f t="shared" si="11"/>
        <v>0</v>
      </c>
      <c r="AD56" s="281"/>
      <c r="AE56" s="257">
        <f t="shared" si="39"/>
        <v>0</v>
      </c>
      <c r="AF56" s="336"/>
      <c r="AG56" s="257">
        <f t="shared" si="40"/>
        <v>0</v>
      </c>
      <c r="AH56" s="336"/>
      <c r="AI56" s="257">
        <f t="shared" si="41"/>
        <v>0</v>
      </c>
      <c r="AJ56" s="336"/>
      <c r="AK56" s="257">
        <f t="shared" si="42"/>
        <v>0</v>
      </c>
      <c r="AL56" s="336"/>
      <c r="AM56" s="257">
        <f t="shared" si="43"/>
        <v>0</v>
      </c>
      <c r="AN56" s="336"/>
      <c r="AO56" s="261">
        <f t="shared" si="12"/>
        <v>0</v>
      </c>
      <c r="AP56" s="426"/>
      <c r="AQ56" s="406">
        <f t="shared" si="13"/>
        <v>0</v>
      </c>
      <c r="AR56" s="426"/>
      <c r="AS56" s="406">
        <f t="shared" si="14"/>
        <v>0</v>
      </c>
      <c r="AT56" s="426"/>
      <c r="AU56" s="406">
        <f t="shared" si="15"/>
        <v>0</v>
      </c>
      <c r="AV56" s="426"/>
      <c r="AW56" s="406">
        <f t="shared" si="16"/>
        <v>0</v>
      </c>
      <c r="AX56" s="426"/>
      <c r="AY56" s="406">
        <f t="shared" si="17"/>
        <v>0</v>
      </c>
      <c r="AZ56" s="426"/>
      <c r="BA56" s="406">
        <f t="shared" si="18"/>
        <v>0</v>
      </c>
      <c r="BB56" s="426"/>
      <c r="BC56" s="406">
        <f t="shared" si="19"/>
        <v>0</v>
      </c>
      <c r="BD56" s="426"/>
      <c r="BE56" s="406">
        <f t="shared" si="20"/>
        <v>0</v>
      </c>
      <c r="BF56" s="426"/>
      <c r="BG56" s="406">
        <f t="shared" si="21"/>
        <v>0</v>
      </c>
      <c r="BH56" s="426"/>
      <c r="BI56" s="406">
        <f t="shared" si="22"/>
        <v>0</v>
      </c>
      <c r="BJ56" s="426"/>
      <c r="BK56" s="406">
        <f t="shared" si="23"/>
        <v>0</v>
      </c>
      <c r="BL56" s="390"/>
      <c r="BM56" s="406">
        <f t="shared" si="24"/>
        <v>0</v>
      </c>
      <c r="BN56" s="426"/>
      <c r="BO56" s="406">
        <f t="shared" si="25"/>
        <v>0</v>
      </c>
      <c r="BP56" s="390">
        <v>12.35</v>
      </c>
      <c r="BQ56" s="406">
        <f t="shared" si="26"/>
        <v>292002.3835</v>
      </c>
      <c r="BR56" s="390"/>
      <c r="BS56" s="406">
        <f t="shared" si="27"/>
        <v>0</v>
      </c>
      <c r="BT56" s="390"/>
      <c r="BU56" s="406">
        <f t="shared" si="28"/>
        <v>0</v>
      </c>
      <c r="BV56" s="390"/>
      <c r="BW56" s="406">
        <f t="shared" si="29"/>
        <v>0</v>
      </c>
      <c r="BX56" s="390"/>
      <c r="BY56" s="406">
        <f t="shared" si="30"/>
        <v>0</v>
      </c>
      <c r="BZ56" s="390"/>
      <c r="CA56" s="391">
        <f t="shared" si="31"/>
        <v>0</v>
      </c>
      <c r="CB56" s="380">
        <f t="shared" si="4"/>
        <v>0</v>
      </c>
      <c r="CC56" s="336">
        <f t="shared" si="32"/>
        <v>12.35</v>
      </c>
      <c r="CD56" s="257">
        <f t="shared" si="33"/>
        <v>292002.3835</v>
      </c>
      <c r="CE56" s="337">
        <f t="shared" si="5"/>
        <v>0.95</v>
      </c>
      <c r="CF56" s="336">
        <f t="shared" si="34"/>
        <v>0.65000000000000036</v>
      </c>
      <c r="CG56" s="257">
        <f t="shared" si="35"/>
        <v>15368.546500000008</v>
      </c>
      <c r="CH56" s="15"/>
    </row>
    <row r="57" spans="1:88" ht="90.75" customHeight="1" outlineLevel="3" x14ac:dyDescent="0.2">
      <c r="A57" s="15"/>
      <c r="B57" s="330"/>
      <c r="C57" s="331"/>
      <c r="D57" s="332" t="s">
        <v>164</v>
      </c>
      <c r="E57" s="333" t="s">
        <v>79</v>
      </c>
      <c r="F57" s="334">
        <v>13</v>
      </c>
      <c r="G57" s="335">
        <v>23643.917692307692</v>
      </c>
      <c r="H57" s="257">
        <f t="shared" si="8"/>
        <v>307370.93</v>
      </c>
      <c r="I57" s="333"/>
      <c r="J57" s="334"/>
      <c r="K57" s="335"/>
      <c r="L57" s="257"/>
      <c r="M57" s="333" t="s">
        <v>79</v>
      </c>
      <c r="N57" s="334">
        <v>13</v>
      </c>
      <c r="O57" s="335">
        <v>23643.917692307692</v>
      </c>
      <c r="P57" s="257">
        <f t="shared" si="9"/>
        <v>307370.93</v>
      </c>
      <c r="Q57" s="720">
        <f t="shared" si="7"/>
        <v>12.35</v>
      </c>
      <c r="R57" s="257">
        <f t="shared" si="36"/>
        <v>292002.3835</v>
      </c>
      <c r="S57" s="337">
        <f t="shared" si="3"/>
        <v>0.95</v>
      </c>
      <c r="T57" s="338"/>
      <c r="U57" s="257">
        <f t="shared" si="37"/>
        <v>0</v>
      </c>
      <c r="V57" s="336"/>
      <c r="W57" s="257">
        <f t="shared" si="38"/>
        <v>0</v>
      </c>
      <c r="X57" s="336"/>
      <c r="Y57" s="257">
        <f t="shared" si="38"/>
        <v>0</v>
      </c>
      <c r="Z57" s="336"/>
      <c r="AA57" s="257">
        <f t="shared" si="10"/>
        <v>0</v>
      </c>
      <c r="AB57" s="336"/>
      <c r="AC57" s="257">
        <f t="shared" si="11"/>
        <v>0</v>
      </c>
      <c r="AD57" s="281"/>
      <c r="AE57" s="257">
        <f t="shared" si="39"/>
        <v>0</v>
      </c>
      <c r="AF57" s="336"/>
      <c r="AG57" s="257">
        <f t="shared" si="40"/>
        <v>0</v>
      </c>
      <c r="AH57" s="336"/>
      <c r="AI57" s="257">
        <f t="shared" si="41"/>
        <v>0</v>
      </c>
      <c r="AJ57" s="336"/>
      <c r="AK57" s="257">
        <f t="shared" si="42"/>
        <v>0</v>
      </c>
      <c r="AL57" s="336"/>
      <c r="AM57" s="257">
        <f t="shared" si="43"/>
        <v>0</v>
      </c>
      <c r="AN57" s="336"/>
      <c r="AO57" s="261">
        <f t="shared" si="12"/>
        <v>0</v>
      </c>
      <c r="AP57" s="426"/>
      <c r="AQ57" s="406">
        <f t="shared" si="13"/>
        <v>0</v>
      </c>
      <c r="AR57" s="426"/>
      <c r="AS57" s="406">
        <f t="shared" si="14"/>
        <v>0</v>
      </c>
      <c r="AT57" s="426"/>
      <c r="AU57" s="406">
        <f t="shared" si="15"/>
        <v>0</v>
      </c>
      <c r="AV57" s="426"/>
      <c r="AW57" s="406">
        <f t="shared" si="16"/>
        <v>0</v>
      </c>
      <c r="AX57" s="426"/>
      <c r="AY57" s="406">
        <f t="shared" si="17"/>
        <v>0</v>
      </c>
      <c r="AZ57" s="426"/>
      <c r="BA57" s="406">
        <f t="shared" si="18"/>
        <v>0</v>
      </c>
      <c r="BB57" s="426"/>
      <c r="BC57" s="406">
        <f t="shared" si="19"/>
        <v>0</v>
      </c>
      <c r="BD57" s="426"/>
      <c r="BE57" s="406">
        <f t="shared" si="20"/>
        <v>0</v>
      </c>
      <c r="BF57" s="426"/>
      <c r="BG57" s="406">
        <f t="shared" si="21"/>
        <v>0</v>
      </c>
      <c r="BH57" s="426"/>
      <c r="BI57" s="406">
        <f t="shared" si="22"/>
        <v>0</v>
      </c>
      <c r="BJ57" s="426"/>
      <c r="BK57" s="406">
        <f t="shared" si="23"/>
        <v>0</v>
      </c>
      <c r="BL57" s="390"/>
      <c r="BM57" s="406">
        <f t="shared" si="24"/>
        <v>0</v>
      </c>
      <c r="BN57" s="426"/>
      <c r="BO57" s="406">
        <f t="shared" si="25"/>
        <v>0</v>
      </c>
      <c r="BP57" s="390"/>
      <c r="BQ57" s="406">
        <f t="shared" si="26"/>
        <v>0</v>
      </c>
      <c r="BR57" s="390">
        <v>12.35</v>
      </c>
      <c r="BS57" s="406">
        <f t="shared" si="27"/>
        <v>292002.3835</v>
      </c>
      <c r="BT57" s="390"/>
      <c r="BU57" s="406">
        <f t="shared" si="28"/>
        <v>0</v>
      </c>
      <c r="BV57" s="390"/>
      <c r="BW57" s="406">
        <f t="shared" si="29"/>
        <v>0</v>
      </c>
      <c r="BX57" s="390"/>
      <c r="BY57" s="406">
        <f t="shared" si="30"/>
        <v>0</v>
      </c>
      <c r="BZ57" s="390"/>
      <c r="CA57" s="391">
        <f t="shared" si="31"/>
        <v>0</v>
      </c>
      <c r="CB57" s="380">
        <f t="shared" si="4"/>
        <v>0</v>
      </c>
      <c r="CC57" s="336">
        <f t="shared" si="32"/>
        <v>12.35</v>
      </c>
      <c r="CD57" s="257">
        <f t="shared" si="33"/>
        <v>292002.3835</v>
      </c>
      <c r="CE57" s="337">
        <f t="shared" si="5"/>
        <v>0.95</v>
      </c>
      <c r="CF57" s="336">
        <f t="shared" si="34"/>
        <v>0.65000000000000036</v>
      </c>
      <c r="CG57" s="257">
        <f t="shared" si="35"/>
        <v>15368.546500000008</v>
      </c>
      <c r="CH57" s="15"/>
    </row>
    <row r="58" spans="1:88" s="19" customFormat="1" ht="15" customHeight="1" outlineLevel="2" x14ac:dyDescent="0.25">
      <c r="B58" s="930" t="s">
        <v>231</v>
      </c>
      <c r="C58" s="931"/>
      <c r="D58" s="725" t="s">
        <v>183</v>
      </c>
      <c r="E58" s="726"/>
      <c r="F58" s="347"/>
      <c r="G58" s="348"/>
      <c r="H58" s="349">
        <f>SUM(H59:H59)</f>
        <v>1612315.68</v>
      </c>
      <c r="I58" s="726"/>
      <c r="J58" s="347"/>
      <c r="K58" s="348"/>
      <c r="L58" s="349">
        <f>SUM(L59:L59)</f>
        <v>0</v>
      </c>
      <c r="M58" s="726"/>
      <c r="N58" s="347"/>
      <c r="O58" s="348"/>
      <c r="P58" s="349">
        <f>SUM(P59:P59)</f>
        <v>1612315.68</v>
      </c>
      <c r="Q58" s="350"/>
      <c r="R58" s="349">
        <f>SUM(R59:R59)</f>
        <v>1531699.8959999999</v>
      </c>
      <c r="S58" s="351">
        <f>R58/H58</f>
        <v>0.95</v>
      </c>
      <c r="T58" s="727"/>
      <c r="U58" s="349">
        <f>SUM(U59:U59)</f>
        <v>0</v>
      </c>
      <c r="V58" s="728"/>
      <c r="W58" s="349">
        <f>SUM(W59:W59)</f>
        <v>0</v>
      </c>
      <c r="X58" s="728"/>
      <c r="Y58" s="349">
        <f>SUM(Y59)</f>
        <v>0</v>
      </c>
      <c r="Z58" s="728"/>
      <c r="AA58" s="349">
        <f>SUM(AA59)</f>
        <v>0</v>
      </c>
      <c r="AB58" s="728"/>
      <c r="AC58" s="349">
        <f>SUM(AC59)</f>
        <v>0</v>
      </c>
      <c r="AD58" s="727"/>
      <c r="AE58" s="349">
        <f>SUM(AE59)</f>
        <v>0</v>
      </c>
      <c r="AF58" s="728"/>
      <c r="AG58" s="349">
        <f>SUM(AG59)</f>
        <v>0</v>
      </c>
      <c r="AH58" s="728"/>
      <c r="AI58" s="349">
        <f>SUM(AI59)</f>
        <v>0</v>
      </c>
      <c r="AJ58" s="728"/>
      <c r="AK58" s="349">
        <f>SUM(AK59)</f>
        <v>0</v>
      </c>
      <c r="AL58" s="728"/>
      <c r="AM58" s="349">
        <f>SUM(AM59)</f>
        <v>0</v>
      </c>
      <c r="AN58" s="728"/>
      <c r="AO58" s="350">
        <f>SUM(AO59)</f>
        <v>0</v>
      </c>
      <c r="AP58" s="425"/>
      <c r="AQ58" s="350">
        <f>SUM(AQ59)</f>
        <v>0</v>
      </c>
      <c r="AR58" s="425"/>
      <c r="AS58" s="350">
        <f>SUM(AS59)</f>
        <v>0</v>
      </c>
      <c r="AT58" s="425"/>
      <c r="AU58" s="350">
        <f>SUM(AU59)</f>
        <v>0</v>
      </c>
      <c r="AV58" s="425"/>
      <c r="AW58" s="350">
        <f>SUM(AW59)</f>
        <v>0</v>
      </c>
      <c r="AX58" s="425"/>
      <c r="AY58" s="350">
        <f>SUM(AY59)</f>
        <v>0</v>
      </c>
      <c r="AZ58" s="425"/>
      <c r="BA58" s="350">
        <f>SUM(BA59)</f>
        <v>0</v>
      </c>
      <c r="BB58" s="425"/>
      <c r="BC58" s="350">
        <f>SUM(BC59)</f>
        <v>0</v>
      </c>
      <c r="BD58" s="425"/>
      <c r="BE58" s="350">
        <f>SUM(BE59)</f>
        <v>0</v>
      </c>
      <c r="BF58" s="425"/>
      <c r="BG58" s="350">
        <f>SUM(BG59)</f>
        <v>0</v>
      </c>
      <c r="BH58" s="425"/>
      <c r="BI58" s="350">
        <f>SUM(BI59)</f>
        <v>0</v>
      </c>
      <c r="BJ58" s="425"/>
      <c r="BK58" s="350">
        <f>SUM(BK59)</f>
        <v>0</v>
      </c>
      <c r="BL58" s="729"/>
      <c r="BM58" s="350">
        <f>SUM(BM59)</f>
        <v>1531699.8959999999</v>
      </c>
      <c r="BN58" s="425"/>
      <c r="BO58" s="350">
        <f>SUM(BO59)</f>
        <v>0</v>
      </c>
      <c r="BP58" s="729"/>
      <c r="BQ58" s="350">
        <f>SUM(BQ59)</f>
        <v>0</v>
      </c>
      <c r="BR58" s="388"/>
      <c r="BS58" s="350">
        <f>SUM(BS59)</f>
        <v>0</v>
      </c>
      <c r="BT58" s="388"/>
      <c r="BU58" s="350">
        <f>SUM(BU59)</f>
        <v>0</v>
      </c>
      <c r="BV58" s="388"/>
      <c r="BW58" s="350">
        <f>SUM(BW59)</f>
        <v>0</v>
      </c>
      <c r="BX58" s="388"/>
      <c r="BY58" s="350">
        <f>SUM(BY59)</f>
        <v>0</v>
      </c>
      <c r="BZ58" s="388"/>
      <c r="CA58" s="389">
        <f>SUM(CA59)</f>
        <v>0</v>
      </c>
      <c r="CB58" s="379">
        <f t="shared" si="4"/>
        <v>0</v>
      </c>
      <c r="CC58" s="728"/>
      <c r="CD58" s="349">
        <f>SUM(CD59)</f>
        <v>1531699.8959999999</v>
      </c>
      <c r="CE58" s="351">
        <f t="shared" si="5"/>
        <v>0.95</v>
      </c>
      <c r="CF58" s="728"/>
      <c r="CG58" s="349">
        <f>SUM(CG59:CG59)</f>
        <v>80615.784000000072</v>
      </c>
      <c r="CJ58" s="52"/>
    </row>
    <row r="59" spans="1:88" ht="74.25" customHeight="1" outlineLevel="3" x14ac:dyDescent="0.2">
      <c r="A59" s="15"/>
      <c r="B59" s="715"/>
      <c r="C59" s="716"/>
      <c r="D59" s="730" t="s">
        <v>184</v>
      </c>
      <c r="E59" s="718" t="s">
        <v>79</v>
      </c>
      <c r="F59" s="719">
        <v>1</v>
      </c>
      <c r="G59" s="335">
        <v>1612315.68</v>
      </c>
      <c r="H59" s="257">
        <f>F59*G59</f>
        <v>1612315.68</v>
      </c>
      <c r="I59" s="718"/>
      <c r="J59" s="719"/>
      <c r="K59" s="335"/>
      <c r="L59" s="257"/>
      <c r="M59" s="718" t="s">
        <v>79</v>
      </c>
      <c r="N59" s="719">
        <v>1</v>
      </c>
      <c r="O59" s="335">
        <v>1612315.68</v>
      </c>
      <c r="P59" s="257">
        <f>N59*O59</f>
        <v>1612315.68</v>
      </c>
      <c r="Q59" s="720">
        <f>+T59+V59+X59+Z59+AB59+AD59+AF59+AH59+AJ59+AL59+AN59+AP59+AR59+AT59+AV59+AX59+AZ59+BB59+BD59+BF59+BH59+BJ59+BL59+BN59+BP59+BR59+BT59+BV59+BX59</f>
        <v>0.95</v>
      </c>
      <c r="R59" s="257">
        <f>$G59*Q59</f>
        <v>1531699.8959999999</v>
      </c>
      <c r="S59" s="337">
        <f t="shared" si="3"/>
        <v>0.95</v>
      </c>
      <c r="T59" s="721"/>
      <c r="U59" s="257">
        <f>$G59*T59</f>
        <v>0</v>
      </c>
      <c r="V59" s="720"/>
      <c r="W59" s="257">
        <f>$G59*V59</f>
        <v>0</v>
      </c>
      <c r="X59" s="720"/>
      <c r="Y59" s="257">
        <f>$G59*X59</f>
        <v>0</v>
      </c>
      <c r="Z59" s="720"/>
      <c r="AA59" s="257">
        <f>$G59*Z59</f>
        <v>0</v>
      </c>
      <c r="AB59" s="720"/>
      <c r="AC59" s="257">
        <f>$G59*AB59</f>
        <v>0</v>
      </c>
      <c r="AD59" s="731"/>
      <c r="AE59" s="257">
        <f>$G59*AD59</f>
        <v>0</v>
      </c>
      <c r="AF59" s="720"/>
      <c r="AG59" s="257">
        <f>$G59*AF59</f>
        <v>0</v>
      </c>
      <c r="AH59" s="720"/>
      <c r="AI59" s="257">
        <f>$G59*AH59</f>
        <v>0</v>
      </c>
      <c r="AJ59" s="720"/>
      <c r="AK59" s="257">
        <f>$G59*AJ59</f>
        <v>0</v>
      </c>
      <c r="AL59" s="720"/>
      <c r="AM59" s="257">
        <f>$G59*AL59</f>
        <v>0</v>
      </c>
      <c r="AN59" s="720"/>
      <c r="AO59" s="261">
        <f>$G59*AN59</f>
        <v>0</v>
      </c>
      <c r="AP59" s="426"/>
      <c r="AQ59" s="406">
        <f>$G59*AP59</f>
        <v>0</v>
      </c>
      <c r="AR59" s="426"/>
      <c r="AS59" s="406">
        <f>$G59*AR59</f>
        <v>0</v>
      </c>
      <c r="AT59" s="426"/>
      <c r="AU59" s="406">
        <f>$G59*AT59</f>
        <v>0</v>
      </c>
      <c r="AV59" s="426"/>
      <c r="AW59" s="406">
        <f>$G59*AV59</f>
        <v>0</v>
      </c>
      <c r="AX59" s="426"/>
      <c r="AY59" s="406">
        <f>$G59*AX59</f>
        <v>0</v>
      </c>
      <c r="AZ59" s="426"/>
      <c r="BA59" s="406">
        <f>$G59*AZ59</f>
        <v>0</v>
      </c>
      <c r="BB59" s="426"/>
      <c r="BC59" s="406">
        <f>$G59*BB59</f>
        <v>0</v>
      </c>
      <c r="BD59" s="426"/>
      <c r="BE59" s="406">
        <f>$G59*BD59</f>
        <v>0</v>
      </c>
      <c r="BF59" s="426"/>
      <c r="BG59" s="406">
        <f>$G59*BF59</f>
        <v>0</v>
      </c>
      <c r="BH59" s="426"/>
      <c r="BI59" s="406">
        <f>$G59*BH59</f>
        <v>0</v>
      </c>
      <c r="BJ59" s="426"/>
      <c r="BK59" s="406">
        <f>$G59*BJ59</f>
        <v>0</v>
      </c>
      <c r="BL59" s="724">
        <v>0.95</v>
      </c>
      <c r="BM59" s="406">
        <f>$G59*BL59</f>
        <v>1531699.8959999999</v>
      </c>
      <c r="BN59" s="426"/>
      <c r="BO59" s="406">
        <f>$G59*BN59</f>
        <v>0</v>
      </c>
      <c r="BP59" s="724"/>
      <c r="BQ59" s="406">
        <f>$G59*BP59</f>
        <v>0</v>
      </c>
      <c r="BR59" s="390"/>
      <c r="BS59" s="406">
        <f>$G59*BR59</f>
        <v>0</v>
      </c>
      <c r="BT59" s="390"/>
      <c r="BU59" s="406">
        <f>$G59*BT59</f>
        <v>0</v>
      </c>
      <c r="BV59" s="390"/>
      <c r="BW59" s="406">
        <f>$G59*BV59</f>
        <v>0</v>
      </c>
      <c r="BX59" s="390"/>
      <c r="BY59" s="406">
        <f>$G59*BX59</f>
        <v>0</v>
      </c>
      <c r="BZ59" s="390"/>
      <c r="CA59" s="391">
        <f>$G59*BZ59</f>
        <v>0</v>
      </c>
      <c r="CB59" s="380">
        <f t="shared" si="4"/>
        <v>0</v>
      </c>
      <c r="CC59" s="720">
        <f>Q59+BZ59</f>
        <v>0.95</v>
      </c>
      <c r="CD59" s="257">
        <f>$G59*CC59</f>
        <v>1531699.8959999999</v>
      </c>
      <c r="CE59" s="337">
        <f t="shared" si="5"/>
        <v>0.95</v>
      </c>
      <c r="CF59" s="720">
        <f>F59-CC59</f>
        <v>5.0000000000000044E-2</v>
      </c>
      <c r="CG59" s="257">
        <f>$G59*CF59</f>
        <v>80615.784000000072</v>
      </c>
      <c r="CH59" s="15"/>
    </row>
    <row r="60" spans="1:88" s="19" customFormat="1" ht="15" customHeight="1" outlineLevel="2" x14ac:dyDescent="0.25">
      <c r="B60" s="930" t="s">
        <v>181</v>
      </c>
      <c r="C60" s="931"/>
      <c r="D60" s="725" t="s">
        <v>165</v>
      </c>
      <c r="E60" s="726"/>
      <c r="F60" s="347"/>
      <c r="G60" s="348"/>
      <c r="H60" s="349">
        <f>SUM(H61:H85)</f>
        <v>61905675.000000007</v>
      </c>
      <c r="I60" s="726"/>
      <c r="J60" s="347"/>
      <c r="K60" s="348"/>
      <c r="L60" s="349">
        <f>SUM(L61:L85)</f>
        <v>0</v>
      </c>
      <c r="M60" s="726"/>
      <c r="N60" s="347"/>
      <c r="O60" s="348"/>
      <c r="P60" s="349">
        <f>SUM(P61:P85)</f>
        <v>61905675.000000007</v>
      </c>
      <c r="Q60" s="350"/>
      <c r="R60" s="349">
        <f>SUM(R61:R85)</f>
        <v>59926266.712433875</v>
      </c>
      <c r="S60" s="351">
        <f t="shared" si="3"/>
        <v>0.9680254146721422</v>
      </c>
      <c r="T60" s="727"/>
      <c r="U60" s="349">
        <f>SUM(U61:U85)</f>
        <v>0</v>
      </c>
      <c r="V60" s="728"/>
      <c r="W60" s="349">
        <f>SUM(W61:W85)</f>
        <v>0</v>
      </c>
      <c r="X60" s="728"/>
      <c r="Y60" s="349">
        <f>SUM(Y61:Y85)</f>
        <v>0</v>
      </c>
      <c r="Z60" s="728"/>
      <c r="AA60" s="349">
        <f>SUM(AA61:AA85)</f>
        <v>1784456.6771475815</v>
      </c>
      <c r="AB60" s="728"/>
      <c r="AC60" s="349">
        <f>SUM(AC61:AC85)</f>
        <v>541659.14100109832</v>
      </c>
      <c r="AD60" s="727"/>
      <c r="AE60" s="349">
        <f>SUM(AE61:AE85)</f>
        <v>2672018.5330716418</v>
      </c>
      <c r="AF60" s="728"/>
      <c r="AG60" s="349">
        <f>SUM(AG61:AG85)</f>
        <v>58000</v>
      </c>
      <c r="AH60" s="728"/>
      <c r="AI60" s="349">
        <f>SUM(AI61:AI85)</f>
        <v>5445672.765182456</v>
      </c>
      <c r="AJ60" s="728"/>
      <c r="AK60" s="349">
        <f>SUM(AK61:AK85)</f>
        <v>2133095.7443363038</v>
      </c>
      <c r="AL60" s="728"/>
      <c r="AM60" s="349">
        <f>SUM(AM61:AM85)</f>
        <v>1966364.8986782844</v>
      </c>
      <c r="AN60" s="728"/>
      <c r="AO60" s="350">
        <f>SUM(AO61:AO85)</f>
        <v>279580.79311979213</v>
      </c>
      <c r="AP60" s="425"/>
      <c r="AQ60" s="350">
        <f>SUM(AQ61:AQ85)</f>
        <v>3709539.1676600245</v>
      </c>
      <c r="AR60" s="425"/>
      <c r="AS60" s="350">
        <f>SUM(AS61:AS85)</f>
        <v>1914534.3440690117</v>
      </c>
      <c r="AT60" s="425"/>
      <c r="AU60" s="350">
        <f>SUM(AU61:AU85)</f>
        <v>2235085.4884185437</v>
      </c>
      <c r="AV60" s="425"/>
      <c r="AW60" s="350">
        <f>SUM(AW61:AW85)</f>
        <v>2306802.4208580414</v>
      </c>
      <c r="AX60" s="425"/>
      <c r="AY60" s="350">
        <f>SUM(AY61:AY85)</f>
        <v>3450359.9964691736</v>
      </c>
      <c r="AZ60" s="425"/>
      <c r="BA60" s="350">
        <f>SUM(BA61:BA85)</f>
        <v>3203427.1408359446</v>
      </c>
      <c r="BB60" s="425"/>
      <c r="BC60" s="350">
        <f>SUM(BC61:BC85)</f>
        <v>3328492.4808359444</v>
      </c>
      <c r="BD60" s="425"/>
      <c r="BE60" s="350">
        <f>SUM(BE61:BE85)</f>
        <v>63741.251298114221</v>
      </c>
      <c r="BF60" s="425"/>
      <c r="BG60" s="350">
        <f>SUM(BG61:BG85)</f>
        <v>3386507.8022627602</v>
      </c>
      <c r="BH60" s="425"/>
      <c r="BI60" s="350">
        <f>SUM(BI61:BI85)</f>
        <v>3134059.1408359446</v>
      </c>
      <c r="BJ60" s="425"/>
      <c r="BK60" s="350">
        <f>SUM(BK61:BK85)</f>
        <v>3543835.7522698482</v>
      </c>
      <c r="BL60" s="729"/>
      <c r="BM60" s="350">
        <f>SUM(BM61:BM85)</f>
        <v>3596937.1551336264</v>
      </c>
      <c r="BN60" s="425"/>
      <c r="BO60" s="350">
        <f>SUM(BO61:BO85)</f>
        <v>197992.0048</v>
      </c>
      <c r="BP60" s="729"/>
      <c r="BQ60" s="350">
        <f>SUM(BQ61:BQ85)</f>
        <v>3703073.8662663843</v>
      </c>
      <c r="BR60" s="388"/>
      <c r="BS60" s="350">
        <f>SUM(BS61:BS85)</f>
        <v>3134074.4622627604</v>
      </c>
      <c r="BT60" s="388"/>
      <c r="BU60" s="350">
        <f>SUM(BU61:BU85)</f>
        <v>3533438.7292020661</v>
      </c>
      <c r="BV60" s="388"/>
      <c r="BW60" s="350">
        <f>SUM(BW61:BW85)</f>
        <v>603516.95641853812</v>
      </c>
      <c r="BX60" s="388"/>
      <c r="BY60" s="350">
        <f>SUM(BY61:BY85)</f>
        <v>0</v>
      </c>
      <c r="BZ60" s="388"/>
      <c r="CA60" s="389">
        <f>SUM(CA61:CA85)</f>
        <v>0</v>
      </c>
      <c r="CB60" s="379">
        <f t="shared" si="4"/>
        <v>0</v>
      </c>
      <c r="CC60" s="728"/>
      <c r="CD60" s="349">
        <f>SUM(CD61:CD85)</f>
        <v>59926266.710433878</v>
      </c>
      <c r="CE60" s="351">
        <f t="shared" si="5"/>
        <v>0.96802541463983505</v>
      </c>
      <c r="CF60" s="728"/>
      <c r="CG60" s="349">
        <f>SUM(CG61:CG85)</f>
        <v>1979408.2895661166</v>
      </c>
      <c r="CJ60" s="52"/>
    </row>
    <row r="61" spans="1:88" ht="15.75" outlineLevel="4" x14ac:dyDescent="0.2">
      <c r="A61" s="15"/>
      <c r="B61" s="715"/>
      <c r="C61" s="716"/>
      <c r="D61" s="730" t="s">
        <v>165</v>
      </c>
      <c r="E61" s="718"/>
      <c r="F61" s="719"/>
      <c r="G61" s="335"/>
      <c r="H61" s="257"/>
      <c r="I61" s="718"/>
      <c r="J61" s="719"/>
      <c r="K61" s="335"/>
      <c r="L61" s="257"/>
      <c r="M61" s="718"/>
      <c r="N61" s="719"/>
      <c r="O61" s="335"/>
      <c r="P61" s="257"/>
      <c r="Q61" s="720"/>
      <c r="R61" s="257"/>
      <c r="S61" s="337"/>
      <c r="T61" s="721"/>
      <c r="U61" s="257"/>
      <c r="V61" s="720"/>
      <c r="W61" s="257"/>
      <c r="X61" s="720"/>
      <c r="Y61" s="257"/>
      <c r="Z61" s="720"/>
      <c r="AA61" s="257"/>
      <c r="AB61" s="720"/>
      <c r="AC61" s="257"/>
      <c r="AD61" s="731"/>
      <c r="AE61" s="257"/>
      <c r="AF61" s="720"/>
      <c r="AG61" s="257"/>
      <c r="AH61" s="720"/>
      <c r="AI61" s="257"/>
      <c r="AJ61" s="720"/>
      <c r="AK61" s="257"/>
      <c r="AL61" s="720"/>
      <c r="AM61" s="257"/>
      <c r="AN61" s="720"/>
      <c r="AO61" s="261"/>
      <c r="AP61" s="426"/>
      <c r="AQ61" s="406"/>
      <c r="AR61" s="426"/>
      <c r="AS61" s="406"/>
      <c r="AT61" s="426"/>
      <c r="AU61" s="406"/>
      <c r="AV61" s="426"/>
      <c r="AW61" s="406"/>
      <c r="AX61" s="426"/>
      <c r="AY61" s="406"/>
      <c r="AZ61" s="426"/>
      <c r="BA61" s="406"/>
      <c r="BB61" s="426"/>
      <c r="BC61" s="406"/>
      <c r="BD61" s="426"/>
      <c r="BE61" s="406"/>
      <c r="BF61" s="426"/>
      <c r="BG61" s="406"/>
      <c r="BH61" s="426"/>
      <c r="BI61" s="406"/>
      <c r="BJ61" s="426"/>
      <c r="BK61" s="406"/>
      <c r="BL61" s="724"/>
      <c r="BM61" s="406"/>
      <c r="BN61" s="426"/>
      <c r="BO61" s="406"/>
      <c r="BP61" s="724"/>
      <c r="BQ61" s="406"/>
      <c r="BR61" s="390"/>
      <c r="BS61" s="406"/>
      <c r="BT61" s="390"/>
      <c r="BU61" s="406"/>
      <c r="BV61" s="390"/>
      <c r="BW61" s="406"/>
      <c r="BX61" s="390"/>
      <c r="BY61" s="406"/>
      <c r="BZ61" s="390"/>
      <c r="CA61" s="391"/>
      <c r="CB61" s="380"/>
      <c r="CC61" s="720"/>
      <c r="CD61" s="257"/>
      <c r="CE61" s="337"/>
      <c r="CF61" s="720"/>
      <c r="CG61" s="257"/>
      <c r="CH61" s="15"/>
    </row>
    <row r="62" spans="1:88" ht="135" outlineLevel="4" x14ac:dyDescent="0.2">
      <c r="A62" s="15"/>
      <c r="B62" s="715"/>
      <c r="C62" s="716"/>
      <c r="D62" s="717" t="s">
        <v>166</v>
      </c>
      <c r="E62" s="718" t="s">
        <v>63</v>
      </c>
      <c r="F62" s="719">
        <v>1862.11</v>
      </c>
      <c r="G62" s="434">
        <v>3830.3567038971919</v>
      </c>
      <c r="H62" s="435">
        <f>F62*G62</f>
        <v>7132545.5218939995</v>
      </c>
      <c r="I62" s="718"/>
      <c r="J62" s="719"/>
      <c r="K62" s="434"/>
      <c r="L62" s="435"/>
      <c r="M62" s="718" t="s">
        <v>63</v>
      </c>
      <c r="N62" s="719">
        <v>1862.11</v>
      </c>
      <c r="O62" s="434">
        <v>3830.3567038971919</v>
      </c>
      <c r="P62" s="435">
        <f>N62*O62</f>
        <v>7132545.5218939995</v>
      </c>
      <c r="Q62" s="336">
        <f>+T62+V62+X62+Z62+AB62+AD62+AF62+AH62+AJ62+AL62+AN62+AP62+AR62+AT62+AV62+AX62+AZ62+BB62+BD62+BF62+BH62+BJ62+BL62+BN62+BP62+BR62+BT62+BV62+BX62</f>
        <v>1862.11</v>
      </c>
      <c r="R62" s="435">
        <f>G62*Q62</f>
        <v>7132545.5218939995</v>
      </c>
      <c r="S62" s="445">
        <f t="shared" ref="S62:S76" si="44">R62/H62</f>
        <v>1</v>
      </c>
      <c r="T62" s="721"/>
      <c r="U62" s="435">
        <f>$G62*T62</f>
        <v>0</v>
      </c>
      <c r="V62" s="720"/>
      <c r="W62" s="435">
        <f>$G62*V62</f>
        <v>0</v>
      </c>
      <c r="X62" s="720"/>
      <c r="Y62" s="435">
        <f>$G62*X62</f>
        <v>0</v>
      </c>
      <c r="Z62" s="720">
        <v>450.73</v>
      </c>
      <c r="AA62" s="435">
        <f>$G62*Z62</f>
        <v>1726456.6771475815</v>
      </c>
      <c r="AB62" s="720">
        <v>126.27</v>
      </c>
      <c r="AC62" s="435">
        <f>$G62*AB62</f>
        <v>483659.14100109838</v>
      </c>
      <c r="AD62" s="722">
        <v>265.70999999999998</v>
      </c>
      <c r="AE62" s="435">
        <f>$G62*AD62</f>
        <v>1017764.0797925228</v>
      </c>
      <c r="AF62" s="720"/>
      <c r="AG62" s="435">
        <f>$G62*AF62</f>
        <v>0</v>
      </c>
      <c r="AH62" s="720">
        <v>541.75</v>
      </c>
      <c r="AI62" s="435">
        <f>$G62*AH62</f>
        <v>2075095.7443363038</v>
      </c>
      <c r="AJ62" s="720"/>
      <c r="AK62" s="435">
        <f>$G62*AJ62</f>
        <v>0</v>
      </c>
      <c r="AL62" s="720"/>
      <c r="AM62" s="435">
        <f>$G62*AL62</f>
        <v>0</v>
      </c>
      <c r="AN62" s="720"/>
      <c r="AO62" s="436">
        <f t="shared" ref="AO62:AO76" si="45">$G62*AN62</f>
        <v>0</v>
      </c>
      <c r="AP62" s="439">
        <v>453.76749999999998</v>
      </c>
      <c r="AQ62" s="440">
        <f>$G62*AP62</f>
        <v>1738091.3856356689</v>
      </c>
      <c r="AR62" s="439">
        <v>23.882499999999936</v>
      </c>
      <c r="AS62" s="440">
        <f>$G62*AR62</f>
        <v>91478.493980824438</v>
      </c>
      <c r="AT62" s="439"/>
      <c r="AU62" s="440">
        <f>$G62*AT62</f>
        <v>0</v>
      </c>
      <c r="AV62" s="439"/>
      <c r="AW62" s="440">
        <f>$G62*AV62</f>
        <v>0</v>
      </c>
      <c r="AX62" s="439"/>
      <c r="AY62" s="440">
        <f>$G62*AX62</f>
        <v>0</v>
      </c>
      <c r="AZ62" s="439"/>
      <c r="BA62" s="440">
        <f>$G62*AZ62</f>
        <v>0</v>
      </c>
      <c r="BB62" s="439"/>
      <c r="BC62" s="440">
        <f>$G62*BB62</f>
        <v>0</v>
      </c>
      <c r="BD62" s="439"/>
      <c r="BE62" s="440">
        <f>$G62*BD62</f>
        <v>0</v>
      </c>
      <c r="BF62" s="439"/>
      <c r="BG62" s="440">
        <f>$G62*BF62</f>
        <v>0</v>
      </c>
      <c r="BH62" s="439"/>
      <c r="BI62" s="440">
        <f>$G62*BH62</f>
        <v>0</v>
      </c>
      <c r="BJ62" s="439"/>
      <c r="BK62" s="440">
        <f>$G62*BJ62</f>
        <v>0</v>
      </c>
      <c r="BL62" s="724"/>
      <c r="BM62" s="440">
        <f>$G62*BL62</f>
        <v>0</v>
      </c>
      <c r="BN62" s="439"/>
      <c r="BO62" s="440">
        <f>$G62*BN62</f>
        <v>0</v>
      </c>
      <c r="BP62" s="724"/>
      <c r="BQ62" s="440">
        <f>$G62*BP62</f>
        <v>0</v>
      </c>
      <c r="BR62" s="390"/>
      <c r="BS62" s="440">
        <f>$G62*BR62</f>
        <v>0</v>
      </c>
      <c r="BT62" s="390"/>
      <c r="BU62" s="440">
        <f>$G62*BT62</f>
        <v>0</v>
      </c>
      <c r="BV62" s="390"/>
      <c r="BW62" s="440">
        <f>$G62*BV62</f>
        <v>0</v>
      </c>
      <c r="BX62" s="390"/>
      <c r="BY62" s="440">
        <f>$G62*BX62</f>
        <v>0</v>
      </c>
      <c r="BZ62" s="390"/>
      <c r="CA62" s="441">
        <f>$G62*BZ62</f>
        <v>0</v>
      </c>
      <c r="CB62" s="442">
        <f t="shared" ref="CB62:CB76" si="46">CA62/H62</f>
        <v>0</v>
      </c>
      <c r="CC62" s="720">
        <f t="shared" ref="CC62:CC85" si="47">Q62+BZ62</f>
        <v>1862.11</v>
      </c>
      <c r="CD62" s="435">
        <f>$G62*CC62</f>
        <v>7132545.5218939995</v>
      </c>
      <c r="CE62" s="437">
        <f t="shared" ref="CE62:CE76" si="48">CD62/H62</f>
        <v>1</v>
      </c>
      <c r="CF62" s="720">
        <f t="shared" ref="CF62:CF76" si="49">F62-CC62</f>
        <v>0</v>
      </c>
      <c r="CG62" s="435">
        <f>$G62*CF62</f>
        <v>0</v>
      </c>
      <c r="CH62" s="15"/>
    </row>
    <row r="63" spans="1:88" ht="135" outlineLevel="4" x14ac:dyDescent="0.2">
      <c r="A63" s="15"/>
      <c r="B63" s="715"/>
      <c r="C63" s="716"/>
      <c r="D63" s="717" t="s">
        <v>167</v>
      </c>
      <c r="E63" s="718" t="s">
        <v>63</v>
      </c>
      <c r="F63" s="719">
        <v>1862.12</v>
      </c>
      <c r="G63" s="434">
        <v>3830.3567038971919</v>
      </c>
      <c r="H63" s="435">
        <f t="shared" ref="H63:H76" si="50">F63*G63</f>
        <v>7132583.8254610384</v>
      </c>
      <c r="I63" s="718"/>
      <c r="J63" s="719"/>
      <c r="K63" s="434"/>
      <c r="L63" s="435"/>
      <c r="M63" s="718" t="s">
        <v>63</v>
      </c>
      <c r="N63" s="719">
        <v>1862.12</v>
      </c>
      <c r="O63" s="434">
        <v>3830.3567038971919</v>
      </c>
      <c r="P63" s="435">
        <f>N63*O63</f>
        <v>7132583.8254610384</v>
      </c>
      <c r="Q63" s="336">
        <f t="shared" ref="Q63:Q85" si="51">+T63+V63+X63+Z63+AB63+AD63+AF63+AH63+AJ63+AL63+AN63+AP63+AR63+AT63+AV63+AX63+AZ63+BB63+BD63+BF63+BH63+BJ63+BL63+BN63+BP63+BR63+BT63+BV63+BX63</f>
        <v>1862.12</v>
      </c>
      <c r="R63" s="435">
        <f t="shared" ref="R63:R76" si="52">G63*Q63</f>
        <v>7132583.8254610384</v>
      </c>
      <c r="S63" s="437">
        <f t="shared" si="44"/>
        <v>1</v>
      </c>
      <c r="T63" s="721"/>
      <c r="U63" s="435">
        <f t="shared" ref="U63:W76" si="53">$G63*T63</f>
        <v>0</v>
      </c>
      <c r="V63" s="720"/>
      <c r="W63" s="435">
        <f t="shared" si="53"/>
        <v>0</v>
      </c>
      <c r="X63" s="720"/>
      <c r="Y63" s="435">
        <f t="shared" ref="Y63:Y76" si="54">$G63*X63</f>
        <v>0</v>
      </c>
      <c r="Z63" s="720"/>
      <c r="AA63" s="435">
        <f t="shared" ref="AA63:AA76" si="55">$G63*Z63</f>
        <v>0</v>
      </c>
      <c r="AB63" s="720"/>
      <c r="AC63" s="435">
        <f t="shared" ref="AC63:AC76" si="56">$G63*AB63</f>
        <v>0</v>
      </c>
      <c r="AD63" s="722">
        <v>431.88</v>
      </c>
      <c r="AE63" s="435">
        <f t="shared" ref="AE63:AE76" si="57">$G63*AD63</f>
        <v>1654254.4532791192</v>
      </c>
      <c r="AF63" s="720"/>
      <c r="AG63" s="435">
        <f t="shared" ref="AG63:AG76" si="58">$G63*AF63</f>
        <v>0</v>
      </c>
      <c r="AH63" s="720">
        <v>410.83</v>
      </c>
      <c r="AI63" s="435">
        <f t="shared" ref="AI63:AI76" si="59">$G63*AH63</f>
        <v>1573625.4446620832</v>
      </c>
      <c r="AJ63" s="720">
        <v>541.75</v>
      </c>
      <c r="AK63" s="435">
        <f t="shared" ref="AK63:AK76" si="60">$G63*AJ63</f>
        <v>2075095.7443363038</v>
      </c>
      <c r="AL63" s="720"/>
      <c r="AM63" s="435">
        <f t="shared" ref="AM63:AM76" si="61">$G63*AL63</f>
        <v>0</v>
      </c>
      <c r="AN63" s="720"/>
      <c r="AO63" s="436">
        <f t="shared" si="45"/>
        <v>0</v>
      </c>
      <c r="AP63" s="439">
        <v>453.77699999999999</v>
      </c>
      <c r="AQ63" s="440">
        <f t="shared" ref="AQ63:AQ76" si="62">$G63*AP63</f>
        <v>1738127.7740243559</v>
      </c>
      <c r="AR63" s="439">
        <v>23.882999999999811</v>
      </c>
      <c r="AS63" s="440">
        <f t="shared" ref="AS63:AS76" si="63">$G63*AR63</f>
        <v>91480.409159175906</v>
      </c>
      <c r="AT63" s="439"/>
      <c r="AU63" s="440">
        <f t="shared" ref="AU63:AU76" si="64">$G63*AT63</f>
        <v>0</v>
      </c>
      <c r="AV63" s="439"/>
      <c r="AW63" s="440">
        <f t="shared" ref="AW63:AW76" si="65">$G63*AV63</f>
        <v>0</v>
      </c>
      <c r="AX63" s="439"/>
      <c r="AY63" s="440">
        <f t="shared" ref="AY63:AY76" si="66">$G63*AX63</f>
        <v>0</v>
      </c>
      <c r="AZ63" s="439"/>
      <c r="BA63" s="440">
        <f t="shared" ref="BA63:BA76" si="67">$G63*AZ63</f>
        <v>0</v>
      </c>
      <c r="BB63" s="439"/>
      <c r="BC63" s="440">
        <f t="shared" ref="BC63:BC76" si="68">$G63*BB63</f>
        <v>0</v>
      </c>
      <c r="BD63" s="439"/>
      <c r="BE63" s="440">
        <f t="shared" ref="BE63:BE76" si="69">$G63*BD63</f>
        <v>0</v>
      </c>
      <c r="BF63" s="439"/>
      <c r="BG63" s="440">
        <f t="shared" ref="BG63:BG76" si="70">$G63*BF63</f>
        <v>0</v>
      </c>
      <c r="BH63" s="439"/>
      <c r="BI63" s="440">
        <f t="shared" ref="BI63:BI76" si="71">$G63*BH63</f>
        <v>0</v>
      </c>
      <c r="BJ63" s="439"/>
      <c r="BK63" s="440">
        <f t="shared" ref="BK63:BK76" si="72">$G63*BJ63</f>
        <v>0</v>
      </c>
      <c r="BL63" s="724"/>
      <c r="BM63" s="440">
        <f t="shared" ref="BM63:BM76" si="73">$G63*BL63</f>
        <v>0</v>
      </c>
      <c r="BN63" s="439"/>
      <c r="BO63" s="440">
        <f t="shared" ref="BO63:BO76" si="74">$G63*BN63</f>
        <v>0</v>
      </c>
      <c r="BP63" s="724"/>
      <c r="BQ63" s="440">
        <f t="shared" ref="BQ63:BQ76" si="75">$G63*BP63</f>
        <v>0</v>
      </c>
      <c r="BR63" s="390"/>
      <c r="BS63" s="440">
        <f t="shared" ref="BS63:BS76" si="76">$G63*BR63</f>
        <v>0</v>
      </c>
      <c r="BT63" s="390"/>
      <c r="BU63" s="440">
        <f t="shared" ref="BU63:BU76" si="77">$G63*BT63</f>
        <v>0</v>
      </c>
      <c r="BV63" s="390"/>
      <c r="BW63" s="440">
        <f t="shared" ref="BW63:BW76" si="78">$G63*BV63</f>
        <v>0</v>
      </c>
      <c r="BX63" s="390"/>
      <c r="BY63" s="440">
        <f t="shared" ref="BY63:BY76" si="79">$G63*BX63</f>
        <v>0</v>
      </c>
      <c r="BZ63" s="390"/>
      <c r="CA63" s="441">
        <f t="shared" ref="CA63:CA76" si="80">$G63*BZ63</f>
        <v>0</v>
      </c>
      <c r="CB63" s="442">
        <f t="shared" si="46"/>
        <v>0</v>
      </c>
      <c r="CC63" s="720">
        <f t="shared" si="47"/>
        <v>1862.12</v>
      </c>
      <c r="CD63" s="435">
        <f t="shared" ref="CD63:CD76" si="81">$G63*CC63</f>
        <v>7132583.8254610384</v>
      </c>
      <c r="CE63" s="437">
        <f t="shared" si="48"/>
        <v>1</v>
      </c>
      <c r="CF63" s="720">
        <f t="shared" si="49"/>
        <v>0</v>
      </c>
      <c r="CG63" s="435">
        <f t="shared" ref="CG63:CG76" si="82">$G63*CF63</f>
        <v>0</v>
      </c>
      <c r="CH63" s="15"/>
    </row>
    <row r="64" spans="1:88" ht="135" outlineLevel="4" x14ac:dyDescent="0.2">
      <c r="A64" s="15"/>
      <c r="B64" s="715"/>
      <c r="C64" s="716"/>
      <c r="D64" s="717" t="s">
        <v>168</v>
      </c>
      <c r="E64" s="718" t="s">
        <v>63</v>
      </c>
      <c r="F64" s="719">
        <v>928.37</v>
      </c>
      <c r="G64" s="434">
        <v>3830.3567038971919</v>
      </c>
      <c r="H64" s="435">
        <f>F64*G64</f>
        <v>3555988.2531970362</v>
      </c>
      <c r="I64" s="718"/>
      <c r="J64" s="719"/>
      <c r="K64" s="434"/>
      <c r="L64" s="435"/>
      <c r="M64" s="718" t="s">
        <v>63</v>
      </c>
      <c r="N64" s="719">
        <v>928.37</v>
      </c>
      <c r="O64" s="434">
        <v>3830.3567038971919</v>
      </c>
      <c r="P64" s="435">
        <f>N64*O64</f>
        <v>3555988.2531970362</v>
      </c>
      <c r="Q64" s="336">
        <f t="shared" si="51"/>
        <v>928.37</v>
      </c>
      <c r="R64" s="257">
        <f t="shared" si="52"/>
        <v>3555988.2531970362</v>
      </c>
      <c r="S64" s="337">
        <f t="shared" si="44"/>
        <v>1</v>
      </c>
      <c r="T64" s="721"/>
      <c r="U64" s="435">
        <f t="shared" si="53"/>
        <v>0</v>
      </c>
      <c r="V64" s="720"/>
      <c r="W64" s="435">
        <f t="shared" si="53"/>
        <v>0</v>
      </c>
      <c r="X64" s="720"/>
      <c r="Y64" s="435">
        <f t="shared" si="54"/>
        <v>0</v>
      </c>
      <c r="Z64" s="720"/>
      <c r="AA64" s="435">
        <f t="shared" si="55"/>
        <v>0</v>
      </c>
      <c r="AB64" s="720"/>
      <c r="AC64" s="435">
        <f t="shared" si="56"/>
        <v>0</v>
      </c>
      <c r="AD64" s="722"/>
      <c r="AE64" s="435">
        <f t="shared" si="57"/>
        <v>0</v>
      </c>
      <c r="AF64" s="720"/>
      <c r="AG64" s="435">
        <f t="shared" si="58"/>
        <v>0</v>
      </c>
      <c r="AH64" s="720"/>
      <c r="AI64" s="435">
        <f t="shared" si="59"/>
        <v>0</v>
      </c>
      <c r="AJ64" s="720"/>
      <c r="AK64" s="435">
        <f t="shared" si="60"/>
        <v>0</v>
      </c>
      <c r="AL64" s="720">
        <v>452.45</v>
      </c>
      <c r="AM64" s="435">
        <f t="shared" si="61"/>
        <v>1733044.8906782845</v>
      </c>
      <c r="AN64" s="720">
        <v>23.81</v>
      </c>
      <c r="AO64" s="436">
        <f t="shared" si="45"/>
        <v>91200.793119792128</v>
      </c>
      <c r="AP64" s="439"/>
      <c r="AQ64" s="440">
        <f t="shared" si="62"/>
        <v>0</v>
      </c>
      <c r="AR64" s="439">
        <v>429.50450000000001</v>
      </c>
      <c r="AS64" s="440">
        <f t="shared" si="63"/>
        <v>1645155.4409290114</v>
      </c>
      <c r="AT64" s="439">
        <v>22.605500000000006</v>
      </c>
      <c r="AU64" s="440">
        <f t="shared" si="64"/>
        <v>86587.128469948002</v>
      </c>
      <c r="AV64" s="439"/>
      <c r="AW64" s="440">
        <f t="shared" si="65"/>
        <v>0</v>
      </c>
      <c r="AX64" s="439"/>
      <c r="AY64" s="440">
        <f t="shared" si="66"/>
        <v>0</v>
      </c>
      <c r="AZ64" s="439"/>
      <c r="BA64" s="440">
        <f t="shared" si="67"/>
        <v>0</v>
      </c>
      <c r="BB64" s="439"/>
      <c r="BC64" s="440">
        <f t="shared" si="68"/>
        <v>0</v>
      </c>
      <c r="BD64" s="439"/>
      <c r="BE64" s="440">
        <f t="shared" si="69"/>
        <v>0</v>
      </c>
      <c r="BF64" s="439"/>
      <c r="BG64" s="440">
        <f t="shared" si="70"/>
        <v>0</v>
      </c>
      <c r="BH64" s="439"/>
      <c r="BI64" s="440">
        <f t="shared" si="71"/>
        <v>0</v>
      </c>
      <c r="BJ64" s="439"/>
      <c r="BK64" s="440">
        <f t="shared" si="72"/>
        <v>0</v>
      </c>
      <c r="BL64" s="724"/>
      <c r="BM64" s="440">
        <f t="shared" si="73"/>
        <v>0</v>
      </c>
      <c r="BN64" s="439"/>
      <c r="BO64" s="440">
        <f t="shared" si="74"/>
        <v>0</v>
      </c>
      <c r="BP64" s="724"/>
      <c r="BQ64" s="440">
        <f t="shared" si="75"/>
        <v>0</v>
      </c>
      <c r="BR64" s="390"/>
      <c r="BS64" s="440">
        <f t="shared" si="76"/>
        <v>0</v>
      </c>
      <c r="BT64" s="390"/>
      <c r="BU64" s="440">
        <f t="shared" si="77"/>
        <v>0</v>
      </c>
      <c r="BV64" s="390"/>
      <c r="BW64" s="440">
        <f t="shared" si="78"/>
        <v>0</v>
      </c>
      <c r="BX64" s="390"/>
      <c r="BY64" s="440">
        <f t="shared" si="79"/>
        <v>0</v>
      </c>
      <c r="BZ64" s="390"/>
      <c r="CA64" s="391">
        <f>$G64*BZ64</f>
        <v>0</v>
      </c>
      <c r="CB64" s="442">
        <f t="shared" si="46"/>
        <v>0</v>
      </c>
      <c r="CC64" s="720">
        <f t="shared" si="47"/>
        <v>928.37</v>
      </c>
      <c r="CD64" s="435">
        <f t="shared" si="81"/>
        <v>3555988.2531970362</v>
      </c>
      <c r="CE64" s="437">
        <f t="shared" si="48"/>
        <v>1</v>
      </c>
      <c r="CF64" s="720">
        <f t="shared" si="49"/>
        <v>0</v>
      </c>
      <c r="CG64" s="435">
        <f t="shared" si="82"/>
        <v>0</v>
      </c>
      <c r="CH64" s="15"/>
    </row>
    <row r="65" spans="2:85" s="15" customFormat="1" ht="165" outlineLevel="4" x14ac:dyDescent="0.2">
      <c r="B65" s="715"/>
      <c r="C65" s="716"/>
      <c r="D65" s="730" t="s">
        <v>169</v>
      </c>
      <c r="E65" s="718" t="s">
        <v>63</v>
      </c>
      <c r="F65" s="719">
        <v>1144.3499999999999</v>
      </c>
      <c r="G65" s="335">
        <v>3830.3567038971919</v>
      </c>
      <c r="H65" s="257">
        <f>F65*G65</f>
        <v>4383268.6941047516</v>
      </c>
      <c r="I65" s="718"/>
      <c r="J65" s="719"/>
      <c r="K65" s="335"/>
      <c r="L65" s="257"/>
      <c r="M65" s="718" t="s">
        <v>63</v>
      </c>
      <c r="N65" s="719">
        <v>1144.3499999999999</v>
      </c>
      <c r="O65" s="335">
        <v>3830.3567038971919</v>
      </c>
      <c r="P65" s="257">
        <f>N65*O65</f>
        <v>4383268.6941047516</v>
      </c>
      <c r="Q65" s="336">
        <f t="shared" si="51"/>
        <v>1144.3499999999999</v>
      </c>
      <c r="R65" s="257">
        <f t="shared" si="52"/>
        <v>4383268.6941047516</v>
      </c>
      <c r="S65" s="337">
        <f t="shared" si="44"/>
        <v>1</v>
      </c>
      <c r="T65" s="721"/>
      <c r="U65" s="257">
        <f t="shared" si="53"/>
        <v>0</v>
      </c>
      <c r="V65" s="720"/>
      <c r="W65" s="257">
        <f t="shared" si="53"/>
        <v>0</v>
      </c>
      <c r="X65" s="720"/>
      <c r="Y65" s="257">
        <f t="shared" si="54"/>
        <v>0</v>
      </c>
      <c r="Z65" s="720"/>
      <c r="AA65" s="257">
        <f t="shared" si="55"/>
        <v>0</v>
      </c>
      <c r="AB65" s="720"/>
      <c r="AC65" s="257">
        <f t="shared" si="56"/>
        <v>0</v>
      </c>
      <c r="AD65" s="731"/>
      <c r="AE65" s="257">
        <f t="shared" si="57"/>
        <v>0</v>
      </c>
      <c r="AF65" s="720"/>
      <c r="AG65" s="257">
        <f t="shared" si="58"/>
        <v>0</v>
      </c>
      <c r="AH65" s="720"/>
      <c r="AI65" s="257">
        <f t="shared" si="59"/>
        <v>0</v>
      </c>
      <c r="AJ65" s="720"/>
      <c r="AK65" s="257">
        <f t="shared" si="60"/>
        <v>0</v>
      </c>
      <c r="AL65" s="720"/>
      <c r="AM65" s="257">
        <f t="shared" si="61"/>
        <v>0</v>
      </c>
      <c r="AN65" s="720"/>
      <c r="AO65" s="261">
        <f t="shared" si="45"/>
        <v>0</v>
      </c>
      <c r="AP65" s="426"/>
      <c r="AQ65" s="406">
        <f t="shared" si="62"/>
        <v>0</v>
      </c>
      <c r="AR65" s="426"/>
      <c r="AS65" s="406">
        <f t="shared" si="63"/>
        <v>0</v>
      </c>
      <c r="AT65" s="426">
        <v>500</v>
      </c>
      <c r="AU65" s="406">
        <f t="shared" si="64"/>
        <v>1915178.3519485958</v>
      </c>
      <c r="AV65" s="426">
        <v>587.1</v>
      </c>
      <c r="AW65" s="406">
        <f t="shared" si="65"/>
        <v>2248802.4208580414</v>
      </c>
      <c r="AX65" s="426"/>
      <c r="AY65" s="406">
        <f t="shared" si="66"/>
        <v>0</v>
      </c>
      <c r="AZ65" s="426"/>
      <c r="BA65" s="406">
        <f t="shared" si="67"/>
        <v>0</v>
      </c>
      <c r="BB65" s="426"/>
      <c r="BC65" s="406">
        <f t="shared" si="68"/>
        <v>0</v>
      </c>
      <c r="BD65" s="426">
        <v>57.25</v>
      </c>
      <c r="BE65" s="406">
        <f t="shared" si="69"/>
        <v>219287.92129811423</v>
      </c>
      <c r="BF65" s="426"/>
      <c r="BG65" s="406">
        <f t="shared" si="70"/>
        <v>0</v>
      </c>
      <c r="BH65" s="426"/>
      <c r="BI65" s="406">
        <f t="shared" si="71"/>
        <v>0</v>
      </c>
      <c r="BJ65" s="426"/>
      <c r="BK65" s="406">
        <f t="shared" si="72"/>
        <v>0</v>
      </c>
      <c r="BL65" s="724"/>
      <c r="BM65" s="406">
        <f t="shared" si="73"/>
        <v>0</v>
      </c>
      <c r="BN65" s="426"/>
      <c r="BO65" s="406">
        <f t="shared" si="74"/>
        <v>0</v>
      </c>
      <c r="BP65" s="724"/>
      <c r="BQ65" s="406">
        <f t="shared" si="75"/>
        <v>0</v>
      </c>
      <c r="BR65" s="390"/>
      <c r="BS65" s="406">
        <f t="shared" si="76"/>
        <v>0</v>
      </c>
      <c r="BT65" s="390"/>
      <c r="BU65" s="406">
        <f t="shared" si="77"/>
        <v>0</v>
      </c>
      <c r="BV65" s="390"/>
      <c r="BW65" s="406">
        <f t="shared" si="78"/>
        <v>0</v>
      </c>
      <c r="BX65" s="390"/>
      <c r="BY65" s="406">
        <f t="shared" si="79"/>
        <v>0</v>
      </c>
      <c r="BZ65" s="390"/>
      <c r="CA65" s="391">
        <f t="shared" si="80"/>
        <v>0</v>
      </c>
      <c r="CB65" s="380">
        <f t="shared" si="46"/>
        <v>0</v>
      </c>
      <c r="CC65" s="720">
        <f t="shared" si="47"/>
        <v>1144.3499999999999</v>
      </c>
      <c r="CD65" s="257">
        <f t="shared" si="81"/>
        <v>4383268.6941047516</v>
      </c>
      <c r="CE65" s="337">
        <f t="shared" si="48"/>
        <v>1</v>
      </c>
      <c r="CF65" s="720">
        <f t="shared" si="49"/>
        <v>0</v>
      </c>
      <c r="CG65" s="257">
        <f t="shared" si="82"/>
        <v>0</v>
      </c>
    </row>
    <row r="66" spans="2:85" s="15" customFormat="1" ht="135" outlineLevel="4" x14ac:dyDescent="0.2">
      <c r="B66" s="715"/>
      <c r="C66" s="716"/>
      <c r="D66" s="730" t="s">
        <v>170</v>
      </c>
      <c r="E66" s="718" t="s">
        <v>63</v>
      </c>
      <c r="F66" s="719">
        <v>929.35</v>
      </c>
      <c r="G66" s="335">
        <v>3830.3567038971919</v>
      </c>
      <c r="H66" s="257">
        <f t="shared" si="50"/>
        <v>3559742.0027668555</v>
      </c>
      <c r="I66" s="718"/>
      <c r="J66" s="719"/>
      <c r="K66" s="335"/>
      <c r="L66" s="257"/>
      <c r="M66" s="718" t="s">
        <v>63</v>
      </c>
      <c r="N66" s="719">
        <v>929.35</v>
      </c>
      <c r="O66" s="335">
        <v>3830.3567038971919</v>
      </c>
      <c r="P66" s="257">
        <f t="shared" ref="P66:P76" si="83">N66*O66</f>
        <v>3559742.0027668555</v>
      </c>
      <c r="Q66" s="336">
        <f t="shared" si="51"/>
        <v>929.35</v>
      </c>
      <c r="R66" s="257">
        <f t="shared" si="52"/>
        <v>3559742.0027668555</v>
      </c>
      <c r="S66" s="337">
        <f>R66/H66</f>
        <v>1</v>
      </c>
      <c r="T66" s="721"/>
      <c r="U66" s="257">
        <f t="shared" si="53"/>
        <v>0</v>
      </c>
      <c r="V66" s="720"/>
      <c r="W66" s="257">
        <f t="shared" si="53"/>
        <v>0</v>
      </c>
      <c r="X66" s="720"/>
      <c r="Y66" s="257">
        <f t="shared" si="54"/>
        <v>0</v>
      </c>
      <c r="Z66" s="720"/>
      <c r="AA66" s="257">
        <f t="shared" si="55"/>
        <v>0</v>
      </c>
      <c r="AB66" s="720"/>
      <c r="AC66" s="257">
        <f t="shared" si="56"/>
        <v>0</v>
      </c>
      <c r="AD66" s="731"/>
      <c r="AE66" s="257">
        <f t="shared" si="57"/>
        <v>0</v>
      </c>
      <c r="AF66" s="720"/>
      <c r="AG66" s="257">
        <f t="shared" si="58"/>
        <v>0</v>
      </c>
      <c r="AH66" s="720"/>
      <c r="AI66" s="257">
        <f t="shared" si="59"/>
        <v>0</v>
      </c>
      <c r="AJ66" s="720"/>
      <c r="AK66" s="257">
        <f t="shared" si="60"/>
        <v>0</v>
      </c>
      <c r="AL66" s="720"/>
      <c r="AM66" s="257">
        <f t="shared" si="61"/>
        <v>0</v>
      </c>
      <c r="AN66" s="720"/>
      <c r="AO66" s="261">
        <f t="shared" si="45"/>
        <v>0</v>
      </c>
      <c r="AP66" s="426"/>
      <c r="AQ66" s="406">
        <f t="shared" si="62"/>
        <v>0</v>
      </c>
      <c r="AR66" s="426"/>
      <c r="AS66" s="406">
        <f t="shared" si="63"/>
        <v>0</v>
      </c>
      <c r="AT66" s="426"/>
      <c r="AU66" s="406">
        <f t="shared" si="64"/>
        <v>0</v>
      </c>
      <c r="AV66" s="426"/>
      <c r="AW66" s="406">
        <f t="shared" si="65"/>
        <v>0</v>
      </c>
      <c r="AX66" s="426">
        <v>839.88</v>
      </c>
      <c r="AY66" s="406">
        <f t="shared" si="66"/>
        <v>3217039.9884691737</v>
      </c>
      <c r="AZ66" s="426"/>
      <c r="BA66" s="406">
        <f t="shared" si="67"/>
        <v>0</v>
      </c>
      <c r="BB66" s="426"/>
      <c r="BC66" s="406">
        <f t="shared" si="68"/>
        <v>0</v>
      </c>
      <c r="BD66" s="426"/>
      <c r="BE66" s="406">
        <f t="shared" si="69"/>
        <v>0</v>
      </c>
      <c r="BF66" s="426"/>
      <c r="BG66" s="406">
        <f t="shared" si="70"/>
        <v>0</v>
      </c>
      <c r="BH66" s="426"/>
      <c r="BI66" s="406">
        <f t="shared" si="71"/>
        <v>0</v>
      </c>
      <c r="BJ66" s="426"/>
      <c r="BK66" s="406">
        <f t="shared" si="72"/>
        <v>0</v>
      </c>
      <c r="BL66" s="724">
        <v>89.470000000000027</v>
      </c>
      <c r="BM66" s="406">
        <f t="shared" si="73"/>
        <v>342702.01429768186</v>
      </c>
      <c r="BN66" s="426"/>
      <c r="BO66" s="406">
        <f t="shared" si="74"/>
        <v>0</v>
      </c>
      <c r="BP66" s="724"/>
      <c r="BQ66" s="406">
        <f t="shared" si="75"/>
        <v>0</v>
      </c>
      <c r="BR66" s="390"/>
      <c r="BS66" s="406">
        <f t="shared" si="76"/>
        <v>0</v>
      </c>
      <c r="BT66" s="390"/>
      <c r="BU66" s="406">
        <f t="shared" si="77"/>
        <v>0</v>
      </c>
      <c r="BV66" s="390"/>
      <c r="BW66" s="406">
        <f t="shared" si="78"/>
        <v>0</v>
      </c>
      <c r="BX66" s="390"/>
      <c r="BY66" s="406">
        <f t="shared" si="79"/>
        <v>0</v>
      </c>
      <c r="BZ66" s="390"/>
      <c r="CA66" s="391">
        <f t="shared" si="80"/>
        <v>0</v>
      </c>
      <c r="CB66" s="380">
        <f>CA66/H66</f>
        <v>0</v>
      </c>
      <c r="CC66" s="720">
        <f t="shared" si="47"/>
        <v>929.35</v>
      </c>
      <c r="CD66" s="257">
        <f t="shared" si="81"/>
        <v>3559742.0027668555</v>
      </c>
      <c r="CE66" s="337">
        <f t="shared" si="48"/>
        <v>1</v>
      </c>
      <c r="CF66" s="720">
        <f>F66-CC66</f>
        <v>0</v>
      </c>
      <c r="CG66" s="257">
        <f t="shared" si="82"/>
        <v>0</v>
      </c>
    </row>
    <row r="67" spans="2:85" s="15" customFormat="1" ht="135" outlineLevel="4" x14ac:dyDescent="0.2">
      <c r="B67" s="330"/>
      <c r="C67" s="331"/>
      <c r="D67" s="332" t="s">
        <v>171</v>
      </c>
      <c r="E67" s="333" t="s">
        <v>63</v>
      </c>
      <c r="F67" s="334">
        <v>861.28</v>
      </c>
      <c r="G67" s="335">
        <v>3830.3567038971919</v>
      </c>
      <c r="H67" s="257">
        <f t="shared" si="50"/>
        <v>3299009.6219325732</v>
      </c>
      <c r="I67" s="333"/>
      <c r="J67" s="334"/>
      <c r="K67" s="335"/>
      <c r="L67" s="257"/>
      <c r="M67" s="333" t="s">
        <v>63</v>
      </c>
      <c r="N67" s="334">
        <v>861.28</v>
      </c>
      <c r="O67" s="335">
        <v>3830.3567038971919</v>
      </c>
      <c r="P67" s="257">
        <f t="shared" si="83"/>
        <v>3299009.6219325732</v>
      </c>
      <c r="Q67" s="336">
        <f t="shared" si="51"/>
        <v>861.28</v>
      </c>
      <c r="R67" s="257">
        <f t="shared" si="52"/>
        <v>3299009.6219325732</v>
      </c>
      <c r="S67" s="337">
        <f t="shared" si="44"/>
        <v>1</v>
      </c>
      <c r="T67" s="338"/>
      <c r="U67" s="257">
        <f t="shared" si="53"/>
        <v>0</v>
      </c>
      <c r="V67" s="336"/>
      <c r="W67" s="257">
        <f t="shared" si="53"/>
        <v>0</v>
      </c>
      <c r="X67" s="336"/>
      <c r="Y67" s="257">
        <f t="shared" si="54"/>
        <v>0</v>
      </c>
      <c r="Z67" s="336"/>
      <c r="AA67" s="257">
        <f t="shared" si="55"/>
        <v>0</v>
      </c>
      <c r="AB67" s="336"/>
      <c r="AC67" s="257">
        <f t="shared" si="56"/>
        <v>0</v>
      </c>
      <c r="AD67" s="281"/>
      <c r="AE67" s="257">
        <f t="shared" si="57"/>
        <v>0</v>
      </c>
      <c r="AF67" s="336"/>
      <c r="AG67" s="257">
        <f t="shared" si="58"/>
        <v>0</v>
      </c>
      <c r="AH67" s="336"/>
      <c r="AI67" s="257">
        <f t="shared" si="59"/>
        <v>0</v>
      </c>
      <c r="AJ67" s="336"/>
      <c r="AK67" s="257">
        <f t="shared" si="60"/>
        <v>0</v>
      </c>
      <c r="AL67" s="336"/>
      <c r="AM67" s="257">
        <f t="shared" si="61"/>
        <v>0</v>
      </c>
      <c r="AN67" s="336"/>
      <c r="AO67" s="261">
        <f t="shared" si="45"/>
        <v>0</v>
      </c>
      <c r="AP67" s="426"/>
      <c r="AQ67" s="406">
        <f t="shared" si="62"/>
        <v>0</v>
      </c>
      <c r="AR67" s="426"/>
      <c r="AS67" s="406">
        <f t="shared" si="63"/>
        <v>0</v>
      </c>
      <c r="AT67" s="426"/>
      <c r="AU67" s="406">
        <f t="shared" si="64"/>
        <v>0</v>
      </c>
      <c r="AV67" s="426"/>
      <c r="AW67" s="406">
        <f t="shared" si="65"/>
        <v>0</v>
      </c>
      <c r="AX67" s="426"/>
      <c r="AY67" s="406">
        <f t="shared" si="66"/>
        <v>0</v>
      </c>
      <c r="AZ67" s="426">
        <v>818.21600000000001</v>
      </c>
      <c r="BA67" s="406">
        <f t="shared" si="67"/>
        <v>3134059.1408359446</v>
      </c>
      <c r="BB67" s="426"/>
      <c r="BC67" s="406">
        <f t="shared" si="68"/>
        <v>0</v>
      </c>
      <c r="BD67" s="426"/>
      <c r="BE67" s="406">
        <f t="shared" si="69"/>
        <v>0</v>
      </c>
      <c r="BF67" s="426"/>
      <c r="BG67" s="406">
        <f t="shared" si="70"/>
        <v>0</v>
      </c>
      <c r="BH67" s="426"/>
      <c r="BI67" s="406">
        <f t="shared" si="71"/>
        <v>0</v>
      </c>
      <c r="BJ67" s="426"/>
      <c r="BK67" s="406">
        <f t="shared" si="72"/>
        <v>0</v>
      </c>
      <c r="BL67" s="390"/>
      <c r="BM67" s="406">
        <f t="shared" si="73"/>
        <v>0</v>
      </c>
      <c r="BN67" s="426"/>
      <c r="BO67" s="406">
        <f t="shared" si="74"/>
        <v>0</v>
      </c>
      <c r="BP67" s="390">
        <v>43.063999999999965</v>
      </c>
      <c r="BQ67" s="406">
        <f t="shared" si="75"/>
        <v>164950.48109662853</v>
      </c>
      <c r="BR67" s="390"/>
      <c r="BS67" s="406">
        <f t="shared" si="76"/>
        <v>0</v>
      </c>
      <c r="BT67" s="390"/>
      <c r="BU67" s="406">
        <f t="shared" si="77"/>
        <v>0</v>
      </c>
      <c r="BV67" s="390"/>
      <c r="BW67" s="406">
        <f t="shared" si="78"/>
        <v>0</v>
      </c>
      <c r="BX67" s="390"/>
      <c r="BY67" s="406">
        <f t="shared" si="79"/>
        <v>0</v>
      </c>
      <c r="BZ67" s="390"/>
      <c r="CA67" s="391">
        <f>$G67*BZ67</f>
        <v>0</v>
      </c>
      <c r="CB67" s="380">
        <f t="shared" si="46"/>
        <v>0</v>
      </c>
      <c r="CC67" s="336">
        <f>Q67+BZ67</f>
        <v>861.28</v>
      </c>
      <c r="CD67" s="257">
        <f t="shared" si="81"/>
        <v>3299009.6219325732</v>
      </c>
      <c r="CE67" s="337">
        <f t="shared" si="48"/>
        <v>1</v>
      </c>
      <c r="CF67" s="336">
        <f>F67-CC67</f>
        <v>0</v>
      </c>
      <c r="CG67" s="257">
        <f>$G67*CF67</f>
        <v>0</v>
      </c>
    </row>
    <row r="68" spans="2:85" s="15" customFormat="1" ht="135" outlineLevel="4" x14ac:dyDescent="0.2">
      <c r="B68" s="330"/>
      <c r="C68" s="331"/>
      <c r="D68" s="332" t="s">
        <v>172</v>
      </c>
      <c r="E68" s="333" t="s">
        <v>63</v>
      </c>
      <c r="F68" s="334">
        <v>861.28</v>
      </c>
      <c r="G68" s="335">
        <v>3830.3567038971919</v>
      </c>
      <c r="H68" s="257">
        <f t="shared" si="50"/>
        <v>3299009.6219325732</v>
      </c>
      <c r="I68" s="333"/>
      <c r="J68" s="334"/>
      <c r="K68" s="335"/>
      <c r="L68" s="257"/>
      <c r="M68" s="333" t="s">
        <v>63</v>
      </c>
      <c r="N68" s="334">
        <v>861.28</v>
      </c>
      <c r="O68" s="335">
        <v>3830.3567038971919</v>
      </c>
      <c r="P68" s="257">
        <f t="shared" si="83"/>
        <v>3299009.6219325732</v>
      </c>
      <c r="Q68" s="336">
        <f t="shared" si="51"/>
        <v>861.28</v>
      </c>
      <c r="R68" s="257">
        <f t="shared" si="52"/>
        <v>3299009.6219325732</v>
      </c>
      <c r="S68" s="337">
        <f t="shared" si="44"/>
        <v>1</v>
      </c>
      <c r="T68" s="338"/>
      <c r="U68" s="257">
        <f t="shared" si="53"/>
        <v>0</v>
      </c>
      <c r="V68" s="336"/>
      <c r="W68" s="257">
        <f t="shared" si="53"/>
        <v>0</v>
      </c>
      <c r="X68" s="336"/>
      <c r="Y68" s="257">
        <f t="shared" si="54"/>
        <v>0</v>
      </c>
      <c r="Z68" s="336"/>
      <c r="AA68" s="257">
        <f t="shared" si="55"/>
        <v>0</v>
      </c>
      <c r="AB68" s="336"/>
      <c r="AC68" s="257">
        <f t="shared" si="56"/>
        <v>0</v>
      </c>
      <c r="AD68" s="281"/>
      <c r="AE68" s="257">
        <f t="shared" si="57"/>
        <v>0</v>
      </c>
      <c r="AF68" s="336"/>
      <c r="AG68" s="257">
        <f t="shared" si="58"/>
        <v>0</v>
      </c>
      <c r="AH68" s="336"/>
      <c r="AI68" s="257">
        <f t="shared" si="59"/>
        <v>0</v>
      </c>
      <c r="AJ68" s="336"/>
      <c r="AK68" s="257">
        <f t="shared" si="60"/>
        <v>0</v>
      </c>
      <c r="AL68" s="336"/>
      <c r="AM68" s="257">
        <f t="shared" si="61"/>
        <v>0</v>
      </c>
      <c r="AN68" s="336"/>
      <c r="AO68" s="261">
        <f t="shared" si="45"/>
        <v>0</v>
      </c>
      <c r="AP68" s="426"/>
      <c r="AQ68" s="406">
        <f t="shared" si="62"/>
        <v>0</v>
      </c>
      <c r="AR68" s="426"/>
      <c r="AS68" s="406">
        <f t="shared" si="63"/>
        <v>0</v>
      </c>
      <c r="AT68" s="426"/>
      <c r="AU68" s="406">
        <f t="shared" si="64"/>
        <v>0</v>
      </c>
      <c r="AV68" s="426"/>
      <c r="AW68" s="406">
        <f t="shared" si="65"/>
        <v>0</v>
      </c>
      <c r="AX68" s="426"/>
      <c r="AY68" s="406">
        <f t="shared" si="66"/>
        <v>0</v>
      </c>
      <c r="AZ68" s="426"/>
      <c r="BA68" s="406">
        <f t="shared" si="67"/>
        <v>0</v>
      </c>
      <c r="BB68" s="426">
        <v>818.21600000000001</v>
      </c>
      <c r="BC68" s="406">
        <f t="shared" si="68"/>
        <v>3134059.1408359446</v>
      </c>
      <c r="BD68" s="426"/>
      <c r="BE68" s="406">
        <f t="shared" si="69"/>
        <v>0</v>
      </c>
      <c r="BF68" s="426"/>
      <c r="BG68" s="406">
        <f t="shared" si="70"/>
        <v>0</v>
      </c>
      <c r="BH68" s="426"/>
      <c r="BI68" s="406">
        <f t="shared" si="71"/>
        <v>0</v>
      </c>
      <c r="BJ68" s="426"/>
      <c r="BK68" s="406">
        <f t="shared" si="72"/>
        <v>0</v>
      </c>
      <c r="BL68" s="390"/>
      <c r="BM68" s="406">
        <f t="shared" si="73"/>
        <v>0</v>
      </c>
      <c r="BN68" s="426"/>
      <c r="BO68" s="406">
        <f t="shared" si="74"/>
        <v>0</v>
      </c>
      <c r="BP68" s="390">
        <v>43.063999999999965</v>
      </c>
      <c r="BQ68" s="406">
        <f t="shared" si="75"/>
        <v>164950.48109662853</v>
      </c>
      <c r="BR68" s="390"/>
      <c r="BS68" s="406">
        <f t="shared" si="76"/>
        <v>0</v>
      </c>
      <c r="BT68" s="390"/>
      <c r="BU68" s="406">
        <f t="shared" si="77"/>
        <v>0</v>
      </c>
      <c r="BV68" s="390"/>
      <c r="BW68" s="406">
        <f t="shared" si="78"/>
        <v>0</v>
      </c>
      <c r="BX68" s="390"/>
      <c r="BY68" s="406">
        <f t="shared" si="79"/>
        <v>0</v>
      </c>
      <c r="BZ68" s="390"/>
      <c r="CA68" s="391">
        <f t="shared" si="80"/>
        <v>0</v>
      </c>
      <c r="CB68" s="380">
        <f t="shared" si="46"/>
        <v>0</v>
      </c>
      <c r="CC68" s="336">
        <f t="shared" si="47"/>
        <v>861.28</v>
      </c>
      <c r="CD68" s="257">
        <f t="shared" si="81"/>
        <v>3299009.6219325732</v>
      </c>
      <c r="CE68" s="337">
        <f t="shared" si="48"/>
        <v>1</v>
      </c>
      <c r="CF68" s="336">
        <f t="shared" si="49"/>
        <v>0</v>
      </c>
      <c r="CG68" s="257">
        <f t="shared" si="82"/>
        <v>0</v>
      </c>
    </row>
    <row r="69" spans="2:85" s="15" customFormat="1" ht="135" outlineLevel="4" x14ac:dyDescent="0.2">
      <c r="B69" s="330"/>
      <c r="C69" s="331"/>
      <c r="D69" s="332" t="s">
        <v>173</v>
      </c>
      <c r="E69" s="333" t="s">
        <v>63</v>
      </c>
      <c r="F69" s="334">
        <v>861.28</v>
      </c>
      <c r="G69" s="335">
        <v>3830.3567038971919</v>
      </c>
      <c r="H69" s="257">
        <f t="shared" si="50"/>
        <v>3299009.6219325732</v>
      </c>
      <c r="I69" s="333"/>
      <c r="J69" s="334"/>
      <c r="K69" s="335"/>
      <c r="L69" s="257"/>
      <c r="M69" s="333" t="s">
        <v>63</v>
      </c>
      <c r="N69" s="334">
        <v>861.28</v>
      </c>
      <c r="O69" s="335">
        <v>3830.3567038971919</v>
      </c>
      <c r="P69" s="257">
        <f t="shared" si="83"/>
        <v>3299009.6219325732</v>
      </c>
      <c r="Q69" s="336">
        <f t="shared" si="51"/>
        <v>818.22</v>
      </c>
      <c r="R69" s="257">
        <f t="shared" si="52"/>
        <v>3134074.4622627604</v>
      </c>
      <c r="S69" s="337">
        <f t="shared" si="44"/>
        <v>0.95000464425041808</v>
      </c>
      <c r="T69" s="338"/>
      <c r="U69" s="257">
        <f t="shared" si="53"/>
        <v>0</v>
      </c>
      <c r="V69" s="336"/>
      <c r="W69" s="257">
        <f t="shared" si="53"/>
        <v>0</v>
      </c>
      <c r="X69" s="336"/>
      <c r="Y69" s="257">
        <f t="shared" si="54"/>
        <v>0</v>
      </c>
      <c r="Z69" s="336"/>
      <c r="AA69" s="257">
        <f t="shared" si="55"/>
        <v>0</v>
      </c>
      <c r="AB69" s="336"/>
      <c r="AC69" s="257">
        <f t="shared" si="56"/>
        <v>0</v>
      </c>
      <c r="AD69" s="281"/>
      <c r="AE69" s="257">
        <f t="shared" si="57"/>
        <v>0</v>
      </c>
      <c r="AF69" s="336"/>
      <c r="AG69" s="257">
        <f t="shared" si="58"/>
        <v>0</v>
      </c>
      <c r="AH69" s="336"/>
      <c r="AI69" s="257">
        <f t="shared" si="59"/>
        <v>0</v>
      </c>
      <c r="AJ69" s="336"/>
      <c r="AK69" s="257">
        <f t="shared" si="60"/>
        <v>0</v>
      </c>
      <c r="AL69" s="336"/>
      <c r="AM69" s="257">
        <f t="shared" si="61"/>
        <v>0</v>
      </c>
      <c r="AN69" s="336"/>
      <c r="AO69" s="261">
        <f t="shared" si="45"/>
        <v>0</v>
      </c>
      <c r="AP69" s="426"/>
      <c r="AQ69" s="406">
        <f t="shared" si="62"/>
        <v>0</v>
      </c>
      <c r="AR69" s="426"/>
      <c r="AS69" s="406">
        <f t="shared" si="63"/>
        <v>0</v>
      </c>
      <c r="AT69" s="426"/>
      <c r="AU69" s="406">
        <f t="shared" si="64"/>
        <v>0</v>
      </c>
      <c r="AV69" s="426"/>
      <c r="AW69" s="406">
        <f t="shared" si="65"/>
        <v>0</v>
      </c>
      <c r="AX69" s="426"/>
      <c r="AY69" s="406">
        <f t="shared" si="66"/>
        <v>0</v>
      </c>
      <c r="AZ69" s="426"/>
      <c r="BA69" s="406">
        <f t="shared" si="67"/>
        <v>0</v>
      </c>
      <c r="BB69" s="426"/>
      <c r="BC69" s="406">
        <f t="shared" si="68"/>
        <v>0</v>
      </c>
      <c r="BD69" s="426"/>
      <c r="BE69" s="406">
        <f t="shared" si="69"/>
        <v>0</v>
      </c>
      <c r="BF69" s="426">
        <v>818.22</v>
      </c>
      <c r="BG69" s="406">
        <f t="shared" si="70"/>
        <v>3134074.4622627604</v>
      </c>
      <c r="BH69" s="426"/>
      <c r="BI69" s="406">
        <f t="shared" si="71"/>
        <v>0</v>
      </c>
      <c r="BJ69" s="426"/>
      <c r="BK69" s="406">
        <f t="shared" si="72"/>
        <v>0</v>
      </c>
      <c r="BL69" s="390"/>
      <c r="BM69" s="406">
        <f t="shared" si="73"/>
        <v>0</v>
      </c>
      <c r="BN69" s="426"/>
      <c r="BO69" s="406">
        <f t="shared" si="74"/>
        <v>0</v>
      </c>
      <c r="BP69" s="390"/>
      <c r="BQ69" s="406">
        <f t="shared" si="75"/>
        <v>0</v>
      </c>
      <c r="BR69" s="390"/>
      <c r="BS69" s="406">
        <f t="shared" si="76"/>
        <v>0</v>
      </c>
      <c r="BT69" s="390"/>
      <c r="BU69" s="406">
        <f t="shared" si="77"/>
        <v>0</v>
      </c>
      <c r="BV69" s="390"/>
      <c r="BW69" s="406">
        <f t="shared" si="78"/>
        <v>0</v>
      </c>
      <c r="BX69" s="390"/>
      <c r="BY69" s="406">
        <f t="shared" si="79"/>
        <v>0</v>
      </c>
      <c r="BZ69" s="390"/>
      <c r="CA69" s="391">
        <f t="shared" si="80"/>
        <v>0</v>
      </c>
      <c r="CB69" s="380">
        <f t="shared" si="46"/>
        <v>0</v>
      </c>
      <c r="CC69" s="336">
        <f t="shared" si="47"/>
        <v>818.22</v>
      </c>
      <c r="CD69" s="257">
        <f t="shared" si="81"/>
        <v>3134074.4622627604</v>
      </c>
      <c r="CE69" s="337">
        <f t="shared" si="48"/>
        <v>0.95000464425041808</v>
      </c>
      <c r="CF69" s="336">
        <f t="shared" si="49"/>
        <v>43.059999999999945</v>
      </c>
      <c r="CG69" s="257">
        <f t="shared" si="82"/>
        <v>164935.15966981289</v>
      </c>
    </row>
    <row r="70" spans="2:85" s="15" customFormat="1" ht="135" outlineLevel="4" x14ac:dyDescent="0.2">
      <c r="B70" s="330"/>
      <c r="C70" s="331"/>
      <c r="D70" s="332" t="s">
        <v>174</v>
      </c>
      <c r="E70" s="333" t="s">
        <v>63</v>
      </c>
      <c r="F70" s="334">
        <v>861.28</v>
      </c>
      <c r="G70" s="335">
        <v>3830.3567038971919</v>
      </c>
      <c r="H70" s="257">
        <f t="shared" si="50"/>
        <v>3299009.6219325732</v>
      </c>
      <c r="I70" s="333"/>
      <c r="J70" s="334"/>
      <c r="K70" s="335"/>
      <c r="L70" s="257"/>
      <c r="M70" s="333" t="s">
        <v>63</v>
      </c>
      <c r="N70" s="334">
        <v>861.28</v>
      </c>
      <c r="O70" s="335">
        <v>3830.3567038971919</v>
      </c>
      <c r="P70" s="257">
        <f t="shared" si="83"/>
        <v>3299009.6219325732</v>
      </c>
      <c r="Q70" s="336">
        <f t="shared" si="51"/>
        <v>818.21599999999989</v>
      </c>
      <c r="R70" s="257">
        <f t="shared" si="52"/>
        <v>3134059.1408359446</v>
      </c>
      <c r="S70" s="337">
        <f t="shared" si="44"/>
        <v>0.95000000000000007</v>
      </c>
      <c r="T70" s="338"/>
      <c r="U70" s="257">
        <f t="shared" si="53"/>
        <v>0</v>
      </c>
      <c r="V70" s="336"/>
      <c r="W70" s="257">
        <f t="shared" si="53"/>
        <v>0</v>
      </c>
      <c r="X70" s="336"/>
      <c r="Y70" s="257">
        <f t="shared" si="54"/>
        <v>0</v>
      </c>
      <c r="Z70" s="336"/>
      <c r="AA70" s="257">
        <f t="shared" si="55"/>
        <v>0</v>
      </c>
      <c r="AB70" s="336"/>
      <c r="AC70" s="257">
        <f t="shared" si="56"/>
        <v>0</v>
      </c>
      <c r="AD70" s="281"/>
      <c r="AE70" s="257">
        <f t="shared" si="57"/>
        <v>0</v>
      </c>
      <c r="AF70" s="336"/>
      <c r="AG70" s="257">
        <f t="shared" si="58"/>
        <v>0</v>
      </c>
      <c r="AH70" s="336"/>
      <c r="AI70" s="257">
        <f t="shared" si="59"/>
        <v>0</v>
      </c>
      <c r="AJ70" s="336"/>
      <c r="AK70" s="257">
        <f t="shared" si="60"/>
        <v>0</v>
      </c>
      <c r="AL70" s="336"/>
      <c r="AM70" s="257">
        <f t="shared" si="61"/>
        <v>0</v>
      </c>
      <c r="AN70" s="336"/>
      <c r="AO70" s="261">
        <f t="shared" si="45"/>
        <v>0</v>
      </c>
      <c r="AP70" s="426"/>
      <c r="AQ70" s="406">
        <f t="shared" si="62"/>
        <v>0</v>
      </c>
      <c r="AR70" s="426"/>
      <c r="AS70" s="406">
        <f t="shared" si="63"/>
        <v>0</v>
      </c>
      <c r="AT70" s="426"/>
      <c r="AU70" s="406">
        <f t="shared" si="64"/>
        <v>0</v>
      </c>
      <c r="AV70" s="426"/>
      <c r="AW70" s="406">
        <f t="shared" si="65"/>
        <v>0</v>
      </c>
      <c r="AX70" s="426"/>
      <c r="AY70" s="406">
        <f t="shared" si="66"/>
        <v>0</v>
      </c>
      <c r="AZ70" s="426"/>
      <c r="BA70" s="406">
        <f t="shared" si="67"/>
        <v>0</v>
      </c>
      <c r="BB70" s="426"/>
      <c r="BC70" s="406">
        <f t="shared" si="68"/>
        <v>0</v>
      </c>
      <c r="BD70" s="426"/>
      <c r="BE70" s="406">
        <f t="shared" si="69"/>
        <v>0</v>
      </c>
      <c r="BF70" s="426"/>
      <c r="BG70" s="406">
        <f t="shared" si="70"/>
        <v>0</v>
      </c>
      <c r="BH70" s="426">
        <v>818.21599999999989</v>
      </c>
      <c r="BI70" s="406">
        <f t="shared" si="71"/>
        <v>3134059.1408359446</v>
      </c>
      <c r="BJ70" s="426"/>
      <c r="BK70" s="406">
        <f t="shared" si="72"/>
        <v>0</v>
      </c>
      <c r="BL70" s="390"/>
      <c r="BM70" s="406">
        <f t="shared" si="73"/>
        <v>0</v>
      </c>
      <c r="BN70" s="426"/>
      <c r="BO70" s="406">
        <f t="shared" si="74"/>
        <v>0</v>
      </c>
      <c r="BP70" s="390"/>
      <c r="BQ70" s="406">
        <f t="shared" si="75"/>
        <v>0</v>
      </c>
      <c r="BR70" s="390"/>
      <c r="BS70" s="406">
        <f t="shared" si="76"/>
        <v>0</v>
      </c>
      <c r="BT70" s="390"/>
      <c r="BU70" s="406">
        <f t="shared" si="77"/>
        <v>0</v>
      </c>
      <c r="BV70" s="390"/>
      <c r="BW70" s="406">
        <f t="shared" si="78"/>
        <v>0</v>
      </c>
      <c r="BX70" s="390"/>
      <c r="BY70" s="406">
        <f t="shared" si="79"/>
        <v>0</v>
      </c>
      <c r="BZ70" s="390"/>
      <c r="CA70" s="391">
        <f t="shared" si="80"/>
        <v>0</v>
      </c>
      <c r="CB70" s="380">
        <f t="shared" si="46"/>
        <v>0</v>
      </c>
      <c r="CC70" s="336">
        <f t="shared" si="47"/>
        <v>818.21599999999989</v>
      </c>
      <c r="CD70" s="257">
        <f t="shared" si="81"/>
        <v>3134059.1408359446</v>
      </c>
      <c r="CE70" s="337">
        <f t="shared" si="48"/>
        <v>0.95000000000000007</v>
      </c>
      <c r="CF70" s="336">
        <f t="shared" si="49"/>
        <v>43.064000000000078</v>
      </c>
      <c r="CG70" s="257">
        <f t="shared" si="82"/>
        <v>164950.48109662897</v>
      </c>
    </row>
    <row r="71" spans="2:85" s="15" customFormat="1" ht="135" outlineLevel="4" x14ac:dyDescent="0.2">
      <c r="B71" s="715"/>
      <c r="C71" s="716"/>
      <c r="D71" s="730" t="s">
        <v>175</v>
      </c>
      <c r="E71" s="718" t="s">
        <v>63</v>
      </c>
      <c r="F71" s="719">
        <v>861.28</v>
      </c>
      <c r="G71" s="335">
        <v>3830.3567038971919</v>
      </c>
      <c r="H71" s="257">
        <f t="shared" si="50"/>
        <v>3299009.6219325732</v>
      </c>
      <c r="I71" s="718"/>
      <c r="J71" s="719"/>
      <c r="K71" s="335"/>
      <c r="L71" s="257"/>
      <c r="M71" s="718" t="s">
        <v>63</v>
      </c>
      <c r="N71" s="719">
        <v>861.28</v>
      </c>
      <c r="O71" s="335">
        <v>3830.3567038971919</v>
      </c>
      <c r="P71" s="257">
        <f t="shared" si="83"/>
        <v>3299009.6219325732</v>
      </c>
      <c r="Q71" s="336">
        <f t="shared" si="51"/>
        <v>818.22</v>
      </c>
      <c r="R71" s="257">
        <f t="shared" si="52"/>
        <v>3134074.4622627604</v>
      </c>
      <c r="S71" s="337">
        <f t="shared" si="44"/>
        <v>0.95000464425041808</v>
      </c>
      <c r="T71" s="721"/>
      <c r="U71" s="257">
        <f t="shared" si="53"/>
        <v>0</v>
      </c>
      <c r="V71" s="720"/>
      <c r="W71" s="257">
        <f t="shared" si="53"/>
        <v>0</v>
      </c>
      <c r="X71" s="720"/>
      <c r="Y71" s="257">
        <f t="shared" si="54"/>
        <v>0</v>
      </c>
      <c r="Z71" s="720"/>
      <c r="AA71" s="257">
        <f t="shared" si="55"/>
        <v>0</v>
      </c>
      <c r="AB71" s="720"/>
      <c r="AC71" s="257">
        <f t="shared" si="56"/>
        <v>0</v>
      </c>
      <c r="AD71" s="731"/>
      <c r="AE71" s="257">
        <f t="shared" si="57"/>
        <v>0</v>
      </c>
      <c r="AF71" s="720"/>
      <c r="AG71" s="257">
        <f t="shared" si="58"/>
        <v>0</v>
      </c>
      <c r="AH71" s="720"/>
      <c r="AI71" s="257">
        <f t="shared" si="59"/>
        <v>0</v>
      </c>
      <c r="AJ71" s="720"/>
      <c r="AK71" s="257">
        <f t="shared" si="60"/>
        <v>0</v>
      </c>
      <c r="AL71" s="720"/>
      <c r="AM71" s="257">
        <f t="shared" si="61"/>
        <v>0</v>
      </c>
      <c r="AN71" s="720"/>
      <c r="AO71" s="261">
        <f t="shared" si="45"/>
        <v>0</v>
      </c>
      <c r="AP71" s="426"/>
      <c r="AQ71" s="406">
        <f t="shared" si="62"/>
        <v>0</v>
      </c>
      <c r="AR71" s="426"/>
      <c r="AS71" s="406">
        <f t="shared" si="63"/>
        <v>0</v>
      </c>
      <c r="AT71" s="426"/>
      <c r="AU71" s="406">
        <f t="shared" si="64"/>
        <v>0</v>
      </c>
      <c r="AV71" s="426"/>
      <c r="AW71" s="406">
        <f t="shared" si="65"/>
        <v>0</v>
      </c>
      <c r="AX71" s="426"/>
      <c r="AY71" s="406">
        <f t="shared" si="66"/>
        <v>0</v>
      </c>
      <c r="AZ71" s="426"/>
      <c r="BA71" s="406">
        <f t="shared" si="67"/>
        <v>0</v>
      </c>
      <c r="BB71" s="426"/>
      <c r="BC71" s="406">
        <f t="shared" si="68"/>
        <v>0</v>
      </c>
      <c r="BD71" s="426"/>
      <c r="BE71" s="406">
        <f t="shared" si="69"/>
        <v>0</v>
      </c>
      <c r="BF71" s="426"/>
      <c r="BG71" s="406">
        <f t="shared" si="70"/>
        <v>0</v>
      </c>
      <c r="BH71" s="426"/>
      <c r="BI71" s="406">
        <f t="shared" si="71"/>
        <v>0</v>
      </c>
      <c r="BJ71" s="426">
        <v>818.22</v>
      </c>
      <c r="BK71" s="406">
        <f t="shared" si="72"/>
        <v>3134074.4622627604</v>
      </c>
      <c r="BL71" s="724"/>
      <c r="BM71" s="406">
        <f t="shared" si="73"/>
        <v>0</v>
      </c>
      <c r="BN71" s="426"/>
      <c r="BO71" s="406">
        <f t="shared" si="74"/>
        <v>0</v>
      </c>
      <c r="BP71" s="724"/>
      <c r="BQ71" s="406">
        <f t="shared" si="75"/>
        <v>0</v>
      </c>
      <c r="BR71" s="390"/>
      <c r="BS71" s="406">
        <f t="shared" si="76"/>
        <v>0</v>
      </c>
      <c r="BT71" s="390"/>
      <c r="BU71" s="406">
        <f t="shared" si="77"/>
        <v>0</v>
      </c>
      <c r="BV71" s="390"/>
      <c r="BW71" s="406">
        <f t="shared" si="78"/>
        <v>0</v>
      </c>
      <c r="BX71" s="390"/>
      <c r="BY71" s="406">
        <f t="shared" si="79"/>
        <v>0</v>
      </c>
      <c r="BZ71" s="390"/>
      <c r="CA71" s="391">
        <f t="shared" si="80"/>
        <v>0</v>
      </c>
      <c r="CB71" s="380">
        <f t="shared" si="46"/>
        <v>0</v>
      </c>
      <c r="CC71" s="720">
        <f t="shared" si="47"/>
        <v>818.22</v>
      </c>
      <c r="CD71" s="257">
        <f t="shared" si="81"/>
        <v>3134074.4622627604</v>
      </c>
      <c r="CE71" s="337">
        <f t="shared" si="48"/>
        <v>0.95000464425041808</v>
      </c>
      <c r="CF71" s="720">
        <f t="shared" si="49"/>
        <v>43.059999999999945</v>
      </c>
      <c r="CG71" s="257">
        <f t="shared" si="82"/>
        <v>164935.15966981289</v>
      </c>
    </row>
    <row r="72" spans="2:85" s="15" customFormat="1" ht="135" outlineLevel="4" x14ac:dyDescent="0.2">
      <c r="B72" s="715"/>
      <c r="C72" s="716"/>
      <c r="D72" s="730" t="s">
        <v>176</v>
      </c>
      <c r="E72" s="718" t="s">
        <v>63</v>
      </c>
      <c r="F72" s="719">
        <v>861.28</v>
      </c>
      <c r="G72" s="335">
        <v>3830.3567038971919</v>
      </c>
      <c r="H72" s="257">
        <f t="shared" si="50"/>
        <v>3299009.6219325732</v>
      </c>
      <c r="I72" s="718"/>
      <c r="J72" s="719"/>
      <c r="K72" s="335"/>
      <c r="L72" s="257"/>
      <c r="M72" s="718" t="s">
        <v>63</v>
      </c>
      <c r="N72" s="719">
        <v>861.28</v>
      </c>
      <c r="O72" s="335">
        <v>3830.3567038971919</v>
      </c>
      <c r="P72" s="257">
        <f t="shared" si="83"/>
        <v>3299009.6219325732</v>
      </c>
      <c r="Q72" s="336">
        <f t="shared" si="51"/>
        <v>818.21600000000001</v>
      </c>
      <c r="R72" s="257">
        <f t="shared" si="52"/>
        <v>3134059.1408359446</v>
      </c>
      <c r="S72" s="337">
        <f t="shared" si="44"/>
        <v>0.95000000000000007</v>
      </c>
      <c r="T72" s="721"/>
      <c r="U72" s="257">
        <f t="shared" si="53"/>
        <v>0</v>
      </c>
      <c r="V72" s="720"/>
      <c r="W72" s="257">
        <f t="shared" si="53"/>
        <v>0</v>
      </c>
      <c r="X72" s="720"/>
      <c r="Y72" s="257">
        <f t="shared" si="54"/>
        <v>0</v>
      </c>
      <c r="Z72" s="720"/>
      <c r="AA72" s="257">
        <f t="shared" si="55"/>
        <v>0</v>
      </c>
      <c r="AB72" s="720"/>
      <c r="AC72" s="257">
        <f t="shared" si="56"/>
        <v>0</v>
      </c>
      <c r="AD72" s="731"/>
      <c r="AE72" s="257">
        <f t="shared" si="57"/>
        <v>0</v>
      </c>
      <c r="AF72" s="720"/>
      <c r="AG72" s="257">
        <f t="shared" si="58"/>
        <v>0</v>
      </c>
      <c r="AH72" s="720"/>
      <c r="AI72" s="257">
        <f t="shared" si="59"/>
        <v>0</v>
      </c>
      <c r="AJ72" s="720"/>
      <c r="AK72" s="257">
        <f t="shared" si="60"/>
        <v>0</v>
      </c>
      <c r="AL72" s="720"/>
      <c r="AM72" s="257">
        <f t="shared" si="61"/>
        <v>0</v>
      </c>
      <c r="AN72" s="720"/>
      <c r="AO72" s="261">
        <f t="shared" si="45"/>
        <v>0</v>
      </c>
      <c r="AP72" s="426"/>
      <c r="AQ72" s="406">
        <f t="shared" si="62"/>
        <v>0</v>
      </c>
      <c r="AR72" s="426"/>
      <c r="AS72" s="406">
        <f t="shared" si="63"/>
        <v>0</v>
      </c>
      <c r="AT72" s="426"/>
      <c r="AU72" s="406">
        <f t="shared" si="64"/>
        <v>0</v>
      </c>
      <c r="AV72" s="426"/>
      <c r="AW72" s="406">
        <f t="shared" si="65"/>
        <v>0</v>
      </c>
      <c r="AX72" s="426"/>
      <c r="AY72" s="406">
        <f t="shared" si="66"/>
        <v>0</v>
      </c>
      <c r="AZ72" s="426"/>
      <c r="BA72" s="406">
        <f t="shared" si="67"/>
        <v>0</v>
      </c>
      <c r="BB72" s="426"/>
      <c r="BC72" s="406">
        <f t="shared" si="68"/>
        <v>0</v>
      </c>
      <c r="BD72" s="426"/>
      <c r="BE72" s="406">
        <f t="shared" si="69"/>
        <v>0</v>
      </c>
      <c r="BF72" s="426"/>
      <c r="BG72" s="406">
        <f t="shared" si="70"/>
        <v>0</v>
      </c>
      <c r="BH72" s="426"/>
      <c r="BI72" s="406">
        <f t="shared" si="71"/>
        <v>0</v>
      </c>
      <c r="BJ72" s="426"/>
      <c r="BK72" s="406">
        <f t="shared" si="72"/>
        <v>0</v>
      </c>
      <c r="BL72" s="724">
        <v>818.21600000000001</v>
      </c>
      <c r="BM72" s="406">
        <f t="shared" si="73"/>
        <v>3134059.1408359446</v>
      </c>
      <c r="BN72" s="426"/>
      <c r="BO72" s="406">
        <f t="shared" si="74"/>
        <v>0</v>
      </c>
      <c r="BP72" s="724"/>
      <c r="BQ72" s="406">
        <f t="shared" si="75"/>
        <v>0</v>
      </c>
      <c r="BR72" s="390"/>
      <c r="BS72" s="406">
        <f t="shared" si="76"/>
        <v>0</v>
      </c>
      <c r="BT72" s="390"/>
      <c r="BU72" s="406">
        <f t="shared" si="77"/>
        <v>0</v>
      </c>
      <c r="BV72" s="390"/>
      <c r="BW72" s="406">
        <f t="shared" si="78"/>
        <v>0</v>
      </c>
      <c r="BX72" s="390"/>
      <c r="BY72" s="406">
        <f t="shared" si="79"/>
        <v>0</v>
      </c>
      <c r="BZ72" s="390"/>
      <c r="CA72" s="391">
        <f t="shared" si="80"/>
        <v>0</v>
      </c>
      <c r="CB72" s="380">
        <f t="shared" si="46"/>
        <v>0</v>
      </c>
      <c r="CC72" s="720">
        <f t="shared" si="47"/>
        <v>818.21600000000001</v>
      </c>
      <c r="CD72" s="257">
        <f t="shared" si="81"/>
        <v>3134059.1408359446</v>
      </c>
      <c r="CE72" s="337">
        <f t="shared" si="48"/>
        <v>0.95000000000000007</v>
      </c>
      <c r="CF72" s="720">
        <f t="shared" si="49"/>
        <v>43.063999999999965</v>
      </c>
      <c r="CG72" s="257">
        <f t="shared" si="82"/>
        <v>164950.48109662853</v>
      </c>
    </row>
    <row r="73" spans="2:85" s="15" customFormat="1" ht="135" outlineLevel="4" x14ac:dyDescent="0.2">
      <c r="B73" s="330"/>
      <c r="C73" s="331"/>
      <c r="D73" s="332" t="s">
        <v>177</v>
      </c>
      <c r="E73" s="333" t="s">
        <v>63</v>
      </c>
      <c r="F73" s="334">
        <v>861.28</v>
      </c>
      <c r="G73" s="335">
        <v>3830.3567038971919</v>
      </c>
      <c r="H73" s="257">
        <f t="shared" si="50"/>
        <v>3299009.6219325732</v>
      </c>
      <c r="I73" s="333"/>
      <c r="J73" s="334"/>
      <c r="K73" s="335"/>
      <c r="L73" s="257"/>
      <c r="M73" s="333" t="s">
        <v>63</v>
      </c>
      <c r="N73" s="334">
        <v>861.28</v>
      </c>
      <c r="O73" s="335">
        <v>3830.3567038971919</v>
      </c>
      <c r="P73" s="257">
        <f t="shared" si="83"/>
        <v>3299009.6219325732</v>
      </c>
      <c r="Q73" s="336">
        <f t="shared" si="51"/>
        <v>818.22</v>
      </c>
      <c r="R73" s="257">
        <f t="shared" si="52"/>
        <v>3134074.4622627604</v>
      </c>
      <c r="S73" s="337">
        <f t="shared" si="44"/>
        <v>0.95000464425041808</v>
      </c>
      <c r="T73" s="338"/>
      <c r="U73" s="257">
        <f t="shared" si="53"/>
        <v>0</v>
      </c>
      <c r="V73" s="336"/>
      <c r="W73" s="257">
        <f t="shared" si="53"/>
        <v>0</v>
      </c>
      <c r="X73" s="336"/>
      <c r="Y73" s="257">
        <f t="shared" si="54"/>
        <v>0</v>
      </c>
      <c r="Z73" s="336"/>
      <c r="AA73" s="257">
        <f t="shared" si="55"/>
        <v>0</v>
      </c>
      <c r="AB73" s="336"/>
      <c r="AC73" s="257">
        <f t="shared" si="56"/>
        <v>0</v>
      </c>
      <c r="AD73" s="281"/>
      <c r="AE73" s="257">
        <f t="shared" si="57"/>
        <v>0</v>
      </c>
      <c r="AF73" s="336"/>
      <c r="AG73" s="257">
        <f t="shared" si="58"/>
        <v>0</v>
      </c>
      <c r="AH73" s="336"/>
      <c r="AI73" s="257">
        <f t="shared" si="59"/>
        <v>0</v>
      </c>
      <c r="AJ73" s="336"/>
      <c r="AK73" s="257">
        <f t="shared" si="60"/>
        <v>0</v>
      </c>
      <c r="AL73" s="336"/>
      <c r="AM73" s="257">
        <f t="shared" si="61"/>
        <v>0</v>
      </c>
      <c r="AN73" s="336"/>
      <c r="AO73" s="261">
        <f t="shared" si="45"/>
        <v>0</v>
      </c>
      <c r="AP73" s="426"/>
      <c r="AQ73" s="406">
        <f t="shared" si="62"/>
        <v>0</v>
      </c>
      <c r="AR73" s="426"/>
      <c r="AS73" s="406">
        <f t="shared" si="63"/>
        <v>0</v>
      </c>
      <c r="AT73" s="426"/>
      <c r="AU73" s="406">
        <f t="shared" si="64"/>
        <v>0</v>
      </c>
      <c r="AV73" s="426"/>
      <c r="AW73" s="406">
        <f t="shared" si="65"/>
        <v>0</v>
      </c>
      <c r="AX73" s="426"/>
      <c r="AY73" s="406">
        <f t="shared" si="66"/>
        <v>0</v>
      </c>
      <c r="AZ73" s="426"/>
      <c r="BA73" s="406">
        <f t="shared" si="67"/>
        <v>0</v>
      </c>
      <c r="BB73" s="426"/>
      <c r="BC73" s="406">
        <f t="shared" si="68"/>
        <v>0</v>
      </c>
      <c r="BD73" s="426"/>
      <c r="BE73" s="406">
        <f t="shared" si="69"/>
        <v>0</v>
      </c>
      <c r="BF73" s="426"/>
      <c r="BG73" s="406">
        <f t="shared" si="70"/>
        <v>0</v>
      </c>
      <c r="BH73" s="426"/>
      <c r="BI73" s="406">
        <f t="shared" si="71"/>
        <v>0</v>
      </c>
      <c r="BJ73" s="426"/>
      <c r="BK73" s="406">
        <f t="shared" si="72"/>
        <v>0</v>
      </c>
      <c r="BL73" s="390"/>
      <c r="BM73" s="406">
        <f t="shared" si="73"/>
        <v>0</v>
      </c>
      <c r="BN73" s="426"/>
      <c r="BO73" s="406">
        <f t="shared" si="74"/>
        <v>0</v>
      </c>
      <c r="BP73" s="390">
        <v>818.22</v>
      </c>
      <c r="BQ73" s="406">
        <f t="shared" si="75"/>
        <v>3134074.4622627604</v>
      </c>
      <c r="BR73" s="390"/>
      <c r="BS73" s="406">
        <f t="shared" si="76"/>
        <v>0</v>
      </c>
      <c r="BT73" s="390"/>
      <c r="BU73" s="406">
        <f t="shared" si="77"/>
        <v>0</v>
      </c>
      <c r="BV73" s="390"/>
      <c r="BW73" s="406">
        <f t="shared" si="78"/>
        <v>0</v>
      </c>
      <c r="BX73" s="390"/>
      <c r="BY73" s="406">
        <f t="shared" si="79"/>
        <v>0</v>
      </c>
      <c r="BZ73" s="390"/>
      <c r="CA73" s="391">
        <f t="shared" si="80"/>
        <v>0</v>
      </c>
      <c r="CB73" s="380">
        <f t="shared" si="46"/>
        <v>0</v>
      </c>
      <c r="CC73" s="336">
        <f t="shared" si="47"/>
        <v>818.22</v>
      </c>
      <c r="CD73" s="257">
        <f t="shared" si="81"/>
        <v>3134074.4622627604</v>
      </c>
      <c r="CE73" s="337">
        <f t="shared" si="48"/>
        <v>0.95000464425041808</v>
      </c>
      <c r="CF73" s="336">
        <f t="shared" si="49"/>
        <v>43.059999999999945</v>
      </c>
      <c r="CG73" s="257">
        <f t="shared" si="82"/>
        <v>164935.15966981289</v>
      </c>
    </row>
    <row r="74" spans="2:85" s="15" customFormat="1" ht="135" outlineLevel="4" x14ac:dyDescent="0.2">
      <c r="B74" s="330"/>
      <c r="C74" s="331"/>
      <c r="D74" s="332" t="s">
        <v>178</v>
      </c>
      <c r="E74" s="333" t="s">
        <v>63</v>
      </c>
      <c r="F74" s="334">
        <v>861.28</v>
      </c>
      <c r="G74" s="335">
        <v>3830.3567038971919</v>
      </c>
      <c r="H74" s="257">
        <f t="shared" si="50"/>
        <v>3299009.6219325732</v>
      </c>
      <c r="I74" s="333"/>
      <c r="J74" s="334"/>
      <c r="K74" s="335"/>
      <c r="L74" s="257"/>
      <c r="M74" s="333" t="s">
        <v>63</v>
      </c>
      <c r="N74" s="334">
        <v>861.28</v>
      </c>
      <c r="O74" s="335">
        <v>3830.3567038971919</v>
      </c>
      <c r="P74" s="257">
        <f t="shared" si="83"/>
        <v>3299009.6219325732</v>
      </c>
      <c r="Q74" s="336">
        <f t="shared" si="51"/>
        <v>818.22</v>
      </c>
      <c r="R74" s="257">
        <f t="shared" si="52"/>
        <v>3134074.4622627604</v>
      </c>
      <c r="S74" s="337">
        <f t="shared" si="44"/>
        <v>0.95000464425041808</v>
      </c>
      <c r="T74" s="338"/>
      <c r="U74" s="257">
        <f t="shared" si="53"/>
        <v>0</v>
      </c>
      <c r="V74" s="336"/>
      <c r="W74" s="257">
        <f t="shared" si="53"/>
        <v>0</v>
      </c>
      <c r="X74" s="336"/>
      <c r="Y74" s="257">
        <f t="shared" si="54"/>
        <v>0</v>
      </c>
      <c r="Z74" s="336"/>
      <c r="AA74" s="257">
        <f t="shared" si="55"/>
        <v>0</v>
      </c>
      <c r="AB74" s="336"/>
      <c r="AC74" s="257">
        <f t="shared" si="56"/>
        <v>0</v>
      </c>
      <c r="AD74" s="281"/>
      <c r="AE74" s="257">
        <f t="shared" si="57"/>
        <v>0</v>
      </c>
      <c r="AF74" s="336"/>
      <c r="AG74" s="257">
        <f t="shared" si="58"/>
        <v>0</v>
      </c>
      <c r="AH74" s="336"/>
      <c r="AI74" s="257">
        <f t="shared" si="59"/>
        <v>0</v>
      </c>
      <c r="AJ74" s="336"/>
      <c r="AK74" s="257">
        <f t="shared" si="60"/>
        <v>0</v>
      </c>
      <c r="AL74" s="336"/>
      <c r="AM74" s="257">
        <f t="shared" si="61"/>
        <v>0</v>
      </c>
      <c r="AN74" s="336"/>
      <c r="AO74" s="261">
        <f t="shared" si="45"/>
        <v>0</v>
      </c>
      <c r="AP74" s="426"/>
      <c r="AQ74" s="406">
        <f t="shared" si="62"/>
        <v>0</v>
      </c>
      <c r="AR74" s="426"/>
      <c r="AS74" s="406">
        <f t="shared" si="63"/>
        <v>0</v>
      </c>
      <c r="AT74" s="426"/>
      <c r="AU74" s="406">
        <f t="shared" si="64"/>
        <v>0</v>
      </c>
      <c r="AV74" s="426"/>
      <c r="AW74" s="406">
        <f t="shared" si="65"/>
        <v>0</v>
      </c>
      <c r="AX74" s="426"/>
      <c r="AY74" s="406">
        <f t="shared" si="66"/>
        <v>0</v>
      </c>
      <c r="AZ74" s="426"/>
      <c r="BA74" s="406">
        <f t="shared" si="67"/>
        <v>0</v>
      </c>
      <c r="BB74" s="426"/>
      <c r="BC74" s="406">
        <f t="shared" si="68"/>
        <v>0</v>
      </c>
      <c r="BD74" s="426"/>
      <c r="BE74" s="406">
        <f t="shared" si="69"/>
        <v>0</v>
      </c>
      <c r="BF74" s="426"/>
      <c r="BG74" s="406">
        <f t="shared" si="70"/>
        <v>0</v>
      </c>
      <c r="BH74" s="426"/>
      <c r="BI74" s="406">
        <f t="shared" si="71"/>
        <v>0</v>
      </c>
      <c r="BJ74" s="426"/>
      <c r="BK74" s="406">
        <f t="shared" si="72"/>
        <v>0</v>
      </c>
      <c r="BL74" s="390"/>
      <c r="BM74" s="406">
        <f t="shared" si="73"/>
        <v>0</v>
      </c>
      <c r="BN74" s="426"/>
      <c r="BO74" s="406">
        <f t="shared" si="74"/>
        <v>0</v>
      </c>
      <c r="BP74" s="390"/>
      <c r="BQ74" s="406">
        <f t="shared" si="75"/>
        <v>0</v>
      </c>
      <c r="BR74" s="390">
        <v>818.22</v>
      </c>
      <c r="BS74" s="406">
        <f t="shared" si="76"/>
        <v>3134074.4622627604</v>
      </c>
      <c r="BT74" s="390"/>
      <c r="BU74" s="406">
        <f t="shared" si="77"/>
        <v>0</v>
      </c>
      <c r="BV74" s="390"/>
      <c r="BW74" s="406">
        <f t="shared" si="78"/>
        <v>0</v>
      </c>
      <c r="BX74" s="390"/>
      <c r="BY74" s="406">
        <f t="shared" si="79"/>
        <v>0</v>
      </c>
      <c r="BZ74" s="390"/>
      <c r="CA74" s="391">
        <f t="shared" si="80"/>
        <v>0</v>
      </c>
      <c r="CB74" s="380">
        <f t="shared" si="46"/>
        <v>0</v>
      </c>
      <c r="CC74" s="336">
        <f t="shared" si="47"/>
        <v>818.22</v>
      </c>
      <c r="CD74" s="257">
        <f t="shared" si="81"/>
        <v>3134074.4622627604</v>
      </c>
      <c r="CE74" s="337">
        <f t="shared" si="48"/>
        <v>0.95000464425041808</v>
      </c>
      <c r="CF74" s="336">
        <f t="shared" si="49"/>
        <v>43.059999999999945</v>
      </c>
      <c r="CG74" s="257">
        <f t="shared" si="82"/>
        <v>164935.15966981289</v>
      </c>
    </row>
    <row r="75" spans="2:85" s="15" customFormat="1" ht="120" outlineLevel="4" x14ac:dyDescent="0.2">
      <c r="B75" s="330"/>
      <c r="C75" s="331"/>
      <c r="D75" s="332" t="s">
        <v>179</v>
      </c>
      <c r="E75" s="333" t="s">
        <v>63</v>
      </c>
      <c r="F75" s="334">
        <v>872.92</v>
      </c>
      <c r="G75" s="335">
        <v>3830.3567038971919</v>
      </c>
      <c r="H75" s="257">
        <f t="shared" si="50"/>
        <v>3343594.9739659368</v>
      </c>
      <c r="I75" s="333"/>
      <c r="J75" s="334"/>
      <c r="K75" s="335"/>
      <c r="L75" s="257"/>
      <c r="M75" s="333" t="s">
        <v>63</v>
      </c>
      <c r="N75" s="334">
        <v>872.92</v>
      </c>
      <c r="O75" s="335">
        <v>3830.3567038971919</v>
      </c>
      <c r="P75" s="257">
        <f t="shared" si="83"/>
        <v>3343594.9739659368</v>
      </c>
      <c r="Q75" s="336">
        <f t="shared" si="51"/>
        <v>829.274</v>
      </c>
      <c r="R75" s="257">
        <f t="shared" si="52"/>
        <v>3176415.2252676398</v>
      </c>
      <c r="S75" s="337">
        <f t="shared" si="44"/>
        <v>0.95</v>
      </c>
      <c r="T75" s="338"/>
      <c r="U75" s="257">
        <f t="shared" si="53"/>
        <v>0</v>
      </c>
      <c r="V75" s="336"/>
      <c r="W75" s="257">
        <f t="shared" si="53"/>
        <v>0</v>
      </c>
      <c r="X75" s="336"/>
      <c r="Y75" s="257">
        <f t="shared" si="54"/>
        <v>0</v>
      </c>
      <c r="Z75" s="336"/>
      <c r="AA75" s="257">
        <f t="shared" si="55"/>
        <v>0</v>
      </c>
      <c r="AB75" s="336"/>
      <c r="AC75" s="257">
        <f t="shared" si="56"/>
        <v>0</v>
      </c>
      <c r="AD75" s="281"/>
      <c r="AE75" s="257">
        <f t="shared" si="57"/>
        <v>0</v>
      </c>
      <c r="AF75" s="336"/>
      <c r="AG75" s="257">
        <f t="shared" si="58"/>
        <v>0</v>
      </c>
      <c r="AH75" s="336"/>
      <c r="AI75" s="257">
        <f t="shared" si="59"/>
        <v>0</v>
      </c>
      <c r="AJ75" s="336"/>
      <c r="AK75" s="257">
        <f t="shared" si="60"/>
        <v>0</v>
      </c>
      <c r="AL75" s="336"/>
      <c r="AM75" s="257">
        <f t="shared" si="61"/>
        <v>0</v>
      </c>
      <c r="AN75" s="336"/>
      <c r="AO75" s="261">
        <f t="shared" si="45"/>
        <v>0</v>
      </c>
      <c r="AP75" s="426"/>
      <c r="AQ75" s="406">
        <f t="shared" si="62"/>
        <v>0</v>
      </c>
      <c r="AR75" s="426"/>
      <c r="AS75" s="406">
        <f t="shared" si="63"/>
        <v>0</v>
      </c>
      <c r="AT75" s="426"/>
      <c r="AU75" s="406">
        <f t="shared" si="64"/>
        <v>0</v>
      </c>
      <c r="AV75" s="426"/>
      <c r="AW75" s="406">
        <f t="shared" si="65"/>
        <v>0</v>
      </c>
      <c r="AX75" s="426"/>
      <c r="AY75" s="406">
        <f t="shared" si="66"/>
        <v>0</v>
      </c>
      <c r="AZ75" s="426"/>
      <c r="BA75" s="406">
        <f t="shared" si="67"/>
        <v>0</v>
      </c>
      <c r="BB75" s="426"/>
      <c r="BC75" s="406">
        <f t="shared" si="68"/>
        <v>0</v>
      </c>
      <c r="BD75" s="426"/>
      <c r="BE75" s="406">
        <f t="shared" si="69"/>
        <v>0</v>
      </c>
      <c r="BF75" s="426"/>
      <c r="BG75" s="406">
        <f t="shared" si="70"/>
        <v>0</v>
      </c>
      <c r="BH75" s="426"/>
      <c r="BI75" s="406">
        <f t="shared" si="71"/>
        <v>0</v>
      </c>
      <c r="BJ75" s="426"/>
      <c r="BK75" s="406">
        <f t="shared" si="72"/>
        <v>0</v>
      </c>
      <c r="BL75" s="390"/>
      <c r="BM75" s="406">
        <f t="shared" si="73"/>
        <v>0</v>
      </c>
      <c r="BN75" s="426"/>
      <c r="BO75" s="406">
        <f t="shared" si="74"/>
        <v>0</v>
      </c>
      <c r="BP75" s="390"/>
      <c r="BQ75" s="406">
        <f t="shared" si="75"/>
        <v>0</v>
      </c>
      <c r="BR75" s="390"/>
      <c r="BS75" s="406">
        <f t="shared" si="76"/>
        <v>0</v>
      </c>
      <c r="BT75" s="390">
        <v>829.274</v>
      </c>
      <c r="BU75" s="406">
        <f t="shared" si="77"/>
        <v>3176415.2252676398</v>
      </c>
      <c r="BV75" s="390"/>
      <c r="BW75" s="406">
        <f t="shared" si="78"/>
        <v>0</v>
      </c>
      <c r="BX75" s="390"/>
      <c r="BY75" s="406">
        <f t="shared" si="79"/>
        <v>0</v>
      </c>
      <c r="BZ75" s="390"/>
      <c r="CA75" s="391">
        <f t="shared" si="80"/>
        <v>0</v>
      </c>
      <c r="CB75" s="380">
        <f t="shared" si="46"/>
        <v>0</v>
      </c>
      <c r="CC75" s="336">
        <f t="shared" si="47"/>
        <v>829.274</v>
      </c>
      <c r="CD75" s="257">
        <f t="shared" si="81"/>
        <v>3176415.2252676398</v>
      </c>
      <c r="CE75" s="337">
        <f t="shared" si="48"/>
        <v>0.95</v>
      </c>
      <c r="CF75" s="336">
        <f t="shared" si="49"/>
        <v>43.645999999999958</v>
      </c>
      <c r="CG75" s="257">
        <f t="shared" si="82"/>
        <v>167179.74869829667</v>
      </c>
    </row>
    <row r="76" spans="2:85" s="15" customFormat="1" ht="120" outlineLevel="4" x14ac:dyDescent="0.2">
      <c r="B76" s="330"/>
      <c r="C76" s="331"/>
      <c r="D76" s="332" t="s">
        <v>180</v>
      </c>
      <c r="E76" s="333" t="s">
        <v>63</v>
      </c>
      <c r="F76" s="334">
        <v>77.44</v>
      </c>
      <c r="G76" s="335">
        <v>3830.3567038971919</v>
      </c>
      <c r="H76" s="257">
        <f t="shared" si="50"/>
        <v>296622.82314979855</v>
      </c>
      <c r="I76" s="333"/>
      <c r="J76" s="334"/>
      <c r="K76" s="335"/>
      <c r="L76" s="257"/>
      <c r="M76" s="333" t="s">
        <v>63</v>
      </c>
      <c r="N76" s="334">
        <v>77.44</v>
      </c>
      <c r="O76" s="335">
        <v>3830.3567038971919</v>
      </c>
      <c r="P76" s="257">
        <f t="shared" si="83"/>
        <v>296622.82314979855</v>
      </c>
      <c r="Q76" s="336">
        <f t="shared" si="51"/>
        <v>73.567999999999998</v>
      </c>
      <c r="R76" s="257">
        <f t="shared" si="52"/>
        <v>281791.68199230859</v>
      </c>
      <c r="S76" s="337">
        <f t="shared" si="44"/>
        <v>0.94999999999999984</v>
      </c>
      <c r="T76" s="338"/>
      <c r="U76" s="257">
        <f t="shared" si="53"/>
        <v>0</v>
      </c>
      <c r="V76" s="336"/>
      <c r="W76" s="257">
        <f t="shared" si="53"/>
        <v>0</v>
      </c>
      <c r="X76" s="336"/>
      <c r="Y76" s="257">
        <f t="shared" si="54"/>
        <v>0</v>
      </c>
      <c r="Z76" s="336"/>
      <c r="AA76" s="257">
        <f t="shared" si="55"/>
        <v>0</v>
      </c>
      <c r="AB76" s="336"/>
      <c r="AC76" s="257">
        <f t="shared" si="56"/>
        <v>0</v>
      </c>
      <c r="AD76" s="281"/>
      <c r="AE76" s="257">
        <f t="shared" si="57"/>
        <v>0</v>
      </c>
      <c r="AF76" s="336"/>
      <c r="AG76" s="257">
        <f t="shared" si="58"/>
        <v>0</v>
      </c>
      <c r="AH76" s="336"/>
      <c r="AI76" s="257">
        <f t="shared" si="59"/>
        <v>0</v>
      </c>
      <c r="AJ76" s="336"/>
      <c r="AK76" s="257">
        <f t="shared" si="60"/>
        <v>0</v>
      </c>
      <c r="AL76" s="336"/>
      <c r="AM76" s="257">
        <f t="shared" si="61"/>
        <v>0</v>
      </c>
      <c r="AN76" s="336"/>
      <c r="AO76" s="261">
        <f t="shared" si="45"/>
        <v>0</v>
      </c>
      <c r="AP76" s="426"/>
      <c r="AQ76" s="406">
        <f t="shared" si="62"/>
        <v>0</v>
      </c>
      <c r="AR76" s="426"/>
      <c r="AS76" s="406">
        <f t="shared" si="63"/>
        <v>0</v>
      </c>
      <c r="AT76" s="426"/>
      <c r="AU76" s="406">
        <f t="shared" si="64"/>
        <v>0</v>
      </c>
      <c r="AV76" s="426"/>
      <c r="AW76" s="406">
        <f t="shared" si="65"/>
        <v>0</v>
      </c>
      <c r="AX76" s="426"/>
      <c r="AY76" s="406">
        <f t="shared" si="66"/>
        <v>0</v>
      </c>
      <c r="AZ76" s="426"/>
      <c r="BA76" s="406">
        <f t="shared" si="67"/>
        <v>0</v>
      </c>
      <c r="BB76" s="426"/>
      <c r="BC76" s="406">
        <f t="shared" si="68"/>
        <v>0</v>
      </c>
      <c r="BD76" s="426"/>
      <c r="BE76" s="406">
        <f t="shared" si="69"/>
        <v>0</v>
      </c>
      <c r="BF76" s="426"/>
      <c r="BG76" s="406">
        <f t="shared" si="70"/>
        <v>0</v>
      </c>
      <c r="BH76" s="426"/>
      <c r="BI76" s="406">
        <f t="shared" si="71"/>
        <v>0</v>
      </c>
      <c r="BJ76" s="426"/>
      <c r="BK76" s="406">
        <f t="shared" si="72"/>
        <v>0</v>
      </c>
      <c r="BL76" s="390"/>
      <c r="BM76" s="406">
        <f t="shared" si="73"/>
        <v>0</v>
      </c>
      <c r="BN76" s="426"/>
      <c r="BO76" s="406">
        <f t="shared" si="74"/>
        <v>0</v>
      </c>
      <c r="BP76" s="390"/>
      <c r="BQ76" s="406">
        <f t="shared" si="75"/>
        <v>0</v>
      </c>
      <c r="BR76" s="390"/>
      <c r="BS76" s="406">
        <f t="shared" si="76"/>
        <v>0</v>
      </c>
      <c r="BT76" s="390"/>
      <c r="BU76" s="406">
        <f t="shared" si="77"/>
        <v>0</v>
      </c>
      <c r="BV76" s="390">
        <v>73.567999999999998</v>
      </c>
      <c r="BW76" s="406">
        <f t="shared" si="78"/>
        <v>281791.68199230859</v>
      </c>
      <c r="BX76" s="390"/>
      <c r="BY76" s="406">
        <f t="shared" si="79"/>
        <v>0</v>
      </c>
      <c r="BZ76" s="390"/>
      <c r="CA76" s="391">
        <f t="shared" si="80"/>
        <v>0</v>
      </c>
      <c r="CB76" s="380">
        <f t="shared" si="46"/>
        <v>0</v>
      </c>
      <c r="CC76" s="336">
        <f t="shared" si="47"/>
        <v>73.567999999999998</v>
      </c>
      <c r="CD76" s="257">
        <f t="shared" si="81"/>
        <v>281791.68199230859</v>
      </c>
      <c r="CE76" s="337">
        <f t="shared" si="48"/>
        <v>0.94999999999999984</v>
      </c>
      <c r="CF76" s="336">
        <f t="shared" si="49"/>
        <v>3.8719999999999999</v>
      </c>
      <c r="CG76" s="257">
        <f t="shared" si="82"/>
        <v>14831.141157489927</v>
      </c>
    </row>
    <row r="77" spans="2:85" s="15" customFormat="1" ht="15.75" outlineLevel="4" x14ac:dyDescent="0.2">
      <c r="B77" s="715"/>
      <c r="C77" s="716"/>
      <c r="D77" s="730" t="s">
        <v>254</v>
      </c>
      <c r="E77" s="718"/>
      <c r="F77" s="719"/>
      <c r="G77" s="335"/>
      <c r="H77" s="257"/>
      <c r="I77" s="718"/>
      <c r="J77" s="719"/>
      <c r="K77" s="335"/>
      <c r="L77" s="257"/>
      <c r="M77" s="718"/>
      <c r="N77" s="719"/>
      <c r="O77" s="335"/>
      <c r="P77" s="257"/>
      <c r="Q77" s="336">
        <f t="shared" si="51"/>
        <v>0</v>
      </c>
      <c r="R77" s="261"/>
      <c r="S77" s="337"/>
      <c r="T77" s="721"/>
      <c r="U77" s="257"/>
      <c r="V77" s="720"/>
      <c r="W77" s="257"/>
      <c r="X77" s="720"/>
      <c r="Y77" s="257"/>
      <c r="Z77" s="720"/>
      <c r="AA77" s="257"/>
      <c r="AB77" s="720"/>
      <c r="AC77" s="257"/>
      <c r="AD77" s="731"/>
      <c r="AE77" s="257"/>
      <c r="AF77" s="720"/>
      <c r="AG77" s="257"/>
      <c r="AH77" s="720"/>
      <c r="AI77" s="257"/>
      <c r="AJ77" s="720"/>
      <c r="AK77" s="257"/>
      <c r="AL77" s="720"/>
      <c r="AM77" s="257"/>
      <c r="AN77" s="720"/>
      <c r="AO77" s="261"/>
      <c r="AP77" s="426"/>
      <c r="AQ77" s="406"/>
      <c r="AR77" s="426"/>
      <c r="AS77" s="406"/>
      <c r="AT77" s="426"/>
      <c r="AU77" s="406"/>
      <c r="AV77" s="426"/>
      <c r="AW77" s="406"/>
      <c r="AX77" s="426"/>
      <c r="AY77" s="406"/>
      <c r="AZ77" s="426"/>
      <c r="BA77" s="406"/>
      <c r="BB77" s="426"/>
      <c r="BC77" s="406"/>
      <c r="BD77" s="426"/>
      <c r="BE77" s="406"/>
      <c r="BF77" s="426"/>
      <c r="BG77" s="406"/>
      <c r="BH77" s="426"/>
      <c r="BI77" s="406"/>
      <c r="BJ77" s="426"/>
      <c r="BK77" s="406"/>
      <c r="BL77" s="724"/>
      <c r="BM77" s="406"/>
      <c r="BN77" s="426"/>
      <c r="BO77" s="406"/>
      <c r="BP77" s="724"/>
      <c r="BQ77" s="406"/>
      <c r="BR77" s="390"/>
      <c r="BS77" s="406"/>
      <c r="BT77" s="390"/>
      <c r="BU77" s="406"/>
      <c r="BV77" s="390"/>
      <c r="BW77" s="406"/>
      <c r="BX77" s="390"/>
      <c r="BY77" s="406"/>
      <c r="BZ77" s="390"/>
      <c r="CA77" s="391"/>
      <c r="CB77" s="380"/>
      <c r="CC77" s="720"/>
      <c r="CD77" s="257"/>
      <c r="CE77" s="337"/>
      <c r="CF77" s="720"/>
      <c r="CG77" s="257"/>
    </row>
    <row r="78" spans="2:85" s="15" customFormat="1" ht="75" outlineLevel="4" x14ac:dyDescent="0.2">
      <c r="B78" s="330"/>
      <c r="C78" s="331"/>
      <c r="D78" s="332" t="s">
        <v>212</v>
      </c>
      <c r="E78" s="333" t="s">
        <v>113</v>
      </c>
      <c r="F78" s="334">
        <v>1</v>
      </c>
      <c r="G78" s="335">
        <v>2047891.85</v>
      </c>
      <c r="H78" s="257">
        <f>F78*G78</f>
        <v>2047891.85</v>
      </c>
      <c r="I78" s="333"/>
      <c r="J78" s="334"/>
      <c r="K78" s="335"/>
      <c r="L78" s="257"/>
      <c r="M78" s="333" t="s">
        <v>113</v>
      </c>
      <c r="N78" s="334">
        <v>1</v>
      </c>
      <c r="O78" s="335">
        <v>2047891.85</v>
      </c>
      <c r="P78" s="257">
        <f>N78*O78</f>
        <v>2047891.85</v>
      </c>
      <c r="Q78" s="336">
        <f t="shared" si="51"/>
        <v>0.96744731719999999</v>
      </c>
      <c r="R78" s="261">
        <f>$G78*Q78</f>
        <v>1981227.4761982448</v>
      </c>
      <c r="S78" s="337">
        <f t="shared" ref="S78:S104" si="84">R78/H78</f>
        <v>0.96744731719999999</v>
      </c>
      <c r="T78" s="338"/>
      <c r="U78" s="257">
        <f>$G78*T78</f>
        <v>0</v>
      </c>
      <c r="V78" s="336"/>
      <c r="W78" s="257">
        <f>$G78*V78</f>
        <v>0</v>
      </c>
      <c r="X78" s="336"/>
      <c r="Y78" s="257">
        <f t="shared" ref="Y78:Y85" si="85">$G78*X78</f>
        <v>0</v>
      </c>
      <c r="Z78" s="336"/>
      <c r="AA78" s="257">
        <f t="shared" ref="AA78:AA85" si="86">$G78*Z78</f>
        <v>0</v>
      </c>
      <c r="AB78" s="336"/>
      <c r="AC78" s="257">
        <f t="shared" ref="AC78:AC85" si="87">$G78*AB78</f>
        <v>0</v>
      </c>
      <c r="AD78" s="281"/>
      <c r="AE78" s="257">
        <f t="shared" ref="AE78:AE85" si="88">$G78*AD78</f>
        <v>0</v>
      </c>
      <c r="AF78" s="336"/>
      <c r="AG78" s="257">
        <f t="shared" ref="AG78:AG85" si="89">$G78*AF78</f>
        <v>0</v>
      </c>
      <c r="AH78" s="336">
        <v>0.81379862719999996</v>
      </c>
      <c r="AI78" s="257">
        <f t="shared" ref="AI78:AI85" si="90">$G78*AH78</f>
        <v>1666571.5761840683</v>
      </c>
      <c r="AJ78" s="336"/>
      <c r="AK78" s="257">
        <f t="shared" ref="AK78:AK85" si="91">$G78*AJ78</f>
        <v>0</v>
      </c>
      <c r="AL78" s="336"/>
      <c r="AM78" s="257">
        <f>$G78*AL78</f>
        <v>0</v>
      </c>
      <c r="AN78" s="336"/>
      <c r="AO78" s="261">
        <f t="shared" ref="AO78:AO85" si="92">$G78*AN78</f>
        <v>0</v>
      </c>
      <c r="AP78" s="426"/>
      <c r="AQ78" s="406">
        <f t="shared" ref="AQ78:AQ85" si="93">$G78*AP78</f>
        <v>0</v>
      </c>
      <c r="AR78" s="426"/>
      <c r="AS78" s="406">
        <f t="shared" ref="AS78:AS85" si="94">$G78*AR78</f>
        <v>0</v>
      </c>
      <c r="AT78" s="426"/>
      <c r="AU78" s="406">
        <f t="shared" ref="AU78:AU85" si="95">$G78*AT78</f>
        <v>0</v>
      </c>
      <c r="AV78" s="426"/>
      <c r="AW78" s="406">
        <f t="shared" ref="AW78:AW85" si="96">$G78*AV78</f>
        <v>0</v>
      </c>
      <c r="AX78" s="426"/>
      <c r="AY78" s="406">
        <f t="shared" ref="AY78:AY85" si="97">$G78*AX78</f>
        <v>0</v>
      </c>
      <c r="AZ78" s="426"/>
      <c r="BA78" s="406">
        <f t="shared" ref="BA78:BA85" si="98">$G78*AZ78</f>
        <v>0</v>
      </c>
      <c r="BB78" s="426"/>
      <c r="BC78" s="406">
        <f t="shared" ref="BC78:BC85" si="99">$G78*BB78</f>
        <v>0</v>
      </c>
      <c r="BD78" s="426"/>
      <c r="BE78" s="406">
        <f t="shared" ref="BE78:BE85" si="100">$G78*BD78</f>
        <v>0</v>
      </c>
      <c r="BF78" s="426"/>
      <c r="BG78" s="406">
        <f t="shared" ref="BG78:BG85" si="101">$G78*BF78</f>
        <v>0</v>
      </c>
      <c r="BH78" s="426"/>
      <c r="BI78" s="406">
        <f t="shared" ref="BI78:BI85" si="102">$G78*BH78</f>
        <v>0</v>
      </c>
      <c r="BJ78" s="426">
        <v>7.6824345000000002E-2</v>
      </c>
      <c r="BK78" s="406">
        <f t="shared" ref="BK78:BK85" si="103">$G78*BJ78</f>
        <v>157327.95000708825</v>
      </c>
      <c r="BL78" s="390"/>
      <c r="BM78" s="406">
        <f t="shared" ref="BM78:BM85" si="104">$G78*BL78</f>
        <v>0</v>
      </c>
      <c r="BN78" s="426"/>
      <c r="BO78" s="406">
        <f t="shared" ref="BO78:BO85" si="105">$G78*BN78</f>
        <v>0</v>
      </c>
      <c r="BP78" s="390">
        <v>7.6824345000000002E-2</v>
      </c>
      <c r="BQ78" s="406">
        <f t="shared" ref="BQ78:BQ85" si="106">$G78*BP78</f>
        <v>157327.95000708825</v>
      </c>
      <c r="BR78" s="390"/>
      <c r="BS78" s="406">
        <f t="shared" ref="BS78:BS85" si="107">$G78*BR78</f>
        <v>0</v>
      </c>
      <c r="BT78" s="390"/>
      <c r="BU78" s="406">
        <f t="shared" ref="BU78:BU85" si="108">$G78*BT78</f>
        <v>0</v>
      </c>
      <c r="BV78" s="390"/>
      <c r="BW78" s="406">
        <f t="shared" ref="BW78:BW85" si="109">$G78*BV78</f>
        <v>0</v>
      </c>
      <c r="BX78" s="390"/>
      <c r="BY78" s="406">
        <f t="shared" ref="BY78:BY85" si="110">$G78*BX78</f>
        <v>0</v>
      </c>
      <c r="BZ78" s="390"/>
      <c r="CA78" s="391">
        <f>$G78*BZ78</f>
        <v>0</v>
      </c>
      <c r="CB78" s="380">
        <f t="shared" ref="CB78:CB106" si="111">CA78/H78</f>
        <v>0</v>
      </c>
      <c r="CC78" s="336">
        <f t="shared" si="47"/>
        <v>0.96744731719999999</v>
      </c>
      <c r="CD78" s="257">
        <f t="shared" ref="CD78:CD85" si="112">$G78*CC78</f>
        <v>1981227.4761982448</v>
      </c>
      <c r="CE78" s="337">
        <f t="shared" ref="CE78:CE105" si="113">CD78/H78</f>
        <v>0.96744731719999999</v>
      </c>
      <c r="CF78" s="336">
        <f t="shared" ref="CF78:CF85" si="114">F78-CC78</f>
        <v>3.255268280000001E-2</v>
      </c>
      <c r="CG78" s="257">
        <f>$G78*CF78</f>
        <v>66664.37380175521</v>
      </c>
    </row>
    <row r="79" spans="2:85" s="15" customFormat="1" ht="60" outlineLevel="4" x14ac:dyDescent="0.2">
      <c r="B79" s="330"/>
      <c r="C79" s="331"/>
      <c r="D79" s="433" t="s">
        <v>213</v>
      </c>
      <c r="E79" s="333" t="s">
        <v>131</v>
      </c>
      <c r="F79" s="334">
        <v>12</v>
      </c>
      <c r="G79" s="434">
        <v>194433.34</v>
      </c>
      <c r="H79" s="435">
        <v>2333200.08</v>
      </c>
      <c r="I79" s="333"/>
      <c r="J79" s="334"/>
      <c r="K79" s="434"/>
      <c r="L79" s="435"/>
      <c r="M79" s="333" t="s">
        <v>131</v>
      </c>
      <c r="N79" s="334">
        <v>12</v>
      </c>
      <c r="O79" s="434">
        <v>194433.34</v>
      </c>
      <c r="P79" s="435">
        <f>N79*O79</f>
        <v>2333200.08</v>
      </c>
      <c r="Q79" s="336">
        <f>+T79+V79+X79+Z79+AB79+AD79+AF79+AH79+AJ79+AL79+AN79+AP79+AR79+AT79+AV79+AX79+AZ79+BB79+BD79+BF79+BH79+BJ79+BL79+BN79+BP79+BR79+BT79+BV79+BX79</f>
        <v>9.7199999999999989</v>
      </c>
      <c r="R79" s="436">
        <f>SUM(+AM79+AQ79+AU79+AY79+BC79+BE79+BG79+BI79+BM79+BK79+BO79+BU79+BW79+BY79)</f>
        <v>1889892.0668000001</v>
      </c>
      <c r="S79" s="437">
        <f>R79/H79</f>
        <v>0.81000000085719182</v>
      </c>
      <c r="T79" s="338"/>
      <c r="U79" s="435">
        <f>$G79*T79</f>
        <v>0</v>
      </c>
      <c r="V79" s="336"/>
      <c r="W79" s="435">
        <f>$G79*V79</f>
        <v>0</v>
      </c>
      <c r="X79" s="336"/>
      <c r="Y79" s="435">
        <f t="shared" si="85"/>
        <v>0</v>
      </c>
      <c r="Z79" s="336"/>
      <c r="AA79" s="435">
        <f t="shared" si="86"/>
        <v>0</v>
      </c>
      <c r="AB79" s="336"/>
      <c r="AC79" s="435">
        <f t="shared" si="87"/>
        <v>0</v>
      </c>
      <c r="AD79" s="438"/>
      <c r="AE79" s="435">
        <f t="shared" si="88"/>
        <v>0</v>
      </c>
      <c r="AF79" s="336"/>
      <c r="AG79" s="435">
        <f t="shared" si="89"/>
        <v>0</v>
      </c>
      <c r="AH79" s="336"/>
      <c r="AI79" s="435">
        <f t="shared" si="90"/>
        <v>0</v>
      </c>
      <c r="AJ79" s="336"/>
      <c r="AK79" s="435">
        <f t="shared" si="91"/>
        <v>0</v>
      </c>
      <c r="AL79" s="336">
        <v>1</v>
      </c>
      <c r="AM79" s="435">
        <v>233320.008</v>
      </c>
      <c r="AN79" s="336"/>
      <c r="AO79" s="436">
        <f t="shared" si="92"/>
        <v>0</v>
      </c>
      <c r="AP79" s="439">
        <v>1</v>
      </c>
      <c r="AQ79" s="435">
        <v>233320.008</v>
      </c>
      <c r="AR79" s="439"/>
      <c r="AS79" s="440">
        <f t="shared" si="94"/>
        <v>0</v>
      </c>
      <c r="AT79" s="439">
        <v>1</v>
      </c>
      <c r="AU79" s="435">
        <v>233320.008</v>
      </c>
      <c r="AV79" s="439"/>
      <c r="AW79" s="440">
        <f t="shared" si="96"/>
        <v>0</v>
      </c>
      <c r="AX79" s="439">
        <v>1</v>
      </c>
      <c r="AY79" s="435">
        <v>233320.008</v>
      </c>
      <c r="AZ79" s="439"/>
      <c r="BA79" s="440">
        <f t="shared" si="98"/>
        <v>0</v>
      </c>
      <c r="BB79" s="439">
        <v>1</v>
      </c>
      <c r="BC79" s="440">
        <f t="shared" si="99"/>
        <v>194433.34</v>
      </c>
      <c r="BD79" s="439"/>
      <c r="BE79" s="440">
        <v>-155546.67000000001</v>
      </c>
      <c r="BF79" s="439">
        <v>1</v>
      </c>
      <c r="BG79" s="440">
        <f t="shared" si="101"/>
        <v>194433.34</v>
      </c>
      <c r="BH79" s="439"/>
      <c r="BI79" s="440">
        <f t="shared" si="102"/>
        <v>0</v>
      </c>
      <c r="BJ79" s="439">
        <v>1</v>
      </c>
      <c r="BK79" s="440">
        <f t="shared" si="103"/>
        <v>194433.34</v>
      </c>
      <c r="BL79" s="390"/>
      <c r="BM79" s="440">
        <f t="shared" si="104"/>
        <v>0</v>
      </c>
      <c r="BN79" s="439">
        <v>0.72</v>
      </c>
      <c r="BO79" s="440">
        <f t="shared" si="105"/>
        <v>139992.0048</v>
      </c>
      <c r="BP79" s="390"/>
      <c r="BQ79" s="440">
        <f t="shared" si="106"/>
        <v>0</v>
      </c>
      <c r="BR79" s="390"/>
      <c r="BS79" s="440">
        <f t="shared" si="107"/>
        <v>0</v>
      </c>
      <c r="BT79" s="390">
        <v>1</v>
      </c>
      <c r="BU79" s="440">
        <f t="shared" si="108"/>
        <v>194433.34</v>
      </c>
      <c r="BV79" s="390">
        <v>1</v>
      </c>
      <c r="BW79" s="440">
        <f t="shared" si="109"/>
        <v>194433.34</v>
      </c>
      <c r="BX79" s="390"/>
      <c r="BY79" s="440">
        <f t="shared" si="110"/>
        <v>0</v>
      </c>
      <c r="BZ79" s="390"/>
      <c r="CA79" s="441">
        <f>($G79*BZ79)</f>
        <v>0</v>
      </c>
      <c r="CB79" s="442">
        <f t="shared" si="111"/>
        <v>0</v>
      </c>
      <c r="CC79" s="336">
        <f t="shared" si="47"/>
        <v>9.7199999999999989</v>
      </c>
      <c r="CD79" s="435">
        <f t="shared" si="112"/>
        <v>1889892.0647999998</v>
      </c>
      <c r="CE79" s="437">
        <f t="shared" si="113"/>
        <v>0.80999999999999994</v>
      </c>
      <c r="CF79" s="336">
        <f t="shared" si="114"/>
        <v>2.2800000000000011</v>
      </c>
      <c r="CG79" s="435">
        <f>$G79*CF79</f>
        <v>443308.0152000002</v>
      </c>
    </row>
    <row r="80" spans="2:85" s="15" customFormat="1" ht="15.75" outlineLevel="3" x14ac:dyDescent="0.2">
      <c r="B80" s="330"/>
      <c r="C80" s="331"/>
      <c r="D80" s="332" t="s">
        <v>214</v>
      </c>
      <c r="E80" s="333" t="s">
        <v>113</v>
      </c>
      <c r="F80" s="334">
        <v>1</v>
      </c>
      <c r="G80" s="335">
        <v>87000</v>
      </c>
      <c r="H80" s="257">
        <f t="shared" ref="H80:H85" si="115">F80*G80</f>
        <v>87000</v>
      </c>
      <c r="I80" s="333"/>
      <c r="J80" s="334"/>
      <c r="K80" s="335"/>
      <c r="L80" s="257"/>
      <c r="M80" s="333" t="s">
        <v>113</v>
      </c>
      <c r="N80" s="334">
        <v>1</v>
      </c>
      <c r="O80" s="335">
        <v>87000</v>
      </c>
      <c r="P80" s="257">
        <f t="shared" ref="P80:P85" si="116">N80*O80</f>
        <v>87000</v>
      </c>
      <c r="Q80" s="336">
        <f t="shared" si="51"/>
        <v>0</v>
      </c>
      <c r="R80" s="261">
        <f t="shared" ref="R80:R85" si="117">$G80*Q80</f>
        <v>0</v>
      </c>
      <c r="S80" s="337">
        <f t="shared" si="84"/>
        <v>0</v>
      </c>
      <c r="T80" s="338"/>
      <c r="U80" s="257">
        <f>$G80*T80</f>
        <v>0</v>
      </c>
      <c r="V80" s="336"/>
      <c r="W80" s="257">
        <f>$G80*V80</f>
        <v>0</v>
      </c>
      <c r="X80" s="336"/>
      <c r="Y80" s="257">
        <f t="shared" si="85"/>
        <v>0</v>
      </c>
      <c r="Z80" s="336"/>
      <c r="AA80" s="257">
        <f t="shared" si="86"/>
        <v>0</v>
      </c>
      <c r="AB80" s="336"/>
      <c r="AC80" s="257">
        <f t="shared" si="87"/>
        <v>0</v>
      </c>
      <c r="AD80" s="340"/>
      <c r="AE80" s="257">
        <f t="shared" si="88"/>
        <v>0</v>
      </c>
      <c r="AF80" s="336"/>
      <c r="AG80" s="257">
        <f t="shared" si="89"/>
        <v>0</v>
      </c>
      <c r="AH80" s="336"/>
      <c r="AI80" s="257">
        <f t="shared" si="90"/>
        <v>0</v>
      </c>
      <c r="AJ80" s="336"/>
      <c r="AK80" s="257">
        <f t="shared" si="91"/>
        <v>0</v>
      </c>
      <c r="AL80" s="336"/>
      <c r="AM80" s="257">
        <f t="shared" ref="AM80:AM85" si="118">$G80*AL80</f>
        <v>0</v>
      </c>
      <c r="AN80" s="336"/>
      <c r="AO80" s="261">
        <f t="shared" si="92"/>
        <v>0</v>
      </c>
      <c r="AP80" s="426"/>
      <c r="AQ80" s="406">
        <f t="shared" si="93"/>
        <v>0</v>
      </c>
      <c r="AR80" s="426"/>
      <c r="AS80" s="406">
        <f t="shared" si="94"/>
        <v>0</v>
      </c>
      <c r="AT80" s="426"/>
      <c r="AU80" s="406">
        <f t="shared" si="95"/>
        <v>0</v>
      </c>
      <c r="AV80" s="426"/>
      <c r="AW80" s="406">
        <f t="shared" si="96"/>
        <v>0</v>
      </c>
      <c r="AX80" s="426"/>
      <c r="AY80" s="406">
        <f t="shared" si="97"/>
        <v>0</v>
      </c>
      <c r="AZ80" s="426"/>
      <c r="BA80" s="406">
        <f t="shared" si="98"/>
        <v>0</v>
      </c>
      <c r="BB80" s="426"/>
      <c r="BC80" s="406">
        <f t="shared" si="99"/>
        <v>0</v>
      </c>
      <c r="BD80" s="426"/>
      <c r="BE80" s="406">
        <f t="shared" si="100"/>
        <v>0</v>
      </c>
      <c r="BF80" s="426"/>
      <c r="BG80" s="406">
        <f t="shared" si="101"/>
        <v>0</v>
      </c>
      <c r="BH80" s="426"/>
      <c r="BI80" s="406">
        <f t="shared" si="102"/>
        <v>0</v>
      </c>
      <c r="BJ80" s="426"/>
      <c r="BK80" s="406">
        <f t="shared" si="103"/>
        <v>0</v>
      </c>
      <c r="BL80" s="390"/>
      <c r="BM80" s="406">
        <f t="shared" si="104"/>
        <v>0</v>
      </c>
      <c r="BN80" s="426"/>
      <c r="BO80" s="406">
        <f t="shared" si="105"/>
        <v>0</v>
      </c>
      <c r="BP80" s="390"/>
      <c r="BQ80" s="406">
        <f t="shared" si="106"/>
        <v>0</v>
      </c>
      <c r="BR80" s="390"/>
      <c r="BS80" s="406">
        <f t="shared" si="107"/>
        <v>0</v>
      </c>
      <c r="BT80" s="390"/>
      <c r="BU80" s="406">
        <f t="shared" si="108"/>
        <v>0</v>
      </c>
      <c r="BV80" s="390"/>
      <c r="BW80" s="406">
        <f t="shared" si="109"/>
        <v>0</v>
      </c>
      <c r="BX80" s="390"/>
      <c r="BY80" s="406">
        <f t="shared" si="110"/>
        <v>0</v>
      </c>
      <c r="BZ80" s="390"/>
      <c r="CA80" s="391">
        <f t="shared" ref="CA80:CA85" si="119">$G80*BZ80</f>
        <v>0</v>
      </c>
      <c r="CB80" s="380">
        <f t="shared" si="111"/>
        <v>0</v>
      </c>
      <c r="CC80" s="336">
        <f t="shared" si="47"/>
        <v>0</v>
      </c>
      <c r="CD80" s="257">
        <f t="shared" si="112"/>
        <v>0</v>
      </c>
      <c r="CE80" s="337">
        <f t="shared" si="113"/>
        <v>0</v>
      </c>
      <c r="CF80" s="336">
        <f t="shared" si="114"/>
        <v>1</v>
      </c>
      <c r="CG80" s="257">
        <f t="shared" ref="CG80:CG85" si="120">$G80*CF80</f>
        <v>87000</v>
      </c>
    </row>
    <row r="81" spans="2:88" s="15" customFormat="1" ht="15.75" outlineLevel="3" x14ac:dyDescent="0.2">
      <c r="B81" s="330"/>
      <c r="C81" s="331"/>
      <c r="D81" s="433" t="s">
        <v>215</v>
      </c>
      <c r="E81" s="333" t="s">
        <v>131</v>
      </c>
      <c r="F81" s="334">
        <v>12</v>
      </c>
      <c r="G81" s="434">
        <v>58000</v>
      </c>
      <c r="H81" s="435">
        <f t="shared" si="115"/>
        <v>696000</v>
      </c>
      <c r="I81" s="333"/>
      <c r="J81" s="334"/>
      <c r="K81" s="434"/>
      <c r="L81" s="435"/>
      <c r="M81" s="333" t="s">
        <v>131</v>
      </c>
      <c r="N81" s="334">
        <v>12</v>
      </c>
      <c r="O81" s="434">
        <v>58000</v>
      </c>
      <c r="P81" s="435">
        <f t="shared" si="116"/>
        <v>696000</v>
      </c>
      <c r="Q81" s="336">
        <f t="shared" si="51"/>
        <v>12</v>
      </c>
      <c r="R81" s="436">
        <f t="shared" si="117"/>
        <v>696000</v>
      </c>
      <c r="S81" s="437">
        <f t="shared" si="84"/>
        <v>1</v>
      </c>
      <c r="T81" s="338"/>
      <c r="U81" s="435">
        <f t="shared" ref="U81:W85" si="121">$G81*T81</f>
        <v>0</v>
      </c>
      <c r="V81" s="336"/>
      <c r="W81" s="435">
        <f t="shared" si="121"/>
        <v>0</v>
      </c>
      <c r="X81" s="336"/>
      <c r="Y81" s="435">
        <f t="shared" si="85"/>
        <v>0</v>
      </c>
      <c r="Z81" s="336">
        <v>1</v>
      </c>
      <c r="AA81" s="435">
        <f t="shared" si="86"/>
        <v>58000</v>
      </c>
      <c r="AB81" s="336">
        <v>1</v>
      </c>
      <c r="AC81" s="435">
        <f t="shared" si="87"/>
        <v>58000</v>
      </c>
      <c r="AD81" s="446"/>
      <c r="AE81" s="435">
        <f t="shared" si="88"/>
        <v>0</v>
      </c>
      <c r="AF81" s="336">
        <v>1</v>
      </c>
      <c r="AG81" s="435">
        <f t="shared" si="89"/>
        <v>58000</v>
      </c>
      <c r="AH81" s="336"/>
      <c r="AI81" s="435">
        <f t="shared" si="90"/>
        <v>0</v>
      </c>
      <c r="AJ81" s="336">
        <v>1</v>
      </c>
      <c r="AK81" s="435">
        <f t="shared" si="91"/>
        <v>58000</v>
      </c>
      <c r="AL81" s="336"/>
      <c r="AM81" s="435">
        <f t="shared" si="118"/>
        <v>0</v>
      </c>
      <c r="AN81" s="336">
        <v>1</v>
      </c>
      <c r="AO81" s="436">
        <f t="shared" si="92"/>
        <v>58000</v>
      </c>
      <c r="AP81" s="439"/>
      <c r="AQ81" s="440">
        <f t="shared" si="93"/>
        <v>0</v>
      </c>
      <c r="AR81" s="439">
        <v>1</v>
      </c>
      <c r="AS81" s="440">
        <f t="shared" si="94"/>
        <v>58000</v>
      </c>
      <c r="AT81" s="439"/>
      <c r="AU81" s="440">
        <f t="shared" si="95"/>
        <v>0</v>
      </c>
      <c r="AV81" s="439">
        <v>1</v>
      </c>
      <c r="AW81" s="440">
        <f t="shared" si="96"/>
        <v>58000</v>
      </c>
      <c r="AX81" s="439"/>
      <c r="AY81" s="440">
        <f t="shared" si="97"/>
        <v>0</v>
      </c>
      <c r="AZ81" s="439">
        <v>1</v>
      </c>
      <c r="BA81" s="440">
        <f t="shared" si="98"/>
        <v>58000</v>
      </c>
      <c r="BB81" s="439"/>
      <c r="BC81" s="440">
        <f t="shared" si="99"/>
        <v>0</v>
      </c>
      <c r="BD81" s="439"/>
      <c r="BE81" s="440">
        <f t="shared" si="100"/>
        <v>0</v>
      </c>
      <c r="BF81" s="439">
        <v>1</v>
      </c>
      <c r="BG81" s="440">
        <f t="shared" si="101"/>
        <v>58000</v>
      </c>
      <c r="BH81" s="439"/>
      <c r="BI81" s="440">
        <f t="shared" si="102"/>
        <v>0</v>
      </c>
      <c r="BJ81" s="439">
        <v>1</v>
      </c>
      <c r="BK81" s="440">
        <f t="shared" si="103"/>
        <v>58000</v>
      </c>
      <c r="BL81" s="390"/>
      <c r="BM81" s="440">
        <f t="shared" si="104"/>
        <v>0</v>
      </c>
      <c r="BN81" s="439">
        <v>1</v>
      </c>
      <c r="BO81" s="440">
        <f t="shared" si="105"/>
        <v>58000</v>
      </c>
      <c r="BP81" s="390"/>
      <c r="BQ81" s="440">
        <f t="shared" si="106"/>
        <v>0</v>
      </c>
      <c r="BR81" s="390"/>
      <c r="BS81" s="440">
        <f t="shared" si="107"/>
        <v>0</v>
      </c>
      <c r="BT81" s="390">
        <v>1</v>
      </c>
      <c r="BU81" s="440">
        <f t="shared" si="108"/>
        <v>58000</v>
      </c>
      <c r="BV81" s="390"/>
      <c r="BW81" s="440">
        <f t="shared" si="109"/>
        <v>0</v>
      </c>
      <c r="BX81" s="390"/>
      <c r="BY81" s="440">
        <f t="shared" si="110"/>
        <v>0</v>
      </c>
      <c r="BZ81" s="390"/>
      <c r="CA81" s="441">
        <f t="shared" si="119"/>
        <v>0</v>
      </c>
      <c r="CB81" s="442">
        <f t="shared" si="111"/>
        <v>0</v>
      </c>
      <c r="CC81" s="336">
        <f t="shared" si="47"/>
        <v>12</v>
      </c>
      <c r="CD81" s="435">
        <f t="shared" si="112"/>
        <v>696000</v>
      </c>
      <c r="CE81" s="437">
        <f t="shared" si="113"/>
        <v>1</v>
      </c>
      <c r="CF81" s="336">
        <f t="shared" si="114"/>
        <v>0</v>
      </c>
      <c r="CG81" s="435">
        <f t="shared" si="120"/>
        <v>0</v>
      </c>
    </row>
    <row r="82" spans="2:88" s="15" customFormat="1" ht="15.75" outlineLevel="3" x14ac:dyDescent="0.2">
      <c r="B82" s="330"/>
      <c r="C82" s="331"/>
      <c r="D82" s="332" t="s">
        <v>216</v>
      </c>
      <c r="E82" s="333" t="s">
        <v>124</v>
      </c>
      <c r="F82" s="334">
        <v>100</v>
      </c>
      <c r="G82" s="335">
        <v>812</v>
      </c>
      <c r="H82" s="257">
        <f t="shared" si="115"/>
        <v>81200</v>
      </c>
      <c r="I82" s="333"/>
      <c r="J82" s="334"/>
      <c r="K82" s="335"/>
      <c r="L82" s="257"/>
      <c r="M82" s="333" t="s">
        <v>124</v>
      </c>
      <c r="N82" s="334">
        <v>100</v>
      </c>
      <c r="O82" s="335">
        <v>812</v>
      </c>
      <c r="P82" s="257">
        <f t="shared" si="116"/>
        <v>81200</v>
      </c>
      <c r="Q82" s="336">
        <f t="shared" si="51"/>
        <v>91</v>
      </c>
      <c r="R82" s="261">
        <f t="shared" si="117"/>
        <v>73892</v>
      </c>
      <c r="S82" s="337">
        <f t="shared" si="84"/>
        <v>0.91</v>
      </c>
      <c r="T82" s="338"/>
      <c r="U82" s="257">
        <f t="shared" si="121"/>
        <v>0</v>
      </c>
      <c r="V82" s="336"/>
      <c r="W82" s="257">
        <f t="shared" si="121"/>
        <v>0</v>
      </c>
      <c r="X82" s="336"/>
      <c r="Y82" s="257">
        <f t="shared" si="85"/>
        <v>0</v>
      </c>
      <c r="Z82" s="336"/>
      <c r="AA82" s="257">
        <f t="shared" si="86"/>
        <v>0</v>
      </c>
      <c r="AB82" s="336"/>
      <c r="AC82" s="257">
        <f t="shared" si="87"/>
        <v>0</v>
      </c>
      <c r="AD82" s="340"/>
      <c r="AE82" s="257">
        <f t="shared" si="88"/>
        <v>0</v>
      </c>
      <c r="AF82" s="336"/>
      <c r="AG82" s="257">
        <f t="shared" si="89"/>
        <v>0</v>
      </c>
      <c r="AH82" s="336"/>
      <c r="AI82" s="257">
        <f t="shared" si="90"/>
        <v>0</v>
      </c>
      <c r="AJ82" s="336"/>
      <c r="AK82" s="257">
        <f t="shared" si="91"/>
        <v>0</v>
      </c>
      <c r="AL82" s="336"/>
      <c r="AM82" s="257">
        <f t="shared" si="118"/>
        <v>0</v>
      </c>
      <c r="AN82" s="336"/>
      <c r="AO82" s="261">
        <f t="shared" si="92"/>
        <v>0</v>
      </c>
      <c r="AP82" s="426"/>
      <c r="AQ82" s="406">
        <f t="shared" si="93"/>
        <v>0</v>
      </c>
      <c r="AR82" s="426">
        <v>35</v>
      </c>
      <c r="AS82" s="406">
        <f t="shared" si="94"/>
        <v>28420</v>
      </c>
      <c r="AT82" s="426"/>
      <c r="AU82" s="406">
        <f t="shared" si="95"/>
        <v>0</v>
      </c>
      <c r="AV82" s="426"/>
      <c r="AW82" s="406">
        <f t="shared" si="96"/>
        <v>0</v>
      </c>
      <c r="AX82" s="426"/>
      <c r="AY82" s="406">
        <f t="shared" si="97"/>
        <v>0</v>
      </c>
      <c r="AZ82" s="426">
        <v>14</v>
      </c>
      <c r="BA82" s="406">
        <f t="shared" si="98"/>
        <v>11368</v>
      </c>
      <c r="BB82" s="426"/>
      <c r="BC82" s="406">
        <f t="shared" si="99"/>
        <v>0</v>
      </c>
      <c r="BD82" s="426"/>
      <c r="BE82" s="406">
        <f t="shared" si="100"/>
        <v>0</v>
      </c>
      <c r="BF82" s="426"/>
      <c r="BG82" s="406">
        <f t="shared" si="101"/>
        <v>0</v>
      </c>
      <c r="BH82" s="426"/>
      <c r="BI82" s="406">
        <f t="shared" si="102"/>
        <v>0</v>
      </c>
      <c r="BJ82" s="426"/>
      <c r="BK82" s="406">
        <f t="shared" si="103"/>
        <v>0</v>
      </c>
      <c r="BL82" s="390">
        <v>28</v>
      </c>
      <c r="BM82" s="406">
        <f t="shared" si="104"/>
        <v>22736</v>
      </c>
      <c r="BN82" s="426"/>
      <c r="BO82" s="406">
        <f t="shared" si="105"/>
        <v>0</v>
      </c>
      <c r="BP82" s="390"/>
      <c r="BQ82" s="406">
        <f t="shared" si="106"/>
        <v>0</v>
      </c>
      <c r="BR82" s="390"/>
      <c r="BS82" s="406">
        <f t="shared" si="107"/>
        <v>0</v>
      </c>
      <c r="BT82" s="390"/>
      <c r="BU82" s="406">
        <f t="shared" si="108"/>
        <v>0</v>
      </c>
      <c r="BV82" s="390">
        <v>14</v>
      </c>
      <c r="BW82" s="406">
        <f t="shared" si="109"/>
        <v>11368</v>
      </c>
      <c r="BX82" s="390"/>
      <c r="BY82" s="406">
        <f t="shared" si="110"/>
        <v>0</v>
      </c>
      <c r="BZ82" s="390"/>
      <c r="CA82" s="391">
        <f t="shared" si="119"/>
        <v>0</v>
      </c>
      <c r="CB82" s="380">
        <f t="shared" si="111"/>
        <v>0</v>
      </c>
      <c r="CC82" s="336">
        <f t="shared" si="47"/>
        <v>91</v>
      </c>
      <c r="CD82" s="257">
        <f t="shared" si="112"/>
        <v>73892</v>
      </c>
      <c r="CE82" s="337">
        <f t="shared" si="113"/>
        <v>0.91</v>
      </c>
      <c r="CF82" s="336">
        <f t="shared" si="114"/>
        <v>9</v>
      </c>
      <c r="CG82" s="257">
        <f t="shared" si="120"/>
        <v>7308</v>
      </c>
    </row>
    <row r="83" spans="2:88" s="15" customFormat="1" ht="15.75" outlineLevel="3" x14ac:dyDescent="0.2">
      <c r="B83" s="330"/>
      <c r="C83" s="331"/>
      <c r="D83" s="332" t="s">
        <v>217</v>
      </c>
      <c r="E83" s="333" t="s">
        <v>113</v>
      </c>
      <c r="F83" s="334">
        <v>1</v>
      </c>
      <c r="G83" s="335">
        <v>139200</v>
      </c>
      <c r="H83" s="257">
        <f t="shared" si="115"/>
        <v>139200</v>
      </c>
      <c r="I83" s="333"/>
      <c r="J83" s="334"/>
      <c r="K83" s="335"/>
      <c r="L83" s="257"/>
      <c r="M83" s="333" t="s">
        <v>113</v>
      </c>
      <c r="N83" s="334">
        <v>1</v>
      </c>
      <c r="O83" s="335">
        <v>139200</v>
      </c>
      <c r="P83" s="257">
        <f t="shared" si="116"/>
        <v>139200</v>
      </c>
      <c r="Q83" s="336">
        <f t="shared" si="51"/>
        <v>1</v>
      </c>
      <c r="R83" s="261">
        <f t="shared" si="117"/>
        <v>139200</v>
      </c>
      <c r="S83" s="337">
        <f>R83/H83</f>
        <v>1</v>
      </c>
      <c r="T83" s="338"/>
      <c r="U83" s="257">
        <f t="shared" si="121"/>
        <v>0</v>
      </c>
      <c r="V83" s="336"/>
      <c r="W83" s="257">
        <f t="shared" si="121"/>
        <v>0</v>
      </c>
      <c r="X83" s="336"/>
      <c r="Y83" s="257">
        <f t="shared" si="85"/>
        <v>0</v>
      </c>
      <c r="Z83" s="336"/>
      <c r="AA83" s="257">
        <f t="shared" si="86"/>
        <v>0</v>
      </c>
      <c r="AB83" s="336"/>
      <c r="AC83" s="257">
        <f t="shared" si="87"/>
        <v>0</v>
      </c>
      <c r="AD83" s="340"/>
      <c r="AE83" s="257">
        <f t="shared" si="88"/>
        <v>0</v>
      </c>
      <c r="AF83" s="336"/>
      <c r="AG83" s="257">
        <f t="shared" si="89"/>
        <v>0</v>
      </c>
      <c r="AH83" s="336"/>
      <c r="AI83" s="257">
        <f t="shared" si="90"/>
        <v>0</v>
      </c>
      <c r="AJ83" s="336"/>
      <c r="AK83" s="257">
        <f t="shared" si="91"/>
        <v>0</v>
      </c>
      <c r="AL83" s="336"/>
      <c r="AM83" s="257">
        <f t="shared" si="118"/>
        <v>0</v>
      </c>
      <c r="AN83" s="336"/>
      <c r="AO83" s="261">
        <f t="shared" si="92"/>
        <v>0</v>
      </c>
      <c r="AP83" s="426"/>
      <c r="AQ83" s="406">
        <f t="shared" si="93"/>
        <v>0</v>
      </c>
      <c r="AR83" s="426"/>
      <c r="AS83" s="406">
        <f t="shared" si="94"/>
        <v>0</v>
      </c>
      <c r="AT83" s="426"/>
      <c r="AU83" s="406">
        <f t="shared" si="95"/>
        <v>0</v>
      </c>
      <c r="AV83" s="426"/>
      <c r="AW83" s="406">
        <f t="shared" si="96"/>
        <v>0</v>
      </c>
      <c r="AX83" s="426"/>
      <c r="AY83" s="406">
        <f t="shared" si="97"/>
        <v>0</v>
      </c>
      <c r="AZ83" s="426"/>
      <c r="BA83" s="406">
        <f t="shared" si="98"/>
        <v>0</v>
      </c>
      <c r="BB83" s="426"/>
      <c r="BC83" s="406">
        <f t="shared" si="99"/>
        <v>0</v>
      </c>
      <c r="BD83" s="426"/>
      <c r="BE83" s="406">
        <f t="shared" si="100"/>
        <v>0</v>
      </c>
      <c r="BF83" s="426"/>
      <c r="BG83" s="406">
        <f t="shared" si="101"/>
        <v>0</v>
      </c>
      <c r="BH83" s="426"/>
      <c r="BI83" s="406">
        <f t="shared" si="102"/>
        <v>0</v>
      </c>
      <c r="BJ83" s="426"/>
      <c r="BK83" s="406">
        <f t="shared" si="103"/>
        <v>0</v>
      </c>
      <c r="BL83" s="390">
        <v>0.7</v>
      </c>
      <c r="BM83" s="406">
        <f t="shared" si="104"/>
        <v>97440</v>
      </c>
      <c r="BN83" s="426"/>
      <c r="BO83" s="406">
        <f t="shared" si="105"/>
        <v>0</v>
      </c>
      <c r="BP83" s="390"/>
      <c r="BQ83" s="406">
        <f t="shared" si="106"/>
        <v>0</v>
      </c>
      <c r="BR83" s="390"/>
      <c r="BS83" s="406">
        <f t="shared" si="107"/>
        <v>0</v>
      </c>
      <c r="BT83" s="390"/>
      <c r="BU83" s="406">
        <f t="shared" si="108"/>
        <v>0</v>
      </c>
      <c r="BV83" s="390">
        <v>0.3</v>
      </c>
      <c r="BW83" s="406">
        <f t="shared" si="109"/>
        <v>41760</v>
      </c>
      <c r="BX83" s="390"/>
      <c r="BY83" s="406">
        <f t="shared" si="110"/>
        <v>0</v>
      </c>
      <c r="BZ83" s="390"/>
      <c r="CA83" s="391">
        <f t="shared" si="119"/>
        <v>0</v>
      </c>
      <c r="CB83" s="380">
        <f t="shared" si="111"/>
        <v>0</v>
      </c>
      <c r="CC83" s="336">
        <f t="shared" si="47"/>
        <v>1</v>
      </c>
      <c r="CD83" s="257">
        <f t="shared" si="112"/>
        <v>139200</v>
      </c>
      <c r="CE83" s="337">
        <f t="shared" si="113"/>
        <v>1</v>
      </c>
      <c r="CF83" s="336">
        <f t="shared" si="114"/>
        <v>0</v>
      </c>
      <c r="CG83" s="257">
        <f t="shared" si="120"/>
        <v>0</v>
      </c>
    </row>
    <row r="84" spans="2:88" s="15" customFormat="1" ht="15.75" outlineLevel="3" x14ac:dyDescent="0.2">
      <c r="B84" s="330"/>
      <c r="C84" s="331"/>
      <c r="D84" s="332" t="s">
        <v>218</v>
      </c>
      <c r="E84" s="333" t="s">
        <v>131</v>
      </c>
      <c r="F84" s="334">
        <v>4</v>
      </c>
      <c r="G84" s="335">
        <v>116000</v>
      </c>
      <c r="H84" s="257">
        <f t="shared" si="115"/>
        <v>464000</v>
      </c>
      <c r="I84" s="333"/>
      <c r="J84" s="334"/>
      <c r="K84" s="335"/>
      <c r="L84" s="257"/>
      <c r="M84" s="333" t="s">
        <v>131</v>
      </c>
      <c r="N84" s="334">
        <v>4</v>
      </c>
      <c r="O84" s="335">
        <v>116000</v>
      </c>
      <c r="P84" s="257">
        <f t="shared" si="116"/>
        <v>464000</v>
      </c>
      <c r="Q84" s="336">
        <f t="shared" si="51"/>
        <v>2.2459016393442623</v>
      </c>
      <c r="R84" s="257">
        <f t="shared" si="117"/>
        <v>260524.59016393442</v>
      </c>
      <c r="S84" s="367">
        <f t="shared" si="84"/>
        <v>0.56147540983606559</v>
      </c>
      <c r="T84" s="336"/>
      <c r="U84" s="257">
        <f t="shared" si="121"/>
        <v>0</v>
      </c>
      <c r="V84" s="336"/>
      <c r="W84" s="257">
        <f t="shared" si="121"/>
        <v>0</v>
      </c>
      <c r="X84" s="336"/>
      <c r="Y84" s="257">
        <f t="shared" si="85"/>
        <v>0</v>
      </c>
      <c r="Z84" s="336"/>
      <c r="AA84" s="257">
        <f t="shared" si="86"/>
        <v>0</v>
      </c>
      <c r="AB84" s="336"/>
      <c r="AC84" s="257">
        <f t="shared" si="87"/>
        <v>0</v>
      </c>
      <c r="AD84" s="340"/>
      <c r="AE84" s="257">
        <f t="shared" si="88"/>
        <v>0</v>
      </c>
      <c r="AF84" s="336"/>
      <c r="AG84" s="257">
        <f t="shared" si="89"/>
        <v>0</v>
      </c>
      <c r="AH84" s="336"/>
      <c r="AI84" s="257">
        <f t="shared" si="90"/>
        <v>0</v>
      </c>
      <c r="AJ84" s="336"/>
      <c r="AK84" s="257">
        <f t="shared" si="91"/>
        <v>0</v>
      </c>
      <c r="AL84" s="336"/>
      <c r="AM84" s="257">
        <f t="shared" si="118"/>
        <v>0</v>
      </c>
      <c r="AN84" s="336"/>
      <c r="AO84" s="261">
        <f t="shared" si="92"/>
        <v>0</v>
      </c>
      <c r="AP84" s="426"/>
      <c r="AQ84" s="406">
        <f t="shared" si="93"/>
        <v>0</v>
      </c>
      <c r="AR84" s="426"/>
      <c r="AS84" s="406">
        <f t="shared" si="94"/>
        <v>0</v>
      </c>
      <c r="AT84" s="426"/>
      <c r="AU84" s="406">
        <f t="shared" si="95"/>
        <v>0</v>
      </c>
      <c r="AV84" s="426"/>
      <c r="AW84" s="406">
        <f t="shared" si="96"/>
        <v>0</v>
      </c>
      <c r="AX84" s="426"/>
      <c r="AY84" s="406">
        <f t="shared" si="97"/>
        <v>0</v>
      </c>
      <c r="AZ84" s="426"/>
      <c r="BA84" s="406">
        <f t="shared" si="98"/>
        <v>0</v>
      </c>
      <c r="BB84" s="426"/>
      <c r="BC84" s="406">
        <f t="shared" si="99"/>
        <v>0</v>
      </c>
      <c r="BD84" s="426"/>
      <c r="BE84" s="406">
        <f t="shared" si="100"/>
        <v>0</v>
      </c>
      <c r="BF84" s="426"/>
      <c r="BG84" s="406">
        <f t="shared" si="101"/>
        <v>0</v>
      </c>
      <c r="BH84" s="426"/>
      <c r="BI84" s="406">
        <f t="shared" si="102"/>
        <v>0</v>
      </c>
      <c r="BJ84" s="426"/>
      <c r="BK84" s="406">
        <f t="shared" si="103"/>
        <v>0</v>
      </c>
      <c r="BL84" s="390"/>
      <c r="BM84" s="406">
        <f t="shared" si="104"/>
        <v>0</v>
      </c>
      <c r="BN84" s="426"/>
      <c r="BO84" s="406">
        <f t="shared" si="105"/>
        <v>0</v>
      </c>
      <c r="BP84" s="390">
        <v>0.70491803278688503</v>
      </c>
      <c r="BQ84" s="406">
        <f t="shared" si="106"/>
        <v>81770.491803278666</v>
      </c>
      <c r="BR84" s="390"/>
      <c r="BS84" s="406">
        <f t="shared" si="107"/>
        <v>0</v>
      </c>
      <c r="BT84" s="390">
        <v>0.90163934426229519</v>
      </c>
      <c r="BU84" s="406">
        <f t="shared" si="108"/>
        <v>104590.16393442624</v>
      </c>
      <c r="BV84" s="390">
        <v>0.63934426229508201</v>
      </c>
      <c r="BW84" s="406">
        <f t="shared" si="109"/>
        <v>74163.93442622952</v>
      </c>
      <c r="BX84" s="390"/>
      <c r="BY84" s="406">
        <f t="shared" si="110"/>
        <v>0</v>
      </c>
      <c r="BZ84" s="846"/>
      <c r="CA84" s="391">
        <f t="shared" si="119"/>
        <v>0</v>
      </c>
      <c r="CB84" s="380">
        <f t="shared" si="111"/>
        <v>0</v>
      </c>
      <c r="CC84" s="336">
        <f t="shared" si="47"/>
        <v>2.2459016393442623</v>
      </c>
      <c r="CD84" s="257">
        <f t="shared" si="112"/>
        <v>260524.59016393442</v>
      </c>
      <c r="CE84" s="367">
        <f t="shared" si="113"/>
        <v>0.56147540983606559</v>
      </c>
      <c r="CF84" s="368">
        <f t="shared" si="114"/>
        <v>1.7540983606557377</v>
      </c>
      <c r="CG84" s="257">
        <f t="shared" si="120"/>
        <v>203475.40983606558</v>
      </c>
    </row>
    <row r="85" spans="2:88" s="15" customFormat="1" ht="15.75" outlineLevel="3" x14ac:dyDescent="0.2">
      <c r="B85" s="330"/>
      <c r="C85" s="331"/>
      <c r="D85" s="433" t="s">
        <v>219</v>
      </c>
      <c r="E85" s="333" t="s">
        <v>124</v>
      </c>
      <c r="F85" s="334">
        <v>80</v>
      </c>
      <c r="G85" s="434">
        <v>3259.5</v>
      </c>
      <c r="H85" s="435">
        <f t="shared" si="115"/>
        <v>260760</v>
      </c>
      <c r="I85" s="333"/>
      <c r="J85" s="334"/>
      <c r="K85" s="434"/>
      <c r="L85" s="435"/>
      <c r="M85" s="333" t="s">
        <v>124</v>
      </c>
      <c r="N85" s="334">
        <v>80</v>
      </c>
      <c r="O85" s="434">
        <v>3259.5</v>
      </c>
      <c r="P85" s="435">
        <f t="shared" si="116"/>
        <v>260760</v>
      </c>
      <c r="Q85" s="336">
        <f t="shared" si="51"/>
        <v>80</v>
      </c>
      <c r="R85" s="436">
        <f t="shared" si="117"/>
        <v>260760</v>
      </c>
      <c r="S85" s="437">
        <f t="shared" si="84"/>
        <v>1</v>
      </c>
      <c r="T85" s="338"/>
      <c r="U85" s="435">
        <f t="shared" si="121"/>
        <v>0</v>
      </c>
      <c r="V85" s="336"/>
      <c r="W85" s="435">
        <f t="shared" si="121"/>
        <v>0</v>
      </c>
      <c r="X85" s="336"/>
      <c r="Y85" s="435">
        <f t="shared" si="85"/>
        <v>0</v>
      </c>
      <c r="Z85" s="336"/>
      <c r="AA85" s="435">
        <f t="shared" si="86"/>
        <v>0</v>
      </c>
      <c r="AB85" s="336"/>
      <c r="AC85" s="435">
        <f t="shared" si="87"/>
        <v>0</v>
      </c>
      <c r="AD85" s="446"/>
      <c r="AE85" s="435">
        <f t="shared" si="88"/>
        <v>0</v>
      </c>
      <c r="AF85" s="336"/>
      <c r="AG85" s="435">
        <f t="shared" si="89"/>
        <v>0</v>
      </c>
      <c r="AH85" s="336">
        <v>40</v>
      </c>
      <c r="AI85" s="435">
        <f t="shared" si="90"/>
        <v>130380</v>
      </c>
      <c r="AJ85" s="336"/>
      <c r="AK85" s="435">
        <f t="shared" si="91"/>
        <v>0</v>
      </c>
      <c r="AL85" s="336"/>
      <c r="AM85" s="435">
        <f t="shared" si="118"/>
        <v>0</v>
      </c>
      <c r="AN85" s="336">
        <v>40</v>
      </c>
      <c r="AO85" s="436">
        <f t="shared" si="92"/>
        <v>130380</v>
      </c>
      <c r="AP85" s="439"/>
      <c r="AQ85" s="440">
        <f t="shared" si="93"/>
        <v>0</v>
      </c>
      <c r="AR85" s="439"/>
      <c r="AS85" s="440">
        <f t="shared" si="94"/>
        <v>0</v>
      </c>
      <c r="AT85" s="439"/>
      <c r="AU85" s="440">
        <f t="shared" si="95"/>
        <v>0</v>
      </c>
      <c r="AV85" s="439"/>
      <c r="AW85" s="440">
        <f t="shared" si="96"/>
        <v>0</v>
      </c>
      <c r="AX85" s="439"/>
      <c r="AY85" s="440">
        <f t="shared" si="97"/>
        <v>0</v>
      </c>
      <c r="AZ85" s="439"/>
      <c r="BA85" s="440">
        <f t="shared" si="98"/>
        <v>0</v>
      </c>
      <c r="BB85" s="439"/>
      <c r="BC85" s="440">
        <f t="shared" si="99"/>
        <v>0</v>
      </c>
      <c r="BD85" s="439"/>
      <c r="BE85" s="440">
        <f t="shared" si="100"/>
        <v>0</v>
      </c>
      <c r="BF85" s="439"/>
      <c r="BG85" s="440">
        <f t="shared" si="101"/>
        <v>0</v>
      </c>
      <c r="BH85" s="439"/>
      <c r="BI85" s="440">
        <f t="shared" si="102"/>
        <v>0</v>
      </c>
      <c r="BJ85" s="439"/>
      <c r="BK85" s="440">
        <f t="shared" si="103"/>
        <v>0</v>
      </c>
      <c r="BL85" s="390"/>
      <c r="BM85" s="440">
        <f t="shared" si="104"/>
        <v>0</v>
      </c>
      <c r="BN85" s="439"/>
      <c r="BO85" s="440">
        <f t="shared" si="105"/>
        <v>0</v>
      </c>
      <c r="BP85" s="390"/>
      <c r="BQ85" s="440">
        <f t="shared" si="106"/>
        <v>0</v>
      </c>
      <c r="BR85" s="390"/>
      <c r="BS85" s="440">
        <f t="shared" si="107"/>
        <v>0</v>
      </c>
      <c r="BT85" s="390"/>
      <c r="BU85" s="440">
        <f t="shared" si="108"/>
        <v>0</v>
      </c>
      <c r="BV85" s="390"/>
      <c r="BW85" s="440">
        <f t="shared" si="109"/>
        <v>0</v>
      </c>
      <c r="BX85" s="390"/>
      <c r="BY85" s="440">
        <f t="shared" si="110"/>
        <v>0</v>
      </c>
      <c r="BZ85" s="390"/>
      <c r="CA85" s="441">
        <f t="shared" si="119"/>
        <v>0</v>
      </c>
      <c r="CB85" s="442">
        <f t="shared" si="111"/>
        <v>0</v>
      </c>
      <c r="CC85" s="336">
        <f t="shared" si="47"/>
        <v>80</v>
      </c>
      <c r="CD85" s="435">
        <f t="shared" si="112"/>
        <v>260760</v>
      </c>
      <c r="CE85" s="437">
        <f t="shared" si="113"/>
        <v>1</v>
      </c>
      <c r="CF85" s="336">
        <f t="shared" si="114"/>
        <v>0</v>
      </c>
      <c r="CG85" s="435">
        <f t="shared" si="120"/>
        <v>0</v>
      </c>
    </row>
    <row r="86" spans="2:88" s="19" customFormat="1" ht="15" customHeight="1" outlineLevel="2" x14ac:dyDescent="0.25">
      <c r="B86" s="930" t="s">
        <v>182</v>
      </c>
      <c r="C86" s="931"/>
      <c r="D86" s="725" t="s">
        <v>255</v>
      </c>
      <c r="E86" s="726"/>
      <c r="F86" s="347"/>
      <c r="G86" s="348"/>
      <c r="H86" s="349">
        <f>SUM(H87:H101)</f>
        <v>7008193.3100000005</v>
      </c>
      <c r="I86" s="726"/>
      <c r="J86" s="347"/>
      <c r="K86" s="348"/>
      <c r="L86" s="349">
        <f>SUM(L87:L101)</f>
        <v>0</v>
      </c>
      <c r="M86" s="726"/>
      <c r="N86" s="347"/>
      <c r="O86" s="348"/>
      <c r="P86" s="349">
        <f>SUM(P87:P101)</f>
        <v>7008193.3100000005</v>
      </c>
      <c r="Q86" s="720"/>
      <c r="R86" s="349">
        <f>SUM(R87:R101)</f>
        <v>6740765.7685000002</v>
      </c>
      <c r="S86" s="351">
        <f t="shared" si="84"/>
        <v>0.9618407298899122</v>
      </c>
      <c r="T86" s="727"/>
      <c r="U86" s="349">
        <f>SUM(U87:U101)</f>
        <v>0</v>
      </c>
      <c r="V86" s="728"/>
      <c r="W86" s="349">
        <f>SUM(W87:W101)</f>
        <v>0</v>
      </c>
      <c r="X86" s="728"/>
      <c r="Y86" s="349">
        <f>SUM(Y87:Y101)</f>
        <v>0</v>
      </c>
      <c r="Z86" s="728"/>
      <c r="AA86" s="349">
        <f>SUM(AA87:AA101)</f>
        <v>0</v>
      </c>
      <c r="AB86" s="728"/>
      <c r="AC86" s="349">
        <f>SUM(AC87:AC101)</f>
        <v>0</v>
      </c>
      <c r="AD86" s="727"/>
      <c r="AE86" s="349">
        <f>SUM(AE87:AE101)</f>
        <v>0</v>
      </c>
      <c r="AF86" s="728"/>
      <c r="AG86" s="349">
        <f>SUM(AG87:AG101)</f>
        <v>0</v>
      </c>
      <c r="AH86" s="728"/>
      <c r="AI86" s="349">
        <f>SUM(AI87:AI101)</f>
        <v>0</v>
      </c>
      <c r="AJ86" s="728"/>
      <c r="AK86" s="349">
        <f>SUM(AK87:AK101)</f>
        <v>0</v>
      </c>
      <c r="AL86" s="728"/>
      <c r="AM86" s="349">
        <f>SUM(AM87:AM101)</f>
        <v>425872.94639999996</v>
      </c>
      <c r="AN86" s="728"/>
      <c r="AO86" s="350">
        <f>SUM(AO87:AO101)</f>
        <v>283915.29759999999</v>
      </c>
      <c r="AP86" s="425"/>
      <c r="AQ86" s="350">
        <f>SUM(AQ87:AQ101)</f>
        <v>477523.76049999997</v>
      </c>
      <c r="AR86" s="425"/>
      <c r="AS86" s="350">
        <f>SUM(AS87:AS101)</f>
        <v>451838.45699999999</v>
      </c>
      <c r="AT86" s="425"/>
      <c r="AU86" s="350">
        <f>SUM(AU87:AU101)</f>
        <v>545846.90150000004</v>
      </c>
      <c r="AV86" s="425"/>
      <c r="AW86" s="350">
        <f>SUM(AW87:AW101)</f>
        <v>585513.17700000003</v>
      </c>
      <c r="AX86" s="425"/>
      <c r="AY86" s="350">
        <f>SUM(AY87:AY101)</f>
        <v>424422.55099999998</v>
      </c>
      <c r="AZ86" s="425"/>
      <c r="BA86" s="350">
        <f>SUM(BA87:BA101)</f>
        <v>0</v>
      </c>
      <c r="BB86" s="425"/>
      <c r="BC86" s="350">
        <f>SUM(BC87:BC101)</f>
        <v>424422.55099999998</v>
      </c>
      <c r="BD86" s="425"/>
      <c r="BE86" s="350">
        <f>SUM(BE87:BE101)</f>
        <v>424422.55099999998</v>
      </c>
      <c r="BF86" s="425"/>
      <c r="BG86" s="350">
        <f>SUM(BG87:BG101)</f>
        <v>424422.55099999998</v>
      </c>
      <c r="BH86" s="425"/>
      <c r="BI86" s="350">
        <f>SUM(BI87:BI101)</f>
        <v>201042.261</v>
      </c>
      <c r="BJ86" s="425"/>
      <c r="BK86" s="350">
        <f>SUM(BK87:BK101)</f>
        <v>223380.29</v>
      </c>
      <c r="BL86" s="729"/>
      <c r="BM86" s="350">
        <f>SUM(BM87:BM101)</f>
        <v>424422.55099999998</v>
      </c>
      <c r="BN86" s="425"/>
      <c r="BO86" s="350">
        <f>SUM(BO87:BO101)</f>
        <v>424422.55099999998</v>
      </c>
      <c r="BP86" s="729"/>
      <c r="BQ86" s="350">
        <f>SUM(BQ87:BQ101)</f>
        <v>424422.55099999998</v>
      </c>
      <c r="BR86" s="388"/>
      <c r="BS86" s="350">
        <f>SUM(BS87:BS101)</f>
        <v>424422.55099999998</v>
      </c>
      <c r="BT86" s="388"/>
      <c r="BU86" s="350">
        <f>SUM(BU87:BU101)</f>
        <v>0</v>
      </c>
      <c r="BV86" s="388"/>
      <c r="BW86" s="350">
        <f>SUM(BW87:BW101)</f>
        <v>150452.26949999999</v>
      </c>
      <c r="BX86" s="388"/>
      <c r="BY86" s="350">
        <f>SUM(BY87:BY101)</f>
        <v>0</v>
      </c>
      <c r="BZ86" s="388"/>
      <c r="CA86" s="389">
        <f>SUM(CA87:CA101)</f>
        <v>0</v>
      </c>
      <c r="CB86" s="379">
        <f t="shared" si="111"/>
        <v>0</v>
      </c>
      <c r="CC86" s="728"/>
      <c r="CD86" s="349">
        <f>SUM(CD87:CD101)</f>
        <v>6740765.7685000002</v>
      </c>
      <c r="CE86" s="351">
        <f t="shared" si="113"/>
        <v>0.9618407298899122</v>
      </c>
      <c r="CF86" s="728"/>
      <c r="CG86" s="349">
        <f>SUM(CG87:CG101)</f>
        <v>267427.54150000022</v>
      </c>
      <c r="CJ86" s="52"/>
    </row>
    <row r="87" spans="2:88" s="15" customFormat="1" ht="135" outlineLevel="3" x14ac:dyDescent="0.2">
      <c r="B87" s="715"/>
      <c r="C87" s="716"/>
      <c r="D87" s="717" t="s">
        <v>286</v>
      </c>
      <c r="E87" s="718" t="s">
        <v>79</v>
      </c>
      <c r="F87" s="719">
        <v>1</v>
      </c>
      <c r="G87" s="434">
        <v>747145.52</v>
      </c>
      <c r="H87" s="435">
        <f t="shared" ref="H87:H101" si="122">F87*G87</f>
        <v>747145.52</v>
      </c>
      <c r="I87" s="718"/>
      <c r="J87" s="719"/>
      <c r="K87" s="434"/>
      <c r="L87" s="435"/>
      <c r="M87" s="718" t="s">
        <v>79</v>
      </c>
      <c r="N87" s="719">
        <v>1</v>
      </c>
      <c r="O87" s="434">
        <v>747145.52</v>
      </c>
      <c r="P87" s="435">
        <f t="shared" ref="P87:P101" si="123">N87*O87</f>
        <v>747145.52</v>
      </c>
      <c r="Q87" s="720">
        <f>+T87+V87+X87+Z87+AB87+AD87+AF87+AH87+AJ87+AL87+AN87+AP87+AR87+AT87+AV87+AX87+AZ87+BB87+BD87+BF87+BH87+BJ87+BL87+BN87+BP87+BR87+BT87+BV87+BX87</f>
        <v>1</v>
      </c>
      <c r="R87" s="435">
        <f t="shared" ref="R87:R101" si="124">$G87*Q87</f>
        <v>747145.52</v>
      </c>
      <c r="S87" s="437">
        <f t="shared" si="84"/>
        <v>1</v>
      </c>
      <c r="T87" s="721"/>
      <c r="U87" s="435">
        <f t="shared" ref="U87:U101" si="125">$G87*T87</f>
        <v>0</v>
      </c>
      <c r="V87" s="720"/>
      <c r="W87" s="435">
        <f>$G87*V87</f>
        <v>0</v>
      </c>
      <c r="X87" s="720"/>
      <c r="Y87" s="435">
        <f>$G87*X87</f>
        <v>0</v>
      </c>
      <c r="Z87" s="720"/>
      <c r="AA87" s="435">
        <f>$G87*Z87</f>
        <v>0</v>
      </c>
      <c r="AB87" s="720"/>
      <c r="AC87" s="435">
        <f>$G87*AB87</f>
        <v>0</v>
      </c>
      <c r="AD87" s="722"/>
      <c r="AE87" s="435">
        <f>$G87*AD87</f>
        <v>0</v>
      </c>
      <c r="AF87" s="720"/>
      <c r="AG87" s="435">
        <f>$G87*AF87</f>
        <v>0</v>
      </c>
      <c r="AH87" s="720"/>
      <c r="AI87" s="435">
        <f>$G87*AH87</f>
        <v>0</v>
      </c>
      <c r="AJ87" s="720"/>
      <c r="AK87" s="435">
        <f>$G87*AJ87</f>
        <v>0</v>
      </c>
      <c r="AL87" s="720">
        <v>0.56999999999999995</v>
      </c>
      <c r="AM87" s="435">
        <f>$G87*AL87</f>
        <v>425872.94639999996</v>
      </c>
      <c r="AN87" s="720">
        <v>0.38</v>
      </c>
      <c r="AO87" s="436">
        <f t="shared" ref="AO87:AO101" si="126">$G87*AN87</f>
        <v>283915.29759999999</v>
      </c>
      <c r="AP87" s="439"/>
      <c r="AQ87" s="440">
        <f t="shared" ref="AQ87:AQ101" si="127">$G87*AP87</f>
        <v>0</v>
      </c>
      <c r="AR87" s="439">
        <v>0.05</v>
      </c>
      <c r="AS87" s="440">
        <f t="shared" ref="AS87:AS101" si="128">$G87*AR87</f>
        <v>37357.276000000005</v>
      </c>
      <c r="AT87" s="439"/>
      <c r="AU87" s="440">
        <f t="shared" ref="AU87:AU101" si="129">$G87*AT87</f>
        <v>0</v>
      </c>
      <c r="AV87" s="439"/>
      <c r="AW87" s="440">
        <f t="shared" ref="AW87:AW101" si="130">$G87*AV87</f>
        <v>0</v>
      </c>
      <c r="AX87" s="439"/>
      <c r="AY87" s="440">
        <f t="shared" ref="AY87:AY101" si="131">$G87*AX87</f>
        <v>0</v>
      </c>
      <c r="AZ87" s="439"/>
      <c r="BA87" s="440">
        <f t="shared" ref="BA87:BA101" si="132">$G87*AZ87</f>
        <v>0</v>
      </c>
      <c r="BB87" s="439"/>
      <c r="BC87" s="440">
        <f t="shared" ref="BC87:BC101" si="133">$G87*BB87</f>
        <v>0</v>
      </c>
      <c r="BD87" s="439"/>
      <c r="BE87" s="440">
        <f t="shared" ref="BE87:BE101" si="134">$G87*BD87</f>
        <v>0</v>
      </c>
      <c r="BF87" s="439"/>
      <c r="BG87" s="440">
        <f t="shared" ref="BG87:BG101" si="135">$G87*BF87</f>
        <v>0</v>
      </c>
      <c r="BH87" s="439"/>
      <c r="BI87" s="440">
        <f t="shared" ref="BI87:BI101" si="136">$G87*BH87</f>
        <v>0</v>
      </c>
      <c r="BJ87" s="439"/>
      <c r="BK87" s="440">
        <f t="shared" ref="BK87:BK101" si="137">$G87*BJ87</f>
        <v>0</v>
      </c>
      <c r="BL87" s="724"/>
      <c r="BM87" s="440">
        <f t="shared" ref="BM87:BM101" si="138">$G87*BL87</f>
        <v>0</v>
      </c>
      <c r="BN87" s="439"/>
      <c r="BO87" s="440">
        <f t="shared" ref="BO87:BO101" si="139">$G87*BN87</f>
        <v>0</v>
      </c>
      <c r="BP87" s="724"/>
      <c r="BQ87" s="440">
        <f t="shared" ref="BQ87:BQ101" si="140">$G87*BP87</f>
        <v>0</v>
      </c>
      <c r="BR87" s="390"/>
      <c r="BS87" s="440">
        <f t="shared" ref="BS87:BS101" si="141">$G87*BR87</f>
        <v>0</v>
      </c>
      <c r="BT87" s="390"/>
      <c r="BU87" s="440">
        <f t="shared" ref="BU87:BU101" si="142">$G87*BT87</f>
        <v>0</v>
      </c>
      <c r="BV87" s="390"/>
      <c r="BW87" s="440">
        <f t="shared" ref="BW87:BW101" si="143">$G87*BV87</f>
        <v>0</v>
      </c>
      <c r="BX87" s="390"/>
      <c r="BY87" s="440">
        <f t="shared" ref="BY87:BY101" si="144">$G87*BX87</f>
        <v>0</v>
      </c>
      <c r="BZ87" s="390"/>
      <c r="CA87" s="441">
        <f>$G87*BZ87</f>
        <v>0</v>
      </c>
      <c r="CB87" s="442">
        <f t="shared" si="111"/>
        <v>0</v>
      </c>
      <c r="CC87" s="720">
        <f t="shared" ref="CC87:CC101" si="145">Q87+BZ87</f>
        <v>1</v>
      </c>
      <c r="CD87" s="435">
        <f>$G87*CC87</f>
        <v>747145.52</v>
      </c>
      <c r="CE87" s="437">
        <f t="shared" si="113"/>
        <v>1</v>
      </c>
      <c r="CF87" s="720">
        <f t="shared" ref="CF87:CF101" si="146">F87-CC87</f>
        <v>0</v>
      </c>
      <c r="CG87" s="435">
        <f t="shared" ref="CG87:CG101" si="147">$G87*CF87</f>
        <v>0</v>
      </c>
    </row>
    <row r="88" spans="2:88" s="15" customFormat="1" ht="120" outlineLevel="3" x14ac:dyDescent="0.2">
      <c r="B88" s="715"/>
      <c r="C88" s="716"/>
      <c r="D88" s="717" t="s">
        <v>273</v>
      </c>
      <c r="E88" s="718" t="s">
        <v>79</v>
      </c>
      <c r="F88" s="719">
        <v>1</v>
      </c>
      <c r="G88" s="434">
        <v>502656.59</v>
      </c>
      <c r="H88" s="435">
        <f t="shared" si="122"/>
        <v>502656.59</v>
      </c>
      <c r="I88" s="718"/>
      <c r="J88" s="719"/>
      <c r="K88" s="434"/>
      <c r="L88" s="435"/>
      <c r="M88" s="718" t="s">
        <v>79</v>
      </c>
      <c r="N88" s="719">
        <v>1</v>
      </c>
      <c r="O88" s="434">
        <v>502656.59</v>
      </c>
      <c r="P88" s="435">
        <f t="shared" si="123"/>
        <v>502656.59</v>
      </c>
      <c r="Q88" s="720">
        <f t="shared" ref="Q88:Q101" si="148">+T88+V88+X88+Z88+AB88+AD88+AF88+AH88+AJ88+AL88+AN88+AP88+AR88+AT88+AV88+AX88+AZ88+BB88+BD88+BF88+BH88+BJ88+BL88+BN88+BP88+BR88+BT88+BV88+BX88</f>
        <v>1</v>
      </c>
      <c r="R88" s="435">
        <f t="shared" si="124"/>
        <v>502656.59</v>
      </c>
      <c r="S88" s="437">
        <f t="shared" si="84"/>
        <v>1</v>
      </c>
      <c r="T88" s="721"/>
      <c r="U88" s="435">
        <f t="shared" si="125"/>
        <v>0</v>
      </c>
      <c r="V88" s="720"/>
      <c r="W88" s="435">
        <f t="shared" ref="W88:W101" si="149">$G88*V88</f>
        <v>0</v>
      </c>
      <c r="X88" s="720"/>
      <c r="Y88" s="435">
        <f t="shared" ref="Y88:Y101" si="150">$G88*X88</f>
        <v>0</v>
      </c>
      <c r="Z88" s="720"/>
      <c r="AA88" s="435">
        <f t="shared" ref="AA88:AA101" si="151">$G88*Z88</f>
        <v>0</v>
      </c>
      <c r="AB88" s="720"/>
      <c r="AC88" s="435">
        <f t="shared" ref="AC88:AC101" si="152">$G88*AB88</f>
        <v>0</v>
      </c>
      <c r="AD88" s="722"/>
      <c r="AE88" s="435">
        <f t="shared" ref="AE88:AE101" si="153">$G88*AD88</f>
        <v>0</v>
      </c>
      <c r="AF88" s="720"/>
      <c r="AG88" s="435">
        <f t="shared" ref="AG88:AG101" si="154">$G88*AF88</f>
        <v>0</v>
      </c>
      <c r="AH88" s="720"/>
      <c r="AI88" s="435">
        <f t="shared" ref="AI88:AI101" si="155">$G88*AH88</f>
        <v>0</v>
      </c>
      <c r="AJ88" s="720"/>
      <c r="AK88" s="435">
        <f t="shared" ref="AK88:AK101" si="156">$G88*AJ88</f>
        <v>0</v>
      </c>
      <c r="AL88" s="720"/>
      <c r="AM88" s="435">
        <f t="shared" ref="AM88:AM101" si="157">$G88*AL88</f>
        <v>0</v>
      </c>
      <c r="AN88" s="720"/>
      <c r="AO88" s="436">
        <f t="shared" si="126"/>
        <v>0</v>
      </c>
      <c r="AP88" s="439">
        <v>0.95</v>
      </c>
      <c r="AQ88" s="440">
        <f t="shared" si="127"/>
        <v>477523.76049999997</v>
      </c>
      <c r="AR88" s="439">
        <v>0.05</v>
      </c>
      <c r="AS88" s="440">
        <f t="shared" si="128"/>
        <v>25132.829500000003</v>
      </c>
      <c r="AT88" s="439"/>
      <c r="AU88" s="440">
        <f t="shared" si="129"/>
        <v>0</v>
      </c>
      <c r="AV88" s="439"/>
      <c r="AW88" s="440">
        <f t="shared" si="130"/>
        <v>0</v>
      </c>
      <c r="AX88" s="439"/>
      <c r="AY88" s="440">
        <f t="shared" si="131"/>
        <v>0</v>
      </c>
      <c r="AZ88" s="439"/>
      <c r="BA88" s="440">
        <f t="shared" si="132"/>
        <v>0</v>
      </c>
      <c r="BB88" s="439"/>
      <c r="BC88" s="440">
        <f t="shared" si="133"/>
        <v>0</v>
      </c>
      <c r="BD88" s="439"/>
      <c r="BE88" s="440">
        <f t="shared" si="134"/>
        <v>0</v>
      </c>
      <c r="BF88" s="439"/>
      <c r="BG88" s="440">
        <f t="shared" si="135"/>
        <v>0</v>
      </c>
      <c r="BH88" s="439"/>
      <c r="BI88" s="440">
        <f t="shared" si="136"/>
        <v>0</v>
      </c>
      <c r="BJ88" s="439"/>
      <c r="BK88" s="440">
        <f t="shared" si="137"/>
        <v>0</v>
      </c>
      <c r="BL88" s="724"/>
      <c r="BM88" s="440">
        <f t="shared" si="138"/>
        <v>0</v>
      </c>
      <c r="BN88" s="439"/>
      <c r="BO88" s="440">
        <f t="shared" si="139"/>
        <v>0</v>
      </c>
      <c r="BP88" s="724"/>
      <c r="BQ88" s="440">
        <f t="shared" si="140"/>
        <v>0</v>
      </c>
      <c r="BR88" s="390"/>
      <c r="BS88" s="440">
        <f t="shared" si="141"/>
        <v>0</v>
      </c>
      <c r="BT88" s="390"/>
      <c r="BU88" s="440">
        <f t="shared" si="142"/>
        <v>0</v>
      </c>
      <c r="BV88" s="390"/>
      <c r="BW88" s="440">
        <f t="shared" si="143"/>
        <v>0</v>
      </c>
      <c r="BX88" s="390"/>
      <c r="BY88" s="440">
        <f t="shared" si="144"/>
        <v>0</v>
      </c>
      <c r="BZ88" s="390"/>
      <c r="CA88" s="441">
        <f t="shared" ref="CA88:CA101" si="158">$G88*BZ88</f>
        <v>0</v>
      </c>
      <c r="CB88" s="442">
        <f t="shared" si="111"/>
        <v>0</v>
      </c>
      <c r="CC88" s="720">
        <f t="shared" si="145"/>
        <v>1</v>
      </c>
      <c r="CD88" s="435">
        <f t="shared" ref="CD88:CD101" si="159">$G88*CC88</f>
        <v>502656.59</v>
      </c>
      <c r="CE88" s="437">
        <f t="shared" si="113"/>
        <v>1</v>
      </c>
      <c r="CF88" s="720">
        <f t="shared" si="146"/>
        <v>0</v>
      </c>
      <c r="CG88" s="435">
        <f t="shared" si="147"/>
        <v>0</v>
      </c>
    </row>
    <row r="89" spans="2:88" s="15" customFormat="1" ht="120" outlineLevel="3" x14ac:dyDescent="0.2">
      <c r="B89" s="715"/>
      <c r="C89" s="716"/>
      <c r="D89" s="730" t="s">
        <v>274</v>
      </c>
      <c r="E89" s="718" t="s">
        <v>79</v>
      </c>
      <c r="F89" s="719">
        <v>1</v>
      </c>
      <c r="G89" s="335">
        <v>409840.37</v>
      </c>
      <c r="H89" s="257">
        <f t="shared" si="122"/>
        <v>409840.37</v>
      </c>
      <c r="I89" s="718"/>
      <c r="J89" s="719"/>
      <c r="K89" s="335"/>
      <c r="L89" s="257"/>
      <c r="M89" s="718" t="s">
        <v>79</v>
      </c>
      <c r="N89" s="719">
        <v>1</v>
      </c>
      <c r="O89" s="335">
        <v>409840.37</v>
      </c>
      <c r="P89" s="257">
        <f t="shared" si="123"/>
        <v>409840.37</v>
      </c>
      <c r="Q89" s="720">
        <f t="shared" si="148"/>
        <v>1</v>
      </c>
      <c r="R89" s="257">
        <f t="shared" si="124"/>
        <v>409840.37</v>
      </c>
      <c r="S89" s="337">
        <f t="shared" si="84"/>
        <v>1</v>
      </c>
      <c r="T89" s="721"/>
      <c r="U89" s="257">
        <f t="shared" si="125"/>
        <v>0</v>
      </c>
      <c r="V89" s="720"/>
      <c r="W89" s="257">
        <f t="shared" si="149"/>
        <v>0</v>
      </c>
      <c r="X89" s="720"/>
      <c r="Y89" s="257">
        <f t="shared" si="150"/>
        <v>0</v>
      </c>
      <c r="Z89" s="720"/>
      <c r="AA89" s="257">
        <f t="shared" si="151"/>
        <v>0</v>
      </c>
      <c r="AB89" s="720"/>
      <c r="AC89" s="257">
        <f t="shared" si="152"/>
        <v>0</v>
      </c>
      <c r="AD89" s="731"/>
      <c r="AE89" s="257">
        <f t="shared" si="153"/>
        <v>0</v>
      </c>
      <c r="AF89" s="720"/>
      <c r="AG89" s="257">
        <f t="shared" si="154"/>
        <v>0</v>
      </c>
      <c r="AH89" s="720"/>
      <c r="AI89" s="257">
        <f t="shared" si="155"/>
        <v>0</v>
      </c>
      <c r="AJ89" s="720"/>
      <c r="AK89" s="257">
        <f t="shared" si="156"/>
        <v>0</v>
      </c>
      <c r="AL89" s="720"/>
      <c r="AM89" s="257">
        <f t="shared" si="157"/>
        <v>0</v>
      </c>
      <c r="AN89" s="720"/>
      <c r="AO89" s="261">
        <f t="shared" si="126"/>
        <v>0</v>
      </c>
      <c r="AP89" s="426"/>
      <c r="AQ89" s="406">
        <f t="shared" si="127"/>
        <v>0</v>
      </c>
      <c r="AR89" s="426">
        <v>0.95</v>
      </c>
      <c r="AS89" s="406">
        <f t="shared" si="128"/>
        <v>389348.35149999999</v>
      </c>
      <c r="AT89" s="426">
        <v>5.0000000000000044E-2</v>
      </c>
      <c r="AU89" s="406">
        <f t="shared" si="129"/>
        <v>20492.018500000017</v>
      </c>
      <c r="AV89" s="426"/>
      <c r="AW89" s="406">
        <f t="shared" si="130"/>
        <v>0</v>
      </c>
      <c r="AX89" s="426"/>
      <c r="AY89" s="406">
        <f t="shared" si="131"/>
        <v>0</v>
      </c>
      <c r="AZ89" s="426"/>
      <c r="BA89" s="406">
        <f t="shared" si="132"/>
        <v>0</v>
      </c>
      <c r="BB89" s="426"/>
      <c r="BC89" s="406">
        <f t="shared" si="133"/>
        <v>0</v>
      </c>
      <c r="BD89" s="426"/>
      <c r="BE89" s="406">
        <f t="shared" si="134"/>
        <v>0</v>
      </c>
      <c r="BF89" s="426"/>
      <c r="BG89" s="406">
        <f t="shared" si="135"/>
        <v>0</v>
      </c>
      <c r="BH89" s="426"/>
      <c r="BI89" s="406">
        <f t="shared" si="136"/>
        <v>0</v>
      </c>
      <c r="BJ89" s="426"/>
      <c r="BK89" s="406">
        <f t="shared" si="137"/>
        <v>0</v>
      </c>
      <c r="BL89" s="724"/>
      <c r="BM89" s="406">
        <f t="shared" si="138"/>
        <v>0</v>
      </c>
      <c r="BN89" s="426"/>
      <c r="BO89" s="406">
        <f t="shared" si="139"/>
        <v>0</v>
      </c>
      <c r="BP89" s="724"/>
      <c r="BQ89" s="406">
        <f t="shared" si="140"/>
        <v>0</v>
      </c>
      <c r="BR89" s="390"/>
      <c r="BS89" s="406">
        <f t="shared" si="141"/>
        <v>0</v>
      </c>
      <c r="BT89" s="390"/>
      <c r="BU89" s="406">
        <f t="shared" si="142"/>
        <v>0</v>
      </c>
      <c r="BV89" s="390"/>
      <c r="BW89" s="406">
        <f t="shared" si="143"/>
        <v>0</v>
      </c>
      <c r="BX89" s="390"/>
      <c r="BY89" s="406">
        <f t="shared" si="144"/>
        <v>0</v>
      </c>
      <c r="BZ89" s="390"/>
      <c r="CA89" s="391">
        <f t="shared" si="158"/>
        <v>0</v>
      </c>
      <c r="CB89" s="380">
        <f t="shared" si="111"/>
        <v>0</v>
      </c>
      <c r="CC89" s="720">
        <f t="shared" si="145"/>
        <v>1</v>
      </c>
      <c r="CD89" s="257">
        <f t="shared" si="159"/>
        <v>409840.37</v>
      </c>
      <c r="CE89" s="337">
        <f t="shared" si="113"/>
        <v>1</v>
      </c>
      <c r="CF89" s="720">
        <f t="shared" si="146"/>
        <v>0</v>
      </c>
      <c r="CG89" s="257">
        <f t="shared" si="147"/>
        <v>0</v>
      </c>
    </row>
    <row r="90" spans="2:88" s="15" customFormat="1" ht="105" outlineLevel="3" x14ac:dyDescent="0.2">
      <c r="B90" s="330"/>
      <c r="C90" s="331"/>
      <c r="D90" s="332" t="s">
        <v>275</v>
      </c>
      <c r="E90" s="333" t="s">
        <v>79</v>
      </c>
      <c r="F90" s="334">
        <v>1</v>
      </c>
      <c r="G90" s="335">
        <v>553005.14</v>
      </c>
      <c r="H90" s="257">
        <f t="shared" si="122"/>
        <v>553005.14</v>
      </c>
      <c r="I90" s="333"/>
      <c r="J90" s="334"/>
      <c r="K90" s="335"/>
      <c r="L90" s="257"/>
      <c r="M90" s="333" t="s">
        <v>79</v>
      </c>
      <c r="N90" s="334">
        <v>1</v>
      </c>
      <c r="O90" s="335">
        <v>553005.14</v>
      </c>
      <c r="P90" s="257">
        <f t="shared" si="123"/>
        <v>553005.14</v>
      </c>
      <c r="Q90" s="720">
        <f t="shared" si="148"/>
        <v>0.95</v>
      </c>
      <c r="R90" s="257">
        <f t="shared" si="124"/>
        <v>525354.88300000003</v>
      </c>
      <c r="S90" s="337">
        <f t="shared" si="84"/>
        <v>0.95000000000000007</v>
      </c>
      <c r="T90" s="338"/>
      <c r="U90" s="257">
        <f t="shared" si="125"/>
        <v>0</v>
      </c>
      <c r="V90" s="336"/>
      <c r="W90" s="257">
        <f t="shared" si="149"/>
        <v>0</v>
      </c>
      <c r="X90" s="336"/>
      <c r="Y90" s="257">
        <f t="shared" si="150"/>
        <v>0</v>
      </c>
      <c r="Z90" s="336"/>
      <c r="AA90" s="257">
        <f t="shared" si="151"/>
        <v>0</v>
      </c>
      <c r="AB90" s="336"/>
      <c r="AC90" s="257">
        <f t="shared" si="152"/>
        <v>0</v>
      </c>
      <c r="AD90" s="281"/>
      <c r="AE90" s="257">
        <f t="shared" si="153"/>
        <v>0</v>
      </c>
      <c r="AF90" s="336"/>
      <c r="AG90" s="257">
        <f t="shared" si="154"/>
        <v>0</v>
      </c>
      <c r="AH90" s="336"/>
      <c r="AI90" s="257">
        <f t="shared" si="155"/>
        <v>0</v>
      </c>
      <c r="AJ90" s="336"/>
      <c r="AK90" s="257">
        <f t="shared" si="156"/>
        <v>0</v>
      </c>
      <c r="AL90" s="336"/>
      <c r="AM90" s="257">
        <f t="shared" si="157"/>
        <v>0</v>
      </c>
      <c r="AN90" s="336"/>
      <c r="AO90" s="261">
        <f t="shared" si="126"/>
        <v>0</v>
      </c>
      <c r="AP90" s="426"/>
      <c r="AQ90" s="406">
        <f t="shared" si="127"/>
        <v>0</v>
      </c>
      <c r="AR90" s="426"/>
      <c r="AS90" s="406">
        <f t="shared" si="128"/>
        <v>0</v>
      </c>
      <c r="AT90" s="426">
        <v>0.95</v>
      </c>
      <c r="AU90" s="406">
        <f t="shared" si="129"/>
        <v>525354.88300000003</v>
      </c>
      <c r="AV90" s="426"/>
      <c r="AW90" s="406">
        <f t="shared" si="130"/>
        <v>0</v>
      </c>
      <c r="AX90" s="426"/>
      <c r="AY90" s="406">
        <f t="shared" si="131"/>
        <v>0</v>
      </c>
      <c r="AZ90" s="426"/>
      <c r="BA90" s="406">
        <f t="shared" si="132"/>
        <v>0</v>
      </c>
      <c r="BB90" s="426"/>
      <c r="BC90" s="406">
        <f t="shared" si="133"/>
        <v>0</v>
      </c>
      <c r="BD90" s="426"/>
      <c r="BE90" s="406">
        <f t="shared" si="134"/>
        <v>0</v>
      </c>
      <c r="BF90" s="426"/>
      <c r="BG90" s="406">
        <f t="shared" si="135"/>
        <v>0</v>
      </c>
      <c r="BH90" s="426"/>
      <c r="BI90" s="406">
        <f t="shared" si="136"/>
        <v>0</v>
      </c>
      <c r="BJ90" s="426"/>
      <c r="BK90" s="406">
        <f t="shared" si="137"/>
        <v>0</v>
      </c>
      <c r="BL90" s="390"/>
      <c r="BM90" s="406">
        <f t="shared" si="138"/>
        <v>0</v>
      </c>
      <c r="BN90" s="426"/>
      <c r="BO90" s="406">
        <f t="shared" si="139"/>
        <v>0</v>
      </c>
      <c r="BP90" s="390"/>
      <c r="BQ90" s="406">
        <f t="shared" si="140"/>
        <v>0</v>
      </c>
      <c r="BR90" s="390"/>
      <c r="BS90" s="406">
        <f t="shared" si="141"/>
        <v>0</v>
      </c>
      <c r="BT90" s="390"/>
      <c r="BU90" s="406">
        <f t="shared" si="142"/>
        <v>0</v>
      </c>
      <c r="BV90" s="390"/>
      <c r="BW90" s="406">
        <f t="shared" si="143"/>
        <v>0</v>
      </c>
      <c r="BX90" s="390"/>
      <c r="BY90" s="406">
        <f t="shared" si="144"/>
        <v>0</v>
      </c>
      <c r="BZ90" s="390"/>
      <c r="CA90" s="391">
        <f t="shared" si="158"/>
        <v>0</v>
      </c>
      <c r="CB90" s="380">
        <f t="shared" si="111"/>
        <v>0</v>
      </c>
      <c r="CC90" s="336">
        <f t="shared" si="145"/>
        <v>0.95</v>
      </c>
      <c r="CD90" s="257">
        <f t="shared" si="159"/>
        <v>525354.88300000003</v>
      </c>
      <c r="CE90" s="337">
        <f t="shared" si="113"/>
        <v>0.95000000000000007</v>
      </c>
      <c r="CF90" s="336">
        <f t="shared" si="146"/>
        <v>5.0000000000000044E-2</v>
      </c>
      <c r="CG90" s="257">
        <f t="shared" si="147"/>
        <v>27650.257000000027</v>
      </c>
    </row>
    <row r="91" spans="2:88" s="15" customFormat="1" ht="105" outlineLevel="3" x14ac:dyDescent="0.2">
      <c r="B91" s="330"/>
      <c r="C91" s="331"/>
      <c r="D91" s="332" t="s">
        <v>276</v>
      </c>
      <c r="E91" s="333" t="s">
        <v>79</v>
      </c>
      <c r="F91" s="334">
        <v>1</v>
      </c>
      <c r="G91" s="335">
        <v>616329.66</v>
      </c>
      <c r="H91" s="257">
        <f t="shared" si="122"/>
        <v>616329.66</v>
      </c>
      <c r="I91" s="333"/>
      <c r="J91" s="334"/>
      <c r="K91" s="335"/>
      <c r="L91" s="257"/>
      <c r="M91" s="333" t="s">
        <v>79</v>
      </c>
      <c r="N91" s="334">
        <v>1</v>
      </c>
      <c r="O91" s="335">
        <v>616329.66</v>
      </c>
      <c r="P91" s="257">
        <f t="shared" si="123"/>
        <v>616329.66</v>
      </c>
      <c r="Q91" s="720">
        <f t="shared" si="148"/>
        <v>0.95</v>
      </c>
      <c r="R91" s="257">
        <f t="shared" si="124"/>
        <v>585513.17700000003</v>
      </c>
      <c r="S91" s="337">
        <f t="shared" si="84"/>
        <v>0.95</v>
      </c>
      <c r="T91" s="338"/>
      <c r="U91" s="257">
        <f t="shared" si="125"/>
        <v>0</v>
      </c>
      <c r="V91" s="336"/>
      <c r="W91" s="257">
        <f t="shared" si="149"/>
        <v>0</v>
      </c>
      <c r="X91" s="336"/>
      <c r="Y91" s="257">
        <f t="shared" si="150"/>
        <v>0</v>
      </c>
      <c r="Z91" s="336"/>
      <c r="AA91" s="257">
        <f t="shared" si="151"/>
        <v>0</v>
      </c>
      <c r="AB91" s="336"/>
      <c r="AC91" s="257">
        <f t="shared" si="152"/>
        <v>0</v>
      </c>
      <c r="AD91" s="281"/>
      <c r="AE91" s="257">
        <f t="shared" si="153"/>
        <v>0</v>
      </c>
      <c r="AF91" s="336"/>
      <c r="AG91" s="257">
        <f t="shared" si="154"/>
        <v>0</v>
      </c>
      <c r="AH91" s="336"/>
      <c r="AI91" s="257">
        <f t="shared" si="155"/>
        <v>0</v>
      </c>
      <c r="AJ91" s="336"/>
      <c r="AK91" s="257">
        <f t="shared" si="156"/>
        <v>0</v>
      </c>
      <c r="AL91" s="336"/>
      <c r="AM91" s="257">
        <f t="shared" si="157"/>
        <v>0</v>
      </c>
      <c r="AN91" s="336"/>
      <c r="AO91" s="261">
        <f t="shared" si="126"/>
        <v>0</v>
      </c>
      <c r="AP91" s="426"/>
      <c r="AQ91" s="406">
        <f t="shared" si="127"/>
        <v>0</v>
      </c>
      <c r="AR91" s="426"/>
      <c r="AS91" s="406">
        <f t="shared" si="128"/>
        <v>0</v>
      </c>
      <c r="AT91" s="426"/>
      <c r="AU91" s="406">
        <f t="shared" si="129"/>
        <v>0</v>
      </c>
      <c r="AV91" s="426">
        <v>0.95</v>
      </c>
      <c r="AW91" s="406">
        <f t="shared" si="130"/>
        <v>585513.17700000003</v>
      </c>
      <c r="AX91" s="426"/>
      <c r="AY91" s="406">
        <f t="shared" si="131"/>
        <v>0</v>
      </c>
      <c r="AZ91" s="426"/>
      <c r="BA91" s="406">
        <f t="shared" si="132"/>
        <v>0</v>
      </c>
      <c r="BB91" s="426"/>
      <c r="BC91" s="406">
        <f t="shared" si="133"/>
        <v>0</v>
      </c>
      <c r="BD91" s="426"/>
      <c r="BE91" s="406">
        <f t="shared" si="134"/>
        <v>0</v>
      </c>
      <c r="BF91" s="426"/>
      <c r="BG91" s="406">
        <f t="shared" si="135"/>
        <v>0</v>
      </c>
      <c r="BH91" s="426"/>
      <c r="BI91" s="406">
        <f t="shared" si="136"/>
        <v>0</v>
      </c>
      <c r="BJ91" s="426"/>
      <c r="BK91" s="406">
        <f t="shared" si="137"/>
        <v>0</v>
      </c>
      <c r="BL91" s="390"/>
      <c r="BM91" s="406">
        <f t="shared" si="138"/>
        <v>0</v>
      </c>
      <c r="BN91" s="426"/>
      <c r="BO91" s="406">
        <f t="shared" si="139"/>
        <v>0</v>
      </c>
      <c r="BP91" s="390"/>
      <c r="BQ91" s="406">
        <f t="shared" si="140"/>
        <v>0</v>
      </c>
      <c r="BR91" s="390"/>
      <c r="BS91" s="406">
        <f t="shared" si="141"/>
        <v>0</v>
      </c>
      <c r="BT91" s="390"/>
      <c r="BU91" s="406">
        <f t="shared" si="142"/>
        <v>0</v>
      </c>
      <c r="BV91" s="390"/>
      <c r="BW91" s="406">
        <f t="shared" si="143"/>
        <v>0</v>
      </c>
      <c r="BX91" s="390"/>
      <c r="BY91" s="406">
        <f t="shared" si="144"/>
        <v>0</v>
      </c>
      <c r="BZ91" s="390"/>
      <c r="CA91" s="391">
        <f t="shared" si="158"/>
        <v>0</v>
      </c>
      <c r="CB91" s="380">
        <f t="shared" si="111"/>
        <v>0</v>
      </c>
      <c r="CC91" s="336">
        <f t="shared" si="145"/>
        <v>0.95</v>
      </c>
      <c r="CD91" s="257">
        <f t="shared" si="159"/>
        <v>585513.17700000003</v>
      </c>
      <c r="CE91" s="337">
        <f t="shared" si="113"/>
        <v>0.95</v>
      </c>
      <c r="CF91" s="336">
        <f t="shared" si="146"/>
        <v>5.0000000000000044E-2</v>
      </c>
      <c r="CG91" s="257">
        <f t="shared" si="147"/>
        <v>30816.483000000029</v>
      </c>
    </row>
    <row r="92" spans="2:88" s="15" customFormat="1" ht="105" outlineLevel="3" x14ac:dyDescent="0.2">
      <c r="B92" s="330"/>
      <c r="C92" s="331"/>
      <c r="D92" s="332" t="s">
        <v>277</v>
      </c>
      <c r="E92" s="333" t="s">
        <v>79</v>
      </c>
      <c r="F92" s="334">
        <v>1</v>
      </c>
      <c r="G92" s="335">
        <v>446760.58</v>
      </c>
      <c r="H92" s="257">
        <f t="shared" si="122"/>
        <v>446760.58</v>
      </c>
      <c r="I92" s="333"/>
      <c r="J92" s="334"/>
      <c r="K92" s="335"/>
      <c r="L92" s="257"/>
      <c r="M92" s="333" t="s">
        <v>79</v>
      </c>
      <c r="N92" s="334">
        <v>1</v>
      </c>
      <c r="O92" s="335">
        <v>446760.58</v>
      </c>
      <c r="P92" s="257">
        <f t="shared" si="123"/>
        <v>446760.58</v>
      </c>
      <c r="Q92" s="720">
        <f t="shared" si="148"/>
        <v>0.95</v>
      </c>
      <c r="R92" s="257">
        <f t="shared" si="124"/>
        <v>424422.55099999998</v>
      </c>
      <c r="S92" s="337">
        <f t="shared" si="84"/>
        <v>0.95</v>
      </c>
      <c r="T92" s="338"/>
      <c r="U92" s="257">
        <f t="shared" si="125"/>
        <v>0</v>
      </c>
      <c r="V92" s="336"/>
      <c r="W92" s="257">
        <f t="shared" si="149"/>
        <v>0</v>
      </c>
      <c r="X92" s="336"/>
      <c r="Y92" s="257">
        <f t="shared" si="150"/>
        <v>0</v>
      </c>
      <c r="Z92" s="336"/>
      <c r="AA92" s="257">
        <f t="shared" si="151"/>
        <v>0</v>
      </c>
      <c r="AB92" s="336"/>
      <c r="AC92" s="257">
        <f t="shared" si="152"/>
        <v>0</v>
      </c>
      <c r="AD92" s="281"/>
      <c r="AE92" s="257">
        <f t="shared" si="153"/>
        <v>0</v>
      </c>
      <c r="AF92" s="336"/>
      <c r="AG92" s="257">
        <f t="shared" si="154"/>
        <v>0</v>
      </c>
      <c r="AH92" s="336"/>
      <c r="AI92" s="257">
        <f t="shared" si="155"/>
        <v>0</v>
      </c>
      <c r="AJ92" s="336"/>
      <c r="AK92" s="257">
        <f t="shared" si="156"/>
        <v>0</v>
      </c>
      <c r="AL92" s="336"/>
      <c r="AM92" s="257">
        <f t="shared" si="157"/>
        <v>0</v>
      </c>
      <c r="AN92" s="336"/>
      <c r="AO92" s="261">
        <f t="shared" si="126"/>
        <v>0</v>
      </c>
      <c r="AP92" s="426"/>
      <c r="AQ92" s="406">
        <f t="shared" si="127"/>
        <v>0</v>
      </c>
      <c r="AR92" s="426"/>
      <c r="AS92" s="406">
        <f t="shared" si="128"/>
        <v>0</v>
      </c>
      <c r="AT92" s="426"/>
      <c r="AU92" s="406">
        <f t="shared" si="129"/>
        <v>0</v>
      </c>
      <c r="AV92" s="426"/>
      <c r="AW92" s="406">
        <f t="shared" si="130"/>
        <v>0</v>
      </c>
      <c r="AX92" s="426">
        <v>0.95</v>
      </c>
      <c r="AY92" s="406">
        <f t="shared" si="131"/>
        <v>424422.55099999998</v>
      </c>
      <c r="AZ92" s="426"/>
      <c r="BA92" s="406">
        <f t="shared" si="132"/>
        <v>0</v>
      </c>
      <c r="BB92" s="426"/>
      <c r="BC92" s="406">
        <f t="shared" si="133"/>
        <v>0</v>
      </c>
      <c r="BD92" s="426"/>
      <c r="BE92" s="406">
        <f t="shared" si="134"/>
        <v>0</v>
      </c>
      <c r="BF92" s="426"/>
      <c r="BG92" s="406">
        <f t="shared" si="135"/>
        <v>0</v>
      </c>
      <c r="BH92" s="426"/>
      <c r="BI92" s="406">
        <f t="shared" si="136"/>
        <v>0</v>
      </c>
      <c r="BJ92" s="426"/>
      <c r="BK92" s="406">
        <f t="shared" si="137"/>
        <v>0</v>
      </c>
      <c r="BL92" s="390"/>
      <c r="BM92" s="406">
        <f t="shared" si="138"/>
        <v>0</v>
      </c>
      <c r="BN92" s="426"/>
      <c r="BO92" s="406">
        <f t="shared" si="139"/>
        <v>0</v>
      </c>
      <c r="BP92" s="390"/>
      <c r="BQ92" s="406">
        <f t="shared" si="140"/>
        <v>0</v>
      </c>
      <c r="BR92" s="390"/>
      <c r="BS92" s="406">
        <f t="shared" si="141"/>
        <v>0</v>
      </c>
      <c r="BT92" s="390"/>
      <c r="BU92" s="406">
        <f t="shared" si="142"/>
        <v>0</v>
      </c>
      <c r="BV92" s="390"/>
      <c r="BW92" s="406">
        <f t="shared" si="143"/>
        <v>0</v>
      </c>
      <c r="BX92" s="390"/>
      <c r="BY92" s="406">
        <f t="shared" si="144"/>
        <v>0</v>
      </c>
      <c r="BZ92" s="390"/>
      <c r="CA92" s="391">
        <f t="shared" si="158"/>
        <v>0</v>
      </c>
      <c r="CB92" s="380">
        <f t="shared" si="111"/>
        <v>0</v>
      </c>
      <c r="CC92" s="336">
        <f t="shared" si="145"/>
        <v>0.95</v>
      </c>
      <c r="CD92" s="257">
        <f t="shared" si="159"/>
        <v>424422.55099999998</v>
      </c>
      <c r="CE92" s="337">
        <f t="shared" si="113"/>
        <v>0.95</v>
      </c>
      <c r="CF92" s="336">
        <f t="shared" si="146"/>
        <v>5.0000000000000044E-2</v>
      </c>
      <c r="CG92" s="257">
        <f t="shared" si="147"/>
        <v>22338.02900000002</v>
      </c>
    </row>
    <row r="93" spans="2:88" s="15" customFormat="1" ht="105" outlineLevel="3" x14ac:dyDescent="0.2">
      <c r="B93" s="330"/>
      <c r="C93" s="331"/>
      <c r="D93" s="332" t="s">
        <v>278</v>
      </c>
      <c r="E93" s="333" t="s">
        <v>79</v>
      </c>
      <c r="F93" s="334">
        <v>1</v>
      </c>
      <c r="G93" s="335">
        <v>446760.58</v>
      </c>
      <c r="H93" s="257">
        <f t="shared" si="122"/>
        <v>446760.58</v>
      </c>
      <c r="I93" s="333"/>
      <c r="J93" s="334"/>
      <c r="K93" s="335"/>
      <c r="L93" s="257"/>
      <c r="M93" s="333" t="s">
        <v>79</v>
      </c>
      <c r="N93" s="334">
        <v>1</v>
      </c>
      <c r="O93" s="335">
        <v>446760.58</v>
      </c>
      <c r="P93" s="257">
        <f t="shared" si="123"/>
        <v>446760.58</v>
      </c>
      <c r="Q93" s="720">
        <f t="shared" si="148"/>
        <v>0.95</v>
      </c>
      <c r="R93" s="257">
        <f t="shared" si="124"/>
        <v>424422.55099999998</v>
      </c>
      <c r="S93" s="337">
        <f t="shared" si="84"/>
        <v>0.95</v>
      </c>
      <c r="T93" s="338"/>
      <c r="U93" s="257">
        <f t="shared" si="125"/>
        <v>0</v>
      </c>
      <c r="V93" s="336"/>
      <c r="W93" s="257">
        <f t="shared" si="149"/>
        <v>0</v>
      </c>
      <c r="X93" s="336"/>
      <c r="Y93" s="257">
        <f t="shared" si="150"/>
        <v>0</v>
      </c>
      <c r="Z93" s="336"/>
      <c r="AA93" s="257">
        <f t="shared" si="151"/>
        <v>0</v>
      </c>
      <c r="AB93" s="336"/>
      <c r="AC93" s="257">
        <f t="shared" si="152"/>
        <v>0</v>
      </c>
      <c r="AD93" s="281"/>
      <c r="AE93" s="257">
        <f t="shared" si="153"/>
        <v>0</v>
      </c>
      <c r="AF93" s="336"/>
      <c r="AG93" s="257">
        <f t="shared" si="154"/>
        <v>0</v>
      </c>
      <c r="AH93" s="336"/>
      <c r="AI93" s="257">
        <f t="shared" si="155"/>
        <v>0</v>
      </c>
      <c r="AJ93" s="336"/>
      <c r="AK93" s="257">
        <f t="shared" si="156"/>
        <v>0</v>
      </c>
      <c r="AL93" s="336"/>
      <c r="AM93" s="257">
        <f t="shared" si="157"/>
        <v>0</v>
      </c>
      <c r="AN93" s="336"/>
      <c r="AO93" s="261">
        <f t="shared" si="126"/>
        <v>0</v>
      </c>
      <c r="AP93" s="426"/>
      <c r="AQ93" s="406">
        <f t="shared" si="127"/>
        <v>0</v>
      </c>
      <c r="AR93" s="426"/>
      <c r="AS93" s="406">
        <f t="shared" si="128"/>
        <v>0</v>
      </c>
      <c r="AT93" s="426"/>
      <c r="AU93" s="406">
        <f t="shared" si="129"/>
        <v>0</v>
      </c>
      <c r="AV93" s="426"/>
      <c r="AW93" s="406">
        <f t="shared" si="130"/>
        <v>0</v>
      </c>
      <c r="AX93" s="426"/>
      <c r="AY93" s="406">
        <f t="shared" si="131"/>
        <v>0</v>
      </c>
      <c r="AZ93" s="426"/>
      <c r="BA93" s="406">
        <f t="shared" si="132"/>
        <v>0</v>
      </c>
      <c r="BB93" s="426">
        <v>0.95</v>
      </c>
      <c r="BC93" s="406">
        <f t="shared" si="133"/>
        <v>424422.55099999998</v>
      </c>
      <c r="BD93" s="426"/>
      <c r="BE93" s="406">
        <f t="shared" si="134"/>
        <v>0</v>
      </c>
      <c r="BF93" s="426"/>
      <c r="BG93" s="406">
        <f t="shared" si="135"/>
        <v>0</v>
      </c>
      <c r="BH93" s="426"/>
      <c r="BI93" s="406">
        <f t="shared" si="136"/>
        <v>0</v>
      </c>
      <c r="BJ93" s="426"/>
      <c r="BK93" s="406">
        <f t="shared" si="137"/>
        <v>0</v>
      </c>
      <c r="BL93" s="390"/>
      <c r="BM93" s="406">
        <f t="shared" si="138"/>
        <v>0</v>
      </c>
      <c r="BN93" s="426"/>
      <c r="BO93" s="406">
        <f t="shared" si="139"/>
        <v>0</v>
      </c>
      <c r="BP93" s="390"/>
      <c r="BQ93" s="406">
        <f t="shared" si="140"/>
        <v>0</v>
      </c>
      <c r="BR93" s="390"/>
      <c r="BS93" s="406">
        <f t="shared" si="141"/>
        <v>0</v>
      </c>
      <c r="BT93" s="390"/>
      <c r="BU93" s="406">
        <f t="shared" si="142"/>
        <v>0</v>
      </c>
      <c r="BV93" s="390"/>
      <c r="BW93" s="406">
        <f t="shared" si="143"/>
        <v>0</v>
      </c>
      <c r="BX93" s="390"/>
      <c r="BY93" s="406">
        <f t="shared" si="144"/>
        <v>0</v>
      </c>
      <c r="BZ93" s="390"/>
      <c r="CA93" s="391">
        <f t="shared" si="158"/>
        <v>0</v>
      </c>
      <c r="CB93" s="380">
        <f t="shared" si="111"/>
        <v>0</v>
      </c>
      <c r="CC93" s="336">
        <f t="shared" si="145"/>
        <v>0.95</v>
      </c>
      <c r="CD93" s="257">
        <f t="shared" si="159"/>
        <v>424422.55099999998</v>
      </c>
      <c r="CE93" s="337">
        <f t="shared" si="113"/>
        <v>0.95</v>
      </c>
      <c r="CF93" s="336">
        <f t="shared" si="146"/>
        <v>5.0000000000000044E-2</v>
      </c>
      <c r="CG93" s="257">
        <f t="shared" si="147"/>
        <v>22338.02900000002</v>
      </c>
    </row>
    <row r="94" spans="2:88" s="15" customFormat="1" ht="105" outlineLevel="3" x14ac:dyDescent="0.2">
      <c r="B94" s="330"/>
      <c r="C94" s="331"/>
      <c r="D94" s="332" t="s">
        <v>279</v>
      </c>
      <c r="E94" s="333" t="s">
        <v>79</v>
      </c>
      <c r="F94" s="334">
        <v>1</v>
      </c>
      <c r="G94" s="335">
        <v>446760.58</v>
      </c>
      <c r="H94" s="257">
        <f t="shared" si="122"/>
        <v>446760.58</v>
      </c>
      <c r="I94" s="333"/>
      <c r="J94" s="334"/>
      <c r="K94" s="335"/>
      <c r="L94" s="257"/>
      <c r="M94" s="333" t="s">
        <v>79</v>
      </c>
      <c r="N94" s="334">
        <v>1</v>
      </c>
      <c r="O94" s="335">
        <v>446760.58</v>
      </c>
      <c r="P94" s="257">
        <f t="shared" si="123"/>
        <v>446760.58</v>
      </c>
      <c r="Q94" s="720">
        <f t="shared" si="148"/>
        <v>0.95</v>
      </c>
      <c r="R94" s="257">
        <f t="shared" si="124"/>
        <v>424422.55099999998</v>
      </c>
      <c r="S94" s="337">
        <f t="shared" si="84"/>
        <v>0.95</v>
      </c>
      <c r="T94" s="338"/>
      <c r="U94" s="257">
        <f t="shared" si="125"/>
        <v>0</v>
      </c>
      <c r="V94" s="336"/>
      <c r="W94" s="257">
        <f t="shared" si="149"/>
        <v>0</v>
      </c>
      <c r="X94" s="336"/>
      <c r="Y94" s="257">
        <f t="shared" si="150"/>
        <v>0</v>
      </c>
      <c r="Z94" s="336"/>
      <c r="AA94" s="257">
        <f t="shared" si="151"/>
        <v>0</v>
      </c>
      <c r="AB94" s="336"/>
      <c r="AC94" s="257">
        <f t="shared" si="152"/>
        <v>0</v>
      </c>
      <c r="AD94" s="281"/>
      <c r="AE94" s="257">
        <f t="shared" si="153"/>
        <v>0</v>
      </c>
      <c r="AF94" s="336"/>
      <c r="AG94" s="257">
        <f t="shared" si="154"/>
        <v>0</v>
      </c>
      <c r="AH94" s="336"/>
      <c r="AI94" s="257">
        <f t="shared" si="155"/>
        <v>0</v>
      </c>
      <c r="AJ94" s="336"/>
      <c r="AK94" s="257">
        <f t="shared" si="156"/>
        <v>0</v>
      </c>
      <c r="AL94" s="336"/>
      <c r="AM94" s="257">
        <f t="shared" si="157"/>
        <v>0</v>
      </c>
      <c r="AN94" s="336"/>
      <c r="AO94" s="261">
        <f t="shared" si="126"/>
        <v>0</v>
      </c>
      <c r="AP94" s="426"/>
      <c r="AQ94" s="406">
        <f t="shared" si="127"/>
        <v>0</v>
      </c>
      <c r="AR94" s="426"/>
      <c r="AS94" s="406">
        <f t="shared" si="128"/>
        <v>0</v>
      </c>
      <c r="AT94" s="426"/>
      <c r="AU94" s="406">
        <f t="shared" si="129"/>
        <v>0</v>
      </c>
      <c r="AV94" s="426"/>
      <c r="AW94" s="406">
        <f t="shared" si="130"/>
        <v>0</v>
      </c>
      <c r="AX94" s="426"/>
      <c r="AY94" s="406">
        <f t="shared" si="131"/>
        <v>0</v>
      </c>
      <c r="AZ94" s="426"/>
      <c r="BA94" s="406">
        <f t="shared" si="132"/>
        <v>0</v>
      </c>
      <c r="BB94" s="426"/>
      <c r="BC94" s="406">
        <f t="shared" si="133"/>
        <v>0</v>
      </c>
      <c r="BD94" s="426">
        <v>0.95</v>
      </c>
      <c r="BE94" s="406">
        <f t="shared" si="134"/>
        <v>424422.55099999998</v>
      </c>
      <c r="BF94" s="426"/>
      <c r="BG94" s="406">
        <f t="shared" si="135"/>
        <v>0</v>
      </c>
      <c r="BH94" s="426"/>
      <c r="BI94" s="406">
        <f t="shared" si="136"/>
        <v>0</v>
      </c>
      <c r="BJ94" s="426"/>
      <c r="BK94" s="406">
        <f t="shared" si="137"/>
        <v>0</v>
      </c>
      <c r="BL94" s="390"/>
      <c r="BM94" s="406">
        <f t="shared" si="138"/>
        <v>0</v>
      </c>
      <c r="BN94" s="426"/>
      <c r="BO94" s="406">
        <f t="shared" si="139"/>
        <v>0</v>
      </c>
      <c r="BP94" s="390"/>
      <c r="BQ94" s="406">
        <f t="shared" si="140"/>
        <v>0</v>
      </c>
      <c r="BR94" s="390"/>
      <c r="BS94" s="406">
        <f t="shared" si="141"/>
        <v>0</v>
      </c>
      <c r="BT94" s="390"/>
      <c r="BU94" s="406">
        <f t="shared" si="142"/>
        <v>0</v>
      </c>
      <c r="BV94" s="390"/>
      <c r="BW94" s="406">
        <f t="shared" si="143"/>
        <v>0</v>
      </c>
      <c r="BX94" s="390"/>
      <c r="BY94" s="406">
        <f t="shared" si="144"/>
        <v>0</v>
      </c>
      <c r="BZ94" s="390"/>
      <c r="CA94" s="391">
        <f t="shared" si="158"/>
        <v>0</v>
      </c>
      <c r="CB94" s="380">
        <f t="shared" si="111"/>
        <v>0</v>
      </c>
      <c r="CC94" s="336">
        <f t="shared" si="145"/>
        <v>0.95</v>
      </c>
      <c r="CD94" s="257">
        <f t="shared" si="159"/>
        <v>424422.55099999998</v>
      </c>
      <c r="CE94" s="337">
        <f t="shared" si="113"/>
        <v>0.95</v>
      </c>
      <c r="CF94" s="336">
        <f t="shared" si="146"/>
        <v>5.0000000000000044E-2</v>
      </c>
      <c r="CG94" s="257">
        <f t="shared" si="147"/>
        <v>22338.02900000002</v>
      </c>
    </row>
    <row r="95" spans="2:88" s="15" customFormat="1" ht="105" outlineLevel="3" x14ac:dyDescent="0.2">
      <c r="B95" s="330"/>
      <c r="C95" s="331"/>
      <c r="D95" s="332" t="s">
        <v>280</v>
      </c>
      <c r="E95" s="333" t="s">
        <v>79</v>
      </c>
      <c r="F95" s="334">
        <v>1</v>
      </c>
      <c r="G95" s="335">
        <v>446760.58</v>
      </c>
      <c r="H95" s="257">
        <f t="shared" si="122"/>
        <v>446760.58</v>
      </c>
      <c r="I95" s="333"/>
      <c r="J95" s="334"/>
      <c r="K95" s="335"/>
      <c r="L95" s="257"/>
      <c r="M95" s="333" t="s">
        <v>79</v>
      </c>
      <c r="N95" s="334">
        <v>1</v>
      </c>
      <c r="O95" s="335">
        <v>446760.58</v>
      </c>
      <c r="P95" s="257">
        <f t="shared" si="123"/>
        <v>446760.58</v>
      </c>
      <c r="Q95" s="720">
        <f t="shared" si="148"/>
        <v>0.95</v>
      </c>
      <c r="R95" s="257">
        <f t="shared" si="124"/>
        <v>424422.55099999998</v>
      </c>
      <c r="S95" s="337">
        <f t="shared" si="84"/>
        <v>0.95</v>
      </c>
      <c r="T95" s="338"/>
      <c r="U95" s="257">
        <f t="shared" si="125"/>
        <v>0</v>
      </c>
      <c r="V95" s="336"/>
      <c r="W95" s="257">
        <f t="shared" si="149"/>
        <v>0</v>
      </c>
      <c r="X95" s="336"/>
      <c r="Y95" s="257">
        <f t="shared" si="150"/>
        <v>0</v>
      </c>
      <c r="Z95" s="336"/>
      <c r="AA95" s="257">
        <f t="shared" si="151"/>
        <v>0</v>
      </c>
      <c r="AB95" s="336"/>
      <c r="AC95" s="257">
        <f t="shared" si="152"/>
        <v>0</v>
      </c>
      <c r="AD95" s="281"/>
      <c r="AE95" s="257">
        <f t="shared" si="153"/>
        <v>0</v>
      </c>
      <c r="AF95" s="336"/>
      <c r="AG95" s="257">
        <f t="shared" si="154"/>
        <v>0</v>
      </c>
      <c r="AH95" s="336"/>
      <c r="AI95" s="257">
        <f t="shared" si="155"/>
        <v>0</v>
      </c>
      <c r="AJ95" s="336"/>
      <c r="AK95" s="257">
        <f t="shared" si="156"/>
        <v>0</v>
      </c>
      <c r="AL95" s="336"/>
      <c r="AM95" s="257">
        <f t="shared" si="157"/>
        <v>0</v>
      </c>
      <c r="AN95" s="336"/>
      <c r="AO95" s="261">
        <f t="shared" si="126"/>
        <v>0</v>
      </c>
      <c r="AP95" s="426"/>
      <c r="AQ95" s="406">
        <f t="shared" si="127"/>
        <v>0</v>
      </c>
      <c r="AR95" s="426"/>
      <c r="AS95" s="406">
        <f t="shared" si="128"/>
        <v>0</v>
      </c>
      <c r="AT95" s="426"/>
      <c r="AU95" s="406">
        <f t="shared" si="129"/>
        <v>0</v>
      </c>
      <c r="AV95" s="426"/>
      <c r="AW95" s="406">
        <f t="shared" si="130"/>
        <v>0</v>
      </c>
      <c r="AX95" s="426"/>
      <c r="AY95" s="406">
        <f t="shared" si="131"/>
        <v>0</v>
      </c>
      <c r="AZ95" s="426"/>
      <c r="BA95" s="406">
        <f t="shared" si="132"/>
        <v>0</v>
      </c>
      <c r="BB95" s="426"/>
      <c r="BC95" s="406">
        <f t="shared" si="133"/>
        <v>0</v>
      </c>
      <c r="BD95" s="426"/>
      <c r="BE95" s="406">
        <f t="shared" si="134"/>
        <v>0</v>
      </c>
      <c r="BF95" s="426">
        <v>0.95</v>
      </c>
      <c r="BG95" s="406">
        <f t="shared" si="135"/>
        <v>424422.55099999998</v>
      </c>
      <c r="BH95" s="426"/>
      <c r="BI95" s="406">
        <f t="shared" si="136"/>
        <v>0</v>
      </c>
      <c r="BJ95" s="426"/>
      <c r="BK95" s="406">
        <f t="shared" si="137"/>
        <v>0</v>
      </c>
      <c r="BL95" s="390"/>
      <c r="BM95" s="406">
        <f t="shared" si="138"/>
        <v>0</v>
      </c>
      <c r="BN95" s="426"/>
      <c r="BO95" s="406">
        <f t="shared" si="139"/>
        <v>0</v>
      </c>
      <c r="BP95" s="390"/>
      <c r="BQ95" s="406">
        <f t="shared" si="140"/>
        <v>0</v>
      </c>
      <c r="BR95" s="390"/>
      <c r="BS95" s="406">
        <f t="shared" si="141"/>
        <v>0</v>
      </c>
      <c r="BT95" s="390"/>
      <c r="BU95" s="406">
        <f t="shared" si="142"/>
        <v>0</v>
      </c>
      <c r="BV95" s="390"/>
      <c r="BW95" s="406">
        <f t="shared" si="143"/>
        <v>0</v>
      </c>
      <c r="BX95" s="390"/>
      <c r="BY95" s="406">
        <f t="shared" si="144"/>
        <v>0</v>
      </c>
      <c r="BZ95" s="390"/>
      <c r="CA95" s="391">
        <f t="shared" si="158"/>
        <v>0</v>
      </c>
      <c r="CB95" s="380">
        <f t="shared" si="111"/>
        <v>0</v>
      </c>
      <c r="CC95" s="336">
        <f t="shared" si="145"/>
        <v>0.95</v>
      </c>
      <c r="CD95" s="257">
        <f t="shared" si="159"/>
        <v>424422.55099999998</v>
      </c>
      <c r="CE95" s="337">
        <f t="shared" si="113"/>
        <v>0.95</v>
      </c>
      <c r="CF95" s="336">
        <f t="shared" si="146"/>
        <v>5.0000000000000044E-2</v>
      </c>
      <c r="CG95" s="257">
        <f t="shared" si="147"/>
        <v>22338.02900000002</v>
      </c>
    </row>
    <row r="96" spans="2:88" s="15" customFormat="1" ht="105" outlineLevel="3" x14ac:dyDescent="0.2">
      <c r="B96" s="330"/>
      <c r="C96" s="331"/>
      <c r="D96" s="332" t="s">
        <v>281</v>
      </c>
      <c r="E96" s="333" t="s">
        <v>79</v>
      </c>
      <c r="F96" s="334">
        <v>1</v>
      </c>
      <c r="G96" s="335">
        <v>446760.58</v>
      </c>
      <c r="H96" s="257">
        <f t="shared" si="122"/>
        <v>446760.58</v>
      </c>
      <c r="I96" s="333"/>
      <c r="J96" s="334"/>
      <c r="K96" s="335"/>
      <c r="L96" s="257"/>
      <c r="M96" s="333" t="s">
        <v>79</v>
      </c>
      <c r="N96" s="334">
        <v>1</v>
      </c>
      <c r="O96" s="335">
        <v>446760.58</v>
      </c>
      <c r="P96" s="257">
        <f t="shared" si="123"/>
        <v>446760.58</v>
      </c>
      <c r="Q96" s="720">
        <f t="shared" si="148"/>
        <v>0.95</v>
      </c>
      <c r="R96" s="257">
        <f t="shared" si="124"/>
        <v>424422.55099999998</v>
      </c>
      <c r="S96" s="337">
        <f t="shared" si="84"/>
        <v>0.95</v>
      </c>
      <c r="T96" s="338"/>
      <c r="U96" s="257">
        <f t="shared" si="125"/>
        <v>0</v>
      </c>
      <c r="V96" s="336"/>
      <c r="W96" s="257">
        <f t="shared" si="149"/>
        <v>0</v>
      </c>
      <c r="X96" s="336"/>
      <c r="Y96" s="257">
        <f t="shared" si="150"/>
        <v>0</v>
      </c>
      <c r="Z96" s="336"/>
      <c r="AA96" s="257">
        <f t="shared" si="151"/>
        <v>0</v>
      </c>
      <c r="AB96" s="336"/>
      <c r="AC96" s="257">
        <f t="shared" si="152"/>
        <v>0</v>
      </c>
      <c r="AD96" s="281"/>
      <c r="AE96" s="257">
        <f t="shared" si="153"/>
        <v>0</v>
      </c>
      <c r="AF96" s="336"/>
      <c r="AG96" s="257">
        <f t="shared" si="154"/>
        <v>0</v>
      </c>
      <c r="AH96" s="336"/>
      <c r="AI96" s="257">
        <f t="shared" si="155"/>
        <v>0</v>
      </c>
      <c r="AJ96" s="336"/>
      <c r="AK96" s="257">
        <f t="shared" si="156"/>
        <v>0</v>
      </c>
      <c r="AL96" s="336"/>
      <c r="AM96" s="257">
        <f t="shared" si="157"/>
        <v>0</v>
      </c>
      <c r="AN96" s="336"/>
      <c r="AO96" s="261">
        <f t="shared" si="126"/>
        <v>0</v>
      </c>
      <c r="AP96" s="426"/>
      <c r="AQ96" s="406">
        <f t="shared" si="127"/>
        <v>0</v>
      </c>
      <c r="AR96" s="426"/>
      <c r="AS96" s="406">
        <f t="shared" si="128"/>
        <v>0</v>
      </c>
      <c r="AT96" s="426"/>
      <c r="AU96" s="406">
        <f t="shared" si="129"/>
        <v>0</v>
      </c>
      <c r="AV96" s="426"/>
      <c r="AW96" s="406">
        <f t="shared" si="130"/>
        <v>0</v>
      </c>
      <c r="AX96" s="426"/>
      <c r="AY96" s="406">
        <f t="shared" si="131"/>
        <v>0</v>
      </c>
      <c r="AZ96" s="426"/>
      <c r="BA96" s="406">
        <f t="shared" si="132"/>
        <v>0</v>
      </c>
      <c r="BB96" s="426"/>
      <c r="BC96" s="406">
        <f t="shared" si="133"/>
        <v>0</v>
      </c>
      <c r="BD96" s="426"/>
      <c r="BE96" s="406">
        <f t="shared" si="134"/>
        <v>0</v>
      </c>
      <c r="BF96" s="426"/>
      <c r="BG96" s="406">
        <f t="shared" si="135"/>
        <v>0</v>
      </c>
      <c r="BH96" s="426">
        <v>0.45</v>
      </c>
      <c r="BI96" s="406">
        <f t="shared" si="136"/>
        <v>201042.261</v>
      </c>
      <c r="BJ96" s="426">
        <v>0.5</v>
      </c>
      <c r="BK96" s="406">
        <f t="shared" si="137"/>
        <v>223380.29</v>
      </c>
      <c r="BL96" s="390"/>
      <c r="BM96" s="406">
        <f t="shared" si="138"/>
        <v>0</v>
      </c>
      <c r="BN96" s="426"/>
      <c r="BO96" s="406">
        <f t="shared" si="139"/>
        <v>0</v>
      </c>
      <c r="BP96" s="390"/>
      <c r="BQ96" s="406">
        <f t="shared" si="140"/>
        <v>0</v>
      </c>
      <c r="BR96" s="390"/>
      <c r="BS96" s="406">
        <f t="shared" si="141"/>
        <v>0</v>
      </c>
      <c r="BT96" s="390"/>
      <c r="BU96" s="406">
        <f t="shared" si="142"/>
        <v>0</v>
      </c>
      <c r="BV96" s="390"/>
      <c r="BW96" s="406">
        <f t="shared" si="143"/>
        <v>0</v>
      </c>
      <c r="BX96" s="390"/>
      <c r="BY96" s="406">
        <f t="shared" si="144"/>
        <v>0</v>
      </c>
      <c r="BZ96" s="390"/>
      <c r="CA96" s="391">
        <f t="shared" si="158"/>
        <v>0</v>
      </c>
      <c r="CB96" s="380">
        <f t="shared" si="111"/>
        <v>0</v>
      </c>
      <c r="CC96" s="336">
        <f t="shared" si="145"/>
        <v>0.95</v>
      </c>
      <c r="CD96" s="257">
        <f t="shared" si="159"/>
        <v>424422.55099999998</v>
      </c>
      <c r="CE96" s="337">
        <f t="shared" si="113"/>
        <v>0.95</v>
      </c>
      <c r="CF96" s="336">
        <f t="shared" si="146"/>
        <v>5.0000000000000044E-2</v>
      </c>
      <c r="CG96" s="257">
        <f t="shared" si="147"/>
        <v>22338.02900000002</v>
      </c>
    </row>
    <row r="97" spans="2:88" s="15" customFormat="1" ht="120" outlineLevel="3" x14ac:dyDescent="0.2">
      <c r="B97" s="715"/>
      <c r="C97" s="716"/>
      <c r="D97" s="730" t="s">
        <v>282</v>
      </c>
      <c r="E97" s="718" t="s">
        <v>79</v>
      </c>
      <c r="F97" s="719">
        <v>1</v>
      </c>
      <c r="G97" s="335">
        <v>446760.58</v>
      </c>
      <c r="H97" s="257">
        <f t="shared" si="122"/>
        <v>446760.58</v>
      </c>
      <c r="I97" s="718"/>
      <c r="J97" s="719"/>
      <c r="K97" s="335"/>
      <c r="L97" s="257"/>
      <c r="M97" s="718" t="s">
        <v>79</v>
      </c>
      <c r="N97" s="719">
        <v>1</v>
      </c>
      <c r="O97" s="335">
        <v>446760.58</v>
      </c>
      <c r="P97" s="257">
        <f t="shared" si="123"/>
        <v>446760.58</v>
      </c>
      <c r="Q97" s="720">
        <f t="shared" si="148"/>
        <v>0.95</v>
      </c>
      <c r="R97" s="257">
        <f t="shared" si="124"/>
        <v>424422.55099999998</v>
      </c>
      <c r="S97" s="337">
        <f t="shared" si="84"/>
        <v>0.95</v>
      </c>
      <c r="T97" s="721"/>
      <c r="U97" s="257">
        <f t="shared" si="125"/>
        <v>0</v>
      </c>
      <c r="V97" s="720"/>
      <c r="W97" s="257">
        <f t="shared" si="149"/>
        <v>0</v>
      </c>
      <c r="X97" s="720"/>
      <c r="Y97" s="257">
        <f t="shared" si="150"/>
        <v>0</v>
      </c>
      <c r="Z97" s="720"/>
      <c r="AA97" s="257">
        <f t="shared" si="151"/>
        <v>0</v>
      </c>
      <c r="AB97" s="720"/>
      <c r="AC97" s="257">
        <f t="shared" si="152"/>
        <v>0</v>
      </c>
      <c r="AD97" s="731"/>
      <c r="AE97" s="257">
        <f t="shared" si="153"/>
        <v>0</v>
      </c>
      <c r="AF97" s="720"/>
      <c r="AG97" s="257">
        <f t="shared" si="154"/>
        <v>0</v>
      </c>
      <c r="AH97" s="720"/>
      <c r="AI97" s="257">
        <f t="shared" si="155"/>
        <v>0</v>
      </c>
      <c r="AJ97" s="720"/>
      <c r="AK97" s="257">
        <f t="shared" si="156"/>
        <v>0</v>
      </c>
      <c r="AL97" s="720"/>
      <c r="AM97" s="257">
        <f t="shared" si="157"/>
        <v>0</v>
      </c>
      <c r="AN97" s="720"/>
      <c r="AO97" s="261">
        <f t="shared" si="126"/>
        <v>0</v>
      </c>
      <c r="AP97" s="426"/>
      <c r="AQ97" s="406">
        <f t="shared" si="127"/>
        <v>0</v>
      </c>
      <c r="AR97" s="426"/>
      <c r="AS97" s="406">
        <f t="shared" si="128"/>
        <v>0</v>
      </c>
      <c r="AT97" s="426"/>
      <c r="AU97" s="406">
        <f t="shared" si="129"/>
        <v>0</v>
      </c>
      <c r="AV97" s="426"/>
      <c r="AW97" s="406">
        <f t="shared" si="130"/>
        <v>0</v>
      </c>
      <c r="AX97" s="426"/>
      <c r="AY97" s="406">
        <f t="shared" si="131"/>
        <v>0</v>
      </c>
      <c r="AZ97" s="426"/>
      <c r="BA97" s="406">
        <f t="shared" si="132"/>
        <v>0</v>
      </c>
      <c r="BB97" s="426"/>
      <c r="BC97" s="406">
        <f t="shared" si="133"/>
        <v>0</v>
      </c>
      <c r="BD97" s="426"/>
      <c r="BE97" s="406">
        <f t="shared" si="134"/>
        <v>0</v>
      </c>
      <c r="BF97" s="426"/>
      <c r="BG97" s="406">
        <f t="shared" si="135"/>
        <v>0</v>
      </c>
      <c r="BH97" s="426"/>
      <c r="BI97" s="406">
        <f t="shared" si="136"/>
        <v>0</v>
      </c>
      <c r="BJ97" s="426"/>
      <c r="BK97" s="406">
        <f t="shared" si="137"/>
        <v>0</v>
      </c>
      <c r="BL97" s="724">
        <v>0.95</v>
      </c>
      <c r="BM97" s="406">
        <f t="shared" si="138"/>
        <v>424422.55099999998</v>
      </c>
      <c r="BN97" s="426"/>
      <c r="BO97" s="406">
        <f t="shared" si="139"/>
        <v>0</v>
      </c>
      <c r="BP97" s="724"/>
      <c r="BQ97" s="406">
        <f t="shared" si="140"/>
        <v>0</v>
      </c>
      <c r="BR97" s="390"/>
      <c r="BS97" s="406">
        <f t="shared" si="141"/>
        <v>0</v>
      </c>
      <c r="BT97" s="390"/>
      <c r="BU97" s="406">
        <f t="shared" si="142"/>
        <v>0</v>
      </c>
      <c r="BV97" s="390"/>
      <c r="BW97" s="406">
        <f t="shared" si="143"/>
        <v>0</v>
      </c>
      <c r="BX97" s="390"/>
      <c r="BY97" s="406">
        <f t="shared" si="144"/>
        <v>0</v>
      </c>
      <c r="BZ97" s="390"/>
      <c r="CA97" s="391">
        <f t="shared" si="158"/>
        <v>0</v>
      </c>
      <c r="CB97" s="380">
        <f t="shared" si="111"/>
        <v>0</v>
      </c>
      <c r="CC97" s="720">
        <f t="shared" si="145"/>
        <v>0.95</v>
      </c>
      <c r="CD97" s="257">
        <f t="shared" si="159"/>
        <v>424422.55099999998</v>
      </c>
      <c r="CE97" s="337">
        <f t="shared" si="113"/>
        <v>0.95</v>
      </c>
      <c r="CF97" s="720">
        <f t="shared" si="146"/>
        <v>5.0000000000000044E-2</v>
      </c>
      <c r="CG97" s="257">
        <f t="shared" si="147"/>
        <v>22338.02900000002</v>
      </c>
    </row>
    <row r="98" spans="2:88" s="15" customFormat="1" ht="105" outlineLevel="3" x14ac:dyDescent="0.2">
      <c r="B98" s="330"/>
      <c r="C98" s="331"/>
      <c r="D98" s="332" t="s">
        <v>283</v>
      </c>
      <c r="E98" s="333" t="s">
        <v>79</v>
      </c>
      <c r="F98" s="334">
        <v>1</v>
      </c>
      <c r="G98" s="335">
        <v>446760.58</v>
      </c>
      <c r="H98" s="257">
        <f t="shared" si="122"/>
        <v>446760.58</v>
      </c>
      <c r="I98" s="333"/>
      <c r="J98" s="334"/>
      <c r="K98" s="335"/>
      <c r="L98" s="257"/>
      <c r="M98" s="333" t="s">
        <v>79</v>
      </c>
      <c r="N98" s="334">
        <v>1</v>
      </c>
      <c r="O98" s="335">
        <v>446760.58</v>
      </c>
      <c r="P98" s="257">
        <f t="shared" si="123"/>
        <v>446760.58</v>
      </c>
      <c r="Q98" s="720">
        <f t="shared" si="148"/>
        <v>0.95</v>
      </c>
      <c r="R98" s="257">
        <f t="shared" si="124"/>
        <v>424422.55099999998</v>
      </c>
      <c r="S98" s="337">
        <f t="shared" si="84"/>
        <v>0.95</v>
      </c>
      <c r="T98" s="338"/>
      <c r="U98" s="257">
        <f t="shared" si="125"/>
        <v>0</v>
      </c>
      <c r="V98" s="336"/>
      <c r="W98" s="257">
        <f t="shared" si="149"/>
        <v>0</v>
      </c>
      <c r="X98" s="336"/>
      <c r="Y98" s="257">
        <f t="shared" si="150"/>
        <v>0</v>
      </c>
      <c r="Z98" s="336"/>
      <c r="AA98" s="257">
        <f t="shared" si="151"/>
        <v>0</v>
      </c>
      <c r="AB98" s="336"/>
      <c r="AC98" s="257">
        <f t="shared" si="152"/>
        <v>0</v>
      </c>
      <c r="AD98" s="281"/>
      <c r="AE98" s="257">
        <f t="shared" si="153"/>
        <v>0</v>
      </c>
      <c r="AF98" s="336"/>
      <c r="AG98" s="257">
        <f t="shared" si="154"/>
        <v>0</v>
      </c>
      <c r="AH98" s="336"/>
      <c r="AI98" s="257">
        <f t="shared" si="155"/>
        <v>0</v>
      </c>
      <c r="AJ98" s="336"/>
      <c r="AK98" s="257">
        <f t="shared" si="156"/>
        <v>0</v>
      </c>
      <c r="AL98" s="336"/>
      <c r="AM98" s="257">
        <f t="shared" si="157"/>
        <v>0</v>
      </c>
      <c r="AN98" s="336"/>
      <c r="AO98" s="261">
        <f t="shared" si="126"/>
        <v>0</v>
      </c>
      <c r="AP98" s="426"/>
      <c r="AQ98" s="406">
        <f t="shared" si="127"/>
        <v>0</v>
      </c>
      <c r="AR98" s="426"/>
      <c r="AS98" s="406">
        <f t="shared" si="128"/>
        <v>0</v>
      </c>
      <c r="AT98" s="426"/>
      <c r="AU98" s="406">
        <f t="shared" si="129"/>
        <v>0</v>
      </c>
      <c r="AV98" s="426"/>
      <c r="AW98" s="406">
        <f t="shared" si="130"/>
        <v>0</v>
      </c>
      <c r="AX98" s="426"/>
      <c r="AY98" s="406">
        <f t="shared" si="131"/>
        <v>0</v>
      </c>
      <c r="AZ98" s="426"/>
      <c r="BA98" s="406">
        <f t="shared" si="132"/>
        <v>0</v>
      </c>
      <c r="BB98" s="426"/>
      <c r="BC98" s="406">
        <f t="shared" si="133"/>
        <v>0</v>
      </c>
      <c r="BD98" s="426"/>
      <c r="BE98" s="406">
        <f t="shared" si="134"/>
        <v>0</v>
      </c>
      <c r="BF98" s="426"/>
      <c r="BG98" s="406">
        <f t="shared" si="135"/>
        <v>0</v>
      </c>
      <c r="BH98" s="426"/>
      <c r="BI98" s="406">
        <f t="shared" si="136"/>
        <v>0</v>
      </c>
      <c r="BJ98" s="426"/>
      <c r="BK98" s="406">
        <f t="shared" si="137"/>
        <v>0</v>
      </c>
      <c r="BL98" s="390"/>
      <c r="BM98" s="406">
        <f t="shared" si="138"/>
        <v>0</v>
      </c>
      <c r="BN98" s="426">
        <v>0.95</v>
      </c>
      <c r="BO98" s="406">
        <f t="shared" si="139"/>
        <v>424422.55099999998</v>
      </c>
      <c r="BP98" s="390"/>
      <c r="BQ98" s="406">
        <f t="shared" si="140"/>
        <v>0</v>
      </c>
      <c r="BR98" s="390"/>
      <c r="BS98" s="406">
        <f t="shared" si="141"/>
        <v>0</v>
      </c>
      <c r="BT98" s="390"/>
      <c r="BU98" s="406">
        <f t="shared" si="142"/>
        <v>0</v>
      </c>
      <c r="BV98" s="390"/>
      <c r="BW98" s="406">
        <f t="shared" si="143"/>
        <v>0</v>
      </c>
      <c r="BX98" s="390"/>
      <c r="BY98" s="406">
        <f t="shared" si="144"/>
        <v>0</v>
      </c>
      <c r="BZ98" s="390"/>
      <c r="CA98" s="391">
        <f t="shared" si="158"/>
        <v>0</v>
      </c>
      <c r="CB98" s="380">
        <f t="shared" si="111"/>
        <v>0</v>
      </c>
      <c r="CC98" s="336">
        <f t="shared" si="145"/>
        <v>0.95</v>
      </c>
      <c r="CD98" s="257">
        <f t="shared" si="159"/>
        <v>424422.55099999998</v>
      </c>
      <c r="CE98" s="337">
        <f t="shared" si="113"/>
        <v>0.95</v>
      </c>
      <c r="CF98" s="336">
        <f t="shared" si="146"/>
        <v>5.0000000000000044E-2</v>
      </c>
      <c r="CG98" s="257">
        <f t="shared" si="147"/>
        <v>22338.02900000002</v>
      </c>
    </row>
    <row r="99" spans="2:88" s="15" customFormat="1" ht="105" outlineLevel="3" x14ac:dyDescent="0.2">
      <c r="B99" s="330"/>
      <c r="C99" s="331"/>
      <c r="D99" s="332" t="s">
        <v>284</v>
      </c>
      <c r="E99" s="333" t="s">
        <v>79</v>
      </c>
      <c r="F99" s="334">
        <v>1</v>
      </c>
      <c r="G99" s="335">
        <v>446760.58</v>
      </c>
      <c r="H99" s="257">
        <f t="shared" si="122"/>
        <v>446760.58</v>
      </c>
      <c r="I99" s="333"/>
      <c r="J99" s="334"/>
      <c r="K99" s="335"/>
      <c r="L99" s="257"/>
      <c r="M99" s="333" t="s">
        <v>79</v>
      </c>
      <c r="N99" s="334">
        <v>1</v>
      </c>
      <c r="O99" s="335">
        <v>446760.58</v>
      </c>
      <c r="P99" s="257">
        <f t="shared" si="123"/>
        <v>446760.58</v>
      </c>
      <c r="Q99" s="720">
        <f t="shared" si="148"/>
        <v>0.95</v>
      </c>
      <c r="R99" s="257">
        <f t="shared" si="124"/>
        <v>424422.55099999998</v>
      </c>
      <c r="S99" s="337">
        <f t="shared" si="84"/>
        <v>0.95</v>
      </c>
      <c r="T99" s="338"/>
      <c r="U99" s="257">
        <f t="shared" si="125"/>
        <v>0</v>
      </c>
      <c r="V99" s="336"/>
      <c r="W99" s="257">
        <f t="shared" si="149"/>
        <v>0</v>
      </c>
      <c r="X99" s="336"/>
      <c r="Y99" s="257">
        <f t="shared" si="150"/>
        <v>0</v>
      </c>
      <c r="Z99" s="336"/>
      <c r="AA99" s="257">
        <f t="shared" si="151"/>
        <v>0</v>
      </c>
      <c r="AB99" s="336"/>
      <c r="AC99" s="257">
        <f t="shared" si="152"/>
        <v>0</v>
      </c>
      <c r="AD99" s="281"/>
      <c r="AE99" s="257">
        <f t="shared" si="153"/>
        <v>0</v>
      </c>
      <c r="AF99" s="336"/>
      <c r="AG99" s="257">
        <f t="shared" si="154"/>
        <v>0</v>
      </c>
      <c r="AH99" s="336"/>
      <c r="AI99" s="257">
        <f t="shared" si="155"/>
        <v>0</v>
      </c>
      <c r="AJ99" s="336"/>
      <c r="AK99" s="257">
        <f t="shared" si="156"/>
        <v>0</v>
      </c>
      <c r="AL99" s="336"/>
      <c r="AM99" s="257">
        <f t="shared" si="157"/>
        <v>0</v>
      </c>
      <c r="AN99" s="336"/>
      <c r="AO99" s="261">
        <f t="shared" si="126"/>
        <v>0</v>
      </c>
      <c r="AP99" s="426"/>
      <c r="AQ99" s="406">
        <f t="shared" si="127"/>
        <v>0</v>
      </c>
      <c r="AR99" s="426"/>
      <c r="AS99" s="406">
        <f t="shared" si="128"/>
        <v>0</v>
      </c>
      <c r="AT99" s="426"/>
      <c r="AU99" s="406">
        <f t="shared" si="129"/>
        <v>0</v>
      </c>
      <c r="AV99" s="426"/>
      <c r="AW99" s="406">
        <f t="shared" si="130"/>
        <v>0</v>
      </c>
      <c r="AX99" s="426"/>
      <c r="AY99" s="406">
        <f t="shared" si="131"/>
        <v>0</v>
      </c>
      <c r="AZ99" s="426"/>
      <c r="BA99" s="406">
        <f t="shared" si="132"/>
        <v>0</v>
      </c>
      <c r="BB99" s="426"/>
      <c r="BC99" s="406">
        <f t="shared" si="133"/>
        <v>0</v>
      </c>
      <c r="BD99" s="426"/>
      <c r="BE99" s="406">
        <f t="shared" si="134"/>
        <v>0</v>
      </c>
      <c r="BF99" s="426"/>
      <c r="BG99" s="406">
        <f t="shared" si="135"/>
        <v>0</v>
      </c>
      <c r="BH99" s="426"/>
      <c r="BI99" s="406">
        <f t="shared" si="136"/>
        <v>0</v>
      </c>
      <c r="BJ99" s="426"/>
      <c r="BK99" s="406">
        <f t="shared" si="137"/>
        <v>0</v>
      </c>
      <c r="BL99" s="390"/>
      <c r="BM99" s="406">
        <f t="shared" si="138"/>
        <v>0</v>
      </c>
      <c r="BN99" s="426"/>
      <c r="BO99" s="406">
        <f t="shared" si="139"/>
        <v>0</v>
      </c>
      <c r="BP99" s="390">
        <v>0.95</v>
      </c>
      <c r="BQ99" s="406">
        <f t="shared" si="140"/>
        <v>424422.55099999998</v>
      </c>
      <c r="BR99" s="390"/>
      <c r="BS99" s="406">
        <f t="shared" si="141"/>
        <v>0</v>
      </c>
      <c r="BT99" s="390"/>
      <c r="BU99" s="406">
        <f t="shared" si="142"/>
        <v>0</v>
      </c>
      <c r="BV99" s="390"/>
      <c r="BW99" s="406">
        <f t="shared" si="143"/>
        <v>0</v>
      </c>
      <c r="BX99" s="390"/>
      <c r="BY99" s="406">
        <f t="shared" si="144"/>
        <v>0</v>
      </c>
      <c r="BZ99" s="390"/>
      <c r="CA99" s="391">
        <f t="shared" si="158"/>
        <v>0</v>
      </c>
      <c r="CB99" s="380">
        <f t="shared" si="111"/>
        <v>0</v>
      </c>
      <c r="CC99" s="336">
        <f t="shared" si="145"/>
        <v>0.95</v>
      </c>
      <c r="CD99" s="257">
        <f t="shared" si="159"/>
        <v>424422.55099999998</v>
      </c>
      <c r="CE99" s="337">
        <f t="shared" si="113"/>
        <v>0.95</v>
      </c>
      <c r="CF99" s="336">
        <f t="shared" si="146"/>
        <v>5.0000000000000044E-2</v>
      </c>
      <c r="CG99" s="257">
        <f t="shared" si="147"/>
        <v>22338.02900000002</v>
      </c>
    </row>
    <row r="100" spans="2:88" s="15" customFormat="1" ht="105" outlineLevel="3" x14ac:dyDescent="0.2">
      <c r="B100" s="330"/>
      <c r="C100" s="331"/>
      <c r="D100" s="332" t="s">
        <v>285</v>
      </c>
      <c r="E100" s="333" t="s">
        <v>79</v>
      </c>
      <c r="F100" s="334">
        <v>1</v>
      </c>
      <c r="G100" s="335">
        <v>446760.58</v>
      </c>
      <c r="H100" s="257">
        <f t="shared" si="122"/>
        <v>446760.58</v>
      </c>
      <c r="I100" s="333"/>
      <c r="J100" s="334"/>
      <c r="K100" s="335"/>
      <c r="L100" s="257"/>
      <c r="M100" s="333" t="s">
        <v>79</v>
      </c>
      <c r="N100" s="334">
        <v>1</v>
      </c>
      <c r="O100" s="335">
        <v>446760.58</v>
      </c>
      <c r="P100" s="257">
        <f t="shared" si="123"/>
        <v>446760.58</v>
      </c>
      <c r="Q100" s="720">
        <f t="shared" si="148"/>
        <v>0.95</v>
      </c>
      <c r="R100" s="257">
        <f t="shared" si="124"/>
        <v>424422.55099999998</v>
      </c>
      <c r="S100" s="337">
        <f t="shared" si="84"/>
        <v>0.95</v>
      </c>
      <c r="T100" s="338"/>
      <c r="U100" s="257">
        <f t="shared" si="125"/>
        <v>0</v>
      </c>
      <c r="V100" s="336"/>
      <c r="W100" s="257">
        <f t="shared" si="149"/>
        <v>0</v>
      </c>
      <c r="X100" s="336"/>
      <c r="Y100" s="257">
        <f t="shared" si="150"/>
        <v>0</v>
      </c>
      <c r="Z100" s="336"/>
      <c r="AA100" s="257">
        <f t="shared" si="151"/>
        <v>0</v>
      </c>
      <c r="AB100" s="336"/>
      <c r="AC100" s="257">
        <f t="shared" si="152"/>
        <v>0</v>
      </c>
      <c r="AD100" s="281"/>
      <c r="AE100" s="257">
        <f t="shared" si="153"/>
        <v>0</v>
      </c>
      <c r="AF100" s="336"/>
      <c r="AG100" s="257">
        <f t="shared" si="154"/>
        <v>0</v>
      </c>
      <c r="AH100" s="336"/>
      <c r="AI100" s="257">
        <f t="shared" si="155"/>
        <v>0</v>
      </c>
      <c r="AJ100" s="336"/>
      <c r="AK100" s="257">
        <f t="shared" si="156"/>
        <v>0</v>
      </c>
      <c r="AL100" s="336"/>
      <c r="AM100" s="257">
        <f t="shared" si="157"/>
        <v>0</v>
      </c>
      <c r="AN100" s="336"/>
      <c r="AO100" s="261">
        <f t="shared" si="126"/>
        <v>0</v>
      </c>
      <c r="AP100" s="426"/>
      <c r="AQ100" s="406">
        <f t="shared" si="127"/>
        <v>0</v>
      </c>
      <c r="AR100" s="426"/>
      <c r="AS100" s="406">
        <f t="shared" si="128"/>
        <v>0</v>
      </c>
      <c r="AT100" s="426"/>
      <c r="AU100" s="406">
        <f t="shared" si="129"/>
        <v>0</v>
      </c>
      <c r="AV100" s="426"/>
      <c r="AW100" s="406">
        <f t="shared" si="130"/>
        <v>0</v>
      </c>
      <c r="AX100" s="426"/>
      <c r="AY100" s="406">
        <f t="shared" si="131"/>
        <v>0</v>
      </c>
      <c r="AZ100" s="426"/>
      <c r="BA100" s="406">
        <f t="shared" si="132"/>
        <v>0</v>
      </c>
      <c r="BB100" s="426"/>
      <c r="BC100" s="406">
        <f t="shared" si="133"/>
        <v>0</v>
      </c>
      <c r="BD100" s="426"/>
      <c r="BE100" s="406">
        <f t="shared" si="134"/>
        <v>0</v>
      </c>
      <c r="BF100" s="426"/>
      <c r="BG100" s="406">
        <f t="shared" si="135"/>
        <v>0</v>
      </c>
      <c r="BH100" s="426"/>
      <c r="BI100" s="406">
        <f t="shared" si="136"/>
        <v>0</v>
      </c>
      <c r="BJ100" s="426"/>
      <c r="BK100" s="406">
        <f t="shared" si="137"/>
        <v>0</v>
      </c>
      <c r="BL100" s="390"/>
      <c r="BM100" s="406">
        <f t="shared" si="138"/>
        <v>0</v>
      </c>
      <c r="BN100" s="426"/>
      <c r="BO100" s="406">
        <f t="shared" si="139"/>
        <v>0</v>
      </c>
      <c r="BP100" s="390"/>
      <c r="BQ100" s="406">
        <f t="shared" si="140"/>
        <v>0</v>
      </c>
      <c r="BR100" s="390">
        <v>0.95</v>
      </c>
      <c r="BS100" s="406">
        <f t="shared" si="141"/>
        <v>424422.55099999998</v>
      </c>
      <c r="BT100" s="390"/>
      <c r="BU100" s="406">
        <f t="shared" si="142"/>
        <v>0</v>
      </c>
      <c r="BV100" s="390"/>
      <c r="BW100" s="406">
        <f t="shared" si="143"/>
        <v>0</v>
      </c>
      <c r="BX100" s="390"/>
      <c r="BY100" s="406">
        <f t="shared" si="144"/>
        <v>0</v>
      </c>
      <c r="BZ100" s="390"/>
      <c r="CA100" s="391">
        <f t="shared" si="158"/>
        <v>0</v>
      </c>
      <c r="CB100" s="380">
        <f t="shared" si="111"/>
        <v>0</v>
      </c>
      <c r="CC100" s="336">
        <f t="shared" si="145"/>
        <v>0.95</v>
      </c>
      <c r="CD100" s="257">
        <f t="shared" si="159"/>
        <v>424422.55099999998</v>
      </c>
      <c r="CE100" s="337">
        <f t="shared" si="113"/>
        <v>0.95</v>
      </c>
      <c r="CF100" s="336">
        <f t="shared" si="146"/>
        <v>5.0000000000000044E-2</v>
      </c>
      <c r="CG100" s="257">
        <f t="shared" si="147"/>
        <v>22338.02900000002</v>
      </c>
    </row>
    <row r="101" spans="2:88" s="15" customFormat="1" ht="105" outlineLevel="3" x14ac:dyDescent="0.2">
      <c r="B101" s="330"/>
      <c r="C101" s="331"/>
      <c r="D101" s="332" t="s">
        <v>461</v>
      </c>
      <c r="E101" s="333" t="s">
        <v>79</v>
      </c>
      <c r="F101" s="334">
        <v>1</v>
      </c>
      <c r="G101" s="335">
        <v>158370.81</v>
      </c>
      <c r="H101" s="257">
        <f t="shared" si="122"/>
        <v>158370.81</v>
      </c>
      <c r="I101" s="333"/>
      <c r="J101" s="334"/>
      <c r="K101" s="335"/>
      <c r="L101" s="257"/>
      <c r="M101" s="333" t="s">
        <v>79</v>
      </c>
      <c r="N101" s="334">
        <v>1</v>
      </c>
      <c r="O101" s="335">
        <v>158370.81</v>
      </c>
      <c r="P101" s="257">
        <f t="shared" si="123"/>
        <v>158370.81</v>
      </c>
      <c r="Q101" s="336">
        <f t="shared" si="148"/>
        <v>0.95</v>
      </c>
      <c r="R101" s="257">
        <f t="shared" si="124"/>
        <v>150452.26949999999</v>
      </c>
      <c r="S101" s="337">
        <f t="shared" si="84"/>
        <v>0.95</v>
      </c>
      <c r="T101" s="338"/>
      <c r="U101" s="257">
        <f t="shared" si="125"/>
        <v>0</v>
      </c>
      <c r="V101" s="336"/>
      <c r="W101" s="257">
        <f t="shared" si="149"/>
        <v>0</v>
      </c>
      <c r="X101" s="336"/>
      <c r="Y101" s="257">
        <f t="shared" si="150"/>
        <v>0</v>
      </c>
      <c r="Z101" s="336"/>
      <c r="AA101" s="257">
        <f t="shared" si="151"/>
        <v>0</v>
      </c>
      <c r="AB101" s="336"/>
      <c r="AC101" s="257">
        <f t="shared" si="152"/>
        <v>0</v>
      </c>
      <c r="AD101" s="281"/>
      <c r="AE101" s="257">
        <f t="shared" si="153"/>
        <v>0</v>
      </c>
      <c r="AF101" s="336"/>
      <c r="AG101" s="257">
        <f t="shared" si="154"/>
        <v>0</v>
      </c>
      <c r="AH101" s="336"/>
      <c r="AI101" s="257">
        <f t="shared" si="155"/>
        <v>0</v>
      </c>
      <c r="AJ101" s="336"/>
      <c r="AK101" s="257">
        <f t="shared" si="156"/>
        <v>0</v>
      </c>
      <c r="AL101" s="336"/>
      <c r="AM101" s="257">
        <f t="shared" si="157"/>
        <v>0</v>
      </c>
      <c r="AN101" s="336"/>
      <c r="AO101" s="261">
        <f t="shared" si="126"/>
        <v>0</v>
      </c>
      <c r="AP101" s="426"/>
      <c r="AQ101" s="406">
        <f t="shared" si="127"/>
        <v>0</v>
      </c>
      <c r="AR101" s="426"/>
      <c r="AS101" s="406">
        <f t="shared" si="128"/>
        <v>0</v>
      </c>
      <c r="AT101" s="426"/>
      <c r="AU101" s="406">
        <f t="shared" si="129"/>
        <v>0</v>
      </c>
      <c r="AV101" s="426"/>
      <c r="AW101" s="406">
        <f t="shared" si="130"/>
        <v>0</v>
      </c>
      <c r="AX101" s="426"/>
      <c r="AY101" s="406">
        <f t="shared" si="131"/>
        <v>0</v>
      </c>
      <c r="AZ101" s="426"/>
      <c r="BA101" s="406">
        <f t="shared" si="132"/>
        <v>0</v>
      </c>
      <c r="BB101" s="426"/>
      <c r="BC101" s="406">
        <f t="shared" si="133"/>
        <v>0</v>
      </c>
      <c r="BD101" s="426"/>
      <c r="BE101" s="406">
        <f t="shared" si="134"/>
        <v>0</v>
      </c>
      <c r="BF101" s="426"/>
      <c r="BG101" s="406">
        <f t="shared" si="135"/>
        <v>0</v>
      </c>
      <c r="BH101" s="426"/>
      <c r="BI101" s="406">
        <f t="shared" si="136"/>
        <v>0</v>
      </c>
      <c r="BJ101" s="426"/>
      <c r="BK101" s="406">
        <f t="shared" si="137"/>
        <v>0</v>
      </c>
      <c r="BL101" s="390"/>
      <c r="BM101" s="406">
        <f t="shared" si="138"/>
        <v>0</v>
      </c>
      <c r="BN101" s="426"/>
      <c r="BO101" s="406">
        <f t="shared" si="139"/>
        <v>0</v>
      </c>
      <c r="BP101" s="390"/>
      <c r="BQ101" s="406">
        <f t="shared" si="140"/>
        <v>0</v>
      </c>
      <c r="BR101" s="390"/>
      <c r="BS101" s="406">
        <f t="shared" si="141"/>
        <v>0</v>
      </c>
      <c r="BT101" s="390"/>
      <c r="BU101" s="406">
        <f t="shared" si="142"/>
        <v>0</v>
      </c>
      <c r="BV101" s="390">
        <v>0.95</v>
      </c>
      <c r="BW101" s="406">
        <f t="shared" si="143"/>
        <v>150452.26949999999</v>
      </c>
      <c r="BX101" s="390"/>
      <c r="BY101" s="406">
        <f t="shared" si="144"/>
        <v>0</v>
      </c>
      <c r="BZ101" s="390"/>
      <c r="CA101" s="391">
        <f t="shared" si="158"/>
        <v>0</v>
      </c>
      <c r="CB101" s="380">
        <f t="shared" si="111"/>
        <v>0</v>
      </c>
      <c r="CC101" s="336">
        <f t="shared" si="145"/>
        <v>0.95</v>
      </c>
      <c r="CD101" s="257">
        <f t="shared" si="159"/>
        <v>150452.26949999999</v>
      </c>
      <c r="CE101" s="337">
        <f t="shared" si="113"/>
        <v>0.95</v>
      </c>
      <c r="CF101" s="336">
        <f t="shared" si="146"/>
        <v>5.0000000000000044E-2</v>
      </c>
      <c r="CG101" s="257">
        <f t="shared" si="147"/>
        <v>7918.5405000000073</v>
      </c>
    </row>
    <row r="102" spans="2:88" s="19" customFormat="1" ht="15" customHeight="1" outlineLevel="1" x14ac:dyDescent="0.25">
      <c r="B102" s="932" t="s">
        <v>187</v>
      </c>
      <c r="C102" s="933"/>
      <c r="D102" s="732" t="s">
        <v>186</v>
      </c>
      <c r="E102" s="733"/>
      <c r="F102" s="358"/>
      <c r="G102" s="359"/>
      <c r="H102" s="734">
        <f>SUM(H103,H105,H112)</f>
        <v>4644906.9680000003</v>
      </c>
      <c r="I102" s="733"/>
      <c r="J102" s="358"/>
      <c r="K102" s="359"/>
      <c r="L102" s="734">
        <f>SUM(L103,L105,L112)</f>
        <v>1853692.92</v>
      </c>
      <c r="M102" s="733"/>
      <c r="N102" s="358"/>
      <c r="O102" s="359"/>
      <c r="P102" s="734">
        <f>SUM(P103,P105,P112)</f>
        <v>6498599.8880000003</v>
      </c>
      <c r="Q102" s="361"/>
      <c r="R102" s="361">
        <f>SUM(R103,R105,R112)</f>
        <v>5792735.7595194373</v>
      </c>
      <c r="S102" s="363">
        <f t="shared" si="84"/>
        <v>1.2471155610708966</v>
      </c>
      <c r="T102" s="735"/>
      <c r="U102" s="734">
        <f>SUM(U103,U105,U112)</f>
        <v>0</v>
      </c>
      <c r="V102" s="736"/>
      <c r="W102" s="734">
        <f>SUM(W103,W105,W112)</f>
        <v>0</v>
      </c>
      <c r="X102" s="736"/>
      <c r="Y102" s="734">
        <f>SUM(Y103,Y105,Y112)</f>
        <v>0</v>
      </c>
      <c r="Z102" s="736"/>
      <c r="AA102" s="734">
        <f>SUM(AA103,AA105,AA112)</f>
        <v>0</v>
      </c>
      <c r="AB102" s="736"/>
      <c r="AC102" s="734">
        <f>SUM(AC103,AC105,AC112)</f>
        <v>0</v>
      </c>
      <c r="AD102" s="735"/>
      <c r="AE102" s="734">
        <f>SUM(AE103,AE105,AE112)</f>
        <v>0</v>
      </c>
      <c r="AF102" s="736"/>
      <c r="AG102" s="734">
        <f>SUM(AG103,AG105,AG112)</f>
        <v>0</v>
      </c>
      <c r="AH102" s="736"/>
      <c r="AI102" s="734">
        <f>SUM(AI103,AI105,AI112)</f>
        <v>560539.40800000005</v>
      </c>
      <c r="AJ102" s="736"/>
      <c r="AK102" s="734">
        <f>SUM(AK103,AK105,AK112)</f>
        <v>0</v>
      </c>
      <c r="AL102" s="736"/>
      <c r="AM102" s="734">
        <f>SUM(AM103,AM105,AM112)</f>
        <v>1126292.32</v>
      </c>
      <c r="AN102" s="736"/>
      <c r="AO102" s="361">
        <f>SUM(AO103,AO105,AO112)</f>
        <v>0</v>
      </c>
      <c r="AP102" s="427"/>
      <c r="AQ102" s="361">
        <f>SUM(AQ103,AQ105,AQ112)</f>
        <v>0</v>
      </c>
      <c r="AR102" s="427"/>
      <c r="AS102" s="361">
        <f>SUM(AS103,AS105,AS112)</f>
        <v>0</v>
      </c>
      <c r="AT102" s="427"/>
      <c r="AU102" s="361">
        <f>SUM(AU103,AU105,AU112)</f>
        <v>727400.6</v>
      </c>
      <c r="AV102" s="427"/>
      <c r="AW102" s="361">
        <f>SUM(AW103,AW105,AW112)</f>
        <v>0</v>
      </c>
      <c r="AX102" s="427"/>
      <c r="AY102" s="361">
        <f>SUM(AY103,AY105,AY112)</f>
        <v>108096.7475</v>
      </c>
      <c r="AZ102" s="427"/>
      <c r="BA102" s="361">
        <f>SUM(BA103,BA105,BA112)</f>
        <v>1016789.2727035009</v>
      </c>
      <c r="BB102" s="427"/>
      <c r="BC102" s="361">
        <f>SUM(BC103,BC105,BC112)</f>
        <v>0</v>
      </c>
      <c r="BD102" s="427"/>
      <c r="BE102" s="361">
        <f>SUM(BE103,BE105,BE112)</f>
        <v>802145.26844772382</v>
      </c>
      <c r="BF102" s="427"/>
      <c r="BG102" s="361">
        <f>SUM(BG103,BG105,BG112)</f>
        <v>746711.54804348003</v>
      </c>
      <c r="BH102" s="427"/>
      <c r="BI102" s="361">
        <f>SUM(BI103,BI105,BI112)</f>
        <v>123782.10249999999</v>
      </c>
      <c r="BJ102" s="427"/>
      <c r="BK102" s="361">
        <f>SUM(BK103,BK105,BK112)</f>
        <v>0</v>
      </c>
      <c r="BL102" s="737"/>
      <c r="BM102" s="361">
        <f>SUM(BM103,BM105,BM112)</f>
        <v>92364.929824732841</v>
      </c>
      <c r="BN102" s="427"/>
      <c r="BO102" s="361">
        <f>SUM(BO103,BO105,BO112)</f>
        <v>117267.255</v>
      </c>
      <c r="BP102" s="737"/>
      <c r="BQ102" s="361">
        <f>SUM(BQ103,BQ105,BQ112)</f>
        <v>123782.10249999999</v>
      </c>
      <c r="BR102" s="392"/>
      <c r="BS102" s="361">
        <f>SUM(BS103,BS105,BS112)</f>
        <v>123782.10249999999</v>
      </c>
      <c r="BT102" s="392"/>
      <c r="BU102" s="361">
        <f>SUM(BU103,BU105,BU112)</f>
        <v>123782.10249999999</v>
      </c>
      <c r="BV102" s="392"/>
      <c r="BW102" s="361">
        <f>SUM(BW103,BW105,BW112)</f>
        <v>0</v>
      </c>
      <c r="BX102" s="392"/>
      <c r="BY102" s="361">
        <f>SUM(BY103,BY105,BY112)</f>
        <v>0</v>
      </c>
      <c r="BZ102" s="392"/>
      <c r="CA102" s="738">
        <f>SUM(CA103,CA105,CA112)</f>
        <v>371346.3075</v>
      </c>
      <c r="CB102" s="381">
        <f t="shared" si="111"/>
        <v>7.994698495756826E-2</v>
      </c>
      <c r="CC102" s="736"/>
      <c r="CD102" s="734">
        <f>SUM(CD103,CD105,CD112)</f>
        <v>6164082.0670194384</v>
      </c>
      <c r="CE102" s="363">
        <f t="shared" si="113"/>
        <v>1.3270625460284651</v>
      </c>
      <c r="CF102" s="736"/>
      <c r="CG102" s="734">
        <f>SUM(CG103,CG105,CG112)</f>
        <v>334517.8209805623</v>
      </c>
      <c r="CJ102" s="52"/>
    </row>
    <row r="103" spans="2:88" s="19" customFormat="1" ht="15" customHeight="1" outlineLevel="2" x14ac:dyDescent="0.25">
      <c r="B103" s="930" t="s">
        <v>188</v>
      </c>
      <c r="C103" s="931"/>
      <c r="D103" s="725" t="s">
        <v>189</v>
      </c>
      <c r="E103" s="726"/>
      <c r="F103" s="347"/>
      <c r="G103" s="348"/>
      <c r="H103" s="349">
        <f>SUM(H104:H104)</f>
        <v>2295735.94</v>
      </c>
      <c r="I103" s="726"/>
      <c r="J103" s="347"/>
      <c r="K103" s="348"/>
      <c r="L103" s="349">
        <f>SUM(L104:L104)</f>
        <v>0</v>
      </c>
      <c r="M103" s="726"/>
      <c r="N103" s="347"/>
      <c r="O103" s="348"/>
      <c r="P103" s="349">
        <f>SUM(P104:P104)</f>
        <v>2295735.94</v>
      </c>
      <c r="Q103" s="350"/>
      <c r="R103" s="350">
        <f>SUM(R104:R104)</f>
        <v>2180946.6500194375</v>
      </c>
      <c r="S103" s="351">
        <f t="shared" si="84"/>
        <v>0.94999891408218207</v>
      </c>
      <c r="T103" s="727"/>
      <c r="U103" s="349">
        <f>SUM(U104:U104)</f>
        <v>0</v>
      </c>
      <c r="V103" s="728"/>
      <c r="W103" s="349">
        <f>SUM(W104:W104)</f>
        <v>0</v>
      </c>
      <c r="X103" s="728"/>
      <c r="Y103" s="349">
        <f>SUM(Y104:Y104)</f>
        <v>0</v>
      </c>
      <c r="Z103" s="728"/>
      <c r="AA103" s="349">
        <f>SUM(AA104:AA104)</f>
        <v>0</v>
      </c>
      <c r="AB103" s="728"/>
      <c r="AC103" s="349">
        <f>SUM(AC104:AC104)</f>
        <v>0</v>
      </c>
      <c r="AD103" s="727"/>
      <c r="AE103" s="349">
        <f>SUM(AE104:AE104)</f>
        <v>0</v>
      </c>
      <c r="AF103" s="728"/>
      <c r="AG103" s="349">
        <f>SUM(AG104:AG104)</f>
        <v>0</v>
      </c>
      <c r="AH103" s="728"/>
      <c r="AI103" s="349">
        <f>SUM(AI104:AI104)</f>
        <v>0</v>
      </c>
      <c r="AJ103" s="728"/>
      <c r="AK103" s="349">
        <f>SUM(AK104:AK104)</f>
        <v>0</v>
      </c>
      <c r="AL103" s="728"/>
      <c r="AM103" s="349">
        <f>SUM(AM104:AM104)</f>
        <v>0</v>
      </c>
      <c r="AN103" s="728"/>
      <c r="AO103" s="350">
        <f>SUM(AO104:AO104)</f>
        <v>0</v>
      </c>
      <c r="AP103" s="425"/>
      <c r="AQ103" s="350">
        <f>SUM(AQ104:AQ104)</f>
        <v>0</v>
      </c>
      <c r="AR103" s="425"/>
      <c r="AS103" s="350">
        <f>SUM(AS104:AS104)</f>
        <v>0</v>
      </c>
      <c r="AT103" s="425"/>
      <c r="AU103" s="350">
        <f>SUM(AU104:AU104)</f>
        <v>0</v>
      </c>
      <c r="AV103" s="425"/>
      <c r="AW103" s="350">
        <f>SUM(AW104:AW104)</f>
        <v>0</v>
      </c>
      <c r="AX103" s="425"/>
      <c r="AY103" s="350">
        <f>SUM(AY104:AY104)</f>
        <v>0</v>
      </c>
      <c r="AZ103" s="425"/>
      <c r="BA103" s="350">
        <f>SUM(BA104:BA104)</f>
        <v>800595.77770350093</v>
      </c>
      <c r="BB103" s="425"/>
      <c r="BC103" s="350">
        <f>SUM(BC104:BC104)</f>
        <v>0</v>
      </c>
      <c r="BD103" s="425"/>
      <c r="BE103" s="350">
        <f>SUM(BE104:BE104)</f>
        <v>676158.65294772387</v>
      </c>
      <c r="BF103" s="425"/>
      <c r="BG103" s="350">
        <f>SUM(BG104:BG104)</f>
        <v>611827.28954348003</v>
      </c>
      <c r="BH103" s="425"/>
      <c r="BI103" s="350">
        <f>SUM(BI104:BI104)</f>
        <v>0</v>
      </c>
      <c r="BJ103" s="425"/>
      <c r="BK103" s="350">
        <f>SUM(BK104:BK104)</f>
        <v>0</v>
      </c>
      <c r="BL103" s="729"/>
      <c r="BM103" s="350">
        <f>SUM(BM104:BM104)</f>
        <v>92364.929824732841</v>
      </c>
      <c r="BN103" s="425"/>
      <c r="BO103" s="350">
        <f>SUM(BO104:BO104)</f>
        <v>0</v>
      </c>
      <c r="BP103" s="729"/>
      <c r="BQ103" s="350">
        <f>SUM(BQ104:BQ104)</f>
        <v>0</v>
      </c>
      <c r="BR103" s="388"/>
      <c r="BS103" s="350">
        <f>SUM(BS104:BS104)</f>
        <v>0</v>
      </c>
      <c r="BT103" s="388"/>
      <c r="BU103" s="350">
        <f>SUM(BU104:BU104)</f>
        <v>0</v>
      </c>
      <c r="BV103" s="388"/>
      <c r="BW103" s="350">
        <f>SUM(BW104:BW104)</f>
        <v>0</v>
      </c>
      <c r="BX103" s="388"/>
      <c r="BY103" s="350">
        <f>SUM(BY104:BY104)</f>
        <v>0</v>
      </c>
      <c r="BZ103" s="388"/>
      <c r="CA103" s="389">
        <f>SUM(CA104:CA104)</f>
        <v>0</v>
      </c>
      <c r="CB103" s="379">
        <f t="shared" si="111"/>
        <v>0</v>
      </c>
      <c r="CC103" s="728"/>
      <c r="CD103" s="349">
        <f>SUM(CD104:CD104)</f>
        <v>2180946.6500194375</v>
      </c>
      <c r="CE103" s="351">
        <f t="shared" si="113"/>
        <v>0.94999891408218207</v>
      </c>
      <c r="CF103" s="728"/>
      <c r="CG103" s="349">
        <f>SUM(CG104:CG104)</f>
        <v>114789.28998056224</v>
      </c>
      <c r="CJ103" s="52"/>
    </row>
    <row r="104" spans="2:88" s="15" customFormat="1" ht="90" outlineLevel="3" x14ac:dyDescent="0.2">
      <c r="B104" s="330"/>
      <c r="C104" s="331"/>
      <c r="D104" s="332" t="s">
        <v>190</v>
      </c>
      <c r="E104" s="333" t="s">
        <v>63</v>
      </c>
      <c r="F104" s="334">
        <v>1841.76</v>
      </c>
      <c r="G104" s="335">
        <v>1246.4902810355311</v>
      </c>
      <c r="H104" s="257">
        <f>F104*G104</f>
        <v>2295735.94</v>
      </c>
      <c r="I104" s="333"/>
      <c r="J104" s="334"/>
      <c r="K104" s="335"/>
      <c r="L104" s="257"/>
      <c r="M104" s="333" t="s">
        <v>63</v>
      </c>
      <c r="N104" s="334">
        <v>1841.76</v>
      </c>
      <c r="O104" s="335">
        <v>1246.4902810355311</v>
      </c>
      <c r="P104" s="257">
        <f>N104*O104</f>
        <v>2295735.94</v>
      </c>
      <c r="Q104" s="336">
        <f>+T104+V104+X104+Z104+AB104+AD104+AF104+AH104+AJ104+AL104+AN104+AP104+AR104+AT104+AV104+AX104+AZ104+BB104+BD104+BF104+BH104+BJ104+BL104+BN104+BP104+BR104+BT104+BV104+BX104</f>
        <v>1749.6699999999998</v>
      </c>
      <c r="R104" s="261">
        <f>G104*Q104</f>
        <v>2180946.6500194375</v>
      </c>
      <c r="S104" s="337">
        <f t="shared" si="84"/>
        <v>0.94999891408218207</v>
      </c>
      <c r="T104" s="338"/>
      <c r="U104" s="257">
        <f>G104*T104</f>
        <v>0</v>
      </c>
      <c r="V104" s="336">
        <v>0</v>
      </c>
      <c r="W104" s="257">
        <f>T104*V104</f>
        <v>0</v>
      </c>
      <c r="X104" s="336">
        <v>0</v>
      </c>
      <c r="Y104" s="257">
        <f>V104*X104</f>
        <v>0</v>
      </c>
      <c r="Z104" s="336">
        <v>0</v>
      </c>
      <c r="AA104" s="257">
        <f>X104*Z104</f>
        <v>0</v>
      </c>
      <c r="AB104" s="336">
        <v>0</v>
      </c>
      <c r="AC104" s="257">
        <f>Z104*AB104</f>
        <v>0</v>
      </c>
      <c r="AD104" s="281"/>
      <c r="AE104" s="257">
        <f>AB104*AD104</f>
        <v>0</v>
      </c>
      <c r="AF104" s="336"/>
      <c r="AG104" s="257">
        <f>AD104*AF104</f>
        <v>0</v>
      </c>
      <c r="AH104" s="336"/>
      <c r="AI104" s="257">
        <f>AF104*AH104</f>
        <v>0</v>
      </c>
      <c r="AJ104" s="336"/>
      <c r="AK104" s="257">
        <f>AH104*AJ104</f>
        <v>0</v>
      </c>
      <c r="AL104" s="336"/>
      <c r="AM104" s="257">
        <f>AJ104*AL104</f>
        <v>0</v>
      </c>
      <c r="AN104" s="336"/>
      <c r="AO104" s="261">
        <f>AL104*AN104</f>
        <v>0</v>
      </c>
      <c r="AP104" s="426"/>
      <c r="AQ104" s="406">
        <f>AN104*AP104</f>
        <v>0</v>
      </c>
      <c r="AR104" s="426"/>
      <c r="AS104" s="406">
        <f>AP104*AR104</f>
        <v>0</v>
      </c>
      <c r="AT104" s="426"/>
      <c r="AU104" s="406">
        <f>AR104*AT104</f>
        <v>0</v>
      </c>
      <c r="AV104" s="426"/>
      <c r="AW104" s="406">
        <f>AT104*AV104</f>
        <v>0</v>
      </c>
      <c r="AX104" s="426"/>
      <c r="AY104" s="406">
        <f>AV104*AX104</f>
        <v>0</v>
      </c>
      <c r="AZ104" s="426">
        <v>642.28</v>
      </c>
      <c r="BA104" s="406">
        <f>G104*AZ104</f>
        <v>800595.77770350093</v>
      </c>
      <c r="BB104" s="426"/>
      <c r="BC104" s="406">
        <f>AZ104*BB104</f>
        <v>0</v>
      </c>
      <c r="BD104" s="426">
        <v>542.45000000000005</v>
      </c>
      <c r="BE104" s="406">
        <f>O104*BD104</f>
        <v>676158.65294772387</v>
      </c>
      <c r="BF104" s="426">
        <v>490.84</v>
      </c>
      <c r="BG104" s="406">
        <f>O104*BF104</f>
        <v>611827.28954348003</v>
      </c>
      <c r="BH104" s="426"/>
      <c r="BI104" s="406">
        <f>BF104*BH104</f>
        <v>0</v>
      </c>
      <c r="BJ104" s="426"/>
      <c r="BK104" s="406">
        <f>BH104*BJ104</f>
        <v>0</v>
      </c>
      <c r="BL104" s="390">
        <v>74.099999999999994</v>
      </c>
      <c r="BM104" s="406">
        <f>G104*BL104</f>
        <v>92364.929824732841</v>
      </c>
      <c r="BN104" s="426"/>
      <c r="BO104" s="406">
        <f>BL104*BN104</f>
        <v>0</v>
      </c>
      <c r="BP104" s="390"/>
      <c r="BQ104" s="406">
        <f>BN104*BP104</f>
        <v>0</v>
      </c>
      <c r="BR104" s="390"/>
      <c r="BS104" s="406">
        <f>G104*BR104</f>
        <v>0</v>
      </c>
      <c r="BT104" s="390"/>
      <c r="BU104" s="406">
        <f>I104*BT104</f>
        <v>0</v>
      </c>
      <c r="BV104" s="390"/>
      <c r="BW104" s="406">
        <f>K104*BV104</f>
        <v>0</v>
      </c>
      <c r="BX104" s="390"/>
      <c r="BY104" s="406">
        <f>$G104*BX104</f>
        <v>0</v>
      </c>
      <c r="BZ104" s="390"/>
      <c r="CA104" s="391">
        <f>G104*BZ104</f>
        <v>0</v>
      </c>
      <c r="CB104" s="380">
        <f t="shared" si="111"/>
        <v>0</v>
      </c>
      <c r="CC104" s="336">
        <f>Q104+BZ104</f>
        <v>1749.6699999999998</v>
      </c>
      <c r="CD104" s="344">
        <f>G104*CC104</f>
        <v>2180946.6500194375</v>
      </c>
      <c r="CE104" s="337">
        <f t="shared" si="113"/>
        <v>0.94999891408218207</v>
      </c>
      <c r="CF104" s="336">
        <f>F104-CC104</f>
        <v>92.090000000000146</v>
      </c>
      <c r="CG104" s="257">
        <f>$G104*CF104</f>
        <v>114789.28998056224</v>
      </c>
    </row>
    <row r="105" spans="2:88" s="19" customFormat="1" ht="15" customHeight="1" outlineLevel="2" x14ac:dyDescent="0.25">
      <c r="B105" s="930" t="s">
        <v>192</v>
      </c>
      <c r="C105" s="931"/>
      <c r="D105" s="725" t="s">
        <v>191</v>
      </c>
      <c r="E105" s="726"/>
      <c r="F105" s="347"/>
      <c r="G105" s="348"/>
      <c r="H105" s="349">
        <f>SUM(H106:H111)</f>
        <v>560539.40800000005</v>
      </c>
      <c r="I105" s="726"/>
      <c r="J105" s="347"/>
      <c r="K105" s="348"/>
      <c r="L105" s="349">
        <f>SUM(L106:L111)</f>
        <v>1853692.92</v>
      </c>
      <c r="M105" s="726"/>
      <c r="N105" s="347"/>
      <c r="O105" s="348"/>
      <c r="P105" s="349">
        <f>SUM(P106:P111)</f>
        <v>2414232.3280000002</v>
      </c>
      <c r="Q105" s="350"/>
      <c r="R105" s="350">
        <f>SUM(R106:R111)</f>
        <v>2414232.3280000002</v>
      </c>
      <c r="S105" s="351">
        <f>R105/P105</f>
        <v>1</v>
      </c>
      <c r="T105" s="727"/>
      <c r="U105" s="350">
        <f>SUM(U106:U111)</f>
        <v>0</v>
      </c>
      <c r="V105" s="728"/>
      <c r="W105" s="350">
        <f>SUM(W106:W111)</f>
        <v>0</v>
      </c>
      <c r="X105" s="728"/>
      <c r="Y105" s="350">
        <f>SUM(Y106:Y111)</f>
        <v>0</v>
      </c>
      <c r="Z105" s="728"/>
      <c r="AA105" s="350">
        <f>SUM(AA106:AA111)</f>
        <v>0</v>
      </c>
      <c r="AB105" s="728"/>
      <c r="AC105" s="350">
        <f>SUM(AC106:AC111)</f>
        <v>0</v>
      </c>
      <c r="AD105" s="727"/>
      <c r="AE105" s="350">
        <f>SUM(AE106:AE111)</f>
        <v>0</v>
      </c>
      <c r="AF105" s="728"/>
      <c r="AG105" s="350">
        <f>SUM(AG106:AG111)</f>
        <v>0</v>
      </c>
      <c r="AH105" s="728"/>
      <c r="AI105" s="350">
        <f>SUM(AI106:AI111)</f>
        <v>560539.40800000005</v>
      </c>
      <c r="AJ105" s="728"/>
      <c r="AK105" s="350">
        <f>SUM(AK106:AK111)</f>
        <v>0</v>
      </c>
      <c r="AL105" s="728"/>
      <c r="AM105" s="350">
        <f>SUM(AM106:AM111)</f>
        <v>1126292.32</v>
      </c>
      <c r="AN105" s="728"/>
      <c r="AO105" s="350">
        <f>SUM(AO106:AO111)</f>
        <v>0</v>
      </c>
      <c r="AP105" s="425"/>
      <c r="AQ105" s="350">
        <f>SUM(AQ106:AQ111)</f>
        <v>0</v>
      </c>
      <c r="AR105" s="425"/>
      <c r="AS105" s="350">
        <f>SUM(AS106:AS111)</f>
        <v>0</v>
      </c>
      <c r="AT105" s="425"/>
      <c r="AU105" s="350">
        <f>SUM(AU106:AU111)</f>
        <v>727400.6</v>
      </c>
      <c r="AV105" s="425"/>
      <c r="AW105" s="350">
        <f>SUM(AW106:AW111)</f>
        <v>0</v>
      </c>
      <c r="AX105" s="425"/>
      <c r="AY105" s="350">
        <f>SUM(AY106:AY111)</f>
        <v>0</v>
      </c>
      <c r="AZ105" s="425"/>
      <c r="BA105" s="350">
        <f>SUM(BA106:BA111)</f>
        <v>0</v>
      </c>
      <c r="BB105" s="425"/>
      <c r="BC105" s="350">
        <f>SUM(BC106:BC111)</f>
        <v>0</v>
      </c>
      <c r="BD105" s="425"/>
      <c r="BE105" s="350">
        <f>SUM(BE106:BE111)</f>
        <v>0</v>
      </c>
      <c r="BF105" s="425"/>
      <c r="BG105" s="350">
        <f>SUM(BG106:BG111)</f>
        <v>0</v>
      </c>
      <c r="BH105" s="425"/>
      <c r="BI105" s="350">
        <f>SUM(BI106:BI111)</f>
        <v>0</v>
      </c>
      <c r="BJ105" s="425"/>
      <c r="BK105" s="350">
        <f>SUM(BK106:BK111)</f>
        <v>0</v>
      </c>
      <c r="BL105" s="729"/>
      <c r="BM105" s="350">
        <f>SUM(BM106:BM111)</f>
        <v>0</v>
      </c>
      <c r="BN105" s="425"/>
      <c r="BO105" s="350">
        <f>SUM(BO106:BO111)</f>
        <v>0</v>
      </c>
      <c r="BP105" s="729"/>
      <c r="BQ105" s="350">
        <f>SUM(BQ106:BQ111)</f>
        <v>0</v>
      </c>
      <c r="BR105" s="388"/>
      <c r="BS105" s="350">
        <f>SUM(BS106:BS111)</f>
        <v>0</v>
      </c>
      <c r="BT105" s="388"/>
      <c r="BU105" s="350">
        <f>SUM(BU106:BU111)</f>
        <v>0</v>
      </c>
      <c r="BV105" s="388"/>
      <c r="BW105" s="350">
        <f>SUM(BW106:BW111)</f>
        <v>0</v>
      </c>
      <c r="BX105" s="388"/>
      <c r="BY105" s="350">
        <f>SUM(BY106:BY111)</f>
        <v>0</v>
      </c>
      <c r="BZ105" s="388"/>
      <c r="CA105" s="389">
        <f>SUM(CA106:CA111)</f>
        <v>0</v>
      </c>
      <c r="CB105" s="379">
        <f t="shared" si="111"/>
        <v>0</v>
      </c>
      <c r="CC105" s="728"/>
      <c r="CD105" s="350">
        <f>SUM(CD106:CD111)</f>
        <v>2414232.3280000002</v>
      </c>
      <c r="CE105" s="351">
        <f t="shared" si="113"/>
        <v>4.3069805504201053</v>
      </c>
      <c r="CF105" s="728"/>
      <c r="CG105" s="350">
        <f>SUM(CG106:CG111)</f>
        <v>0</v>
      </c>
      <c r="CJ105" s="52"/>
    </row>
    <row r="106" spans="2:88" s="15" customFormat="1" ht="90" outlineLevel="3" x14ac:dyDescent="0.2">
      <c r="B106" s="715"/>
      <c r="C106" s="716"/>
      <c r="D106" s="730" t="s">
        <v>193</v>
      </c>
      <c r="E106" s="718" t="s">
        <v>79</v>
      </c>
      <c r="F106" s="719">
        <v>1</v>
      </c>
      <c r="G106" s="335">
        <v>493939.07</v>
      </c>
      <c r="H106" s="257">
        <f>F106*G106</f>
        <v>493939.07</v>
      </c>
      <c r="I106" s="718" t="s">
        <v>79</v>
      </c>
      <c r="J106" s="719">
        <v>1</v>
      </c>
      <c r="K106" s="335">
        <v>1126292.32</v>
      </c>
      <c r="L106" s="257">
        <f>J106*K106</f>
        <v>1126292.32</v>
      </c>
      <c r="M106" s="718" t="s">
        <v>79</v>
      </c>
      <c r="N106" s="719">
        <v>1</v>
      </c>
      <c r="O106" s="335">
        <f>G106+K106</f>
        <v>1620231.3900000001</v>
      </c>
      <c r="P106" s="257">
        <f t="shared" ref="P106:P111" si="160">N106*O106</f>
        <v>1620231.3900000001</v>
      </c>
      <c r="Q106" s="743">
        <v>1</v>
      </c>
      <c r="R106" s="261">
        <f>($G106*Q106)+L106</f>
        <v>1620231.3900000001</v>
      </c>
      <c r="S106" s="337">
        <f>R106/P106</f>
        <v>1</v>
      </c>
      <c r="T106" s="721"/>
      <c r="U106" s="257">
        <f>$G106*T106</f>
        <v>0</v>
      </c>
      <c r="V106" s="720"/>
      <c r="W106" s="257">
        <f>$G106*V106</f>
        <v>0</v>
      </c>
      <c r="X106" s="720"/>
      <c r="Y106" s="257">
        <f>$G106*X106</f>
        <v>0</v>
      </c>
      <c r="Z106" s="720"/>
      <c r="AA106" s="257">
        <f>$G106*Z106</f>
        <v>0</v>
      </c>
      <c r="AB106" s="720"/>
      <c r="AC106" s="257">
        <f>$G106*AB106</f>
        <v>0</v>
      </c>
      <c r="AD106" s="731"/>
      <c r="AE106" s="257">
        <f>$G106*AD106</f>
        <v>0</v>
      </c>
      <c r="AF106" s="720"/>
      <c r="AG106" s="257">
        <f>$G106*AF106</f>
        <v>0</v>
      </c>
      <c r="AH106" s="720">
        <v>1</v>
      </c>
      <c r="AI106" s="257">
        <f>$G106*AH106</f>
        <v>493939.07</v>
      </c>
      <c r="AJ106" s="720"/>
      <c r="AK106" s="257">
        <f>$G106*AJ106</f>
        <v>0</v>
      </c>
      <c r="AL106" s="720">
        <v>1</v>
      </c>
      <c r="AM106" s="257">
        <f>$K106*AL106</f>
        <v>1126292.32</v>
      </c>
      <c r="AN106" s="720"/>
      <c r="AO106" s="261">
        <f>$G106*AN106</f>
        <v>0</v>
      </c>
      <c r="AP106" s="426"/>
      <c r="AQ106" s="406">
        <f>$G106*AP106</f>
        <v>0</v>
      </c>
      <c r="AR106" s="426"/>
      <c r="AS106" s="406">
        <f>$G106*AR106</f>
        <v>0</v>
      </c>
      <c r="AT106" s="426"/>
      <c r="AU106" s="406">
        <f>$G106*AT106</f>
        <v>0</v>
      </c>
      <c r="AV106" s="426"/>
      <c r="AW106" s="406">
        <f>$G106*AV106</f>
        <v>0</v>
      </c>
      <c r="AX106" s="426"/>
      <c r="AY106" s="406">
        <f>$G106*AX106</f>
        <v>0</v>
      </c>
      <c r="AZ106" s="426"/>
      <c r="BA106" s="406">
        <f>$G106*AZ106</f>
        <v>0</v>
      </c>
      <c r="BB106" s="426"/>
      <c r="BC106" s="406">
        <f>$G106*BB106</f>
        <v>0</v>
      </c>
      <c r="BD106" s="426"/>
      <c r="BE106" s="406">
        <f>$G106*BD106</f>
        <v>0</v>
      </c>
      <c r="BF106" s="426"/>
      <c r="BG106" s="406">
        <f>$G106*BF106</f>
        <v>0</v>
      </c>
      <c r="BH106" s="426"/>
      <c r="BI106" s="406">
        <f>$G106*BH106</f>
        <v>0</v>
      </c>
      <c r="BJ106" s="426"/>
      <c r="BK106" s="406">
        <f>$G106*BJ106</f>
        <v>0</v>
      </c>
      <c r="BL106" s="724"/>
      <c r="BM106" s="406">
        <f>$G106*BL106</f>
        <v>0</v>
      </c>
      <c r="BN106" s="426"/>
      <c r="BO106" s="406">
        <f>$G106*BN106</f>
        <v>0</v>
      </c>
      <c r="BP106" s="724"/>
      <c r="BQ106" s="406">
        <f>$G106*BP106</f>
        <v>0</v>
      </c>
      <c r="BR106" s="390"/>
      <c r="BS106" s="406">
        <f>$G106*BR106</f>
        <v>0</v>
      </c>
      <c r="BT106" s="390"/>
      <c r="BU106" s="406">
        <f>$G106*BT106</f>
        <v>0</v>
      </c>
      <c r="BV106" s="390"/>
      <c r="BW106" s="406">
        <f>$G106*BV106</f>
        <v>0</v>
      </c>
      <c r="BX106" s="390"/>
      <c r="BY106" s="406">
        <f>$G106*BX106</f>
        <v>0</v>
      </c>
      <c r="BZ106" s="390"/>
      <c r="CA106" s="391">
        <f>$G106*BZ106</f>
        <v>0</v>
      </c>
      <c r="CB106" s="380">
        <f t="shared" si="111"/>
        <v>0</v>
      </c>
      <c r="CC106" s="720">
        <f>Q106+BZ106</f>
        <v>1</v>
      </c>
      <c r="CD106" s="257">
        <f>$P106*CC106</f>
        <v>1620231.3900000001</v>
      </c>
      <c r="CE106" s="337">
        <f>CD106/P106</f>
        <v>1</v>
      </c>
      <c r="CF106" s="720">
        <f>F106-CC106</f>
        <v>0</v>
      </c>
      <c r="CG106" s="257">
        <f t="shared" ref="CG106:CG111" si="161">$G106*CF106</f>
        <v>0</v>
      </c>
    </row>
    <row r="107" spans="2:88" s="15" customFormat="1" ht="90" outlineLevel="3" x14ac:dyDescent="0.2">
      <c r="B107" s="715"/>
      <c r="C107" s="716"/>
      <c r="D107" s="730" t="s">
        <v>308</v>
      </c>
      <c r="E107" s="718"/>
      <c r="F107" s="719"/>
      <c r="G107" s="335"/>
      <c r="H107" s="257"/>
      <c r="I107" s="718" t="s">
        <v>79</v>
      </c>
      <c r="J107" s="719">
        <v>1</v>
      </c>
      <c r="K107" s="335">
        <v>727400.6</v>
      </c>
      <c r="L107" s="257">
        <v>727400.6</v>
      </c>
      <c r="M107" s="718" t="s">
        <v>79</v>
      </c>
      <c r="N107" s="719">
        <v>1</v>
      </c>
      <c r="O107" s="335">
        <f>G107+K107</f>
        <v>727400.6</v>
      </c>
      <c r="P107" s="257">
        <f t="shared" si="160"/>
        <v>727400.6</v>
      </c>
      <c r="Q107" s="744">
        <v>1</v>
      </c>
      <c r="R107" s="261">
        <f>($G107*Q107)+L107</f>
        <v>727400.6</v>
      </c>
      <c r="S107" s="337">
        <f>R107/P107</f>
        <v>1</v>
      </c>
      <c r="T107" s="721"/>
      <c r="U107" s="257"/>
      <c r="V107" s="720"/>
      <c r="W107" s="257"/>
      <c r="X107" s="720"/>
      <c r="Y107" s="257"/>
      <c r="Z107" s="720"/>
      <c r="AA107" s="257"/>
      <c r="AB107" s="720"/>
      <c r="AC107" s="257"/>
      <c r="AD107" s="731"/>
      <c r="AE107" s="257"/>
      <c r="AF107" s="720"/>
      <c r="AG107" s="257"/>
      <c r="AH107" s="720"/>
      <c r="AI107" s="257"/>
      <c r="AJ107" s="720"/>
      <c r="AK107" s="257"/>
      <c r="AL107" s="720"/>
      <c r="AM107" s="257"/>
      <c r="AN107" s="720"/>
      <c r="AO107" s="261"/>
      <c r="AP107" s="426"/>
      <c r="AQ107" s="406"/>
      <c r="AR107" s="426"/>
      <c r="AS107" s="406"/>
      <c r="AT107" s="426">
        <v>1</v>
      </c>
      <c r="AU107" s="406">
        <v>727400.6</v>
      </c>
      <c r="AV107" s="426"/>
      <c r="AW107" s="406"/>
      <c r="AX107" s="426"/>
      <c r="AY107" s="406"/>
      <c r="AZ107" s="426"/>
      <c r="BA107" s="406"/>
      <c r="BB107" s="426"/>
      <c r="BC107" s="406"/>
      <c r="BD107" s="426"/>
      <c r="BE107" s="406"/>
      <c r="BF107" s="426"/>
      <c r="BG107" s="406"/>
      <c r="BH107" s="426"/>
      <c r="BI107" s="406"/>
      <c r="BJ107" s="426"/>
      <c r="BK107" s="406"/>
      <c r="BL107" s="724"/>
      <c r="BM107" s="406"/>
      <c r="BN107" s="426"/>
      <c r="BO107" s="406"/>
      <c r="BP107" s="724"/>
      <c r="BQ107" s="406"/>
      <c r="BR107" s="390"/>
      <c r="BS107" s="406"/>
      <c r="BT107" s="390"/>
      <c r="BU107" s="406"/>
      <c r="BV107" s="390"/>
      <c r="BW107" s="406"/>
      <c r="BX107" s="390"/>
      <c r="BY107" s="406"/>
      <c r="BZ107" s="390"/>
      <c r="CA107" s="391"/>
      <c r="CB107" s="380">
        <f>CA107/L107</f>
        <v>0</v>
      </c>
      <c r="CC107" s="720">
        <v>1</v>
      </c>
      <c r="CD107" s="257">
        <v>727400.6</v>
      </c>
      <c r="CE107" s="337">
        <f>CD107/P107</f>
        <v>1</v>
      </c>
      <c r="CF107" s="720">
        <f>J107-CC107</f>
        <v>0</v>
      </c>
      <c r="CG107" s="257">
        <f t="shared" si="161"/>
        <v>0</v>
      </c>
    </row>
    <row r="108" spans="2:88" s="15" customFormat="1" ht="60" outlineLevel="3" x14ac:dyDescent="0.2">
      <c r="B108" s="715"/>
      <c r="C108" s="716"/>
      <c r="D108" s="730" t="s">
        <v>194</v>
      </c>
      <c r="E108" s="718" t="s">
        <v>62</v>
      </c>
      <c r="F108" s="719">
        <v>35.200000000000003</v>
      </c>
      <c r="G108" s="335">
        <v>855.01</v>
      </c>
      <c r="H108" s="257">
        <f>F108*G108</f>
        <v>30096.352000000003</v>
      </c>
      <c r="I108" s="718"/>
      <c r="J108" s="719"/>
      <c r="K108" s="335"/>
      <c r="L108" s="257"/>
      <c r="M108" s="718" t="s">
        <v>62</v>
      </c>
      <c r="N108" s="719">
        <v>35.200000000000003</v>
      </c>
      <c r="O108" s="335">
        <v>855.01</v>
      </c>
      <c r="P108" s="257">
        <f t="shared" si="160"/>
        <v>30096.352000000003</v>
      </c>
      <c r="Q108" s="720">
        <f t="shared" ref="Q108:Q111" si="162">+T108+V108+X108+Z108+AB108+AD108+AF108+AH108+AJ108+AL108+AN108+AP108+AR108+AT108+AV108+AX108+AZ108+BB108+BD108+BF108+BH108+BJ108+BL108+BN108+BP108+BR108</f>
        <v>35.200000000000003</v>
      </c>
      <c r="R108" s="261">
        <f>G108*Q108</f>
        <v>30096.352000000003</v>
      </c>
      <c r="S108" s="337">
        <f t="shared" ref="S108:S126" si="163">R108/H108</f>
        <v>1</v>
      </c>
      <c r="T108" s="721"/>
      <c r="U108" s="257">
        <f>$G108*T108</f>
        <v>0</v>
      </c>
      <c r="V108" s="720"/>
      <c r="W108" s="257">
        <f>$G108*V108</f>
        <v>0</v>
      </c>
      <c r="X108" s="720"/>
      <c r="Y108" s="257">
        <f>$G108*X108</f>
        <v>0</v>
      </c>
      <c r="Z108" s="720"/>
      <c r="AA108" s="257">
        <f>$G108*Z108</f>
        <v>0</v>
      </c>
      <c r="AB108" s="720"/>
      <c r="AC108" s="257">
        <f>$G108*AB108</f>
        <v>0</v>
      </c>
      <c r="AD108" s="731"/>
      <c r="AE108" s="257">
        <f>$G108*AD108</f>
        <v>0</v>
      </c>
      <c r="AF108" s="720"/>
      <c r="AG108" s="257">
        <f>$G108*AF108</f>
        <v>0</v>
      </c>
      <c r="AH108" s="720">
        <v>35.200000000000003</v>
      </c>
      <c r="AI108" s="257">
        <f>$G108*AH108</f>
        <v>30096.352000000003</v>
      </c>
      <c r="AJ108" s="720"/>
      <c r="AK108" s="257">
        <f>$G108*AJ108</f>
        <v>0</v>
      </c>
      <c r="AL108" s="720"/>
      <c r="AM108" s="257">
        <f>$G108*AL108</f>
        <v>0</v>
      </c>
      <c r="AN108" s="720"/>
      <c r="AO108" s="261">
        <f>$G108*AN108</f>
        <v>0</v>
      </c>
      <c r="AP108" s="426"/>
      <c r="AQ108" s="406">
        <f>$G108*AP108</f>
        <v>0</v>
      </c>
      <c r="AR108" s="426"/>
      <c r="AS108" s="406">
        <f>$G108*AR108</f>
        <v>0</v>
      </c>
      <c r="AT108" s="426"/>
      <c r="AU108" s="406">
        <f>$G108*AT108</f>
        <v>0</v>
      </c>
      <c r="AV108" s="426"/>
      <c r="AW108" s="406">
        <f>$G108*AV108</f>
        <v>0</v>
      </c>
      <c r="AX108" s="426"/>
      <c r="AY108" s="406">
        <f>$G108*AX108</f>
        <v>0</v>
      </c>
      <c r="AZ108" s="426"/>
      <c r="BA108" s="406">
        <f>$G108*AZ108</f>
        <v>0</v>
      </c>
      <c r="BB108" s="426"/>
      <c r="BC108" s="406">
        <f>$G108*BB108</f>
        <v>0</v>
      </c>
      <c r="BD108" s="426"/>
      <c r="BE108" s="406">
        <f>$G108*BD108</f>
        <v>0</v>
      </c>
      <c r="BF108" s="426"/>
      <c r="BG108" s="406">
        <f>$G108*BF108</f>
        <v>0</v>
      </c>
      <c r="BH108" s="426"/>
      <c r="BI108" s="406">
        <f>$G108*BH108</f>
        <v>0</v>
      </c>
      <c r="BJ108" s="426"/>
      <c r="BK108" s="406">
        <f>$G108*BJ108</f>
        <v>0</v>
      </c>
      <c r="BL108" s="724"/>
      <c r="BM108" s="406">
        <f>$G108*BL108</f>
        <v>0</v>
      </c>
      <c r="BN108" s="426"/>
      <c r="BO108" s="406">
        <f>$G108*BN108</f>
        <v>0</v>
      </c>
      <c r="BP108" s="724"/>
      <c r="BQ108" s="406">
        <f>$G108*BP108</f>
        <v>0</v>
      </c>
      <c r="BR108" s="390"/>
      <c r="BS108" s="406">
        <f>$G108*BR108</f>
        <v>0</v>
      </c>
      <c r="BT108" s="390"/>
      <c r="BU108" s="406">
        <f>$G108*BT108</f>
        <v>0</v>
      </c>
      <c r="BV108" s="390"/>
      <c r="BW108" s="406">
        <f>$G108*BV108</f>
        <v>0</v>
      </c>
      <c r="BX108" s="390"/>
      <c r="BY108" s="406">
        <f>$G108*BX108</f>
        <v>0</v>
      </c>
      <c r="BZ108" s="390"/>
      <c r="CA108" s="391">
        <f>$G108*BZ108</f>
        <v>0</v>
      </c>
      <c r="CB108" s="380">
        <f t="shared" ref="CB108:CB126" si="164">CA108/H108</f>
        <v>0</v>
      </c>
      <c r="CC108" s="720">
        <f>Q108+BZ108</f>
        <v>35.200000000000003</v>
      </c>
      <c r="CD108" s="257">
        <f>$G108*CC108</f>
        <v>30096.352000000003</v>
      </c>
      <c r="CE108" s="337">
        <f t="shared" ref="CE108:CE126" si="165">CD108/H108</f>
        <v>1</v>
      </c>
      <c r="CF108" s="720">
        <f>F108-CC108</f>
        <v>0</v>
      </c>
      <c r="CG108" s="257">
        <f t="shared" si="161"/>
        <v>0</v>
      </c>
    </row>
    <row r="109" spans="2:88" s="15" customFormat="1" ht="60" outlineLevel="3" x14ac:dyDescent="0.2">
      <c r="B109" s="715"/>
      <c r="C109" s="716"/>
      <c r="D109" s="730" t="s">
        <v>195</v>
      </c>
      <c r="E109" s="718" t="s">
        <v>62</v>
      </c>
      <c r="F109" s="719">
        <v>39.6</v>
      </c>
      <c r="G109" s="335">
        <v>519.76</v>
      </c>
      <c r="H109" s="257">
        <f>F109*G109</f>
        <v>20582.495999999999</v>
      </c>
      <c r="I109" s="718"/>
      <c r="J109" s="719"/>
      <c r="K109" s="335"/>
      <c r="L109" s="257"/>
      <c r="M109" s="718" t="s">
        <v>62</v>
      </c>
      <c r="N109" s="719">
        <v>39.6</v>
      </c>
      <c r="O109" s="335">
        <v>519.76</v>
      </c>
      <c r="P109" s="257">
        <f t="shared" si="160"/>
        <v>20582.495999999999</v>
      </c>
      <c r="Q109" s="720">
        <f t="shared" si="162"/>
        <v>39.6</v>
      </c>
      <c r="R109" s="261">
        <f>G109*Q109</f>
        <v>20582.495999999999</v>
      </c>
      <c r="S109" s="337">
        <f t="shared" si="163"/>
        <v>1</v>
      </c>
      <c r="T109" s="721"/>
      <c r="U109" s="257">
        <f>$G109*T109</f>
        <v>0</v>
      </c>
      <c r="V109" s="720"/>
      <c r="W109" s="257">
        <f>$G109*V109</f>
        <v>0</v>
      </c>
      <c r="X109" s="720"/>
      <c r="Y109" s="257">
        <f>$G109*X109</f>
        <v>0</v>
      </c>
      <c r="Z109" s="720"/>
      <c r="AA109" s="257">
        <f>$G109*Z109</f>
        <v>0</v>
      </c>
      <c r="AB109" s="720"/>
      <c r="AC109" s="257">
        <f>$G109*AB109</f>
        <v>0</v>
      </c>
      <c r="AD109" s="731"/>
      <c r="AE109" s="257">
        <f>$G109*AD109</f>
        <v>0</v>
      </c>
      <c r="AF109" s="720"/>
      <c r="AG109" s="257">
        <f>$G109*AF109</f>
        <v>0</v>
      </c>
      <c r="AH109" s="720">
        <v>39.6</v>
      </c>
      <c r="AI109" s="257">
        <f>$G109*AH109</f>
        <v>20582.495999999999</v>
      </c>
      <c r="AJ109" s="720"/>
      <c r="AK109" s="257">
        <f>$G109*AJ109</f>
        <v>0</v>
      </c>
      <c r="AL109" s="720"/>
      <c r="AM109" s="257">
        <f>$G109*AL109</f>
        <v>0</v>
      </c>
      <c r="AN109" s="720"/>
      <c r="AO109" s="261">
        <f>$G109*AN109</f>
        <v>0</v>
      </c>
      <c r="AP109" s="426"/>
      <c r="AQ109" s="406">
        <f>$G109*AP109</f>
        <v>0</v>
      </c>
      <c r="AR109" s="426"/>
      <c r="AS109" s="406">
        <f>$G109*AR109</f>
        <v>0</v>
      </c>
      <c r="AT109" s="426"/>
      <c r="AU109" s="406">
        <f>$G109*AT109</f>
        <v>0</v>
      </c>
      <c r="AV109" s="426"/>
      <c r="AW109" s="406">
        <f>$G109*AV109</f>
        <v>0</v>
      </c>
      <c r="AX109" s="426"/>
      <c r="AY109" s="406">
        <f>$G109*AX109</f>
        <v>0</v>
      </c>
      <c r="AZ109" s="426"/>
      <c r="BA109" s="406">
        <f>$G109*AZ109</f>
        <v>0</v>
      </c>
      <c r="BB109" s="426"/>
      <c r="BC109" s="406">
        <f>$G109*BB109</f>
        <v>0</v>
      </c>
      <c r="BD109" s="426"/>
      <c r="BE109" s="406">
        <f>$G109*BD109</f>
        <v>0</v>
      </c>
      <c r="BF109" s="426"/>
      <c r="BG109" s="406">
        <f>$G109*BF109</f>
        <v>0</v>
      </c>
      <c r="BH109" s="426"/>
      <c r="BI109" s="406">
        <f>$G109*BH109</f>
        <v>0</v>
      </c>
      <c r="BJ109" s="426"/>
      <c r="BK109" s="406">
        <f>$G109*BJ109</f>
        <v>0</v>
      </c>
      <c r="BL109" s="724"/>
      <c r="BM109" s="406">
        <f>$G109*BL109</f>
        <v>0</v>
      </c>
      <c r="BN109" s="426"/>
      <c r="BO109" s="406">
        <f>$G109*BN109</f>
        <v>0</v>
      </c>
      <c r="BP109" s="724"/>
      <c r="BQ109" s="406">
        <f>$G109*BP109</f>
        <v>0</v>
      </c>
      <c r="BR109" s="390"/>
      <c r="BS109" s="406">
        <f>$G109*BR109</f>
        <v>0</v>
      </c>
      <c r="BT109" s="390"/>
      <c r="BU109" s="406">
        <f>$G109*BT109</f>
        <v>0</v>
      </c>
      <c r="BV109" s="390"/>
      <c r="BW109" s="406">
        <f>$G109*BV109</f>
        <v>0</v>
      </c>
      <c r="BX109" s="390"/>
      <c r="BY109" s="406">
        <f>$G109*BX109</f>
        <v>0</v>
      </c>
      <c r="BZ109" s="390"/>
      <c r="CA109" s="391">
        <f>$G109*BZ109</f>
        <v>0</v>
      </c>
      <c r="CB109" s="380">
        <f t="shared" si="164"/>
        <v>0</v>
      </c>
      <c r="CC109" s="720">
        <f>Q109+BZ109</f>
        <v>39.6</v>
      </c>
      <c r="CD109" s="257">
        <f>$G109*CC109</f>
        <v>20582.495999999999</v>
      </c>
      <c r="CE109" s="337">
        <f t="shared" si="165"/>
        <v>1</v>
      </c>
      <c r="CF109" s="720">
        <f>F109-CC109</f>
        <v>0</v>
      </c>
      <c r="CG109" s="257">
        <f t="shared" si="161"/>
        <v>0</v>
      </c>
    </row>
    <row r="110" spans="2:88" s="15" customFormat="1" ht="60" outlineLevel="3" x14ac:dyDescent="0.2">
      <c r="B110" s="715"/>
      <c r="C110" s="716"/>
      <c r="D110" s="730" t="s">
        <v>196</v>
      </c>
      <c r="E110" s="718" t="s">
        <v>79</v>
      </c>
      <c r="F110" s="719">
        <v>1</v>
      </c>
      <c r="G110" s="335">
        <v>15365.97</v>
      </c>
      <c r="H110" s="257">
        <f>F110*G110</f>
        <v>15365.97</v>
      </c>
      <c r="I110" s="718"/>
      <c r="J110" s="719"/>
      <c r="K110" s="335"/>
      <c r="L110" s="257"/>
      <c r="M110" s="718" t="s">
        <v>79</v>
      </c>
      <c r="N110" s="719">
        <v>1</v>
      </c>
      <c r="O110" s="335">
        <v>15365.97</v>
      </c>
      <c r="P110" s="257">
        <f t="shared" si="160"/>
        <v>15365.97</v>
      </c>
      <c r="Q110" s="720">
        <f t="shared" si="162"/>
        <v>1</v>
      </c>
      <c r="R110" s="261">
        <f>G110*Q110</f>
        <v>15365.97</v>
      </c>
      <c r="S110" s="337">
        <f t="shared" si="163"/>
        <v>1</v>
      </c>
      <c r="T110" s="721"/>
      <c r="U110" s="257">
        <f>$G110*T110</f>
        <v>0</v>
      </c>
      <c r="V110" s="720"/>
      <c r="W110" s="257">
        <f>$G110*V110</f>
        <v>0</v>
      </c>
      <c r="X110" s="720"/>
      <c r="Y110" s="257">
        <f>$G110*X110</f>
        <v>0</v>
      </c>
      <c r="Z110" s="720"/>
      <c r="AA110" s="257">
        <f>$G110*Z110</f>
        <v>0</v>
      </c>
      <c r="AB110" s="720"/>
      <c r="AC110" s="257">
        <f>$G110*AB110</f>
        <v>0</v>
      </c>
      <c r="AD110" s="731"/>
      <c r="AE110" s="257">
        <f>$G110*AD110</f>
        <v>0</v>
      </c>
      <c r="AF110" s="720"/>
      <c r="AG110" s="257">
        <f>$G110*AF110</f>
        <v>0</v>
      </c>
      <c r="AH110" s="720">
        <v>1</v>
      </c>
      <c r="AI110" s="257">
        <f>$G110*AH110</f>
        <v>15365.97</v>
      </c>
      <c r="AJ110" s="720"/>
      <c r="AK110" s="257">
        <f>$G110*AJ110</f>
        <v>0</v>
      </c>
      <c r="AL110" s="720"/>
      <c r="AM110" s="257">
        <f>$G110*AL110</f>
        <v>0</v>
      </c>
      <c r="AN110" s="720"/>
      <c r="AO110" s="261">
        <f>$G110*AN110</f>
        <v>0</v>
      </c>
      <c r="AP110" s="426"/>
      <c r="AQ110" s="406">
        <f>$G110*AP110</f>
        <v>0</v>
      </c>
      <c r="AR110" s="426"/>
      <c r="AS110" s="406">
        <f>$G110*AR110</f>
        <v>0</v>
      </c>
      <c r="AT110" s="426"/>
      <c r="AU110" s="406">
        <f>$G110*AT110</f>
        <v>0</v>
      </c>
      <c r="AV110" s="426"/>
      <c r="AW110" s="406">
        <f>$G110*AV110</f>
        <v>0</v>
      </c>
      <c r="AX110" s="426"/>
      <c r="AY110" s="406">
        <f>$G110*AX110</f>
        <v>0</v>
      </c>
      <c r="AZ110" s="426"/>
      <c r="BA110" s="406">
        <f>$G110*AZ110</f>
        <v>0</v>
      </c>
      <c r="BB110" s="426"/>
      <c r="BC110" s="406">
        <f>$G110*BB110</f>
        <v>0</v>
      </c>
      <c r="BD110" s="426"/>
      <c r="BE110" s="406">
        <f>$G110*BD110</f>
        <v>0</v>
      </c>
      <c r="BF110" s="426"/>
      <c r="BG110" s="406">
        <f>$G110*BF110</f>
        <v>0</v>
      </c>
      <c r="BH110" s="426"/>
      <c r="BI110" s="406">
        <f>$G110*BH110</f>
        <v>0</v>
      </c>
      <c r="BJ110" s="426"/>
      <c r="BK110" s="406">
        <f>$G110*BJ110</f>
        <v>0</v>
      </c>
      <c r="BL110" s="724"/>
      <c r="BM110" s="406">
        <f>$G110*BL110</f>
        <v>0</v>
      </c>
      <c r="BN110" s="426"/>
      <c r="BO110" s="406">
        <f>$G110*BN110</f>
        <v>0</v>
      </c>
      <c r="BP110" s="724"/>
      <c r="BQ110" s="406">
        <f>$G110*BP110</f>
        <v>0</v>
      </c>
      <c r="BR110" s="390"/>
      <c r="BS110" s="406">
        <f>$G110*BR110</f>
        <v>0</v>
      </c>
      <c r="BT110" s="390"/>
      <c r="BU110" s="406">
        <f>$G110*BT110</f>
        <v>0</v>
      </c>
      <c r="BV110" s="390"/>
      <c r="BW110" s="406">
        <f>$G110*BV110</f>
        <v>0</v>
      </c>
      <c r="BX110" s="390"/>
      <c r="BY110" s="406">
        <f>$G110*BX110</f>
        <v>0</v>
      </c>
      <c r="BZ110" s="390"/>
      <c r="CA110" s="391">
        <f>$G110*BZ110</f>
        <v>0</v>
      </c>
      <c r="CB110" s="380">
        <f t="shared" si="164"/>
        <v>0</v>
      </c>
      <c r="CC110" s="720">
        <f>Q110+BZ110</f>
        <v>1</v>
      </c>
      <c r="CD110" s="257">
        <f>$G110*CC110</f>
        <v>15365.97</v>
      </c>
      <c r="CE110" s="337">
        <f t="shared" si="165"/>
        <v>1</v>
      </c>
      <c r="CF110" s="720">
        <f>F110-CC110</f>
        <v>0</v>
      </c>
      <c r="CG110" s="257">
        <f t="shared" si="161"/>
        <v>0</v>
      </c>
    </row>
    <row r="111" spans="2:88" s="15" customFormat="1" ht="60" outlineLevel="3" x14ac:dyDescent="0.2">
      <c r="B111" s="715"/>
      <c r="C111" s="716"/>
      <c r="D111" s="730" t="s">
        <v>197</v>
      </c>
      <c r="E111" s="718" t="s">
        <v>79</v>
      </c>
      <c r="F111" s="719">
        <v>1</v>
      </c>
      <c r="G111" s="335">
        <v>555.52</v>
      </c>
      <c r="H111" s="257">
        <f>F111*G111</f>
        <v>555.52</v>
      </c>
      <c r="I111" s="718"/>
      <c r="J111" s="719"/>
      <c r="K111" s="335"/>
      <c r="L111" s="257"/>
      <c r="M111" s="718" t="s">
        <v>79</v>
      </c>
      <c r="N111" s="719">
        <v>1</v>
      </c>
      <c r="O111" s="335">
        <v>555.52</v>
      </c>
      <c r="P111" s="257">
        <f t="shared" si="160"/>
        <v>555.52</v>
      </c>
      <c r="Q111" s="720">
        <f t="shared" si="162"/>
        <v>1</v>
      </c>
      <c r="R111" s="261">
        <f>G111*Q111</f>
        <v>555.52</v>
      </c>
      <c r="S111" s="337">
        <f t="shared" si="163"/>
        <v>1</v>
      </c>
      <c r="T111" s="721"/>
      <c r="U111" s="257">
        <f>$G111*T111</f>
        <v>0</v>
      </c>
      <c r="V111" s="720"/>
      <c r="W111" s="257">
        <f>$G111*V111</f>
        <v>0</v>
      </c>
      <c r="X111" s="720"/>
      <c r="Y111" s="257">
        <f>$G111*X111</f>
        <v>0</v>
      </c>
      <c r="Z111" s="720"/>
      <c r="AA111" s="257">
        <f>$G111*Z111</f>
        <v>0</v>
      </c>
      <c r="AB111" s="720"/>
      <c r="AC111" s="257">
        <f>$G111*AB111</f>
        <v>0</v>
      </c>
      <c r="AD111" s="731"/>
      <c r="AE111" s="257">
        <f>$G111*AD111</f>
        <v>0</v>
      </c>
      <c r="AF111" s="720"/>
      <c r="AG111" s="257">
        <f>$G111*AF111</f>
        <v>0</v>
      </c>
      <c r="AH111" s="720">
        <v>1</v>
      </c>
      <c r="AI111" s="257">
        <f>$G111*AH111</f>
        <v>555.52</v>
      </c>
      <c r="AJ111" s="720"/>
      <c r="AK111" s="257">
        <f>$G111*AJ111</f>
        <v>0</v>
      </c>
      <c r="AL111" s="720"/>
      <c r="AM111" s="257">
        <f>$G111*AL111</f>
        <v>0</v>
      </c>
      <c r="AN111" s="720"/>
      <c r="AO111" s="261">
        <f>$G111*AN111</f>
        <v>0</v>
      </c>
      <c r="AP111" s="426"/>
      <c r="AQ111" s="406">
        <f>$G111*AP111</f>
        <v>0</v>
      </c>
      <c r="AR111" s="426"/>
      <c r="AS111" s="406">
        <f>$G111*AR111</f>
        <v>0</v>
      </c>
      <c r="AT111" s="426"/>
      <c r="AU111" s="406">
        <f>$G111*AT111</f>
        <v>0</v>
      </c>
      <c r="AV111" s="426"/>
      <c r="AW111" s="406">
        <f>$G111*AV111</f>
        <v>0</v>
      </c>
      <c r="AX111" s="426"/>
      <c r="AY111" s="406">
        <f>$G111*AX111</f>
        <v>0</v>
      </c>
      <c r="AZ111" s="426"/>
      <c r="BA111" s="406">
        <f>$G111*AZ111</f>
        <v>0</v>
      </c>
      <c r="BB111" s="426"/>
      <c r="BC111" s="406">
        <f>$G111*BB111</f>
        <v>0</v>
      </c>
      <c r="BD111" s="426"/>
      <c r="BE111" s="406">
        <f>$G111*BD111</f>
        <v>0</v>
      </c>
      <c r="BF111" s="426"/>
      <c r="BG111" s="406">
        <f>$G111*BF111</f>
        <v>0</v>
      </c>
      <c r="BH111" s="426"/>
      <c r="BI111" s="406">
        <f>$G111*BH111</f>
        <v>0</v>
      </c>
      <c r="BJ111" s="426"/>
      <c r="BK111" s="406">
        <f>$G111*BJ111</f>
        <v>0</v>
      </c>
      <c r="BL111" s="724"/>
      <c r="BM111" s="406">
        <f>$G111*BL111</f>
        <v>0</v>
      </c>
      <c r="BN111" s="426"/>
      <c r="BO111" s="406">
        <f>$G111*BN111</f>
        <v>0</v>
      </c>
      <c r="BP111" s="724"/>
      <c r="BQ111" s="406">
        <f>$G111*BP111</f>
        <v>0</v>
      </c>
      <c r="BR111" s="390"/>
      <c r="BS111" s="406">
        <f>$G111*BR111</f>
        <v>0</v>
      </c>
      <c r="BT111" s="390"/>
      <c r="BU111" s="406">
        <f>$G111*BT111</f>
        <v>0</v>
      </c>
      <c r="BV111" s="390"/>
      <c r="BW111" s="406">
        <f>$G111*BV111</f>
        <v>0</v>
      </c>
      <c r="BX111" s="390"/>
      <c r="BY111" s="406">
        <f>$G111*BX111</f>
        <v>0</v>
      </c>
      <c r="BZ111" s="390"/>
      <c r="CA111" s="391">
        <f>$G111*BZ111</f>
        <v>0</v>
      </c>
      <c r="CB111" s="380">
        <f t="shared" si="164"/>
        <v>0</v>
      </c>
      <c r="CC111" s="720">
        <f>Q111+BZ111</f>
        <v>1</v>
      </c>
      <c r="CD111" s="257">
        <f>$G111*CC111</f>
        <v>555.52</v>
      </c>
      <c r="CE111" s="337">
        <f t="shared" si="165"/>
        <v>1</v>
      </c>
      <c r="CF111" s="720">
        <f>F111-CC111</f>
        <v>0</v>
      </c>
      <c r="CG111" s="257">
        <f t="shared" si="161"/>
        <v>0</v>
      </c>
    </row>
    <row r="112" spans="2:88" s="19" customFormat="1" ht="15" customHeight="1" outlineLevel="2" x14ac:dyDescent="0.25">
      <c r="B112" s="930" t="s">
        <v>256</v>
      </c>
      <c r="C112" s="931"/>
      <c r="D112" s="725" t="s">
        <v>220</v>
      </c>
      <c r="E112" s="726"/>
      <c r="F112" s="347"/>
      <c r="G112" s="348"/>
      <c r="H112" s="349">
        <f>SUM(H113:H126)</f>
        <v>1788631.6199999996</v>
      </c>
      <c r="I112" s="726"/>
      <c r="J112" s="347"/>
      <c r="K112" s="348"/>
      <c r="L112" s="349">
        <f>SUM(L113:L126)</f>
        <v>0</v>
      </c>
      <c r="M112" s="726"/>
      <c r="N112" s="347"/>
      <c r="O112" s="348"/>
      <c r="P112" s="349">
        <f>SUM(P113:P126)</f>
        <v>1788631.6199999996</v>
      </c>
      <c r="Q112" s="350"/>
      <c r="R112" s="350">
        <f>SUM(R113:R126)</f>
        <v>1197556.7815</v>
      </c>
      <c r="S112" s="351">
        <f t="shared" si="163"/>
        <v>0.66953796863995962</v>
      </c>
      <c r="T112" s="727"/>
      <c r="U112" s="350">
        <f>SUM(U113:U126)</f>
        <v>0</v>
      </c>
      <c r="V112" s="728"/>
      <c r="W112" s="350">
        <f>SUM(W113:W126)</f>
        <v>0</v>
      </c>
      <c r="X112" s="728"/>
      <c r="Y112" s="350">
        <f>SUM(Y113:Y126)</f>
        <v>0</v>
      </c>
      <c r="Z112" s="728"/>
      <c r="AA112" s="350">
        <f>SUM(AA113:AA126)</f>
        <v>0</v>
      </c>
      <c r="AB112" s="728"/>
      <c r="AC112" s="350">
        <f>SUM(AC113:AC126)</f>
        <v>0</v>
      </c>
      <c r="AD112" s="727"/>
      <c r="AE112" s="350">
        <f>SUM(AE113:AE126)</f>
        <v>0</v>
      </c>
      <c r="AF112" s="728"/>
      <c r="AG112" s="350">
        <f>SUM(AG113:AG126)</f>
        <v>0</v>
      </c>
      <c r="AH112" s="728"/>
      <c r="AI112" s="350">
        <f>SUM(AI113:AI126)</f>
        <v>0</v>
      </c>
      <c r="AJ112" s="728"/>
      <c r="AK112" s="350">
        <f>SUM(AK113:AK126)</f>
        <v>0</v>
      </c>
      <c r="AL112" s="728"/>
      <c r="AM112" s="350">
        <f>SUM(AM113:AM126)</f>
        <v>0</v>
      </c>
      <c r="AN112" s="728"/>
      <c r="AO112" s="350">
        <f>SUM(AO113:AO126)</f>
        <v>0</v>
      </c>
      <c r="AP112" s="425"/>
      <c r="AQ112" s="350">
        <f>SUM(AQ113:AQ126)</f>
        <v>0</v>
      </c>
      <c r="AR112" s="425"/>
      <c r="AS112" s="350">
        <f>SUM(AS113:AS126)</f>
        <v>0</v>
      </c>
      <c r="AT112" s="425"/>
      <c r="AU112" s="350">
        <f>SUM(AU113:AU126)</f>
        <v>0</v>
      </c>
      <c r="AV112" s="425"/>
      <c r="AW112" s="350">
        <f>SUM(AW113:AW126)</f>
        <v>0</v>
      </c>
      <c r="AX112" s="425"/>
      <c r="AY112" s="350">
        <f>SUM(AY113:AY126)</f>
        <v>108096.7475</v>
      </c>
      <c r="AZ112" s="425"/>
      <c r="BA112" s="350">
        <f>SUM(BA113:BA126)</f>
        <v>216193.495</v>
      </c>
      <c r="BB112" s="425"/>
      <c r="BC112" s="350">
        <f>SUM(BC113:BC126)</f>
        <v>0</v>
      </c>
      <c r="BD112" s="425"/>
      <c r="BE112" s="350">
        <f>SUM(BE113:BE126)</f>
        <v>125986.61549999999</v>
      </c>
      <c r="BF112" s="425"/>
      <c r="BG112" s="350">
        <f>SUM(BG113:BG126)</f>
        <v>134884.2585</v>
      </c>
      <c r="BH112" s="425"/>
      <c r="BI112" s="350">
        <f>SUM(BI113:BI126)</f>
        <v>123782.10249999999</v>
      </c>
      <c r="BJ112" s="425"/>
      <c r="BK112" s="350">
        <f>SUM(BK113:BK126)</f>
        <v>0</v>
      </c>
      <c r="BL112" s="729"/>
      <c r="BM112" s="350">
        <f>SUM(BM113:BM126)</f>
        <v>0</v>
      </c>
      <c r="BN112" s="425"/>
      <c r="BO112" s="350">
        <f>SUM(BO113:BO126)</f>
        <v>117267.255</v>
      </c>
      <c r="BP112" s="729"/>
      <c r="BQ112" s="350">
        <f>SUM(BQ113:BQ126)</f>
        <v>123782.10249999999</v>
      </c>
      <c r="BR112" s="388"/>
      <c r="BS112" s="350">
        <f>SUM(BS113:BS126)</f>
        <v>123782.10249999999</v>
      </c>
      <c r="BT112" s="388"/>
      <c r="BU112" s="350">
        <f>SUM(BU113:BU126)</f>
        <v>123782.10249999999</v>
      </c>
      <c r="BV112" s="388"/>
      <c r="BW112" s="350">
        <f>SUM(BW113:BW126)</f>
        <v>0</v>
      </c>
      <c r="BX112" s="388"/>
      <c r="BY112" s="350">
        <f>SUM(BY113:BY126)</f>
        <v>0</v>
      </c>
      <c r="BZ112" s="388"/>
      <c r="CA112" s="389">
        <f>SUM(CA113:CA126)</f>
        <v>371346.3075</v>
      </c>
      <c r="CB112" s="379">
        <f t="shared" si="164"/>
        <v>0.20761475048730274</v>
      </c>
      <c r="CC112" s="728"/>
      <c r="CD112" s="350">
        <f>SUM(CD113:CD126)</f>
        <v>1568903.0890000002</v>
      </c>
      <c r="CE112" s="351">
        <f t="shared" si="165"/>
        <v>0.87715271912726245</v>
      </c>
      <c r="CF112" s="728"/>
      <c r="CG112" s="350">
        <f>SUM(CG113:CG126)</f>
        <v>219728.53100000005</v>
      </c>
      <c r="CJ112" s="52"/>
    </row>
    <row r="113" spans="2:85" s="15" customFormat="1" ht="120" outlineLevel="3" x14ac:dyDescent="0.2">
      <c r="B113" s="330"/>
      <c r="C113" s="331"/>
      <c r="D113" s="332" t="s">
        <v>198</v>
      </c>
      <c r="E113" s="333" t="s">
        <v>79</v>
      </c>
      <c r="F113" s="334">
        <v>1</v>
      </c>
      <c r="G113" s="335">
        <v>113786.05</v>
      </c>
      <c r="H113" s="257">
        <f>F113*G113</f>
        <v>113786.05</v>
      </c>
      <c r="I113" s="333"/>
      <c r="J113" s="334"/>
      <c r="K113" s="335"/>
      <c r="L113" s="257"/>
      <c r="M113" s="333" t="s">
        <v>79</v>
      </c>
      <c r="N113" s="334">
        <v>1</v>
      </c>
      <c r="O113" s="335">
        <v>113786.05</v>
      </c>
      <c r="P113" s="257">
        <f>N113*O113</f>
        <v>113786.05</v>
      </c>
      <c r="Q113" s="418">
        <f t="shared" ref="Q113:Q122" si="166">+T113+V113+X113+Z113+AB113+AD113+AF113+AH113+AJ113+AL113+AN113+AP113+AR113+AT113+AV113+AX113+AZ113+BB113+BD113+BF113+BH113+BJ113+BL113+BN113+BP113+BR113+BT113+BV113+BX113</f>
        <v>0.95</v>
      </c>
      <c r="R113" s="261">
        <f>$G113*Q113</f>
        <v>108096.7475</v>
      </c>
      <c r="S113" s="337">
        <f t="shared" si="163"/>
        <v>0.95</v>
      </c>
      <c r="T113" s="739"/>
      <c r="U113" s="257">
        <f>$G113*T113</f>
        <v>0</v>
      </c>
      <c r="V113" s="336"/>
      <c r="W113" s="257">
        <f>$G113*V113</f>
        <v>0</v>
      </c>
      <c r="X113" s="336"/>
      <c r="Y113" s="257">
        <f t="shared" ref="Y113:Y126" si="167">$G113*X113</f>
        <v>0</v>
      </c>
      <c r="Z113" s="336"/>
      <c r="AA113" s="257">
        <f t="shared" ref="AA113:AA126" si="168">$G113*Z113</f>
        <v>0</v>
      </c>
      <c r="AB113" s="336"/>
      <c r="AC113" s="257">
        <f t="shared" ref="AC113:AC126" si="169">$G113*AB113</f>
        <v>0</v>
      </c>
      <c r="AD113" s="281"/>
      <c r="AE113" s="257">
        <f>$G113*AD113</f>
        <v>0</v>
      </c>
      <c r="AF113" s="336"/>
      <c r="AG113" s="257">
        <f>$G113*AF113</f>
        <v>0</v>
      </c>
      <c r="AH113" s="336"/>
      <c r="AI113" s="257">
        <f>$G113*AH113</f>
        <v>0</v>
      </c>
      <c r="AJ113" s="336"/>
      <c r="AK113" s="257">
        <f>$G113*AJ113</f>
        <v>0</v>
      </c>
      <c r="AL113" s="336"/>
      <c r="AM113" s="257">
        <f>$G113*AL113</f>
        <v>0</v>
      </c>
      <c r="AN113" s="336"/>
      <c r="AO113" s="261">
        <f t="shared" ref="AO113:AO126" si="170">$G113*AN113</f>
        <v>0</v>
      </c>
      <c r="AP113" s="426"/>
      <c r="AQ113" s="406">
        <f t="shared" ref="AQ113:AQ126" si="171">$G113*AP113</f>
        <v>0</v>
      </c>
      <c r="AR113" s="426"/>
      <c r="AS113" s="406">
        <f t="shared" ref="AS113:AS126" si="172">$G113*AR113</f>
        <v>0</v>
      </c>
      <c r="AT113" s="426"/>
      <c r="AU113" s="406">
        <f t="shared" ref="AU113:AU126" si="173">$G113*AT113</f>
        <v>0</v>
      </c>
      <c r="AV113" s="426"/>
      <c r="AW113" s="406">
        <f t="shared" ref="AW113:AW126" si="174">$G113*AV113</f>
        <v>0</v>
      </c>
      <c r="AX113" s="426">
        <v>0.95</v>
      </c>
      <c r="AY113" s="406">
        <f t="shared" ref="AY113:AY126" si="175">$G113*AX113</f>
        <v>108096.7475</v>
      </c>
      <c r="AZ113" s="426"/>
      <c r="BA113" s="406">
        <f t="shared" ref="BA113:BA126" si="176">$G113*AZ113</f>
        <v>0</v>
      </c>
      <c r="BB113" s="426"/>
      <c r="BC113" s="406">
        <f t="shared" ref="BC113:BC126" si="177">$G113*BB113</f>
        <v>0</v>
      </c>
      <c r="BD113" s="426"/>
      <c r="BE113" s="406">
        <f t="shared" ref="BE113:BE126" si="178">$G113*BD113</f>
        <v>0</v>
      </c>
      <c r="BF113" s="426"/>
      <c r="BG113" s="406">
        <f t="shared" ref="BG113:BG126" si="179">$G113*BF113</f>
        <v>0</v>
      </c>
      <c r="BH113" s="426"/>
      <c r="BI113" s="406">
        <f t="shared" ref="BI113:BI126" si="180">$G113*BH113</f>
        <v>0</v>
      </c>
      <c r="BJ113" s="426"/>
      <c r="BK113" s="406">
        <f t="shared" ref="BK113:BK126" si="181">$G113*BJ113</f>
        <v>0</v>
      </c>
      <c r="BL113" s="390"/>
      <c r="BM113" s="406">
        <f t="shared" ref="BM113:BM126" si="182">$G113*BL113</f>
        <v>0</v>
      </c>
      <c r="BN113" s="426"/>
      <c r="BO113" s="406">
        <f t="shared" ref="BO113:BO126" si="183">$G113*BN113</f>
        <v>0</v>
      </c>
      <c r="BP113" s="390"/>
      <c r="BQ113" s="406">
        <f t="shared" ref="BQ113:BQ126" si="184">$G113*BP113</f>
        <v>0</v>
      </c>
      <c r="BR113" s="390"/>
      <c r="BS113" s="406">
        <f t="shared" ref="BS113:BS126" si="185">$G113*BR113</f>
        <v>0</v>
      </c>
      <c r="BT113" s="390"/>
      <c r="BU113" s="406">
        <f t="shared" ref="BU113:BU126" si="186">$G113*BT113</f>
        <v>0</v>
      </c>
      <c r="BV113" s="390"/>
      <c r="BW113" s="406">
        <f t="shared" ref="BW113:BW126" si="187">$G113*BV113</f>
        <v>0</v>
      </c>
      <c r="BX113" s="390"/>
      <c r="BY113" s="406">
        <f t="shared" ref="BY113:BY126" si="188">$G113*BX113</f>
        <v>0</v>
      </c>
      <c r="BZ113" s="390"/>
      <c r="CA113" s="391">
        <f t="shared" ref="CA113:CA126" si="189">$G113*BZ113</f>
        <v>0</v>
      </c>
      <c r="CB113" s="380">
        <f t="shared" si="164"/>
        <v>0</v>
      </c>
      <c r="CC113" s="336">
        <f t="shared" ref="CC113:CC126" si="190">Q113+BZ113</f>
        <v>0.95</v>
      </c>
      <c r="CD113" s="257">
        <f t="shared" ref="CD113:CD126" si="191">$G113*CC113</f>
        <v>108096.7475</v>
      </c>
      <c r="CE113" s="337">
        <f t="shared" si="165"/>
        <v>0.95</v>
      </c>
      <c r="CF113" s="336">
        <f t="shared" ref="CF113:CF126" si="192">F113-CC113</f>
        <v>5.0000000000000044E-2</v>
      </c>
      <c r="CG113" s="257">
        <f t="shared" ref="CG113:CG126" si="193">$G113*CF113</f>
        <v>5689.3025000000052</v>
      </c>
    </row>
    <row r="114" spans="2:85" s="15" customFormat="1" ht="81" customHeight="1" outlineLevel="3" x14ac:dyDescent="0.2">
      <c r="B114" s="330"/>
      <c r="C114" s="331"/>
      <c r="D114" s="332" t="s">
        <v>199</v>
      </c>
      <c r="E114" s="333" t="s">
        <v>79</v>
      </c>
      <c r="F114" s="334">
        <v>1</v>
      </c>
      <c r="G114" s="335">
        <v>113786.05</v>
      </c>
      <c r="H114" s="257">
        <f>F114*G114</f>
        <v>113786.05</v>
      </c>
      <c r="I114" s="333"/>
      <c r="J114" s="334"/>
      <c r="K114" s="335"/>
      <c r="L114" s="257"/>
      <c r="M114" s="333" t="s">
        <v>79</v>
      </c>
      <c r="N114" s="334">
        <v>1</v>
      </c>
      <c r="O114" s="335">
        <v>113786.05</v>
      </c>
      <c r="P114" s="257">
        <f t="shared" ref="P114:P126" si="194">N114*O114</f>
        <v>113786.05</v>
      </c>
      <c r="Q114" s="418">
        <f t="shared" si="166"/>
        <v>0.95</v>
      </c>
      <c r="R114" s="261">
        <f t="shared" ref="R114:R126" si="195">$G114*Q114</f>
        <v>108096.7475</v>
      </c>
      <c r="S114" s="337">
        <f t="shared" si="163"/>
        <v>0.95</v>
      </c>
      <c r="T114" s="739"/>
      <c r="U114" s="257">
        <f t="shared" ref="U114:W126" si="196">$G114*T114</f>
        <v>0</v>
      </c>
      <c r="V114" s="336"/>
      <c r="W114" s="257">
        <f t="shared" si="196"/>
        <v>0</v>
      </c>
      <c r="X114" s="336"/>
      <c r="Y114" s="257">
        <f t="shared" si="167"/>
        <v>0</v>
      </c>
      <c r="Z114" s="336"/>
      <c r="AA114" s="257">
        <f t="shared" si="168"/>
        <v>0</v>
      </c>
      <c r="AB114" s="336"/>
      <c r="AC114" s="257">
        <f t="shared" si="169"/>
        <v>0</v>
      </c>
      <c r="AD114" s="281"/>
      <c r="AE114" s="257">
        <f t="shared" ref="AE114:AE126" si="197">$G114*AD114</f>
        <v>0</v>
      </c>
      <c r="AF114" s="336"/>
      <c r="AG114" s="257">
        <f t="shared" ref="AG114:AG126" si="198">$G114*AF114</f>
        <v>0</v>
      </c>
      <c r="AH114" s="336"/>
      <c r="AI114" s="257">
        <f t="shared" ref="AI114:AI126" si="199">$G114*AH114</f>
        <v>0</v>
      </c>
      <c r="AJ114" s="336"/>
      <c r="AK114" s="257">
        <f t="shared" ref="AK114:AK126" si="200">$G114*AJ114</f>
        <v>0</v>
      </c>
      <c r="AL114" s="336"/>
      <c r="AM114" s="257">
        <f t="shared" ref="AM114:AM126" si="201">$G114*AL114</f>
        <v>0</v>
      </c>
      <c r="AN114" s="336"/>
      <c r="AO114" s="261">
        <f t="shared" si="170"/>
        <v>0</v>
      </c>
      <c r="AP114" s="426"/>
      <c r="AQ114" s="406">
        <f t="shared" si="171"/>
        <v>0</v>
      </c>
      <c r="AR114" s="426"/>
      <c r="AS114" s="406">
        <f t="shared" si="172"/>
        <v>0</v>
      </c>
      <c r="AT114" s="426"/>
      <c r="AU114" s="406">
        <f t="shared" si="173"/>
        <v>0</v>
      </c>
      <c r="AV114" s="426"/>
      <c r="AW114" s="406">
        <f t="shared" si="174"/>
        <v>0</v>
      </c>
      <c r="AX114" s="426"/>
      <c r="AY114" s="406">
        <f t="shared" si="175"/>
        <v>0</v>
      </c>
      <c r="AZ114" s="426">
        <v>0.95</v>
      </c>
      <c r="BA114" s="406">
        <f t="shared" si="176"/>
        <v>108096.7475</v>
      </c>
      <c r="BB114" s="426"/>
      <c r="BC114" s="406">
        <f t="shared" si="177"/>
        <v>0</v>
      </c>
      <c r="BD114" s="426"/>
      <c r="BE114" s="406">
        <f t="shared" si="178"/>
        <v>0</v>
      </c>
      <c r="BF114" s="426"/>
      <c r="BG114" s="406">
        <f t="shared" si="179"/>
        <v>0</v>
      </c>
      <c r="BH114" s="426"/>
      <c r="BI114" s="406">
        <f t="shared" si="180"/>
        <v>0</v>
      </c>
      <c r="BJ114" s="426"/>
      <c r="BK114" s="406">
        <f t="shared" si="181"/>
        <v>0</v>
      </c>
      <c r="BL114" s="390"/>
      <c r="BM114" s="406">
        <f t="shared" si="182"/>
        <v>0</v>
      </c>
      <c r="BN114" s="426"/>
      <c r="BO114" s="406">
        <f t="shared" si="183"/>
        <v>0</v>
      </c>
      <c r="BP114" s="390"/>
      <c r="BQ114" s="406">
        <f t="shared" si="184"/>
        <v>0</v>
      </c>
      <c r="BR114" s="390"/>
      <c r="BS114" s="406">
        <f t="shared" si="185"/>
        <v>0</v>
      </c>
      <c r="BT114" s="390"/>
      <c r="BU114" s="406">
        <f t="shared" si="186"/>
        <v>0</v>
      </c>
      <c r="BV114" s="390"/>
      <c r="BW114" s="406">
        <f t="shared" si="187"/>
        <v>0</v>
      </c>
      <c r="BX114" s="390"/>
      <c r="BY114" s="406">
        <f t="shared" si="188"/>
        <v>0</v>
      </c>
      <c r="BZ114" s="390"/>
      <c r="CA114" s="391">
        <f t="shared" si="189"/>
        <v>0</v>
      </c>
      <c r="CB114" s="380">
        <f t="shared" si="164"/>
        <v>0</v>
      </c>
      <c r="CC114" s="336">
        <f t="shared" si="190"/>
        <v>0.95</v>
      </c>
      <c r="CD114" s="257">
        <f t="shared" si="191"/>
        <v>108096.7475</v>
      </c>
      <c r="CE114" s="337">
        <f t="shared" si="165"/>
        <v>0.95</v>
      </c>
      <c r="CF114" s="336">
        <f t="shared" si="192"/>
        <v>5.0000000000000044E-2</v>
      </c>
      <c r="CG114" s="257">
        <f t="shared" si="193"/>
        <v>5689.3025000000052</v>
      </c>
    </row>
    <row r="115" spans="2:85" s="15" customFormat="1" ht="120" outlineLevel="3" x14ac:dyDescent="0.2">
      <c r="B115" s="330"/>
      <c r="C115" s="331"/>
      <c r="D115" s="332" t="s">
        <v>200</v>
      </c>
      <c r="E115" s="333" t="s">
        <v>79</v>
      </c>
      <c r="F115" s="334">
        <v>1</v>
      </c>
      <c r="G115" s="335">
        <v>113786.05</v>
      </c>
      <c r="H115" s="257">
        <f>F115*G115</f>
        <v>113786.05</v>
      </c>
      <c r="I115" s="333"/>
      <c r="J115" s="334"/>
      <c r="K115" s="335"/>
      <c r="L115" s="257"/>
      <c r="M115" s="333" t="s">
        <v>79</v>
      </c>
      <c r="N115" s="334">
        <v>1</v>
      </c>
      <c r="O115" s="335">
        <v>113786.05</v>
      </c>
      <c r="P115" s="257">
        <f t="shared" si="194"/>
        <v>113786.05</v>
      </c>
      <c r="Q115" s="418">
        <f t="shared" si="166"/>
        <v>0.95</v>
      </c>
      <c r="R115" s="261">
        <f t="shared" si="195"/>
        <v>108096.7475</v>
      </c>
      <c r="S115" s="337">
        <f t="shared" si="163"/>
        <v>0.95</v>
      </c>
      <c r="T115" s="739"/>
      <c r="U115" s="257">
        <f t="shared" si="196"/>
        <v>0</v>
      </c>
      <c r="V115" s="336"/>
      <c r="W115" s="257">
        <f t="shared" si="196"/>
        <v>0</v>
      </c>
      <c r="X115" s="336"/>
      <c r="Y115" s="257">
        <f t="shared" si="167"/>
        <v>0</v>
      </c>
      <c r="Z115" s="336"/>
      <c r="AA115" s="257">
        <f t="shared" si="168"/>
        <v>0</v>
      </c>
      <c r="AB115" s="336"/>
      <c r="AC115" s="257">
        <f t="shared" si="169"/>
        <v>0</v>
      </c>
      <c r="AD115" s="281"/>
      <c r="AE115" s="257">
        <f t="shared" si="197"/>
        <v>0</v>
      </c>
      <c r="AF115" s="336"/>
      <c r="AG115" s="257">
        <f t="shared" si="198"/>
        <v>0</v>
      </c>
      <c r="AH115" s="336"/>
      <c r="AI115" s="257">
        <f t="shared" si="199"/>
        <v>0</v>
      </c>
      <c r="AJ115" s="336"/>
      <c r="AK115" s="257">
        <f t="shared" si="200"/>
        <v>0</v>
      </c>
      <c r="AL115" s="336"/>
      <c r="AM115" s="257">
        <f t="shared" si="201"/>
        <v>0</v>
      </c>
      <c r="AN115" s="336"/>
      <c r="AO115" s="261">
        <f t="shared" si="170"/>
        <v>0</v>
      </c>
      <c r="AP115" s="426"/>
      <c r="AQ115" s="406">
        <f t="shared" si="171"/>
        <v>0</v>
      </c>
      <c r="AR115" s="426"/>
      <c r="AS115" s="406">
        <f t="shared" si="172"/>
        <v>0</v>
      </c>
      <c r="AT115" s="426"/>
      <c r="AU115" s="406">
        <f t="shared" si="173"/>
        <v>0</v>
      </c>
      <c r="AV115" s="426"/>
      <c r="AW115" s="406">
        <f t="shared" si="174"/>
        <v>0</v>
      </c>
      <c r="AX115" s="426"/>
      <c r="AY115" s="406">
        <f t="shared" si="175"/>
        <v>0</v>
      </c>
      <c r="AZ115" s="426">
        <v>0.95</v>
      </c>
      <c r="BA115" s="406">
        <f t="shared" si="176"/>
        <v>108096.7475</v>
      </c>
      <c r="BB115" s="426"/>
      <c r="BC115" s="406">
        <f t="shared" si="177"/>
        <v>0</v>
      </c>
      <c r="BD115" s="426"/>
      <c r="BE115" s="406">
        <f t="shared" si="178"/>
        <v>0</v>
      </c>
      <c r="BF115" s="426"/>
      <c r="BG115" s="406">
        <f t="shared" si="179"/>
        <v>0</v>
      </c>
      <c r="BH115" s="426"/>
      <c r="BI115" s="406">
        <f t="shared" si="180"/>
        <v>0</v>
      </c>
      <c r="BJ115" s="426"/>
      <c r="BK115" s="406">
        <f t="shared" si="181"/>
        <v>0</v>
      </c>
      <c r="BL115" s="390"/>
      <c r="BM115" s="406">
        <f t="shared" si="182"/>
        <v>0</v>
      </c>
      <c r="BN115" s="426"/>
      <c r="BO115" s="406">
        <f t="shared" si="183"/>
        <v>0</v>
      </c>
      <c r="BP115" s="651"/>
      <c r="BQ115" s="406">
        <f t="shared" si="184"/>
        <v>0</v>
      </c>
      <c r="BR115" s="651"/>
      <c r="BS115" s="406">
        <f t="shared" si="185"/>
        <v>0</v>
      </c>
      <c r="BT115" s="651"/>
      <c r="BU115" s="406">
        <f t="shared" si="186"/>
        <v>0</v>
      </c>
      <c r="BV115" s="651"/>
      <c r="BW115" s="406">
        <f t="shared" si="187"/>
        <v>0</v>
      </c>
      <c r="BX115" s="651"/>
      <c r="BY115" s="406">
        <f t="shared" si="188"/>
        <v>0</v>
      </c>
      <c r="BZ115" s="390"/>
      <c r="CA115" s="391">
        <f t="shared" si="189"/>
        <v>0</v>
      </c>
      <c r="CB115" s="380">
        <f t="shared" si="164"/>
        <v>0</v>
      </c>
      <c r="CC115" s="336">
        <f t="shared" si="190"/>
        <v>0.95</v>
      </c>
      <c r="CD115" s="257">
        <f t="shared" si="191"/>
        <v>108096.7475</v>
      </c>
      <c r="CE115" s="337">
        <f t="shared" si="165"/>
        <v>0.95</v>
      </c>
      <c r="CF115" s="336">
        <f t="shared" si="192"/>
        <v>5.0000000000000044E-2</v>
      </c>
      <c r="CG115" s="257">
        <f t="shared" si="193"/>
        <v>5689.3025000000052</v>
      </c>
    </row>
    <row r="116" spans="2:85" s="15" customFormat="1" ht="120" outlineLevel="3" x14ac:dyDescent="0.2">
      <c r="B116" s="330"/>
      <c r="C116" s="331"/>
      <c r="D116" s="332" t="s">
        <v>201</v>
      </c>
      <c r="E116" s="333" t="s">
        <v>79</v>
      </c>
      <c r="F116" s="334">
        <v>1</v>
      </c>
      <c r="G116" s="335">
        <v>132617.49</v>
      </c>
      <c r="H116" s="257">
        <f>F116*G116</f>
        <v>132617.49</v>
      </c>
      <c r="I116" s="333"/>
      <c r="J116" s="334"/>
      <c r="K116" s="335"/>
      <c r="L116" s="257"/>
      <c r="M116" s="333" t="s">
        <v>79</v>
      </c>
      <c r="N116" s="334">
        <v>1</v>
      </c>
      <c r="O116" s="335">
        <v>132617.49</v>
      </c>
      <c r="P116" s="257">
        <f t="shared" si="194"/>
        <v>132617.49</v>
      </c>
      <c r="Q116" s="418">
        <f t="shared" si="166"/>
        <v>0.95</v>
      </c>
      <c r="R116" s="261">
        <f t="shared" si="195"/>
        <v>125986.61549999999</v>
      </c>
      <c r="S116" s="337">
        <f t="shared" si="163"/>
        <v>0.95</v>
      </c>
      <c r="T116" s="739"/>
      <c r="U116" s="257">
        <f t="shared" si="196"/>
        <v>0</v>
      </c>
      <c r="V116" s="336"/>
      <c r="W116" s="257">
        <f t="shared" si="196"/>
        <v>0</v>
      </c>
      <c r="X116" s="336"/>
      <c r="Y116" s="257">
        <f t="shared" si="167"/>
        <v>0</v>
      </c>
      <c r="Z116" s="336"/>
      <c r="AA116" s="257">
        <f t="shared" si="168"/>
        <v>0</v>
      </c>
      <c r="AB116" s="336"/>
      <c r="AC116" s="257">
        <f t="shared" si="169"/>
        <v>0</v>
      </c>
      <c r="AD116" s="281"/>
      <c r="AE116" s="257">
        <f t="shared" si="197"/>
        <v>0</v>
      </c>
      <c r="AF116" s="336"/>
      <c r="AG116" s="257">
        <f t="shared" si="198"/>
        <v>0</v>
      </c>
      <c r="AH116" s="336"/>
      <c r="AI116" s="257">
        <f t="shared" si="199"/>
        <v>0</v>
      </c>
      <c r="AJ116" s="336"/>
      <c r="AK116" s="257">
        <f t="shared" si="200"/>
        <v>0</v>
      </c>
      <c r="AL116" s="336"/>
      <c r="AM116" s="257">
        <f t="shared" si="201"/>
        <v>0</v>
      </c>
      <c r="AN116" s="336"/>
      <c r="AO116" s="261">
        <f t="shared" si="170"/>
        <v>0</v>
      </c>
      <c r="AP116" s="426"/>
      <c r="AQ116" s="406">
        <f t="shared" si="171"/>
        <v>0</v>
      </c>
      <c r="AR116" s="426"/>
      <c r="AS116" s="406">
        <f t="shared" si="172"/>
        <v>0</v>
      </c>
      <c r="AT116" s="426"/>
      <c r="AU116" s="406">
        <f t="shared" si="173"/>
        <v>0</v>
      </c>
      <c r="AV116" s="426"/>
      <c r="AW116" s="406">
        <f t="shared" si="174"/>
        <v>0</v>
      </c>
      <c r="AX116" s="426"/>
      <c r="AY116" s="406">
        <f t="shared" si="175"/>
        <v>0</v>
      </c>
      <c r="AZ116" s="426"/>
      <c r="BA116" s="406">
        <f t="shared" si="176"/>
        <v>0</v>
      </c>
      <c r="BB116" s="426"/>
      <c r="BC116" s="406">
        <f t="shared" si="177"/>
        <v>0</v>
      </c>
      <c r="BD116" s="426">
        <v>0.95</v>
      </c>
      <c r="BE116" s="406">
        <f t="shared" si="178"/>
        <v>125986.61549999999</v>
      </c>
      <c r="BF116" s="426"/>
      <c r="BG116" s="406">
        <f t="shared" si="179"/>
        <v>0</v>
      </c>
      <c r="BH116" s="426"/>
      <c r="BI116" s="406">
        <f t="shared" si="180"/>
        <v>0</v>
      </c>
      <c r="BJ116" s="426"/>
      <c r="BK116" s="406">
        <f t="shared" si="181"/>
        <v>0</v>
      </c>
      <c r="BL116" s="390"/>
      <c r="BM116" s="406">
        <f t="shared" si="182"/>
        <v>0</v>
      </c>
      <c r="BN116" s="426"/>
      <c r="BO116" s="406">
        <f t="shared" si="183"/>
        <v>0</v>
      </c>
      <c r="BP116" s="651"/>
      <c r="BQ116" s="406">
        <f t="shared" si="184"/>
        <v>0</v>
      </c>
      <c r="BR116" s="651"/>
      <c r="BS116" s="406">
        <f t="shared" si="185"/>
        <v>0</v>
      </c>
      <c r="BT116" s="651"/>
      <c r="BU116" s="406">
        <f t="shared" si="186"/>
        <v>0</v>
      </c>
      <c r="BV116" s="651"/>
      <c r="BW116" s="406">
        <f t="shared" si="187"/>
        <v>0</v>
      </c>
      <c r="BX116" s="651"/>
      <c r="BY116" s="406">
        <f t="shared" si="188"/>
        <v>0</v>
      </c>
      <c r="BZ116" s="390"/>
      <c r="CA116" s="391">
        <f t="shared" si="189"/>
        <v>0</v>
      </c>
      <c r="CB116" s="380">
        <f t="shared" si="164"/>
        <v>0</v>
      </c>
      <c r="CC116" s="336">
        <f t="shared" si="190"/>
        <v>0.95</v>
      </c>
      <c r="CD116" s="257">
        <f t="shared" si="191"/>
        <v>125986.61549999999</v>
      </c>
      <c r="CE116" s="337">
        <f t="shared" si="165"/>
        <v>0.95</v>
      </c>
      <c r="CF116" s="336">
        <f t="shared" si="192"/>
        <v>5.0000000000000044E-2</v>
      </c>
      <c r="CG116" s="257">
        <f t="shared" si="193"/>
        <v>6630.8745000000054</v>
      </c>
    </row>
    <row r="117" spans="2:85" s="15" customFormat="1" ht="120" outlineLevel="3" x14ac:dyDescent="0.2">
      <c r="B117" s="715"/>
      <c r="C117" s="716"/>
      <c r="D117" s="730" t="s">
        <v>202</v>
      </c>
      <c r="E117" s="718" t="s">
        <v>79</v>
      </c>
      <c r="F117" s="719">
        <v>1</v>
      </c>
      <c r="G117" s="335">
        <v>141983.43</v>
      </c>
      <c r="H117" s="257">
        <f t="shared" ref="H117:H122" si="202">F117*G117</f>
        <v>141983.43</v>
      </c>
      <c r="I117" s="718"/>
      <c r="J117" s="719"/>
      <c r="K117" s="335"/>
      <c r="L117" s="257"/>
      <c r="M117" s="718" t="s">
        <v>79</v>
      </c>
      <c r="N117" s="719">
        <v>1</v>
      </c>
      <c r="O117" s="335">
        <v>141983.43</v>
      </c>
      <c r="P117" s="257">
        <f t="shared" si="194"/>
        <v>141983.43</v>
      </c>
      <c r="Q117" s="418">
        <f t="shared" si="166"/>
        <v>0.95</v>
      </c>
      <c r="R117" s="261">
        <f t="shared" si="195"/>
        <v>134884.2585</v>
      </c>
      <c r="S117" s="337">
        <f t="shared" si="163"/>
        <v>0.95000000000000007</v>
      </c>
      <c r="T117" s="739"/>
      <c r="U117" s="257">
        <f t="shared" si="196"/>
        <v>0</v>
      </c>
      <c r="V117" s="720"/>
      <c r="W117" s="257">
        <f t="shared" si="196"/>
        <v>0</v>
      </c>
      <c r="X117" s="720"/>
      <c r="Y117" s="257">
        <f t="shared" si="167"/>
        <v>0</v>
      </c>
      <c r="Z117" s="720"/>
      <c r="AA117" s="257">
        <f t="shared" si="168"/>
        <v>0</v>
      </c>
      <c r="AB117" s="720"/>
      <c r="AC117" s="257">
        <f t="shared" si="169"/>
        <v>0</v>
      </c>
      <c r="AD117" s="731"/>
      <c r="AE117" s="257">
        <f t="shared" si="197"/>
        <v>0</v>
      </c>
      <c r="AF117" s="720"/>
      <c r="AG117" s="257">
        <f t="shared" si="198"/>
        <v>0</v>
      </c>
      <c r="AH117" s="720"/>
      <c r="AI117" s="257">
        <f t="shared" si="199"/>
        <v>0</v>
      </c>
      <c r="AJ117" s="720"/>
      <c r="AK117" s="257">
        <f t="shared" si="200"/>
        <v>0</v>
      </c>
      <c r="AL117" s="720"/>
      <c r="AM117" s="257">
        <f t="shared" si="201"/>
        <v>0</v>
      </c>
      <c r="AN117" s="720"/>
      <c r="AO117" s="261">
        <f t="shared" si="170"/>
        <v>0</v>
      </c>
      <c r="AP117" s="426"/>
      <c r="AQ117" s="406">
        <f t="shared" si="171"/>
        <v>0</v>
      </c>
      <c r="AR117" s="426"/>
      <c r="AS117" s="406">
        <f t="shared" si="172"/>
        <v>0</v>
      </c>
      <c r="AT117" s="426"/>
      <c r="AU117" s="406">
        <f t="shared" si="173"/>
        <v>0</v>
      </c>
      <c r="AV117" s="426"/>
      <c r="AW117" s="406">
        <f t="shared" si="174"/>
        <v>0</v>
      </c>
      <c r="AX117" s="426"/>
      <c r="AY117" s="406">
        <f t="shared" si="175"/>
        <v>0</v>
      </c>
      <c r="AZ117" s="426"/>
      <c r="BA117" s="406">
        <f t="shared" si="176"/>
        <v>0</v>
      </c>
      <c r="BB117" s="426"/>
      <c r="BC117" s="406">
        <f t="shared" si="177"/>
        <v>0</v>
      </c>
      <c r="BD117" s="426"/>
      <c r="BE117" s="406">
        <f t="shared" si="178"/>
        <v>0</v>
      </c>
      <c r="BF117" s="426">
        <v>0.95</v>
      </c>
      <c r="BG117" s="406">
        <f t="shared" si="179"/>
        <v>134884.2585</v>
      </c>
      <c r="BH117" s="426"/>
      <c r="BI117" s="406">
        <f t="shared" si="180"/>
        <v>0</v>
      </c>
      <c r="BJ117" s="426"/>
      <c r="BK117" s="406">
        <f t="shared" si="181"/>
        <v>0</v>
      </c>
      <c r="BL117" s="724"/>
      <c r="BM117" s="406">
        <f t="shared" si="182"/>
        <v>0</v>
      </c>
      <c r="BN117" s="426"/>
      <c r="BO117" s="406">
        <f t="shared" si="183"/>
        <v>0</v>
      </c>
      <c r="BP117" s="724"/>
      <c r="BQ117" s="406">
        <f t="shared" si="184"/>
        <v>0</v>
      </c>
      <c r="BR117" s="390"/>
      <c r="BS117" s="406">
        <f t="shared" si="185"/>
        <v>0</v>
      </c>
      <c r="BT117" s="390"/>
      <c r="BU117" s="406">
        <f t="shared" si="186"/>
        <v>0</v>
      </c>
      <c r="BV117" s="390"/>
      <c r="BW117" s="406">
        <f t="shared" si="187"/>
        <v>0</v>
      </c>
      <c r="BX117" s="390"/>
      <c r="BY117" s="406">
        <f t="shared" si="188"/>
        <v>0</v>
      </c>
      <c r="BZ117" s="390"/>
      <c r="CA117" s="391">
        <f t="shared" si="189"/>
        <v>0</v>
      </c>
      <c r="CB117" s="380">
        <f t="shared" si="164"/>
        <v>0</v>
      </c>
      <c r="CC117" s="720">
        <f t="shared" si="190"/>
        <v>0.95</v>
      </c>
      <c r="CD117" s="257">
        <f t="shared" si="191"/>
        <v>134884.2585</v>
      </c>
      <c r="CE117" s="337">
        <f t="shared" si="165"/>
        <v>0.95000000000000007</v>
      </c>
      <c r="CF117" s="720">
        <f t="shared" si="192"/>
        <v>5.0000000000000044E-2</v>
      </c>
      <c r="CG117" s="257">
        <f t="shared" si="193"/>
        <v>7099.1715000000058</v>
      </c>
    </row>
    <row r="118" spans="2:85" s="15" customFormat="1" ht="120" outlineLevel="3" x14ac:dyDescent="0.2">
      <c r="B118" s="715"/>
      <c r="C118" s="716"/>
      <c r="D118" s="730" t="s">
        <v>203</v>
      </c>
      <c r="E118" s="718" t="s">
        <v>79</v>
      </c>
      <c r="F118" s="719">
        <v>1</v>
      </c>
      <c r="G118" s="335">
        <v>130296.95</v>
      </c>
      <c r="H118" s="257">
        <f t="shared" si="202"/>
        <v>130296.95</v>
      </c>
      <c r="I118" s="718"/>
      <c r="J118" s="719"/>
      <c r="K118" s="335"/>
      <c r="L118" s="257"/>
      <c r="M118" s="718" t="s">
        <v>79</v>
      </c>
      <c r="N118" s="719">
        <v>1</v>
      </c>
      <c r="O118" s="335">
        <v>130296.95</v>
      </c>
      <c r="P118" s="257">
        <f t="shared" si="194"/>
        <v>130296.95</v>
      </c>
      <c r="Q118" s="418">
        <f t="shared" si="166"/>
        <v>0.95</v>
      </c>
      <c r="R118" s="261">
        <f t="shared" si="195"/>
        <v>123782.10249999999</v>
      </c>
      <c r="S118" s="337">
        <f t="shared" si="163"/>
        <v>0.95</v>
      </c>
      <c r="T118" s="739"/>
      <c r="U118" s="257">
        <f t="shared" si="196"/>
        <v>0</v>
      </c>
      <c r="V118" s="720"/>
      <c r="W118" s="257">
        <f t="shared" si="196"/>
        <v>0</v>
      </c>
      <c r="X118" s="720"/>
      <c r="Y118" s="257">
        <f t="shared" si="167"/>
        <v>0</v>
      </c>
      <c r="Z118" s="720"/>
      <c r="AA118" s="257">
        <f t="shared" si="168"/>
        <v>0</v>
      </c>
      <c r="AB118" s="720"/>
      <c r="AC118" s="257">
        <f t="shared" si="169"/>
        <v>0</v>
      </c>
      <c r="AD118" s="731"/>
      <c r="AE118" s="257">
        <f t="shared" si="197"/>
        <v>0</v>
      </c>
      <c r="AF118" s="720"/>
      <c r="AG118" s="257">
        <f t="shared" si="198"/>
        <v>0</v>
      </c>
      <c r="AH118" s="720"/>
      <c r="AI118" s="257">
        <f t="shared" si="199"/>
        <v>0</v>
      </c>
      <c r="AJ118" s="720"/>
      <c r="AK118" s="257">
        <f t="shared" si="200"/>
        <v>0</v>
      </c>
      <c r="AL118" s="720"/>
      <c r="AM118" s="257">
        <f t="shared" si="201"/>
        <v>0</v>
      </c>
      <c r="AN118" s="720"/>
      <c r="AO118" s="261">
        <f t="shared" si="170"/>
        <v>0</v>
      </c>
      <c r="AP118" s="426"/>
      <c r="AQ118" s="406">
        <f t="shared" si="171"/>
        <v>0</v>
      </c>
      <c r="AR118" s="426"/>
      <c r="AS118" s="406">
        <f t="shared" si="172"/>
        <v>0</v>
      </c>
      <c r="AT118" s="426"/>
      <c r="AU118" s="406">
        <f t="shared" si="173"/>
        <v>0</v>
      </c>
      <c r="AV118" s="426"/>
      <c r="AW118" s="406">
        <f t="shared" si="174"/>
        <v>0</v>
      </c>
      <c r="AX118" s="426"/>
      <c r="AY118" s="406">
        <f t="shared" si="175"/>
        <v>0</v>
      </c>
      <c r="AZ118" s="426"/>
      <c r="BA118" s="406">
        <f t="shared" si="176"/>
        <v>0</v>
      </c>
      <c r="BB118" s="426"/>
      <c r="BC118" s="406">
        <f t="shared" si="177"/>
        <v>0</v>
      </c>
      <c r="BD118" s="426"/>
      <c r="BE118" s="406">
        <f t="shared" si="178"/>
        <v>0</v>
      </c>
      <c r="BF118" s="426"/>
      <c r="BG118" s="406">
        <f t="shared" si="179"/>
        <v>0</v>
      </c>
      <c r="BH118" s="426">
        <v>0.95</v>
      </c>
      <c r="BI118" s="406">
        <f t="shared" si="180"/>
        <v>123782.10249999999</v>
      </c>
      <c r="BJ118" s="426"/>
      <c r="BK118" s="406">
        <f t="shared" si="181"/>
        <v>0</v>
      </c>
      <c r="BL118" s="724"/>
      <c r="BM118" s="406">
        <f t="shared" si="182"/>
        <v>0</v>
      </c>
      <c r="BN118" s="426"/>
      <c r="BO118" s="406">
        <f t="shared" si="183"/>
        <v>0</v>
      </c>
      <c r="BP118" s="724"/>
      <c r="BQ118" s="406">
        <f t="shared" si="184"/>
        <v>0</v>
      </c>
      <c r="BR118" s="390"/>
      <c r="BS118" s="406">
        <f t="shared" si="185"/>
        <v>0</v>
      </c>
      <c r="BT118" s="390"/>
      <c r="BU118" s="406">
        <f t="shared" si="186"/>
        <v>0</v>
      </c>
      <c r="BV118" s="390"/>
      <c r="BW118" s="406">
        <f t="shared" si="187"/>
        <v>0</v>
      </c>
      <c r="BX118" s="390"/>
      <c r="BY118" s="406">
        <f t="shared" si="188"/>
        <v>0</v>
      </c>
      <c r="BZ118" s="390"/>
      <c r="CA118" s="391">
        <f t="shared" si="189"/>
        <v>0</v>
      </c>
      <c r="CB118" s="380">
        <f t="shared" si="164"/>
        <v>0</v>
      </c>
      <c r="CC118" s="720">
        <f t="shared" si="190"/>
        <v>0.95</v>
      </c>
      <c r="CD118" s="257">
        <f t="shared" si="191"/>
        <v>123782.10249999999</v>
      </c>
      <c r="CE118" s="337">
        <f t="shared" si="165"/>
        <v>0.95</v>
      </c>
      <c r="CF118" s="720">
        <f t="shared" si="192"/>
        <v>5.0000000000000044E-2</v>
      </c>
      <c r="CG118" s="257">
        <f t="shared" si="193"/>
        <v>6514.8475000000053</v>
      </c>
    </row>
    <row r="119" spans="2:85" s="15" customFormat="1" ht="120" outlineLevel="3" x14ac:dyDescent="0.2">
      <c r="B119" s="330"/>
      <c r="C119" s="331"/>
      <c r="D119" s="332" t="s">
        <v>204</v>
      </c>
      <c r="E119" s="333" t="s">
        <v>79</v>
      </c>
      <c r="F119" s="334">
        <v>1</v>
      </c>
      <c r="G119" s="335">
        <v>130296.95</v>
      </c>
      <c r="H119" s="257">
        <f t="shared" si="202"/>
        <v>130296.95</v>
      </c>
      <c r="I119" s="333"/>
      <c r="J119" s="334"/>
      <c r="K119" s="335"/>
      <c r="L119" s="257"/>
      <c r="M119" s="333" t="s">
        <v>79</v>
      </c>
      <c r="N119" s="334">
        <v>1</v>
      </c>
      <c r="O119" s="335">
        <v>130296.95</v>
      </c>
      <c r="P119" s="257">
        <f t="shared" si="194"/>
        <v>130296.95</v>
      </c>
      <c r="Q119" s="418">
        <f t="shared" si="166"/>
        <v>0.9</v>
      </c>
      <c r="R119" s="261">
        <f t="shared" si="195"/>
        <v>117267.255</v>
      </c>
      <c r="S119" s="337">
        <f t="shared" si="163"/>
        <v>0.9</v>
      </c>
      <c r="T119" s="739"/>
      <c r="U119" s="257">
        <f t="shared" si="196"/>
        <v>0</v>
      </c>
      <c r="V119" s="336"/>
      <c r="W119" s="257">
        <f t="shared" si="196"/>
        <v>0</v>
      </c>
      <c r="X119" s="336"/>
      <c r="Y119" s="257">
        <f t="shared" si="167"/>
        <v>0</v>
      </c>
      <c r="Z119" s="336"/>
      <c r="AA119" s="257">
        <f t="shared" si="168"/>
        <v>0</v>
      </c>
      <c r="AB119" s="336"/>
      <c r="AC119" s="257">
        <f t="shared" si="169"/>
        <v>0</v>
      </c>
      <c r="AD119" s="281"/>
      <c r="AE119" s="257">
        <f t="shared" si="197"/>
        <v>0</v>
      </c>
      <c r="AF119" s="336"/>
      <c r="AG119" s="257">
        <f t="shared" si="198"/>
        <v>0</v>
      </c>
      <c r="AH119" s="336"/>
      <c r="AI119" s="257">
        <f t="shared" si="199"/>
        <v>0</v>
      </c>
      <c r="AJ119" s="336"/>
      <c r="AK119" s="257">
        <f t="shared" si="200"/>
        <v>0</v>
      </c>
      <c r="AL119" s="336"/>
      <c r="AM119" s="257">
        <f t="shared" si="201"/>
        <v>0</v>
      </c>
      <c r="AN119" s="336"/>
      <c r="AO119" s="261">
        <f t="shared" si="170"/>
        <v>0</v>
      </c>
      <c r="AP119" s="426"/>
      <c r="AQ119" s="406">
        <f t="shared" si="171"/>
        <v>0</v>
      </c>
      <c r="AR119" s="426"/>
      <c r="AS119" s="406">
        <f t="shared" si="172"/>
        <v>0</v>
      </c>
      <c r="AT119" s="426"/>
      <c r="AU119" s="406">
        <f t="shared" si="173"/>
        <v>0</v>
      </c>
      <c r="AV119" s="426"/>
      <c r="AW119" s="406">
        <f t="shared" si="174"/>
        <v>0</v>
      </c>
      <c r="AX119" s="426"/>
      <c r="AY119" s="406">
        <f t="shared" si="175"/>
        <v>0</v>
      </c>
      <c r="AZ119" s="426"/>
      <c r="BA119" s="406">
        <f t="shared" si="176"/>
        <v>0</v>
      </c>
      <c r="BB119" s="426"/>
      <c r="BC119" s="406">
        <f t="shared" si="177"/>
        <v>0</v>
      </c>
      <c r="BD119" s="426"/>
      <c r="BE119" s="406">
        <f t="shared" si="178"/>
        <v>0</v>
      </c>
      <c r="BF119" s="426"/>
      <c r="BG119" s="406">
        <f t="shared" si="179"/>
        <v>0</v>
      </c>
      <c r="BH119" s="426"/>
      <c r="BI119" s="406">
        <f t="shared" si="180"/>
        <v>0</v>
      </c>
      <c r="BJ119" s="426"/>
      <c r="BK119" s="406">
        <f t="shared" si="181"/>
        <v>0</v>
      </c>
      <c r="BL119" s="390"/>
      <c r="BM119" s="406">
        <f t="shared" si="182"/>
        <v>0</v>
      </c>
      <c r="BN119" s="426">
        <v>0.9</v>
      </c>
      <c r="BO119" s="406">
        <f t="shared" si="183"/>
        <v>117267.255</v>
      </c>
      <c r="BP119" s="390"/>
      <c r="BQ119" s="406">
        <f t="shared" si="184"/>
        <v>0</v>
      </c>
      <c r="BR119" s="390"/>
      <c r="BS119" s="406">
        <f t="shared" si="185"/>
        <v>0</v>
      </c>
      <c r="BT119" s="390"/>
      <c r="BU119" s="406">
        <f t="shared" si="186"/>
        <v>0</v>
      </c>
      <c r="BV119" s="390"/>
      <c r="BW119" s="406">
        <f t="shared" si="187"/>
        <v>0</v>
      </c>
      <c r="BX119" s="390"/>
      <c r="BY119" s="406">
        <f t="shared" si="188"/>
        <v>0</v>
      </c>
      <c r="BZ119" s="390"/>
      <c r="CA119" s="391">
        <f t="shared" si="189"/>
        <v>0</v>
      </c>
      <c r="CB119" s="380">
        <f t="shared" si="164"/>
        <v>0</v>
      </c>
      <c r="CC119" s="336">
        <f t="shared" si="190"/>
        <v>0.9</v>
      </c>
      <c r="CD119" s="257">
        <f t="shared" si="191"/>
        <v>117267.255</v>
      </c>
      <c r="CE119" s="337">
        <f t="shared" si="165"/>
        <v>0.9</v>
      </c>
      <c r="CF119" s="336">
        <f t="shared" si="192"/>
        <v>9.9999999999999978E-2</v>
      </c>
      <c r="CG119" s="257">
        <f t="shared" si="193"/>
        <v>13029.694999999996</v>
      </c>
    </row>
    <row r="120" spans="2:85" s="15" customFormat="1" ht="120" outlineLevel="3" x14ac:dyDescent="0.2">
      <c r="B120" s="330"/>
      <c r="C120" s="331"/>
      <c r="D120" s="332" t="s">
        <v>205</v>
      </c>
      <c r="E120" s="333" t="s">
        <v>79</v>
      </c>
      <c r="F120" s="334">
        <v>1</v>
      </c>
      <c r="G120" s="335">
        <v>130296.95</v>
      </c>
      <c r="H120" s="257">
        <f t="shared" si="202"/>
        <v>130296.95</v>
      </c>
      <c r="I120" s="333"/>
      <c r="J120" s="334"/>
      <c r="K120" s="335"/>
      <c r="L120" s="257"/>
      <c r="M120" s="333" t="s">
        <v>79</v>
      </c>
      <c r="N120" s="334">
        <v>1</v>
      </c>
      <c r="O120" s="335">
        <v>130296.95</v>
      </c>
      <c r="P120" s="257">
        <f t="shared" si="194"/>
        <v>130296.95</v>
      </c>
      <c r="Q120" s="418">
        <f t="shared" si="166"/>
        <v>0.95</v>
      </c>
      <c r="R120" s="261">
        <f t="shared" si="195"/>
        <v>123782.10249999999</v>
      </c>
      <c r="S120" s="337">
        <f t="shared" si="163"/>
        <v>0.95</v>
      </c>
      <c r="T120" s="739"/>
      <c r="U120" s="257">
        <f t="shared" si="196"/>
        <v>0</v>
      </c>
      <c r="V120" s="336"/>
      <c r="W120" s="257">
        <f t="shared" si="196"/>
        <v>0</v>
      </c>
      <c r="X120" s="336"/>
      <c r="Y120" s="257">
        <f t="shared" si="167"/>
        <v>0</v>
      </c>
      <c r="Z120" s="336"/>
      <c r="AA120" s="257">
        <f t="shared" si="168"/>
        <v>0</v>
      </c>
      <c r="AB120" s="336"/>
      <c r="AC120" s="257">
        <f t="shared" si="169"/>
        <v>0</v>
      </c>
      <c r="AD120" s="281"/>
      <c r="AE120" s="257">
        <f t="shared" si="197"/>
        <v>0</v>
      </c>
      <c r="AF120" s="336"/>
      <c r="AG120" s="257">
        <f t="shared" si="198"/>
        <v>0</v>
      </c>
      <c r="AH120" s="336"/>
      <c r="AI120" s="257">
        <f t="shared" si="199"/>
        <v>0</v>
      </c>
      <c r="AJ120" s="336"/>
      <c r="AK120" s="257">
        <f t="shared" si="200"/>
        <v>0</v>
      </c>
      <c r="AL120" s="336"/>
      <c r="AM120" s="257">
        <f t="shared" si="201"/>
        <v>0</v>
      </c>
      <c r="AN120" s="336"/>
      <c r="AO120" s="261">
        <f t="shared" si="170"/>
        <v>0</v>
      </c>
      <c r="AP120" s="426"/>
      <c r="AQ120" s="406">
        <f t="shared" si="171"/>
        <v>0</v>
      </c>
      <c r="AR120" s="426"/>
      <c r="AS120" s="406">
        <f t="shared" si="172"/>
        <v>0</v>
      </c>
      <c r="AT120" s="426"/>
      <c r="AU120" s="406">
        <f t="shared" si="173"/>
        <v>0</v>
      </c>
      <c r="AV120" s="426"/>
      <c r="AW120" s="406">
        <f t="shared" si="174"/>
        <v>0</v>
      </c>
      <c r="AX120" s="426"/>
      <c r="AY120" s="406">
        <f t="shared" si="175"/>
        <v>0</v>
      </c>
      <c r="AZ120" s="426"/>
      <c r="BA120" s="406">
        <f t="shared" si="176"/>
        <v>0</v>
      </c>
      <c r="BB120" s="426"/>
      <c r="BC120" s="406">
        <f t="shared" si="177"/>
        <v>0</v>
      </c>
      <c r="BD120" s="426"/>
      <c r="BE120" s="406">
        <f t="shared" si="178"/>
        <v>0</v>
      </c>
      <c r="BF120" s="426"/>
      <c r="BG120" s="406">
        <f t="shared" si="179"/>
        <v>0</v>
      </c>
      <c r="BH120" s="426"/>
      <c r="BI120" s="406">
        <f t="shared" si="180"/>
        <v>0</v>
      </c>
      <c r="BJ120" s="426"/>
      <c r="BK120" s="406">
        <f t="shared" si="181"/>
        <v>0</v>
      </c>
      <c r="BL120" s="390"/>
      <c r="BM120" s="406">
        <f t="shared" si="182"/>
        <v>0</v>
      </c>
      <c r="BN120" s="426"/>
      <c r="BO120" s="406">
        <f t="shared" si="183"/>
        <v>0</v>
      </c>
      <c r="BP120" s="390">
        <v>0.95</v>
      </c>
      <c r="BQ120" s="406">
        <f>$G120*BP120</f>
        <v>123782.10249999999</v>
      </c>
      <c r="BR120" s="390"/>
      <c r="BS120" s="406">
        <f t="shared" si="185"/>
        <v>0</v>
      </c>
      <c r="BT120" s="390"/>
      <c r="BU120" s="406">
        <f t="shared" si="186"/>
        <v>0</v>
      </c>
      <c r="BV120" s="390"/>
      <c r="BW120" s="406">
        <f t="shared" si="187"/>
        <v>0</v>
      </c>
      <c r="BX120" s="390"/>
      <c r="BY120" s="406">
        <f t="shared" si="188"/>
        <v>0</v>
      </c>
      <c r="BZ120" s="390"/>
      <c r="CA120" s="391">
        <f t="shared" si="189"/>
        <v>0</v>
      </c>
      <c r="CB120" s="380">
        <f t="shared" si="164"/>
        <v>0</v>
      </c>
      <c r="CC120" s="336">
        <f>Q120+BZ120</f>
        <v>0.95</v>
      </c>
      <c r="CD120" s="257">
        <f t="shared" si="191"/>
        <v>123782.10249999999</v>
      </c>
      <c r="CE120" s="337">
        <f t="shared" si="165"/>
        <v>0.95</v>
      </c>
      <c r="CF120" s="336">
        <f>F120-CC120</f>
        <v>5.0000000000000044E-2</v>
      </c>
      <c r="CG120" s="257">
        <f t="shared" si="193"/>
        <v>6514.8475000000053</v>
      </c>
    </row>
    <row r="121" spans="2:85" s="15" customFormat="1" ht="120" outlineLevel="3" x14ac:dyDescent="0.2">
      <c r="B121" s="330"/>
      <c r="C121" s="331"/>
      <c r="D121" s="332" t="s">
        <v>206</v>
      </c>
      <c r="E121" s="333" t="s">
        <v>79</v>
      </c>
      <c r="F121" s="334">
        <v>1</v>
      </c>
      <c r="G121" s="335">
        <v>130296.95</v>
      </c>
      <c r="H121" s="257">
        <f t="shared" si="202"/>
        <v>130296.95</v>
      </c>
      <c r="I121" s="333"/>
      <c r="J121" s="334"/>
      <c r="K121" s="335"/>
      <c r="L121" s="257"/>
      <c r="M121" s="333" t="s">
        <v>79</v>
      </c>
      <c r="N121" s="334">
        <v>1</v>
      </c>
      <c r="O121" s="335">
        <v>130296.95</v>
      </c>
      <c r="P121" s="257">
        <f t="shared" si="194"/>
        <v>130296.95</v>
      </c>
      <c r="Q121" s="418">
        <f t="shared" si="166"/>
        <v>0.95</v>
      </c>
      <c r="R121" s="261">
        <f t="shared" si="195"/>
        <v>123782.10249999999</v>
      </c>
      <c r="S121" s="337">
        <f t="shared" si="163"/>
        <v>0.95</v>
      </c>
      <c r="T121" s="739"/>
      <c r="U121" s="257">
        <f t="shared" si="196"/>
        <v>0</v>
      </c>
      <c r="V121" s="336"/>
      <c r="W121" s="257">
        <f t="shared" si="196"/>
        <v>0</v>
      </c>
      <c r="X121" s="336"/>
      <c r="Y121" s="257">
        <f t="shared" si="167"/>
        <v>0</v>
      </c>
      <c r="Z121" s="336"/>
      <c r="AA121" s="257">
        <f t="shared" si="168"/>
        <v>0</v>
      </c>
      <c r="AB121" s="336"/>
      <c r="AC121" s="257">
        <f t="shared" si="169"/>
        <v>0</v>
      </c>
      <c r="AD121" s="281"/>
      <c r="AE121" s="257">
        <f t="shared" si="197"/>
        <v>0</v>
      </c>
      <c r="AF121" s="336"/>
      <c r="AG121" s="257">
        <f t="shared" si="198"/>
        <v>0</v>
      </c>
      <c r="AH121" s="336"/>
      <c r="AI121" s="257">
        <f t="shared" si="199"/>
        <v>0</v>
      </c>
      <c r="AJ121" s="336"/>
      <c r="AK121" s="257">
        <f t="shared" si="200"/>
        <v>0</v>
      </c>
      <c r="AL121" s="336"/>
      <c r="AM121" s="257">
        <f t="shared" si="201"/>
        <v>0</v>
      </c>
      <c r="AN121" s="336"/>
      <c r="AO121" s="261">
        <f t="shared" si="170"/>
        <v>0</v>
      </c>
      <c r="AP121" s="426"/>
      <c r="AQ121" s="406">
        <f t="shared" si="171"/>
        <v>0</v>
      </c>
      <c r="AR121" s="426"/>
      <c r="AS121" s="406">
        <f t="shared" si="172"/>
        <v>0</v>
      </c>
      <c r="AT121" s="426"/>
      <c r="AU121" s="406">
        <f t="shared" si="173"/>
        <v>0</v>
      </c>
      <c r="AV121" s="426"/>
      <c r="AW121" s="406">
        <f t="shared" si="174"/>
        <v>0</v>
      </c>
      <c r="AX121" s="426"/>
      <c r="AY121" s="406">
        <f t="shared" si="175"/>
        <v>0</v>
      </c>
      <c r="AZ121" s="426"/>
      <c r="BA121" s="406">
        <f t="shared" si="176"/>
        <v>0</v>
      </c>
      <c r="BB121" s="426"/>
      <c r="BC121" s="406">
        <f t="shared" si="177"/>
        <v>0</v>
      </c>
      <c r="BD121" s="426"/>
      <c r="BE121" s="406">
        <f t="shared" si="178"/>
        <v>0</v>
      </c>
      <c r="BF121" s="426"/>
      <c r="BG121" s="406">
        <f t="shared" si="179"/>
        <v>0</v>
      </c>
      <c r="BH121" s="426"/>
      <c r="BI121" s="406">
        <f t="shared" si="180"/>
        <v>0</v>
      </c>
      <c r="BJ121" s="426"/>
      <c r="BK121" s="406">
        <f t="shared" si="181"/>
        <v>0</v>
      </c>
      <c r="BL121" s="390"/>
      <c r="BM121" s="406">
        <f t="shared" si="182"/>
        <v>0</v>
      </c>
      <c r="BN121" s="426"/>
      <c r="BO121" s="406">
        <f t="shared" si="183"/>
        <v>0</v>
      </c>
      <c r="BP121" s="390"/>
      <c r="BQ121" s="406">
        <f t="shared" si="184"/>
        <v>0</v>
      </c>
      <c r="BR121" s="390">
        <v>0.95</v>
      </c>
      <c r="BS121" s="406">
        <f t="shared" si="185"/>
        <v>123782.10249999999</v>
      </c>
      <c r="BT121" s="390"/>
      <c r="BU121" s="406">
        <f t="shared" si="186"/>
        <v>0</v>
      </c>
      <c r="BV121" s="390"/>
      <c r="BW121" s="406">
        <f t="shared" si="187"/>
        <v>0</v>
      </c>
      <c r="BX121" s="390"/>
      <c r="BY121" s="406">
        <f t="shared" si="188"/>
        <v>0</v>
      </c>
      <c r="BZ121" s="390"/>
      <c r="CA121" s="391">
        <f t="shared" si="189"/>
        <v>0</v>
      </c>
      <c r="CB121" s="380">
        <f t="shared" si="164"/>
        <v>0</v>
      </c>
      <c r="CC121" s="336">
        <f>Q121+BZ121</f>
        <v>0.95</v>
      </c>
      <c r="CD121" s="257">
        <f>$G121*CC121</f>
        <v>123782.10249999999</v>
      </c>
      <c r="CE121" s="337">
        <f t="shared" si="165"/>
        <v>0.95</v>
      </c>
      <c r="CF121" s="336">
        <f>F121-CC121</f>
        <v>5.0000000000000044E-2</v>
      </c>
      <c r="CG121" s="257">
        <f>$G121*CF121</f>
        <v>6514.8475000000053</v>
      </c>
    </row>
    <row r="122" spans="2:85" s="15" customFormat="1" ht="120" outlineLevel="3" x14ac:dyDescent="0.2">
      <c r="B122" s="330"/>
      <c r="C122" s="331"/>
      <c r="D122" s="332" t="s">
        <v>207</v>
      </c>
      <c r="E122" s="333" t="s">
        <v>79</v>
      </c>
      <c r="F122" s="334">
        <v>1</v>
      </c>
      <c r="G122" s="335">
        <v>130296.95</v>
      </c>
      <c r="H122" s="257">
        <f t="shared" si="202"/>
        <v>130296.95</v>
      </c>
      <c r="I122" s="333"/>
      <c r="J122" s="334"/>
      <c r="K122" s="335"/>
      <c r="L122" s="257"/>
      <c r="M122" s="333" t="s">
        <v>79</v>
      </c>
      <c r="N122" s="334">
        <v>1</v>
      </c>
      <c r="O122" s="335">
        <v>130296.95</v>
      </c>
      <c r="P122" s="257">
        <f t="shared" si="194"/>
        <v>130296.95</v>
      </c>
      <c r="Q122" s="418">
        <f t="shared" si="166"/>
        <v>0.95</v>
      </c>
      <c r="R122" s="261">
        <f t="shared" si="195"/>
        <v>123782.10249999999</v>
      </c>
      <c r="S122" s="337">
        <f t="shared" si="163"/>
        <v>0.95</v>
      </c>
      <c r="T122" s="739"/>
      <c r="U122" s="257">
        <f t="shared" si="196"/>
        <v>0</v>
      </c>
      <c r="V122" s="336"/>
      <c r="W122" s="257">
        <f t="shared" si="196"/>
        <v>0</v>
      </c>
      <c r="X122" s="336"/>
      <c r="Y122" s="257">
        <f t="shared" si="167"/>
        <v>0</v>
      </c>
      <c r="Z122" s="336"/>
      <c r="AA122" s="257">
        <f t="shared" si="168"/>
        <v>0</v>
      </c>
      <c r="AB122" s="336"/>
      <c r="AC122" s="257">
        <f t="shared" si="169"/>
        <v>0</v>
      </c>
      <c r="AD122" s="281"/>
      <c r="AE122" s="257">
        <f t="shared" si="197"/>
        <v>0</v>
      </c>
      <c r="AF122" s="336"/>
      <c r="AG122" s="257">
        <f t="shared" si="198"/>
        <v>0</v>
      </c>
      <c r="AH122" s="336"/>
      <c r="AI122" s="257">
        <f t="shared" si="199"/>
        <v>0</v>
      </c>
      <c r="AJ122" s="336"/>
      <c r="AK122" s="257">
        <f t="shared" si="200"/>
        <v>0</v>
      </c>
      <c r="AL122" s="336"/>
      <c r="AM122" s="257">
        <f t="shared" si="201"/>
        <v>0</v>
      </c>
      <c r="AN122" s="336"/>
      <c r="AO122" s="261">
        <f t="shared" si="170"/>
        <v>0</v>
      </c>
      <c r="AP122" s="426"/>
      <c r="AQ122" s="406">
        <f t="shared" si="171"/>
        <v>0</v>
      </c>
      <c r="AR122" s="426"/>
      <c r="AS122" s="406">
        <f t="shared" si="172"/>
        <v>0</v>
      </c>
      <c r="AT122" s="426"/>
      <c r="AU122" s="406">
        <f t="shared" si="173"/>
        <v>0</v>
      </c>
      <c r="AV122" s="426"/>
      <c r="AW122" s="406">
        <f t="shared" si="174"/>
        <v>0</v>
      </c>
      <c r="AX122" s="426"/>
      <c r="AY122" s="406">
        <f t="shared" si="175"/>
        <v>0</v>
      </c>
      <c r="AZ122" s="426"/>
      <c r="BA122" s="406">
        <f t="shared" si="176"/>
        <v>0</v>
      </c>
      <c r="BB122" s="426"/>
      <c r="BC122" s="406">
        <f t="shared" si="177"/>
        <v>0</v>
      </c>
      <c r="BD122" s="426"/>
      <c r="BE122" s="406">
        <f t="shared" si="178"/>
        <v>0</v>
      </c>
      <c r="BF122" s="426"/>
      <c r="BG122" s="406">
        <f t="shared" si="179"/>
        <v>0</v>
      </c>
      <c r="BH122" s="426"/>
      <c r="BI122" s="406">
        <f t="shared" si="180"/>
        <v>0</v>
      </c>
      <c r="BJ122" s="426"/>
      <c r="BK122" s="406">
        <f t="shared" si="181"/>
        <v>0</v>
      </c>
      <c r="BL122" s="390"/>
      <c r="BM122" s="406">
        <f t="shared" si="182"/>
        <v>0</v>
      </c>
      <c r="BN122" s="426"/>
      <c r="BO122" s="406">
        <f t="shared" si="183"/>
        <v>0</v>
      </c>
      <c r="BP122" s="390"/>
      <c r="BQ122" s="406">
        <f t="shared" si="184"/>
        <v>0</v>
      </c>
      <c r="BR122" s="390"/>
      <c r="BS122" s="406">
        <f t="shared" si="185"/>
        <v>0</v>
      </c>
      <c r="BT122" s="390">
        <v>0.95</v>
      </c>
      <c r="BU122" s="406">
        <f t="shared" si="186"/>
        <v>123782.10249999999</v>
      </c>
      <c r="BV122" s="390"/>
      <c r="BW122" s="406">
        <f t="shared" si="187"/>
        <v>0</v>
      </c>
      <c r="BX122" s="390"/>
      <c r="BY122" s="406">
        <f t="shared" si="188"/>
        <v>0</v>
      </c>
      <c r="BZ122" s="390"/>
      <c r="CA122" s="391">
        <f t="shared" si="189"/>
        <v>0</v>
      </c>
      <c r="CB122" s="380">
        <f t="shared" si="164"/>
        <v>0</v>
      </c>
      <c r="CC122" s="336">
        <f t="shared" si="190"/>
        <v>0.95</v>
      </c>
      <c r="CD122" s="257">
        <f t="shared" si="191"/>
        <v>123782.10249999999</v>
      </c>
      <c r="CE122" s="337">
        <f t="shared" si="165"/>
        <v>0.95</v>
      </c>
      <c r="CF122" s="336">
        <f t="shared" si="192"/>
        <v>5.0000000000000044E-2</v>
      </c>
      <c r="CG122" s="257">
        <f t="shared" si="193"/>
        <v>6514.8475000000053</v>
      </c>
    </row>
    <row r="123" spans="2:85" s="15" customFormat="1" ht="120" outlineLevel="3" x14ac:dyDescent="0.2">
      <c r="B123" s="604"/>
      <c r="C123" s="605"/>
      <c r="D123" s="606" t="s">
        <v>208</v>
      </c>
      <c r="E123" s="591" t="s">
        <v>79</v>
      </c>
      <c r="F123" s="592">
        <v>1</v>
      </c>
      <c r="G123" s="607">
        <v>130296.95</v>
      </c>
      <c r="H123" s="608">
        <f>F123*G123</f>
        <v>130296.95</v>
      </c>
      <c r="I123" s="591"/>
      <c r="J123" s="592"/>
      <c r="K123" s="607"/>
      <c r="L123" s="608"/>
      <c r="M123" s="591" t="s">
        <v>79</v>
      </c>
      <c r="N123" s="592">
        <v>1</v>
      </c>
      <c r="O123" s="607">
        <v>130296.95</v>
      </c>
      <c r="P123" s="608">
        <f t="shared" si="194"/>
        <v>130296.95</v>
      </c>
      <c r="Q123" s="645">
        <f>+T123+V123+X123+Z123+AB123+AD123+AF123+AH123+AJ123+AL123+AN123+AP123+AR123+AT123+AV123+AX123+AZ123+BB123+BD123+BF123+BH123+BJ123+BL123+BN123+BP123+BR123+BT123+BV123+BX123</f>
        <v>0</v>
      </c>
      <c r="R123" s="610">
        <f t="shared" si="195"/>
        <v>0</v>
      </c>
      <c r="S123" s="609">
        <f t="shared" si="163"/>
        <v>0</v>
      </c>
      <c r="T123" s="645"/>
      <c r="U123" s="608">
        <f t="shared" si="196"/>
        <v>0</v>
      </c>
      <c r="V123" s="595"/>
      <c r="W123" s="608">
        <f t="shared" si="196"/>
        <v>0</v>
      </c>
      <c r="X123" s="595"/>
      <c r="Y123" s="608">
        <f t="shared" si="167"/>
        <v>0</v>
      </c>
      <c r="Z123" s="595"/>
      <c r="AA123" s="608">
        <f t="shared" si="168"/>
        <v>0</v>
      </c>
      <c r="AB123" s="595"/>
      <c r="AC123" s="608">
        <f t="shared" si="169"/>
        <v>0</v>
      </c>
      <c r="AD123" s="598"/>
      <c r="AE123" s="608">
        <f t="shared" si="197"/>
        <v>0</v>
      </c>
      <c r="AF123" s="595"/>
      <c r="AG123" s="608">
        <f t="shared" si="198"/>
        <v>0</v>
      </c>
      <c r="AH123" s="595"/>
      <c r="AI123" s="608">
        <f t="shared" si="199"/>
        <v>0</v>
      </c>
      <c r="AJ123" s="595"/>
      <c r="AK123" s="608">
        <f t="shared" si="200"/>
        <v>0</v>
      </c>
      <c r="AL123" s="595"/>
      <c r="AM123" s="608">
        <f t="shared" si="201"/>
        <v>0</v>
      </c>
      <c r="AN123" s="595"/>
      <c r="AO123" s="610">
        <f t="shared" si="170"/>
        <v>0</v>
      </c>
      <c r="AP123" s="611"/>
      <c r="AQ123" s="612">
        <f t="shared" si="171"/>
        <v>0</v>
      </c>
      <c r="AR123" s="611"/>
      <c r="AS123" s="612">
        <f t="shared" si="172"/>
        <v>0</v>
      </c>
      <c r="AT123" s="611"/>
      <c r="AU123" s="612">
        <f t="shared" si="173"/>
        <v>0</v>
      </c>
      <c r="AV123" s="611"/>
      <c r="AW123" s="612">
        <f t="shared" si="174"/>
        <v>0</v>
      </c>
      <c r="AX123" s="611"/>
      <c r="AY123" s="612">
        <f t="shared" si="175"/>
        <v>0</v>
      </c>
      <c r="AZ123" s="611"/>
      <c r="BA123" s="612">
        <f t="shared" si="176"/>
        <v>0</v>
      </c>
      <c r="BB123" s="611"/>
      <c r="BC123" s="612">
        <f t="shared" si="177"/>
        <v>0</v>
      </c>
      <c r="BD123" s="611"/>
      <c r="BE123" s="612">
        <f t="shared" si="178"/>
        <v>0</v>
      </c>
      <c r="BF123" s="611"/>
      <c r="BG123" s="612">
        <f t="shared" si="179"/>
        <v>0</v>
      </c>
      <c r="BH123" s="611"/>
      <c r="BI123" s="612">
        <f t="shared" si="180"/>
        <v>0</v>
      </c>
      <c r="BJ123" s="611"/>
      <c r="BK123" s="612">
        <f t="shared" si="181"/>
        <v>0</v>
      </c>
      <c r="BL123" s="647"/>
      <c r="BM123" s="612">
        <f t="shared" si="182"/>
        <v>0</v>
      </c>
      <c r="BN123" s="611"/>
      <c r="BO123" s="612">
        <f t="shared" si="183"/>
        <v>0</v>
      </c>
      <c r="BP123" s="647"/>
      <c r="BQ123" s="612">
        <f t="shared" si="184"/>
        <v>0</v>
      </c>
      <c r="BR123" s="647"/>
      <c r="BS123" s="612">
        <f t="shared" si="185"/>
        <v>0</v>
      </c>
      <c r="BT123" s="647"/>
      <c r="BU123" s="612">
        <f t="shared" si="186"/>
        <v>0</v>
      </c>
      <c r="BV123" s="647"/>
      <c r="BW123" s="612">
        <f t="shared" si="187"/>
        <v>0</v>
      </c>
      <c r="BX123" s="647"/>
      <c r="BY123" s="612">
        <f t="shared" si="188"/>
        <v>0</v>
      </c>
      <c r="BZ123" s="617">
        <v>0.95</v>
      </c>
      <c r="CA123" s="613">
        <f t="shared" si="189"/>
        <v>123782.10249999999</v>
      </c>
      <c r="CB123" s="614">
        <f t="shared" si="164"/>
        <v>0.95</v>
      </c>
      <c r="CC123" s="595">
        <f t="shared" si="190"/>
        <v>0.95</v>
      </c>
      <c r="CD123" s="608">
        <f t="shared" si="191"/>
        <v>123782.10249999999</v>
      </c>
      <c r="CE123" s="609">
        <f t="shared" si="165"/>
        <v>0.95</v>
      </c>
      <c r="CF123" s="595">
        <f t="shared" si="192"/>
        <v>5.0000000000000044E-2</v>
      </c>
      <c r="CG123" s="608">
        <f t="shared" si="193"/>
        <v>6514.8475000000053</v>
      </c>
    </row>
    <row r="124" spans="2:85" s="15" customFormat="1" ht="120" outlineLevel="3" x14ac:dyDescent="0.2">
      <c r="B124" s="604"/>
      <c r="C124" s="605"/>
      <c r="D124" s="606" t="s">
        <v>209</v>
      </c>
      <c r="E124" s="591" t="s">
        <v>79</v>
      </c>
      <c r="F124" s="592">
        <v>1</v>
      </c>
      <c r="G124" s="607">
        <v>130296.95</v>
      </c>
      <c r="H124" s="608">
        <f>F124*G124</f>
        <v>130296.95</v>
      </c>
      <c r="I124" s="591"/>
      <c r="J124" s="592"/>
      <c r="K124" s="607"/>
      <c r="L124" s="608"/>
      <c r="M124" s="591" t="s">
        <v>79</v>
      </c>
      <c r="N124" s="592">
        <v>1</v>
      </c>
      <c r="O124" s="607">
        <v>130296.95</v>
      </c>
      <c r="P124" s="608">
        <f t="shared" si="194"/>
        <v>130296.95</v>
      </c>
      <c r="Q124" s="645">
        <f t="shared" ref="Q124:Q126" si="203">+T124+V124+X124+Z124+AB124+AD124+AF124+AH124+AJ124+AL124+AN124+AP124+AR124+AT124+AV124+AX124+AZ124+BB124+BD124+BF124+BH124+BJ124+BL124+BN124+BP124+BR124+BT124+BV124+BX124</f>
        <v>0</v>
      </c>
      <c r="R124" s="610">
        <f t="shared" si="195"/>
        <v>0</v>
      </c>
      <c r="S124" s="609">
        <f t="shared" si="163"/>
        <v>0</v>
      </c>
      <c r="T124" s="645"/>
      <c r="U124" s="608">
        <f t="shared" si="196"/>
        <v>0</v>
      </c>
      <c r="V124" s="595"/>
      <c r="W124" s="608">
        <f t="shared" si="196"/>
        <v>0</v>
      </c>
      <c r="X124" s="595"/>
      <c r="Y124" s="608">
        <f t="shared" si="167"/>
        <v>0</v>
      </c>
      <c r="Z124" s="595"/>
      <c r="AA124" s="608">
        <f t="shared" si="168"/>
        <v>0</v>
      </c>
      <c r="AB124" s="595"/>
      <c r="AC124" s="608">
        <f t="shared" si="169"/>
        <v>0</v>
      </c>
      <c r="AD124" s="598"/>
      <c r="AE124" s="608">
        <f t="shared" si="197"/>
        <v>0</v>
      </c>
      <c r="AF124" s="595"/>
      <c r="AG124" s="608">
        <f t="shared" si="198"/>
        <v>0</v>
      </c>
      <c r="AH124" s="595"/>
      <c r="AI124" s="608">
        <f t="shared" si="199"/>
        <v>0</v>
      </c>
      <c r="AJ124" s="595"/>
      <c r="AK124" s="608">
        <f t="shared" si="200"/>
        <v>0</v>
      </c>
      <c r="AL124" s="595"/>
      <c r="AM124" s="608">
        <f t="shared" si="201"/>
        <v>0</v>
      </c>
      <c r="AN124" s="595"/>
      <c r="AO124" s="610">
        <f t="shared" si="170"/>
        <v>0</v>
      </c>
      <c r="AP124" s="611"/>
      <c r="AQ124" s="612">
        <f t="shared" si="171"/>
        <v>0</v>
      </c>
      <c r="AR124" s="611"/>
      <c r="AS124" s="612">
        <f t="shared" si="172"/>
        <v>0</v>
      </c>
      <c r="AT124" s="611"/>
      <c r="AU124" s="612">
        <f t="shared" si="173"/>
        <v>0</v>
      </c>
      <c r="AV124" s="611"/>
      <c r="AW124" s="612">
        <f t="shared" si="174"/>
        <v>0</v>
      </c>
      <c r="AX124" s="611"/>
      <c r="AY124" s="612">
        <f t="shared" si="175"/>
        <v>0</v>
      </c>
      <c r="AZ124" s="611"/>
      <c r="BA124" s="612">
        <f t="shared" si="176"/>
        <v>0</v>
      </c>
      <c r="BB124" s="611"/>
      <c r="BC124" s="612">
        <f t="shared" si="177"/>
        <v>0</v>
      </c>
      <c r="BD124" s="611"/>
      <c r="BE124" s="612">
        <f t="shared" si="178"/>
        <v>0</v>
      </c>
      <c r="BF124" s="611"/>
      <c r="BG124" s="612">
        <f t="shared" si="179"/>
        <v>0</v>
      </c>
      <c r="BH124" s="611"/>
      <c r="BI124" s="612">
        <f t="shared" si="180"/>
        <v>0</v>
      </c>
      <c r="BJ124" s="611"/>
      <c r="BK124" s="612">
        <f t="shared" si="181"/>
        <v>0</v>
      </c>
      <c r="BL124" s="647"/>
      <c r="BM124" s="612">
        <f t="shared" si="182"/>
        <v>0</v>
      </c>
      <c r="BN124" s="611"/>
      <c r="BO124" s="612">
        <f t="shared" si="183"/>
        <v>0</v>
      </c>
      <c r="BP124" s="647"/>
      <c r="BQ124" s="612">
        <f t="shared" si="184"/>
        <v>0</v>
      </c>
      <c r="BR124" s="647"/>
      <c r="BS124" s="612">
        <f t="shared" si="185"/>
        <v>0</v>
      </c>
      <c r="BT124" s="647"/>
      <c r="BU124" s="612">
        <f t="shared" si="186"/>
        <v>0</v>
      </c>
      <c r="BV124" s="647"/>
      <c r="BW124" s="612">
        <f t="shared" si="187"/>
        <v>0</v>
      </c>
      <c r="BX124" s="647"/>
      <c r="BY124" s="612">
        <f t="shared" si="188"/>
        <v>0</v>
      </c>
      <c r="BZ124" s="617">
        <v>0.95</v>
      </c>
      <c r="CA124" s="613">
        <f t="shared" si="189"/>
        <v>123782.10249999999</v>
      </c>
      <c r="CB124" s="614">
        <f t="shared" si="164"/>
        <v>0.95</v>
      </c>
      <c r="CC124" s="595">
        <f t="shared" si="190"/>
        <v>0.95</v>
      </c>
      <c r="CD124" s="608">
        <f t="shared" si="191"/>
        <v>123782.10249999999</v>
      </c>
      <c r="CE124" s="609">
        <f t="shared" si="165"/>
        <v>0.95</v>
      </c>
      <c r="CF124" s="595">
        <f t="shared" si="192"/>
        <v>5.0000000000000044E-2</v>
      </c>
      <c r="CG124" s="608">
        <f t="shared" si="193"/>
        <v>6514.8475000000053</v>
      </c>
    </row>
    <row r="125" spans="2:85" s="15" customFormat="1" ht="120" outlineLevel="3" x14ac:dyDescent="0.2">
      <c r="B125" s="604"/>
      <c r="C125" s="605"/>
      <c r="D125" s="606" t="s">
        <v>210</v>
      </c>
      <c r="E125" s="591" t="s">
        <v>79</v>
      </c>
      <c r="F125" s="592">
        <v>1</v>
      </c>
      <c r="G125" s="607">
        <v>130296.95</v>
      </c>
      <c r="H125" s="608">
        <f>F125*G125</f>
        <v>130296.95</v>
      </c>
      <c r="I125" s="591"/>
      <c r="J125" s="592"/>
      <c r="K125" s="607"/>
      <c r="L125" s="608"/>
      <c r="M125" s="591" t="s">
        <v>79</v>
      </c>
      <c r="N125" s="592">
        <v>1</v>
      </c>
      <c r="O125" s="607">
        <v>130296.95</v>
      </c>
      <c r="P125" s="608">
        <f t="shared" si="194"/>
        <v>130296.95</v>
      </c>
      <c r="Q125" s="645">
        <f t="shared" si="203"/>
        <v>0</v>
      </c>
      <c r="R125" s="610">
        <f t="shared" si="195"/>
        <v>0</v>
      </c>
      <c r="S125" s="609">
        <f t="shared" si="163"/>
        <v>0</v>
      </c>
      <c r="T125" s="645"/>
      <c r="U125" s="608">
        <f t="shared" si="196"/>
        <v>0</v>
      </c>
      <c r="V125" s="595"/>
      <c r="W125" s="608">
        <f t="shared" si="196"/>
        <v>0</v>
      </c>
      <c r="X125" s="595"/>
      <c r="Y125" s="608">
        <f t="shared" si="167"/>
        <v>0</v>
      </c>
      <c r="Z125" s="595"/>
      <c r="AA125" s="608">
        <f t="shared" si="168"/>
        <v>0</v>
      </c>
      <c r="AB125" s="595"/>
      <c r="AC125" s="608">
        <f t="shared" si="169"/>
        <v>0</v>
      </c>
      <c r="AD125" s="598"/>
      <c r="AE125" s="608">
        <f t="shared" si="197"/>
        <v>0</v>
      </c>
      <c r="AF125" s="595"/>
      <c r="AG125" s="608">
        <f t="shared" si="198"/>
        <v>0</v>
      </c>
      <c r="AH125" s="595"/>
      <c r="AI125" s="608">
        <f t="shared" si="199"/>
        <v>0</v>
      </c>
      <c r="AJ125" s="595"/>
      <c r="AK125" s="608">
        <f t="shared" si="200"/>
        <v>0</v>
      </c>
      <c r="AL125" s="595"/>
      <c r="AM125" s="608">
        <f t="shared" si="201"/>
        <v>0</v>
      </c>
      <c r="AN125" s="595"/>
      <c r="AO125" s="610">
        <f t="shared" si="170"/>
        <v>0</v>
      </c>
      <c r="AP125" s="611"/>
      <c r="AQ125" s="612">
        <f t="shared" si="171"/>
        <v>0</v>
      </c>
      <c r="AR125" s="611"/>
      <c r="AS125" s="612">
        <f t="shared" si="172"/>
        <v>0</v>
      </c>
      <c r="AT125" s="611"/>
      <c r="AU125" s="612">
        <f t="shared" si="173"/>
        <v>0</v>
      </c>
      <c r="AV125" s="611"/>
      <c r="AW125" s="612">
        <f t="shared" si="174"/>
        <v>0</v>
      </c>
      <c r="AX125" s="611"/>
      <c r="AY125" s="612">
        <f t="shared" si="175"/>
        <v>0</v>
      </c>
      <c r="AZ125" s="611"/>
      <c r="BA125" s="612">
        <f t="shared" si="176"/>
        <v>0</v>
      </c>
      <c r="BB125" s="611"/>
      <c r="BC125" s="612">
        <f t="shared" si="177"/>
        <v>0</v>
      </c>
      <c r="BD125" s="611"/>
      <c r="BE125" s="612">
        <f t="shared" si="178"/>
        <v>0</v>
      </c>
      <c r="BF125" s="611"/>
      <c r="BG125" s="612">
        <f t="shared" si="179"/>
        <v>0</v>
      </c>
      <c r="BH125" s="611"/>
      <c r="BI125" s="612">
        <f t="shared" si="180"/>
        <v>0</v>
      </c>
      <c r="BJ125" s="611"/>
      <c r="BK125" s="612">
        <f t="shared" si="181"/>
        <v>0</v>
      </c>
      <c r="BL125" s="647"/>
      <c r="BM125" s="612">
        <f t="shared" si="182"/>
        <v>0</v>
      </c>
      <c r="BN125" s="611"/>
      <c r="BO125" s="612">
        <f t="shared" si="183"/>
        <v>0</v>
      </c>
      <c r="BP125" s="647"/>
      <c r="BQ125" s="612">
        <f t="shared" si="184"/>
        <v>0</v>
      </c>
      <c r="BR125" s="647"/>
      <c r="BS125" s="612">
        <f t="shared" si="185"/>
        <v>0</v>
      </c>
      <c r="BT125" s="647"/>
      <c r="BU125" s="612">
        <f t="shared" si="186"/>
        <v>0</v>
      </c>
      <c r="BV125" s="647"/>
      <c r="BW125" s="612">
        <f t="shared" si="187"/>
        <v>0</v>
      </c>
      <c r="BX125" s="647"/>
      <c r="BY125" s="612">
        <f t="shared" si="188"/>
        <v>0</v>
      </c>
      <c r="BZ125" s="617">
        <v>0.95</v>
      </c>
      <c r="CA125" s="613">
        <f t="shared" si="189"/>
        <v>123782.10249999999</v>
      </c>
      <c r="CB125" s="614">
        <f t="shared" si="164"/>
        <v>0.95</v>
      </c>
      <c r="CC125" s="595">
        <f t="shared" si="190"/>
        <v>0.95</v>
      </c>
      <c r="CD125" s="608">
        <f t="shared" si="191"/>
        <v>123782.10249999999</v>
      </c>
      <c r="CE125" s="609">
        <f t="shared" si="165"/>
        <v>0.95</v>
      </c>
      <c r="CF125" s="595">
        <f t="shared" si="192"/>
        <v>5.0000000000000044E-2</v>
      </c>
      <c r="CG125" s="608">
        <f t="shared" si="193"/>
        <v>6514.8475000000053</v>
      </c>
    </row>
    <row r="126" spans="2:85" s="15" customFormat="1" ht="120.75" outlineLevel="3" thickBot="1" x14ac:dyDescent="0.25">
      <c r="B126" s="408"/>
      <c r="C126" s="409"/>
      <c r="D126" s="410" t="s">
        <v>211</v>
      </c>
      <c r="E126" s="411" t="s">
        <v>79</v>
      </c>
      <c r="F126" s="412">
        <v>1</v>
      </c>
      <c r="G126" s="413">
        <v>130296.95</v>
      </c>
      <c r="H126" s="414">
        <f>F126*G126</f>
        <v>130296.95</v>
      </c>
      <c r="I126" s="411"/>
      <c r="J126" s="412"/>
      <c r="K126" s="413"/>
      <c r="L126" s="414"/>
      <c r="M126" s="411" t="s">
        <v>79</v>
      </c>
      <c r="N126" s="412">
        <v>1</v>
      </c>
      <c r="O126" s="413">
        <v>130296.95</v>
      </c>
      <c r="P126" s="414">
        <f t="shared" si="194"/>
        <v>130296.95</v>
      </c>
      <c r="Q126" s="418">
        <f t="shared" si="203"/>
        <v>0</v>
      </c>
      <c r="R126" s="416">
        <f t="shared" si="195"/>
        <v>0</v>
      </c>
      <c r="S126" s="417">
        <f t="shared" si="163"/>
        <v>0</v>
      </c>
      <c r="T126" s="418"/>
      <c r="U126" s="414">
        <f t="shared" si="196"/>
        <v>0</v>
      </c>
      <c r="V126" s="415"/>
      <c r="W126" s="414">
        <f t="shared" si="196"/>
        <v>0</v>
      </c>
      <c r="X126" s="415"/>
      <c r="Y126" s="414">
        <f t="shared" si="167"/>
        <v>0</v>
      </c>
      <c r="Z126" s="415"/>
      <c r="AA126" s="414">
        <f t="shared" si="168"/>
        <v>0</v>
      </c>
      <c r="AB126" s="415"/>
      <c r="AC126" s="414">
        <f t="shared" si="169"/>
        <v>0</v>
      </c>
      <c r="AD126" s="419"/>
      <c r="AE126" s="414">
        <f t="shared" si="197"/>
        <v>0</v>
      </c>
      <c r="AF126" s="415"/>
      <c r="AG126" s="414">
        <f t="shared" si="198"/>
        <v>0</v>
      </c>
      <c r="AH126" s="415"/>
      <c r="AI126" s="414">
        <f t="shared" si="199"/>
        <v>0</v>
      </c>
      <c r="AJ126" s="415"/>
      <c r="AK126" s="414">
        <f t="shared" si="200"/>
        <v>0</v>
      </c>
      <c r="AL126" s="415"/>
      <c r="AM126" s="414">
        <f t="shared" si="201"/>
        <v>0</v>
      </c>
      <c r="AN126" s="415"/>
      <c r="AO126" s="414">
        <f t="shared" si="170"/>
        <v>0</v>
      </c>
      <c r="AP126" s="428"/>
      <c r="AQ126" s="407">
        <f t="shared" si="171"/>
        <v>0</v>
      </c>
      <c r="AR126" s="428"/>
      <c r="AS126" s="407">
        <f t="shared" si="172"/>
        <v>0</v>
      </c>
      <c r="AT126" s="428"/>
      <c r="AU126" s="407">
        <f t="shared" si="173"/>
        <v>0</v>
      </c>
      <c r="AV126" s="428"/>
      <c r="AW126" s="407">
        <f t="shared" si="174"/>
        <v>0</v>
      </c>
      <c r="AX126" s="428"/>
      <c r="AY126" s="407">
        <f t="shared" si="175"/>
        <v>0</v>
      </c>
      <c r="AZ126" s="428"/>
      <c r="BA126" s="407">
        <f t="shared" si="176"/>
        <v>0</v>
      </c>
      <c r="BB126" s="428"/>
      <c r="BC126" s="407">
        <f t="shared" si="177"/>
        <v>0</v>
      </c>
      <c r="BD126" s="428"/>
      <c r="BE126" s="407">
        <f t="shared" si="178"/>
        <v>0</v>
      </c>
      <c r="BF126" s="428"/>
      <c r="BG126" s="407">
        <f t="shared" si="179"/>
        <v>0</v>
      </c>
      <c r="BH126" s="428"/>
      <c r="BI126" s="407">
        <f t="shared" si="180"/>
        <v>0</v>
      </c>
      <c r="BJ126" s="428"/>
      <c r="BK126" s="407">
        <f t="shared" si="181"/>
        <v>0</v>
      </c>
      <c r="BL126" s="390"/>
      <c r="BM126" s="407">
        <f t="shared" si="182"/>
        <v>0</v>
      </c>
      <c r="BN126" s="428"/>
      <c r="BO126" s="407">
        <f t="shared" si="183"/>
        <v>0</v>
      </c>
      <c r="BP126" s="390"/>
      <c r="BQ126" s="407">
        <f t="shared" si="184"/>
        <v>0</v>
      </c>
      <c r="BR126" s="390"/>
      <c r="BS126" s="407">
        <f t="shared" si="185"/>
        <v>0</v>
      </c>
      <c r="BT126" s="390"/>
      <c r="BU126" s="407">
        <f t="shared" si="186"/>
        <v>0</v>
      </c>
      <c r="BV126" s="390"/>
      <c r="BW126" s="407">
        <f t="shared" si="187"/>
        <v>0</v>
      </c>
      <c r="BX126" s="390"/>
      <c r="BY126" s="407">
        <f t="shared" si="188"/>
        <v>0</v>
      </c>
      <c r="BZ126" s="390"/>
      <c r="CA126" s="394">
        <f t="shared" si="189"/>
        <v>0</v>
      </c>
      <c r="CB126" s="380">
        <f t="shared" si="164"/>
        <v>0</v>
      </c>
      <c r="CC126" s="336">
        <f t="shared" si="190"/>
        <v>0</v>
      </c>
      <c r="CD126" s="257">
        <f t="shared" si="191"/>
        <v>0</v>
      </c>
      <c r="CE126" s="337">
        <f t="shared" si="165"/>
        <v>0</v>
      </c>
      <c r="CF126" s="336">
        <f t="shared" si="192"/>
        <v>1</v>
      </c>
      <c r="CG126" s="257">
        <f t="shared" si="193"/>
        <v>130296.95</v>
      </c>
    </row>
    <row r="127" spans="2:85" ht="15.75" x14ac:dyDescent="0.2">
      <c r="B127" s="59"/>
      <c r="C127" s="753"/>
      <c r="D127" s="754"/>
      <c r="E127" s="755"/>
      <c r="F127" s="311"/>
      <c r="G127" s="311"/>
      <c r="H127" s="273"/>
      <c r="I127" s="755"/>
      <c r="J127" s="311"/>
      <c r="K127" s="311"/>
      <c r="L127" s="273"/>
      <c r="M127" s="755"/>
      <c r="N127" s="311"/>
      <c r="O127" s="311"/>
      <c r="P127" s="273"/>
      <c r="Q127" s="756"/>
      <c r="R127" s="274"/>
      <c r="S127" s="272"/>
      <c r="T127" s="756"/>
      <c r="U127" s="274"/>
      <c r="V127" s="756"/>
      <c r="W127" s="274"/>
      <c r="X127" s="756"/>
      <c r="Y127" s="270"/>
      <c r="Z127" s="756"/>
      <c r="AA127" s="270"/>
      <c r="AB127" s="756"/>
      <c r="AC127" s="274"/>
      <c r="AD127" s="756"/>
      <c r="AE127" s="274"/>
      <c r="AF127" s="756"/>
      <c r="AG127" s="274"/>
      <c r="AH127" s="756"/>
      <c r="AI127" s="274"/>
      <c r="AJ127" s="756"/>
      <c r="AK127" s="274"/>
      <c r="AL127" s="756"/>
      <c r="AM127" s="274"/>
      <c r="AN127" s="756"/>
      <c r="AO127" s="274"/>
      <c r="AP127" s="270"/>
      <c r="AQ127" s="270"/>
      <c r="AR127" s="270"/>
      <c r="AS127" s="270"/>
      <c r="AT127" s="270"/>
      <c r="AU127" s="270"/>
      <c r="AV127" s="270"/>
      <c r="AW127" s="270"/>
      <c r="AX127" s="270"/>
      <c r="AY127" s="270"/>
      <c r="AZ127" s="270"/>
      <c r="BA127" s="270"/>
      <c r="BB127" s="270"/>
      <c r="BC127" s="270"/>
      <c r="BD127" s="270"/>
      <c r="BE127" s="270"/>
      <c r="BF127" s="270"/>
      <c r="BG127" s="270"/>
      <c r="BH127" s="270"/>
      <c r="BI127" s="270"/>
      <c r="BJ127" s="270"/>
      <c r="BK127" s="270"/>
      <c r="BL127" s="270"/>
      <c r="BM127" s="270"/>
      <c r="BN127" s="270"/>
      <c r="BO127" s="270"/>
      <c r="BP127" s="270"/>
      <c r="BQ127" s="270"/>
      <c r="BR127" s="270"/>
      <c r="BS127" s="270"/>
      <c r="BT127" s="270"/>
      <c r="BU127" s="270"/>
      <c r="BV127" s="270"/>
      <c r="BW127" s="270"/>
      <c r="BX127" s="270"/>
      <c r="BY127" s="270"/>
      <c r="BZ127" s="757"/>
      <c r="CA127" s="274"/>
      <c r="CB127" s="272"/>
      <c r="CC127" s="756"/>
      <c r="CD127" s="275"/>
      <c r="CE127" s="272"/>
      <c r="CF127" s="756"/>
      <c r="CG127" s="270"/>
    </row>
    <row r="128" spans="2:85" ht="22.5" customHeight="1" x14ac:dyDescent="0.2">
      <c r="F128" s="940" t="s">
        <v>115</v>
      </c>
      <c r="G128" s="941"/>
      <c r="H128" s="271">
        <f>H15+H24+H40+H102</f>
        <v>102344133.48189904</v>
      </c>
      <c r="I128" s="16"/>
      <c r="J128" s="940" t="s">
        <v>115</v>
      </c>
      <c r="K128" s="941"/>
      <c r="L128" s="271">
        <f>L15+L24+L40+L102</f>
        <v>1853692.92</v>
      </c>
      <c r="M128" s="16"/>
      <c r="N128" s="938" t="s">
        <v>115</v>
      </c>
      <c r="O128" s="939"/>
      <c r="P128" s="271">
        <f>P15+P24+P40+P102</f>
        <v>104197826.40189904</v>
      </c>
      <c r="Q128" s="54" t="s">
        <v>61</v>
      </c>
      <c r="R128" s="81">
        <f>R24+R15+R40+R102</f>
        <v>100824791.59216703</v>
      </c>
      <c r="S128" s="327">
        <f>R128/P128</f>
        <v>0.96762854921059538</v>
      </c>
      <c r="T128" s="54" t="s">
        <v>61</v>
      </c>
      <c r="U128" s="81">
        <f>U24+U15+U40+U102</f>
        <v>4082385.9237999995</v>
      </c>
      <c r="V128" s="54" t="s">
        <v>61</v>
      </c>
      <c r="W128" s="81">
        <f>W24+W15+W40+W102</f>
        <v>2047427.0586000001</v>
      </c>
      <c r="X128" s="54" t="s">
        <v>61</v>
      </c>
      <c r="Y128" s="276">
        <f>Y24+Y15+Y40+Y102</f>
        <v>2817629.5579499998</v>
      </c>
      <c r="Z128" s="54" t="s">
        <v>61</v>
      </c>
      <c r="AA128" s="276">
        <f>AA24+AA15+AA40+AA102</f>
        <v>5150092.5728921201</v>
      </c>
      <c r="AB128" s="54" t="s">
        <v>61</v>
      </c>
      <c r="AC128" s="81">
        <f>AC24+AC15+AC40+AC102</f>
        <v>1365247.9305168423</v>
      </c>
      <c r="AD128" s="54" t="s">
        <v>61</v>
      </c>
      <c r="AE128" s="81">
        <f>AE24+AE15+AE40+AE102</f>
        <v>3124478.763108992</v>
      </c>
      <c r="AF128" s="54" t="s">
        <v>61</v>
      </c>
      <c r="AG128" s="81">
        <f>AG24+AG15+AG40+AG102</f>
        <v>1970305.647130419</v>
      </c>
      <c r="AH128" s="54" t="s">
        <v>61</v>
      </c>
      <c r="AI128" s="81">
        <f>AI24+AI15+AI40+AI102</f>
        <v>7880556.6884922003</v>
      </c>
      <c r="AJ128" s="54" t="s">
        <v>61</v>
      </c>
      <c r="AK128" s="81">
        <f>AK24+AK15+AK40+AK102</f>
        <v>3325277.7410373348</v>
      </c>
      <c r="AL128" s="54" t="s">
        <v>61</v>
      </c>
      <c r="AM128" s="81">
        <f>AM24+AM15+AM40+AM102</f>
        <v>4611613.6304374877</v>
      </c>
      <c r="AN128" s="54" t="s">
        <v>61</v>
      </c>
      <c r="AO128" s="81">
        <f>AO24+AO15+AO40+AO102</f>
        <v>1259936.7562072885</v>
      </c>
      <c r="AP128" s="54" t="s">
        <v>61</v>
      </c>
      <c r="AQ128" s="276">
        <f>AQ24+AQ15+AQ40+AQ102</f>
        <v>4798571.2420346988</v>
      </c>
      <c r="AR128" s="54" t="s">
        <v>61</v>
      </c>
      <c r="AS128" s="276">
        <f>AS24+AS15+AS40+AS102</f>
        <v>2918704.4006379037</v>
      </c>
      <c r="AT128" s="54" t="s">
        <v>61</v>
      </c>
      <c r="AU128" s="276">
        <f>AU24+AU15+AU40+AU102</f>
        <v>3710567.4066825192</v>
      </c>
      <c r="AV128" s="54" t="s">
        <v>61</v>
      </c>
      <c r="AW128" s="276">
        <f>AW24+AW15+AW40+AW102</f>
        <v>3570457.6438580416</v>
      </c>
      <c r="AX128" s="54" t="s">
        <v>61</v>
      </c>
      <c r="AY128" s="276">
        <f>AY24+AY15+AY40+AY102</f>
        <v>4323980.2120460961</v>
      </c>
      <c r="AZ128" s="54" t="s">
        <v>61</v>
      </c>
      <c r="BA128" s="276">
        <f>BA24+BA15+BA40+BA102</f>
        <v>4713769.8768855995</v>
      </c>
      <c r="BB128" s="54" t="s">
        <v>61</v>
      </c>
      <c r="BC128" s="276">
        <f>BC24+BC15+BC40+BC102</f>
        <v>3888308.6964128674</v>
      </c>
      <c r="BD128" s="54" t="s">
        <v>61</v>
      </c>
      <c r="BE128" s="276">
        <f>BE24+BE15+BE40+BE102</f>
        <v>1416746.1407458382</v>
      </c>
      <c r="BF128" s="54" t="s">
        <v>61</v>
      </c>
      <c r="BG128" s="276">
        <f>BG24+BG15+BG40+BG102</f>
        <v>5360829.1508062407</v>
      </c>
      <c r="BH128" s="54" t="s">
        <v>61</v>
      </c>
      <c r="BI128" s="276">
        <f>BI24+BI15+BI40+BI102</f>
        <v>3661407.976951329</v>
      </c>
      <c r="BJ128" s="54" t="s">
        <v>61</v>
      </c>
      <c r="BK128" s="276">
        <f>BK24+BK15+BK40+BK102</f>
        <v>4146808.703039079</v>
      </c>
      <c r="BL128" s="54" t="s">
        <v>61</v>
      </c>
      <c r="BM128" s="276">
        <f>BM24+BM15+BM40+BM102</f>
        <v>5896434.8450737447</v>
      </c>
      <c r="BN128" s="54" t="s">
        <v>61</v>
      </c>
      <c r="BO128" s="276">
        <f>BO24+BO15+BO40+BO102</f>
        <v>1547841.5826629852</v>
      </c>
      <c r="BP128" s="54" t="s">
        <v>61</v>
      </c>
      <c r="BQ128" s="276">
        <f>BQ24+BQ15+BQ40+BQ102</f>
        <v>4597065.7472740468</v>
      </c>
      <c r="BR128" s="54" t="s">
        <v>61</v>
      </c>
      <c r="BS128" s="276">
        <f>BS24+BS15+BS40+BS102</f>
        <v>3974281.4992627604</v>
      </c>
      <c r="BT128" s="54" t="s">
        <v>61</v>
      </c>
      <c r="BU128" s="276">
        <f>BU24+BU15+BU40+BU102</f>
        <v>3783657.901702066</v>
      </c>
      <c r="BV128" s="54" t="s">
        <v>61</v>
      </c>
      <c r="BW128" s="276">
        <f>BW24+BW15+BW40+BW102</f>
        <v>880406.295918538</v>
      </c>
      <c r="BX128" s="54" t="s">
        <v>61</v>
      </c>
      <c r="BY128" s="276">
        <f>BY24+BY15+BY40+BY102</f>
        <v>0</v>
      </c>
      <c r="BZ128" s="54" t="s">
        <v>61</v>
      </c>
      <c r="CA128" s="81">
        <f>CA24+CA15+CA40+CA102</f>
        <v>371346.3075</v>
      </c>
      <c r="CB128" s="328">
        <f>CA128/P128</f>
        <v>3.5638584826874287E-3</v>
      </c>
      <c r="CC128" s="50"/>
      <c r="CD128" s="81">
        <f>CD24+CD15+CD40+CD102</f>
        <v>101196137.89766702</v>
      </c>
      <c r="CE128" s="278">
        <f>CD128/P128</f>
        <v>0.97119240767408832</v>
      </c>
      <c r="CF128" s="280"/>
      <c r="CG128" s="262">
        <f>CG24+CG15+CG40+CG102</f>
        <v>3001688.5042320034</v>
      </c>
    </row>
    <row r="129" spans="2:85" ht="21.75" customHeight="1" x14ac:dyDescent="0.2">
      <c r="F129" s="940" t="s">
        <v>116</v>
      </c>
      <c r="G129" s="941"/>
      <c r="H129" s="262">
        <f>H128*0.15</f>
        <v>15351620.022284854</v>
      </c>
      <c r="I129" s="16"/>
      <c r="J129" s="940" t="s">
        <v>296</v>
      </c>
      <c r="K129" s="941"/>
      <c r="L129" s="262"/>
      <c r="M129" s="16"/>
      <c r="N129" s="940" t="s">
        <v>296</v>
      </c>
      <c r="O129" s="941"/>
      <c r="P129" s="262">
        <f>(P128*0.15)-168943.848</f>
        <v>15460730.112284856</v>
      </c>
      <c r="Q129" s="54" t="s">
        <v>221</v>
      </c>
      <c r="R129" s="79">
        <f>(R128*15%)-168943.848-109110.09</f>
        <v>14845664.800825056</v>
      </c>
      <c r="S129" s="326"/>
      <c r="T129" s="54" t="s">
        <v>221</v>
      </c>
      <c r="U129" s="79">
        <f>U128*15%</f>
        <v>612357.88856999995</v>
      </c>
      <c r="V129" s="54" t="s">
        <v>221</v>
      </c>
      <c r="W129" s="79">
        <f>W128*15%</f>
        <v>307114.05878999998</v>
      </c>
      <c r="X129" s="54" t="s">
        <v>221</v>
      </c>
      <c r="Y129" s="79">
        <f>Y128*15%</f>
        <v>422644.43369249994</v>
      </c>
      <c r="Z129" s="54" t="s">
        <v>221</v>
      </c>
      <c r="AA129" s="79">
        <f>AA128*15%</f>
        <v>772513.88593381795</v>
      </c>
      <c r="AB129" s="54" t="s">
        <v>221</v>
      </c>
      <c r="AC129" s="79">
        <f>AC128*15%</f>
        <v>204787.18957752633</v>
      </c>
      <c r="AD129" s="54" t="s">
        <v>221</v>
      </c>
      <c r="AE129" s="79">
        <f>AE128*15%</f>
        <v>468671.81446634879</v>
      </c>
      <c r="AF129" s="54" t="s">
        <v>221</v>
      </c>
      <c r="AG129" s="79">
        <f>AG128*15%</f>
        <v>295545.84706956282</v>
      </c>
      <c r="AH129" s="54" t="s">
        <v>221</v>
      </c>
      <c r="AI129" s="79">
        <f>AI128*15%</f>
        <v>1182083.5032738301</v>
      </c>
      <c r="AJ129" s="54" t="s">
        <v>221</v>
      </c>
      <c r="AK129" s="79">
        <f>AK128*15%</f>
        <v>498791.66115560022</v>
      </c>
      <c r="AL129" s="54" t="s">
        <v>221</v>
      </c>
      <c r="AM129" s="79">
        <f>(AM128*15%)-168943.848</f>
        <v>522798.19656562316</v>
      </c>
      <c r="AN129" s="54" t="s">
        <v>221</v>
      </c>
      <c r="AO129" s="79">
        <f>AO128*15%</f>
        <v>188990.51343109328</v>
      </c>
      <c r="AP129" s="54" t="s">
        <v>221</v>
      </c>
      <c r="AQ129" s="79">
        <f>AQ128*15%</f>
        <v>719785.68630520476</v>
      </c>
      <c r="AR129" s="54" t="s">
        <v>221</v>
      </c>
      <c r="AS129" s="79">
        <f>AS128*15%</f>
        <v>437805.66009568557</v>
      </c>
      <c r="AT129" s="54" t="s">
        <v>221</v>
      </c>
      <c r="AU129" s="79">
        <f>(AU128*15%)-109110.09</f>
        <v>447475.02100237785</v>
      </c>
      <c r="AV129" s="54" t="s">
        <v>221</v>
      </c>
      <c r="AW129" s="79">
        <f>AW128*15%</f>
        <v>535568.64657870622</v>
      </c>
      <c r="AX129" s="54" t="s">
        <v>221</v>
      </c>
      <c r="AY129" s="79">
        <f>AY128*15%</f>
        <v>648597.03180691437</v>
      </c>
      <c r="AZ129" s="54" t="s">
        <v>221</v>
      </c>
      <c r="BA129" s="79">
        <f>BA128*15%</f>
        <v>707065.48153283994</v>
      </c>
      <c r="BB129" s="54" t="s">
        <v>221</v>
      </c>
      <c r="BC129" s="79">
        <f>BC128*15%</f>
        <v>583246.30446193006</v>
      </c>
      <c r="BD129" s="54" t="s">
        <v>221</v>
      </c>
      <c r="BE129" s="79">
        <f>BE128*15%</f>
        <v>212511.92111187571</v>
      </c>
      <c r="BF129" s="54" t="s">
        <v>221</v>
      </c>
      <c r="BG129" s="79">
        <f>BG128*15%</f>
        <v>804124.37262093613</v>
      </c>
      <c r="BH129" s="54" t="s">
        <v>221</v>
      </c>
      <c r="BI129" s="79">
        <f>BI128*15%</f>
        <v>549211.19654269936</v>
      </c>
      <c r="BJ129" s="54" t="s">
        <v>221</v>
      </c>
      <c r="BK129" s="79">
        <f>BK128*15%</f>
        <v>622021.30545586185</v>
      </c>
      <c r="BL129" s="54" t="s">
        <v>221</v>
      </c>
      <c r="BM129" s="79">
        <f>BM128*15%</f>
        <v>884465.2267610617</v>
      </c>
      <c r="BN129" s="54" t="s">
        <v>221</v>
      </c>
      <c r="BO129" s="79">
        <f>BO128*15%</f>
        <v>232176.23739944777</v>
      </c>
      <c r="BP129" s="54" t="s">
        <v>221</v>
      </c>
      <c r="BQ129" s="79">
        <f>BQ128*15%</f>
        <v>689559.86209110694</v>
      </c>
      <c r="BR129" s="54" t="s">
        <v>221</v>
      </c>
      <c r="BS129" s="79">
        <f>BS128*15%</f>
        <v>596142.22488941404</v>
      </c>
      <c r="BT129" s="54" t="s">
        <v>221</v>
      </c>
      <c r="BU129" s="79">
        <f>BU128*15%</f>
        <v>567548.68525530992</v>
      </c>
      <c r="BV129" s="54" t="s">
        <v>221</v>
      </c>
      <c r="BW129" s="79">
        <f>BW128*15%</f>
        <v>132060.94438778071</v>
      </c>
      <c r="BX129" s="54" t="s">
        <v>221</v>
      </c>
      <c r="BY129" s="79">
        <f>BY128*15%</f>
        <v>0</v>
      </c>
      <c r="BZ129" s="54" t="s">
        <v>221</v>
      </c>
      <c r="CA129" s="79">
        <f>CA128*15%</f>
        <v>55701.946124999995</v>
      </c>
      <c r="CC129" s="50"/>
      <c r="CD129" s="51"/>
      <c r="CE129" s="279"/>
    </row>
    <row r="130" spans="2:85" ht="20.25" customHeight="1" x14ac:dyDescent="0.2">
      <c r="F130" s="936" t="s">
        <v>117</v>
      </c>
      <c r="G130" s="937"/>
      <c r="H130" s="262">
        <f>H128*0.05</f>
        <v>5117206.6740949526</v>
      </c>
      <c r="I130" s="16"/>
      <c r="J130" s="936" t="s">
        <v>295</v>
      </c>
      <c r="K130" s="937"/>
      <c r="L130" s="262">
        <f>L128*0.05</f>
        <v>92684.646000000008</v>
      </c>
      <c r="M130" s="16"/>
      <c r="N130" s="936" t="s">
        <v>295</v>
      </c>
      <c r="O130" s="937"/>
      <c r="P130" s="262">
        <f>P128*0.05</f>
        <v>5209891.3200949524</v>
      </c>
      <c r="Q130" s="54" t="s">
        <v>60</v>
      </c>
      <c r="R130" s="79">
        <f>R128*5%</f>
        <v>5041239.5796083519</v>
      </c>
      <c r="S130" s="326"/>
      <c r="T130" s="54" t="s">
        <v>60</v>
      </c>
      <c r="U130" s="79">
        <f>U128*5%</f>
        <v>204119.29618999999</v>
      </c>
      <c r="V130" s="54" t="s">
        <v>60</v>
      </c>
      <c r="W130" s="79">
        <f>W128*5%</f>
        <v>102371.35293000001</v>
      </c>
      <c r="X130" s="54" t="s">
        <v>60</v>
      </c>
      <c r="Y130" s="79">
        <f>Y128*5%</f>
        <v>140881.47789750001</v>
      </c>
      <c r="Z130" s="54" t="s">
        <v>60</v>
      </c>
      <c r="AA130" s="79">
        <f>AA128*5%</f>
        <v>257504.62864460601</v>
      </c>
      <c r="AB130" s="54" t="s">
        <v>60</v>
      </c>
      <c r="AC130" s="79">
        <f>AC128*5%</f>
        <v>68262.396525842123</v>
      </c>
      <c r="AD130" s="54" t="s">
        <v>60</v>
      </c>
      <c r="AE130" s="79">
        <f>AE128*5%</f>
        <v>156223.93815544961</v>
      </c>
      <c r="AF130" s="54" t="s">
        <v>60</v>
      </c>
      <c r="AG130" s="79">
        <f>AG128*5%</f>
        <v>98515.282356520955</v>
      </c>
      <c r="AH130" s="54" t="s">
        <v>60</v>
      </c>
      <c r="AI130" s="79">
        <f>AI128*5%</f>
        <v>394027.83442461002</v>
      </c>
      <c r="AJ130" s="54" t="s">
        <v>60</v>
      </c>
      <c r="AK130" s="79">
        <f>AK128*5%</f>
        <v>166263.88705186674</v>
      </c>
      <c r="AL130" s="54" t="s">
        <v>60</v>
      </c>
      <c r="AM130" s="79">
        <f>AM128*5%</f>
        <v>230580.68152187439</v>
      </c>
      <c r="AN130" s="54" t="s">
        <v>60</v>
      </c>
      <c r="AO130" s="79">
        <f>AO128*5%</f>
        <v>62996.837810364428</v>
      </c>
      <c r="AP130" s="54" t="s">
        <v>60</v>
      </c>
      <c r="AQ130" s="79">
        <f>AQ128*5%</f>
        <v>239928.56210173495</v>
      </c>
      <c r="AR130" s="54" t="s">
        <v>60</v>
      </c>
      <c r="AS130" s="79">
        <f>AS128*5%</f>
        <v>145935.22003189518</v>
      </c>
      <c r="AT130" s="54" t="s">
        <v>60</v>
      </c>
      <c r="AU130" s="79">
        <f>AU128*5%</f>
        <v>185528.37033412597</v>
      </c>
      <c r="AV130" s="54" t="s">
        <v>60</v>
      </c>
      <c r="AW130" s="79">
        <f>AW128*5%</f>
        <v>178522.88219290209</v>
      </c>
      <c r="AX130" s="54" t="s">
        <v>60</v>
      </c>
      <c r="AY130" s="79">
        <f>AY128*5%</f>
        <v>216199.01060230483</v>
      </c>
      <c r="AZ130" s="54" t="s">
        <v>60</v>
      </c>
      <c r="BA130" s="79">
        <f>BA128*5%</f>
        <v>235688.49384427999</v>
      </c>
      <c r="BB130" s="54" t="s">
        <v>60</v>
      </c>
      <c r="BC130" s="79">
        <f>BC128*5%</f>
        <v>194415.43482064339</v>
      </c>
      <c r="BD130" s="54" t="s">
        <v>60</v>
      </c>
      <c r="BE130" s="79">
        <f>BE128*5%</f>
        <v>70837.307037291917</v>
      </c>
      <c r="BF130" s="54" t="s">
        <v>60</v>
      </c>
      <c r="BG130" s="79">
        <f>BG128*5%</f>
        <v>268041.45754031203</v>
      </c>
      <c r="BH130" s="54" t="s">
        <v>60</v>
      </c>
      <c r="BI130" s="79">
        <f>BI128*5%</f>
        <v>183070.39884756645</v>
      </c>
      <c r="BJ130" s="54" t="s">
        <v>60</v>
      </c>
      <c r="BK130" s="79">
        <f>BK128*5%</f>
        <v>207340.43515195395</v>
      </c>
      <c r="BL130" s="54" t="s">
        <v>60</v>
      </c>
      <c r="BM130" s="79">
        <f>BM128*5%</f>
        <v>294821.74225368723</v>
      </c>
      <c r="BN130" s="54" t="s">
        <v>60</v>
      </c>
      <c r="BO130" s="79">
        <f>BO128*5%</f>
        <v>77392.079133149266</v>
      </c>
      <c r="BP130" s="54" t="s">
        <v>60</v>
      </c>
      <c r="BQ130" s="79">
        <f>BQ128*5%</f>
        <v>229853.28736370234</v>
      </c>
      <c r="BR130" s="54" t="s">
        <v>60</v>
      </c>
      <c r="BS130" s="79">
        <f>BS128*5%</f>
        <v>198714.07496313803</v>
      </c>
      <c r="BT130" s="54" t="s">
        <v>60</v>
      </c>
      <c r="BU130" s="79">
        <f>BU128*5%</f>
        <v>189182.89508510332</v>
      </c>
      <c r="BV130" s="54" t="s">
        <v>60</v>
      </c>
      <c r="BW130" s="79">
        <f>BW128*5%</f>
        <v>44020.314795926904</v>
      </c>
      <c r="BX130" s="54" t="s">
        <v>60</v>
      </c>
      <c r="BY130" s="79">
        <f>BY128*5%</f>
        <v>0</v>
      </c>
      <c r="BZ130" s="54" t="s">
        <v>60</v>
      </c>
      <c r="CA130" s="79">
        <f>CA128*5%</f>
        <v>18567.315375000002</v>
      </c>
      <c r="CC130" s="50"/>
      <c r="CD130" s="49"/>
    </row>
    <row r="131" spans="2:85" ht="18" customHeight="1" x14ac:dyDescent="0.2">
      <c r="F131" s="936" t="s">
        <v>118</v>
      </c>
      <c r="G131" s="937"/>
      <c r="H131" s="262">
        <v>0</v>
      </c>
      <c r="I131" s="16"/>
      <c r="J131" s="936" t="s">
        <v>118</v>
      </c>
      <c r="K131" s="937"/>
      <c r="L131" s="262">
        <v>0</v>
      </c>
      <c r="M131" s="16"/>
      <c r="N131" s="938" t="s">
        <v>118</v>
      </c>
      <c r="O131" s="939"/>
      <c r="P131" s="262">
        <v>0</v>
      </c>
      <c r="Q131" s="54" t="s">
        <v>53</v>
      </c>
      <c r="R131" s="79">
        <v>0</v>
      </c>
      <c r="S131" s="326"/>
      <c r="T131" s="54" t="s">
        <v>53</v>
      </c>
      <c r="U131" s="79">
        <v>0</v>
      </c>
      <c r="V131" s="54" t="s">
        <v>53</v>
      </c>
      <c r="W131" s="79">
        <v>0</v>
      </c>
      <c r="X131" s="54" t="s">
        <v>53</v>
      </c>
      <c r="Y131" s="79">
        <v>0</v>
      </c>
      <c r="Z131" s="54" t="s">
        <v>53</v>
      </c>
      <c r="AA131" s="79">
        <v>0</v>
      </c>
      <c r="AB131" s="54" t="s">
        <v>53</v>
      </c>
      <c r="AC131" s="79">
        <v>0</v>
      </c>
      <c r="AD131" s="54" t="s">
        <v>53</v>
      </c>
      <c r="AE131" s="79">
        <v>0</v>
      </c>
      <c r="AF131" s="54" t="s">
        <v>53</v>
      </c>
      <c r="AG131" s="79">
        <v>0</v>
      </c>
      <c r="AH131" s="54" t="s">
        <v>53</v>
      </c>
      <c r="AI131" s="79">
        <v>0</v>
      </c>
      <c r="AJ131" s="54" t="s">
        <v>53</v>
      </c>
      <c r="AK131" s="79">
        <v>0</v>
      </c>
      <c r="AL131" s="54" t="s">
        <v>53</v>
      </c>
      <c r="AM131" s="79">
        <v>0</v>
      </c>
      <c r="AN131" s="54" t="s">
        <v>53</v>
      </c>
      <c r="AO131" s="79">
        <v>0</v>
      </c>
      <c r="AP131" s="54" t="s">
        <v>53</v>
      </c>
      <c r="AQ131" s="79">
        <v>0</v>
      </c>
      <c r="AR131" s="54" t="s">
        <v>53</v>
      </c>
      <c r="AS131" s="79">
        <v>0</v>
      </c>
      <c r="AT131" s="54" t="s">
        <v>53</v>
      </c>
      <c r="AU131" s="79">
        <v>0</v>
      </c>
      <c r="AV131" s="54" t="s">
        <v>53</v>
      </c>
      <c r="AW131" s="79">
        <v>0</v>
      </c>
      <c r="AX131" s="54" t="s">
        <v>53</v>
      </c>
      <c r="AY131" s="79">
        <v>0</v>
      </c>
      <c r="AZ131" s="54" t="s">
        <v>53</v>
      </c>
      <c r="BA131" s="79">
        <v>0</v>
      </c>
      <c r="BB131" s="54" t="s">
        <v>53</v>
      </c>
      <c r="BC131" s="79">
        <v>0</v>
      </c>
      <c r="BD131" s="54" t="s">
        <v>53</v>
      </c>
      <c r="BE131" s="79">
        <v>0</v>
      </c>
      <c r="BF131" s="54" t="s">
        <v>53</v>
      </c>
      <c r="BG131" s="79">
        <v>0</v>
      </c>
      <c r="BH131" s="54" t="s">
        <v>53</v>
      </c>
      <c r="BI131" s="79">
        <v>0</v>
      </c>
      <c r="BJ131" s="54" t="s">
        <v>53</v>
      </c>
      <c r="BK131" s="79">
        <v>0</v>
      </c>
      <c r="BL131" s="54" t="s">
        <v>53</v>
      </c>
      <c r="BM131" s="79">
        <v>0</v>
      </c>
      <c r="BN131" s="54" t="s">
        <v>53</v>
      </c>
      <c r="BO131" s="79">
        <v>0</v>
      </c>
      <c r="BP131" s="54" t="s">
        <v>53</v>
      </c>
      <c r="BQ131" s="79">
        <v>0</v>
      </c>
      <c r="BR131" s="54" t="s">
        <v>53</v>
      </c>
      <c r="BS131" s="79">
        <v>0</v>
      </c>
      <c r="BT131" s="54" t="s">
        <v>53</v>
      </c>
      <c r="BU131" s="79">
        <v>0</v>
      </c>
      <c r="BV131" s="54" t="s">
        <v>53</v>
      </c>
      <c r="BW131" s="79">
        <v>0</v>
      </c>
      <c r="BX131" s="54" t="s">
        <v>53</v>
      </c>
      <c r="BY131" s="79">
        <v>0</v>
      </c>
      <c r="BZ131" s="54" t="s">
        <v>53</v>
      </c>
      <c r="CA131" s="79"/>
      <c r="CC131" s="50"/>
      <c r="CD131" s="49"/>
    </row>
    <row r="132" spans="2:85" ht="20.25" customHeight="1" x14ac:dyDescent="0.2">
      <c r="F132" s="936" t="s">
        <v>59</v>
      </c>
      <c r="G132" s="937"/>
      <c r="H132" s="262">
        <f>H128-H129-H130</f>
        <v>81875306.785519242</v>
      </c>
      <c r="I132" s="16"/>
      <c r="J132" s="936" t="s">
        <v>59</v>
      </c>
      <c r="K132" s="937"/>
      <c r="L132" s="262">
        <f>L128-L129-L130</f>
        <v>1761008.274</v>
      </c>
      <c r="M132" s="16"/>
      <c r="N132" s="938" t="s">
        <v>59</v>
      </c>
      <c r="O132" s="939"/>
      <c r="P132" s="262">
        <f>P128-P129-P130</f>
        <v>83527204.969519228</v>
      </c>
      <c r="Q132" s="54" t="s">
        <v>59</v>
      </c>
      <c r="R132" s="79">
        <f>R128-R129-R130-R131</f>
        <v>80937887.211733624</v>
      </c>
      <c r="S132" s="326"/>
      <c r="T132" s="54" t="s">
        <v>59</v>
      </c>
      <c r="U132" s="79">
        <f>U128-U129-U130-U131</f>
        <v>3265908.7390399994</v>
      </c>
      <c r="V132" s="54" t="s">
        <v>59</v>
      </c>
      <c r="W132" s="79">
        <f>W128-W129-W130-W131</f>
        <v>1637941.6468800001</v>
      </c>
      <c r="X132" s="54" t="s">
        <v>59</v>
      </c>
      <c r="Y132" s="79">
        <f>Y128-Y129-Y130-Y131</f>
        <v>2254103.6463599997</v>
      </c>
      <c r="Z132" s="54" t="s">
        <v>59</v>
      </c>
      <c r="AA132" s="79">
        <f>AA128-AA129-AA130-AA131</f>
        <v>4120074.0583136957</v>
      </c>
      <c r="AB132" s="54" t="s">
        <v>59</v>
      </c>
      <c r="AC132" s="79">
        <f>AC128-AC129-AC130-AC131</f>
        <v>1092198.3444134737</v>
      </c>
      <c r="AD132" s="54" t="s">
        <v>59</v>
      </c>
      <c r="AE132" s="79">
        <f>AE128-AE129-AE130-AE131</f>
        <v>2499583.0104871937</v>
      </c>
      <c r="AF132" s="54" t="s">
        <v>59</v>
      </c>
      <c r="AG132" s="79">
        <f>AG128-AG129-AG130-AG131</f>
        <v>1576244.5177043353</v>
      </c>
      <c r="AH132" s="54" t="s">
        <v>59</v>
      </c>
      <c r="AI132" s="79">
        <f>AI128-AI129-AI130-AI131</f>
        <v>6304445.3507937603</v>
      </c>
      <c r="AJ132" s="54" t="s">
        <v>59</v>
      </c>
      <c r="AK132" s="79">
        <f>AK128-AK129-AK130-AK131</f>
        <v>2660222.1928298678</v>
      </c>
      <c r="AL132" s="54" t="s">
        <v>59</v>
      </c>
      <c r="AM132" s="79">
        <f>AM128-AM129-AM130-AM131</f>
        <v>3858234.75234999</v>
      </c>
      <c r="AN132" s="54" t="s">
        <v>59</v>
      </c>
      <c r="AO132" s="79">
        <f>AO128-AO129-AO130-AO131</f>
        <v>1007949.4049658309</v>
      </c>
      <c r="AP132" s="54" t="s">
        <v>59</v>
      </c>
      <c r="AQ132" s="79">
        <f>AQ128-AQ129-AQ130-AQ131</f>
        <v>3838856.9936277592</v>
      </c>
      <c r="AR132" s="54" t="s">
        <v>59</v>
      </c>
      <c r="AS132" s="79">
        <f>AS128-AS129-AS130-AS131</f>
        <v>2334963.5205103229</v>
      </c>
      <c r="AT132" s="54" t="s">
        <v>59</v>
      </c>
      <c r="AU132" s="79">
        <f>AU128-AU129-AU130-AU131</f>
        <v>3077564.0153460153</v>
      </c>
      <c r="AV132" s="54" t="s">
        <v>59</v>
      </c>
      <c r="AW132" s="79">
        <f>AW128-AW129-AW130-AW131</f>
        <v>2856366.115086433</v>
      </c>
      <c r="AX132" s="54" t="s">
        <v>59</v>
      </c>
      <c r="AY132" s="79">
        <f>AY128-AY129-AY130-AY131</f>
        <v>3459184.1696368773</v>
      </c>
      <c r="AZ132" s="54" t="s">
        <v>59</v>
      </c>
      <c r="BA132" s="79">
        <f>BA128-BA129-BA130-BA131</f>
        <v>3771015.9015084794</v>
      </c>
      <c r="BB132" s="54" t="s">
        <v>59</v>
      </c>
      <c r="BC132" s="79">
        <f>BC128-BC129-BC130-BC131</f>
        <v>3110646.9571302943</v>
      </c>
      <c r="BD132" s="54" t="s">
        <v>59</v>
      </c>
      <c r="BE132" s="79">
        <f>BE128-BE129-BE130-BE131</f>
        <v>1133396.9125966707</v>
      </c>
      <c r="BF132" s="54" t="s">
        <v>59</v>
      </c>
      <c r="BG132" s="79">
        <f>BG128-BG129-BG130-BG131</f>
        <v>4288663.3206449924</v>
      </c>
      <c r="BH132" s="54" t="s">
        <v>59</v>
      </c>
      <c r="BI132" s="79">
        <f>BI128-BI129-BI130-BI131</f>
        <v>2929126.3815610632</v>
      </c>
      <c r="BJ132" s="54" t="s">
        <v>59</v>
      </c>
      <c r="BK132" s="79">
        <f>BK128-BK129-BK130-BK131</f>
        <v>3317446.9624312632</v>
      </c>
      <c r="BL132" s="54" t="s">
        <v>59</v>
      </c>
      <c r="BM132" s="79">
        <f>BM128-BM129-BM130-BM131</f>
        <v>4717147.8760589957</v>
      </c>
      <c r="BN132" s="54" t="s">
        <v>59</v>
      </c>
      <c r="BO132" s="79">
        <f>BO128-BO129-BO130-BO131</f>
        <v>1238273.2661303882</v>
      </c>
      <c r="BP132" s="54" t="s">
        <v>59</v>
      </c>
      <c r="BQ132" s="79">
        <f>BQ128-BQ129-BQ130-BQ131</f>
        <v>3677652.5978192375</v>
      </c>
      <c r="BR132" s="54" t="s">
        <v>59</v>
      </c>
      <c r="BS132" s="79">
        <f>BS128-BS129-BS130-BS131</f>
        <v>3179425.1994102085</v>
      </c>
      <c r="BT132" s="54" t="s">
        <v>59</v>
      </c>
      <c r="BU132" s="79">
        <f>BU128-BU129-BU130-BU131</f>
        <v>3026926.3213616526</v>
      </c>
      <c r="BV132" s="54" t="s">
        <v>59</v>
      </c>
      <c r="BW132" s="79">
        <f>BW128-BW129-BW130-BW131</f>
        <v>704325.03673483036</v>
      </c>
      <c r="BX132" s="54" t="s">
        <v>59</v>
      </c>
      <c r="BY132" s="79">
        <f>BY128-BY129-BY130-BY131</f>
        <v>0</v>
      </c>
      <c r="BZ132" s="54" t="s">
        <v>59</v>
      </c>
      <c r="CA132" s="79">
        <f>CA128-CA129-CA130-CA131</f>
        <v>297077.04599999997</v>
      </c>
      <c r="CC132" s="50"/>
      <c r="CD132" s="49"/>
    </row>
    <row r="133" spans="2:85" ht="18" customHeight="1" x14ac:dyDescent="0.2">
      <c r="F133" s="936" t="s">
        <v>120</v>
      </c>
      <c r="G133" s="937"/>
      <c r="H133" s="262">
        <v>0</v>
      </c>
      <c r="I133" s="16"/>
      <c r="J133" s="936" t="s">
        <v>120</v>
      </c>
      <c r="K133" s="937"/>
      <c r="L133" s="262">
        <v>0</v>
      </c>
      <c r="M133" s="16"/>
      <c r="N133" s="938" t="s">
        <v>120</v>
      </c>
      <c r="O133" s="939"/>
      <c r="P133" s="262">
        <v>0</v>
      </c>
      <c r="Q133" s="54" t="s">
        <v>2</v>
      </c>
      <c r="R133" s="79"/>
      <c r="S133" s="326"/>
      <c r="T133" s="54" t="s">
        <v>2</v>
      </c>
      <c r="U133" s="79"/>
      <c r="V133" s="54" t="s">
        <v>2</v>
      </c>
      <c r="W133" s="79"/>
      <c r="X133" s="54" t="s">
        <v>2</v>
      </c>
      <c r="Y133" s="79"/>
      <c r="Z133" s="54" t="s">
        <v>2</v>
      </c>
      <c r="AA133" s="79"/>
      <c r="AB133" s="54" t="s">
        <v>2</v>
      </c>
      <c r="AC133" s="79"/>
      <c r="AD133" s="54" t="s">
        <v>2</v>
      </c>
      <c r="AE133" s="79"/>
      <c r="AF133" s="54" t="s">
        <v>2</v>
      </c>
      <c r="AG133" s="79"/>
      <c r="AH133" s="54" t="s">
        <v>2</v>
      </c>
      <c r="AI133" s="79"/>
      <c r="AJ133" s="54" t="s">
        <v>2</v>
      </c>
      <c r="AK133" s="79"/>
      <c r="AL133" s="54" t="s">
        <v>2</v>
      </c>
      <c r="AM133" s="79"/>
      <c r="AN133" s="54" t="s">
        <v>2</v>
      </c>
      <c r="AO133" s="79"/>
      <c r="AP133" s="54" t="s">
        <v>2</v>
      </c>
      <c r="AQ133" s="79"/>
      <c r="AR133" s="54" t="s">
        <v>2</v>
      </c>
      <c r="AS133" s="79"/>
      <c r="AT133" s="54" t="s">
        <v>2</v>
      </c>
      <c r="AU133" s="79"/>
      <c r="AV133" s="54" t="s">
        <v>2</v>
      </c>
      <c r="AW133" s="79"/>
      <c r="AX133" s="54" t="s">
        <v>2</v>
      </c>
      <c r="AY133" s="79"/>
      <c r="AZ133" s="54" t="s">
        <v>2</v>
      </c>
      <c r="BA133" s="79"/>
      <c r="BB133" s="54" t="s">
        <v>2</v>
      </c>
      <c r="BC133" s="79"/>
      <c r="BD133" s="54" t="s">
        <v>2</v>
      </c>
      <c r="BE133" s="79"/>
      <c r="BF133" s="54" t="s">
        <v>2</v>
      </c>
      <c r="BG133" s="79"/>
      <c r="BH133" s="54" t="s">
        <v>2</v>
      </c>
      <c r="BI133" s="79"/>
      <c r="BJ133" s="54" t="s">
        <v>2</v>
      </c>
      <c r="BK133" s="79"/>
      <c r="BL133" s="54" t="s">
        <v>2</v>
      </c>
      <c r="BM133" s="79"/>
      <c r="BN133" s="54" t="s">
        <v>2</v>
      </c>
      <c r="BO133" s="79"/>
      <c r="BP133" s="54" t="s">
        <v>2</v>
      </c>
      <c r="BQ133" s="79"/>
      <c r="BR133" s="54" t="s">
        <v>2</v>
      </c>
      <c r="BS133" s="79"/>
      <c r="BT133" s="54" t="s">
        <v>2</v>
      </c>
      <c r="BU133" s="79"/>
      <c r="BV133" s="54" t="s">
        <v>2</v>
      </c>
      <c r="BW133" s="79"/>
      <c r="BX133" s="54" t="s">
        <v>2</v>
      </c>
      <c r="BY133" s="79"/>
      <c r="BZ133" s="54" t="s">
        <v>2</v>
      </c>
      <c r="CA133" s="79"/>
      <c r="CC133" s="50"/>
      <c r="CD133" s="49"/>
    </row>
    <row r="134" spans="2:85" ht="22.5" customHeight="1" x14ac:dyDescent="0.2">
      <c r="F134" s="936" t="s">
        <v>119</v>
      </c>
      <c r="G134" s="937"/>
      <c r="H134" s="262">
        <f>+H132+H133</f>
        <v>81875306.785519242</v>
      </c>
      <c r="I134" s="16"/>
      <c r="J134" s="936" t="s">
        <v>119</v>
      </c>
      <c r="K134" s="937"/>
      <c r="L134" s="262">
        <f>+L132+L133</f>
        <v>1761008.274</v>
      </c>
      <c r="M134" s="16"/>
      <c r="N134" s="938" t="s">
        <v>119</v>
      </c>
      <c r="O134" s="939"/>
      <c r="P134" s="262">
        <f>+P132+P133</f>
        <v>83527204.969519228</v>
      </c>
      <c r="Q134" s="54" t="s">
        <v>58</v>
      </c>
      <c r="R134" s="80">
        <f>R132+R133</f>
        <v>80937887.211733624</v>
      </c>
      <c r="S134" s="326"/>
      <c r="T134" s="54" t="s">
        <v>58</v>
      </c>
      <c r="U134" s="80">
        <f>U132+U133</f>
        <v>3265908.7390399994</v>
      </c>
      <c r="V134" s="54" t="s">
        <v>58</v>
      </c>
      <c r="W134" s="80">
        <f>W132+W133</f>
        <v>1637941.6468800001</v>
      </c>
      <c r="X134" s="54" t="s">
        <v>58</v>
      </c>
      <c r="Y134" s="80">
        <f>Y132+Y133</f>
        <v>2254103.6463599997</v>
      </c>
      <c r="Z134" s="54" t="s">
        <v>58</v>
      </c>
      <c r="AA134" s="80">
        <f>AA132+AA133</f>
        <v>4120074.0583136957</v>
      </c>
      <c r="AB134" s="54" t="s">
        <v>58</v>
      </c>
      <c r="AC134" s="80">
        <f>AC132+AC133</f>
        <v>1092198.3444134737</v>
      </c>
      <c r="AD134" s="54" t="s">
        <v>58</v>
      </c>
      <c r="AE134" s="80">
        <f>AE132+AE133</f>
        <v>2499583.0104871937</v>
      </c>
      <c r="AF134" s="54" t="s">
        <v>58</v>
      </c>
      <c r="AG134" s="80">
        <f>AG132+AG133</f>
        <v>1576244.5177043353</v>
      </c>
      <c r="AH134" s="54" t="s">
        <v>58</v>
      </c>
      <c r="AI134" s="80">
        <f>AI132+AI133</f>
        <v>6304445.3507937603</v>
      </c>
      <c r="AJ134" s="54" t="s">
        <v>58</v>
      </c>
      <c r="AK134" s="80">
        <f>AK132+AK133</f>
        <v>2660222.1928298678</v>
      </c>
      <c r="AL134" s="54" t="s">
        <v>58</v>
      </c>
      <c r="AM134" s="80">
        <f>AM132+AM133</f>
        <v>3858234.75234999</v>
      </c>
      <c r="AN134" s="54" t="s">
        <v>58</v>
      </c>
      <c r="AO134" s="80">
        <f>AO132+AO133</f>
        <v>1007949.4049658309</v>
      </c>
      <c r="AP134" s="54" t="s">
        <v>58</v>
      </c>
      <c r="AQ134" s="80">
        <f>AQ132+AQ133</f>
        <v>3838856.9936277592</v>
      </c>
      <c r="AR134" s="54" t="s">
        <v>58</v>
      </c>
      <c r="AS134" s="80">
        <f>AS132+AS133</f>
        <v>2334963.5205103229</v>
      </c>
      <c r="AT134" s="54" t="s">
        <v>58</v>
      </c>
      <c r="AU134" s="80">
        <f>AU132+AU133</f>
        <v>3077564.0153460153</v>
      </c>
      <c r="AV134" s="54" t="s">
        <v>58</v>
      </c>
      <c r="AW134" s="80">
        <f>AW132+AW133</f>
        <v>2856366.115086433</v>
      </c>
      <c r="AX134" s="54" t="s">
        <v>58</v>
      </c>
      <c r="AY134" s="80">
        <f>AY132+AY133</f>
        <v>3459184.1696368773</v>
      </c>
      <c r="AZ134" s="54" t="s">
        <v>58</v>
      </c>
      <c r="BA134" s="80">
        <f>BA132+BA133</f>
        <v>3771015.9015084794</v>
      </c>
      <c r="BB134" s="54" t="s">
        <v>58</v>
      </c>
      <c r="BC134" s="80">
        <f>BC132+BC133</f>
        <v>3110646.9571302943</v>
      </c>
      <c r="BD134" s="54" t="s">
        <v>58</v>
      </c>
      <c r="BE134" s="80">
        <f>BE132+BE133</f>
        <v>1133396.9125966707</v>
      </c>
      <c r="BF134" s="54" t="s">
        <v>58</v>
      </c>
      <c r="BG134" s="80">
        <f>BG132+BG133</f>
        <v>4288663.3206449924</v>
      </c>
      <c r="BH134" s="54" t="s">
        <v>58</v>
      </c>
      <c r="BI134" s="80">
        <f>BI132+BI133</f>
        <v>2929126.3815610632</v>
      </c>
      <c r="BJ134" s="54" t="s">
        <v>58</v>
      </c>
      <c r="BK134" s="80">
        <f>BK132+BK133</f>
        <v>3317446.9624312632</v>
      </c>
      <c r="BL134" s="54" t="s">
        <v>58</v>
      </c>
      <c r="BM134" s="80">
        <f>BM132+BM133</f>
        <v>4717147.8760589957</v>
      </c>
      <c r="BN134" s="54" t="s">
        <v>58</v>
      </c>
      <c r="BO134" s="80">
        <f>BO132+BO133</f>
        <v>1238273.2661303882</v>
      </c>
      <c r="BP134" s="54" t="s">
        <v>58</v>
      </c>
      <c r="BQ134" s="80">
        <f>BQ132+BQ133</f>
        <v>3677652.5978192375</v>
      </c>
      <c r="BR134" s="54" t="s">
        <v>58</v>
      </c>
      <c r="BS134" s="80">
        <f>BS132+BS133</f>
        <v>3179425.1994102085</v>
      </c>
      <c r="BT134" s="54" t="s">
        <v>58</v>
      </c>
      <c r="BU134" s="80">
        <f>BU132+BU133</f>
        <v>3026926.3213616526</v>
      </c>
      <c r="BV134" s="54" t="s">
        <v>58</v>
      </c>
      <c r="BW134" s="80">
        <f>BW132+BW133</f>
        <v>704325.03673483036</v>
      </c>
      <c r="BX134" s="54" t="s">
        <v>58</v>
      </c>
      <c r="BY134" s="80">
        <f>BY132+BY133</f>
        <v>0</v>
      </c>
      <c r="BZ134" s="54" t="s">
        <v>58</v>
      </c>
      <c r="CA134" s="80">
        <f>CA132+CA133</f>
        <v>297077.04599999997</v>
      </c>
      <c r="CC134" s="50"/>
      <c r="CD134" s="49"/>
    </row>
    <row r="135" spans="2:85" x14ac:dyDescent="0.25">
      <c r="G135" s="47"/>
      <c r="H135" s="47"/>
      <c r="I135" s="47"/>
      <c r="J135" s="47"/>
      <c r="K135" s="47"/>
      <c r="L135" s="47"/>
      <c r="M135" s="47"/>
      <c r="N135" s="47"/>
      <c r="O135" s="47"/>
      <c r="P135" s="47"/>
      <c r="Q135" s="47"/>
      <c r="R135" s="47"/>
      <c r="S135" s="47"/>
    </row>
    <row r="136" spans="2:85" x14ac:dyDescent="0.25">
      <c r="G136" s="47"/>
      <c r="H136" s="47"/>
      <c r="I136" s="47"/>
      <c r="J136" s="47"/>
      <c r="K136" s="47"/>
      <c r="L136" s="47"/>
      <c r="M136" s="47"/>
      <c r="N136" s="47"/>
      <c r="O136" s="47"/>
      <c r="P136" s="47"/>
      <c r="Q136" s="47"/>
      <c r="R136" s="47"/>
      <c r="S136" s="47"/>
    </row>
    <row r="137" spans="2:85" x14ac:dyDescent="0.25">
      <c r="H137" s="47"/>
      <c r="I137" s="47"/>
      <c r="J137" s="47"/>
      <c r="K137" s="47"/>
      <c r="L137" s="47"/>
      <c r="M137" s="47"/>
      <c r="N137" s="47"/>
      <c r="O137" s="47"/>
      <c r="P137" s="47"/>
      <c r="Q137" s="47"/>
      <c r="R137" s="47"/>
      <c r="S137" s="47"/>
    </row>
    <row r="138" spans="2:85" ht="14.45" customHeight="1" x14ac:dyDescent="0.2">
      <c r="B138" s="875"/>
      <c r="C138" s="875"/>
      <c r="D138" s="36"/>
      <c r="E138" s="709"/>
      <c r="F138" s="875"/>
      <c r="G138" s="875"/>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875"/>
      <c r="CD138" s="875"/>
      <c r="CE138" s="36"/>
      <c r="CF138" s="875"/>
      <c r="CG138" s="875"/>
    </row>
    <row r="139" spans="2:85" ht="14.25" x14ac:dyDescent="0.2">
      <c r="B139" s="12"/>
      <c r="C139" s="670"/>
      <c r="D139" s="12"/>
      <c r="E139" s="670"/>
      <c r="F139" s="12"/>
      <c r="G139" s="670"/>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670"/>
      <c r="CE139" s="12"/>
      <c r="CF139" s="12"/>
      <c r="CG139" s="670"/>
    </row>
    <row r="140" spans="2:85" ht="14.25" x14ac:dyDescent="0.2">
      <c r="B140" s="12"/>
      <c r="C140" s="670"/>
      <c r="D140" s="12"/>
      <c r="E140" s="670"/>
      <c r="F140" s="12"/>
      <c r="G140" s="670"/>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670"/>
      <c r="CE140" s="12"/>
      <c r="CF140" s="12"/>
      <c r="CG140" s="670"/>
    </row>
    <row r="141" spans="2:85" x14ac:dyDescent="0.25">
      <c r="B141" s="12"/>
      <c r="C141" s="670"/>
      <c r="D141" s="12"/>
      <c r="E141"/>
      <c r="F141" s="12"/>
      <c r="G141" s="670"/>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670"/>
      <c r="CE141" s="12"/>
      <c r="CF141" s="12"/>
      <c r="CG141" s="670"/>
    </row>
    <row r="142" spans="2:85" ht="14.25" x14ac:dyDescent="0.2">
      <c r="B142" s="907"/>
      <c r="C142" s="907"/>
      <c r="D142" s="670"/>
      <c r="E142" s="12"/>
      <c r="F142" s="12"/>
      <c r="G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row>
    <row r="143" spans="2:85" ht="14.45" customHeight="1" x14ac:dyDescent="0.2">
      <c r="B143" s="943"/>
      <c r="C143" s="943"/>
      <c r="D143" s="94"/>
      <c r="E143" s="758"/>
      <c r="F143" s="943"/>
      <c r="G143" s="943"/>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943"/>
      <c r="CD143" s="943"/>
      <c r="CE143" s="94"/>
      <c r="CF143" s="943"/>
      <c r="CG143" s="943"/>
    </row>
    <row r="144" spans="2:85" ht="14.45" customHeight="1" x14ac:dyDescent="0.2">
      <c r="B144" s="942"/>
      <c r="C144" s="942"/>
      <c r="D144" s="48"/>
      <c r="E144" s="759"/>
      <c r="F144" s="942"/>
      <c r="G144" s="94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942"/>
      <c r="CD144" s="942"/>
      <c r="CE144" s="36"/>
      <c r="CF144" s="942"/>
      <c r="CG144" s="942"/>
    </row>
    <row r="145" spans="2:85" ht="12.75" x14ac:dyDescent="0.2">
      <c r="B145" s="942"/>
      <c r="C145" s="942"/>
      <c r="D145" s="16"/>
      <c r="F145" s="942"/>
      <c r="G145" s="942"/>
      <c r="H145" s="47"/>
      <c r="I145" s="47"/>
      <c r="J145" s="47"/>
      <c r="K145" s="47"/>
      <c r="L145" s="47"/>
      <c r="M145" s="47"/>
      <c r="N145" s="47"/>
      <c r="O145" s="47"/>
      <c r="P145" s="47"/>
      <c r="Q145" s="47"/>
      <c r="R145" s="47"/>
      <c r="S145" s="47"/>
      <c r="CC145" s="942"/>
      <c r="CD145" s="942"/>
      <c r="CF145" s="942"/>
      <c r="CG145" s="942"/>
    </row>
    <row r="146" spans="2:85" x14ac:dyDescent="0.25">
      <c r="G146" s="47"/>
      <c r="H146" s="47"/>
      <c r="I146" s="47"/>
      <c r="J146" s="47"/>
      <c r="K146" s="47"/>
      <c r="L146" s="47"/>
      <c r="M146" s="47"/>
      <c r="N146" s="47"/>
      <c r="O146" s="47"/>
      <c r="P146" s="47"/>
      <c r="Q146" s="47"/>
      <c r="R146" s="47"/>
      <c r="S146" s="47"/>
    </row>
    <row r="147" spans="2:85" x14ac:dyDescent="0.25">
      <c r="G147" s="47"/>
      <c r="H147" s="47"/>
      <c r="I147" s="47"/>
      <c r="J147" s="47"/>
      <c r="K147" s="47"/>
      <c r="L147" s="47"/>
      <c r="M147" s="47"/>
      <c r="N147" s="47"/>
      <c r="O147" s="47"/>
      <c r="P147" s="47"/>
      <c r="Q147" s="47"/>
      <c r="R147" s="47"/>
      <c r="S147" s="47"/>
    </row>
    <row r="148" spans="2:85" x14ac:dyDescent="0.25">
      <c r="D148" s="36"/>
      <c r="G148" s="47"/>
      <c r="H148" s="47"/>
      <c r="I148" s="47"/>
      <c r="J148" s="47"/>
      <c r="K148" s="47"/>
      <c r="L148" s="47"/>
      <c r="M148" s="47"/>
      <c r="N148" s="47"/>
      <c r="O148" s="47"/>
      <c r="P148" s="47"/>
      <c r="Q148" s="47"/>
      <c r="R148" s="47"/>
      <c r="S148" s="47"/>
    </row>
    <row r="149" spans="2:85" x14ac:dyDescent="0.25">
      <c r="D149" s="12"/>
      <c r="H149" s="47"/>
      <c r="I149" s="47"/>
      <c r="J149" s="47"/>
      <c r="K149" s="47"/>
      <c r="L149" s="47"/>
      <c r="M149" s="47"/>
      <c r="N149" s="47"/>
      <c r="O149" s="47"/>
      <c r="P149" s="47"/>
      <c r="Q149" s="47"/>
      <c r="R149" s="47"/>
      <c r="S149" s="47"/>
    </row>
    <row r="150" spans="2:85" x14ac:dyDescent="0.25">
      <c r="D150" s="12"/>
      <c r="H150" s="47"/>
      <c r="I150" s="47"/>
      <c r="J150" s="47"/>
      <c r="K150" s="47"/>
      <c r="L150" s="47"/>
      <c r="M150" s="47"/>
      <c r="N150" s="47"/>
      <c r="O150" s="47"/>
      <c r="P150" s="47"/>
      <c r="Q150" s="47"/>
      <c r="R150" s="47"/>
      <c r="S150" s="47"/>
    </row>
    <row r="151" spans="2:85" x14ac:dyDescent="0.25">
      <c r="D151" s="12"/>
      <c r="H151" s="47"/>
      <c r="I151" s="47"/>
      <c r="J151" s="47"/>
      <c r="K151" s="47"/>
      <c r="L151" s="47"/>
      <c r="M151" s="47"/>
      <c r="N151" s="47"/>
      <c r="O151" s="47"/>
      <c r="P151" s="47"/>
      <c r="Q151" s="47"/>
      <c r="R151" s="47"/>
      <c r="S151" s="47"/>
    </row>
    <row r="152" spans="2:85" x14ac:dyDescent="0.25">
      <c r="D152" s="12"/>
      <c r="H152" s="47"/>
      <c r="I152" s="47"/>
      <c r="J152" s="47"/>
      <c r="K152" s="47"/>
      <c r="L152" s="47"/>
      <c r="M152" s="47"/>
      <c r="N152" s="47"/>
      <c r="O152" s="47"/>
      <c r="P152" s="47"/>
      <c r="Q152" s="47"/>
      <c r="R152" s="47"/>
      <c r="S152" s="47"/>
    </row>
    <row r="153" spans="2:85" x14ac:dyDescent="0.25">
      <c r="D153" s="94"/>
    </row>
    <row r="154" spans="2:85" x14ac:dyDescent="0.25">
      <c r="D154" s="48"/>
    </row>
    <row r="158" spans="2:85" ht="12.75" x14ac:dyDescent="0.2">
      <c r="D158" s="86"/>
      <c r="E158" s="38"/>
      <c r="F158" s="86"/>
      <c r="G158" s="38"/>
      <c r="H158" s="86"/>
      <c r="I158" s="86"/>
      <c r="J158" s="86"/>
      <c r="K158" s="86"/>
      <c r="L158" s="86"/>
      <c r="M158" s="86"/>
      <c r="N158" s="86"/>
      <c r="O158" s="86"/>
      <c r="P158" s="86"/>
      <c r="Q158" s="86"/>
      <c r="R158" s="86"/>
      <c r="S158" s="86"/>
      <c r="T158" s="38"/>
      <c r="U158" s="86"/>
      <c r="V158" s="38"/>
      <c r="W158" s="86"/>
    </row>
    <row r="159" spans="2:85" ht="12.75" x14ac:dyDescent="0.2">
      <c r="D159" s="87"/>
      <c r="E159" s="40"/>
      <c r="F159" s="87"/>
      <c r="G159" s="40"/>
      <c r="H159" s="87"/>
      <c r="I159" s="87"/>
      <c r="J159" s="87"/>
      <c r="K159" s="87"/>
      <c r="L159" s="87"/>
      <c r="M159" s="87"/>
      <c r="N159" s="87"/>
      <c r="O159" s="87"/>
      <c r="P159" s="87"/>
      <c r="Q159" s="87"/>
      <c r="R159" s="87"/>
      <c r="S159" s="87"/>
      <c r="T159" s="40"/>
      <c r="U159" s="87"/>
      <c r="V159" s="40"/>
      <c r="W159" s="87"/>
    </row>
    <row r="160" spans="2:85" ht="12.75" x14ac:dyDescent="0.2">
      <c r="E160" s="15"/>
      <c r="F160" s="15"/>
      <c r="H160" s="16"/>
      <c r="I160" s="16"/>
      <c r="J160" s="16"/>
      <c r="K160" s="16"/>
      <c r="L160" s="16"/>
      <c r="M160" s="16"/>
      <c r="N160" s="16"/>
      <c r="O160" s="16"/>
      <c r="P160" s="16"/>
      <c r="Q160" s="16"/>
      <c r="R160" s="16"/>
      <c r="S160" s="16"/>
    </row>
    <row r="161" spans="4:19" x14ac:dyDescent="0.25">
      <c r="H161" s="47"/>
      <c r="I161" s="47"/>
      <c r="J161" s="47"/>
      <c r="K161" s="47"/>
      <c r="L161" s="47"/>
      <c r="M161" s="47"/>
      <c r="N161" s="47"/>
      <c r="O161" s="47"/>
      <c r="P161" s="47"/>
      <c r="Q161" s="47"/>
      <c r="R161" s="47"/>
      <c r="S161" s="47"/>
    </row>
    <row r="162" spans="4:19" x14ac:dyDescent="0.25">
      <c r="H162" s="46"/>
      <c r="I162" s="46"/>
      <c r="J162" s="46"/>
      <c r="K162" s="46"/>
      <c r="L162" s="46"/>
      <c r="M162" s="46"/>
      <c r="N162" s="46"/>
      <c r="O162" s="46"/>
      <c r="P162" s="46"/>
      <c r="Q162" s="46"/>
      <c r="R162" s="46"/>
      <c r="S162" s="46"/>
    </row>
    <row r="164" spans="4:19" x14ac:dyDescent="0.25">
      <c r="H164" s="45"/>
      <c r="I164" s="45"/>
      <c r="J164" s="45"/>
      <c r="K164" s="45"/>
      <c r="L164" s="45"/>
      <c r="M164" s="45"/>
      <c r="N164" s="45"/>
      <c r="O164" s="45"/>
      <c r="P164" s="45"/>
      <c r="Q164" s="45"/>
      <c r="R164" s="45"/>
      <c r="S164" s="45"/>
    </row>
    <row r="166" spans="4:19" x14ac:dyDescent="0.25">
      <c r="D166" s="17"/>
      <c r="E166" s="44"/>
    </row>
    <row r="167" spans="4:19" x14ac:dyDescent="0.25">
      <c r="D167" s="17"/>
      <c r="E167" s="44"/>
    </row>
  </sheetData>
  <mergeCells count="101">
    <mergeCell ref="F134:G134"/>
    <mergeCell ref="J134:K134"/>
    <mergeCell ref="N134:O134"/>
    <mergeCell ref="B138:C138"/>
    <mergeCell ref="F138:G138"/>
    <mergeCell ref="F132:G132"/>
    <mergeCell ref="B144:C144"/>
    <mergeCell ref="F144:G144"/>
    <mergeCell ref="CC144:CD144"/>
    <mergeCell ref="J132:K132"/>
    <mergeCell ref="N132:O132"/>
    <mergeCell ref="F133:G133"/>
    <mergeCell ref="J133:K133"/>
    <mergeCell ref="N133:O133"/>
    <mergeCell ref="CF144:CG144"/>
    <mergeCell ref="B145:C145"/>
    <mergeCell ref="F145:G145"/>
    <mergeCell ref="CC145:CD145"/>
    <mergeCell ref="CF145:CG145"/>
    <mergeCell ref="CF138:CG138"/>
    <mergeCell ref="B142:C142"/>
    <mergeCell ref="B143:C143"/>
    <mergeCell ref="F143:G143"/>
    <mergeCell ref="CC143:CD143"/>
    <mergeCell ref="CF143:CG143"/>
    <mergeCell ref="CC138:CD138"/>
    <mergeCell ref="F131:G131"/>
    <mergeCell ref="J131:K131"/>
    <mergeCell ref="N131:O131"/>
    <mergeCell ref="B112:C112"/>
    <mergeCell ref="F128:G128"/>
    <mergeCell ref="J128:K128"/>
    <mergeCell ref="N128:O128"/>
    <mergeCell ref="F129:G129"/>
    <mergeCell ref="J129:K129"/>
    <mergeCell ref="N129:O129"/>
    <mergeCell ref="B16:C16"/>
    <mergeCell ref="B19:C19"/>
    <mergeCell ref="B21:C21"/>
    <mergeCell ref="B24:C24"/>
    <mergeCell ref="B25:C25"/>
    <mergeCell ref="B28:C28"/>
    <mergeCell ref="F130:G130"/>
    <mergeCell ref="J130:K130"/>
    <mergeCell ref="N130:O130"/>
    <mergeCell ref="B105:C105"/>
    <mergeCell ref="B30:C30"/>
    <mergeCell ref="B32:C32"/>
    <mergeCell ref="B38:C38"/>
    <mergeCell ref="B40:C40"/>
    <mergeCell ref="B41:C41"/>
    <mergeCell ref="B43:C43"/>
    <mergeCell ref="B58:C58"/>
    <mergeCell ref="B60:C60"/>
    <mergeCell ref="B86:C86"/>
    <mergeCell ref="B102:C102"/>
    <mergeCell ref="B103:C103"/>
    <mergeCell ref="CB12:CB13"/>
    <mergeCell ref="BR12:BS12"/>
    <mergeCell ref="AH12:AI12"/>
    <mergeCell ref="BT12:BU12"/>
    <mergeCell ref="BV12:BW12"/>
    <mergeCell ref="BX12:BY12"/>
    <mergeCell ref="B14:C14"/>
    <mergeCell ref="B15:C15"/>
    <mergeCell ref="BH12:BI12"/>
    <mergeCell ref="BJ12:BK12"/>
    <mergeCell ref="BL12:BM12"/>
    <mergeCell ref="BN12:BO12"/>
    <mergeCell ref="BP12:BQ12"/>
    <mergeCell ref="BZ12:CA12"/>
    <mergeCell ref="AV12:AW12"/>
    <mergeCell ref="AX12:AY12"/>
    <mergeCell ref="AZ12:BA12"/>
    <mergeCell ref="AF12:AG12"/>
    <mergeCell ref="AR12:AS12"/>
    <mergeCell ref="AT12:AU12"/>
    <mergeCell ref="CK1:CL1"/>
    <mergeCell ref="B12:C13"/>
    <mergeCell ref="D12:D13"/>
    <mergeCell ref="E12:H12"/>
    <mergeCell ref="I12:L12"/>
    <mergeCell ref="M12:P12"/>
    <mergeCell ref="Q12:R12"/>
    <mergeCell ref="S12:S13"/>
    <mergeCell ref="T12:U12"/>
    <mergeCell ref="V12:W12"/>
    <mergeCell ref="X12:Y12"/>
    <mergeCell ref="Z12:AA12"/>
    <mergeCell ref="AB12:AC12"/>
    <mergeCell ref="AD12:AE12"/>
    <mergeCell ref="CF12:CG12"/>
    <mergeCell ref="BB12:BC12"/>
    <mergeCell ref="BD12:BE12"/>
    <mergeCell ref="BF12:BG12"/>
    <mergeCell ref="AJ12:AK12"/>
    <mergeCell ref="AL12:AM12"/>
    <mergeCell ref="AN12:AO12"/>
    <mergeCell ref="AP12:AQ12"/>
    <mergeCell ref="CC12:CD12"/>
    <mergeCell ref="CE12:CE13"/>
  </mergeCells>
  <conditionalFormatting sqref="BZ127">
    <cfRule type="cellIs" dxfId="313" priority="76" operator="between">
      <formula>1</formula>
      <formula>100000000000000000</formula>
    </cfRule>
  </conditionalFormatting>
  <conditionalFormatting sqref="AD20">
    <cfRule type="cellIs" dxfId="312" priority="75" operator="between">
      <formula>1</formula>
      <formula>100000000000000000</formula>
    </cfRule>
  </conditionalFormatting>
  <conditionalFormatting sqref="AD22">
    <cfRule type="cellIs" dxfId="311" priority="74" operator="between">
      <formula>1</formula>
      <formula>100000000000000000</formula>
    </cfRule>
  </conditionalFormatting>
  <conditionalFormatting sqref="AD48">
    <cfRule type="cellIs" dxfId="310" priority="72" operator="between">
      <formula>1</formula>
      <formula>100000000000000000</formula>
    </cfRule>
  </conditionalFormatting>
  <conditionalFormatting sqref="AD52">
    <cfRule type="cellIs" dxfId="309" priority="68" operator="between">
      <formula>1</formula>
      <formula>100000000000000000</formula>
    </cfRule>
  </conditionalFormatting>
  <conditionalFormatting sqref="AD49">
    <cfRule type="cellIs" dxfId="308" priority="71" operator="between">
      <formula>1</formula>
      <formula>100000000000000000</formula>
    </cfRule>
  </conditionalFormatting>
  <conditionalFormatting sqref="AD50">
    <cfRule type="cellIs" dxfId="307" priority="70" operator="between">
      <formula>1</formula>
      <formula>100000000000000000</formula>
    </cfRule>
  </conditionalFormatting>
  <conditionalFormatting sqref="AD51">
    <cfRule type="cellIs" dxfId="306" priority="69" operator="between">
      <formula>1</formula>
      <formula>100000000000000000</formula>
    </cfRule>
  </conditionalFormatting>
  <conditionalFormatting sqref="AD53">
    <cfRule type="cellIs" dxfId="305" priority="67" operator="between">
      <formula>1</formula>
      <formula>100000000000000000</formula>
    </cfRule>
  </conditionalFormatting>
  <conditionalFormatting sqref="AD57">
    <cfRule type="cellIs" dxfId="304" priority="63" operator="between">
      <formula>1</formula>
      <formula>100000000000000000</formula>
    </cfRule>
  </conditionalFormatting>
  <conditionalFormatting sqref="AD46">
    <cfRule type="cellIs" dxfId="303" priority="62" operator="between">
      <formula>1</formula>
      <formula>100000000000000000</formula>
    </cfRule>
  </conditionalFormatting>
  <conditionalFormatting sqref="AD47">
    <cfRule type="cellIs" dxfId="302" priority="61" operator="between">
      <formula>1</formula>
      <formula>100000000000000000</formula>
    </cfRule>
  </conditionalFormatting>
  <conditionalFormatting sqref="AD54">
    <cfRule type="cellIs" dxfId="301" priority="66" operator="between">
      <formula>1</formula>
      <formula>100000000000000000</formula>
    </cfRule>
  </conditionalFormatting>
  <conditionalFormatting sqref="AD42">
    <cfRule type="cellIs" dxfId="300" priority="73" operator="between">
      <formula>1</formula>
      <formula>100000000000000000</formula>
    </cfRule>
  </conditionalFormatting>
  <conditionalFormatting sqref="AD56">
    <cfRule type="cellIs" dxfId="299" priority="64" operator="between">
      <formula>1</formula>
      <formula>100000000000000000</formula>
    </cfRule>
  </conditionalFormatting>
  <conditionalFormatting sqref="AD55">
    <cfRule type="cellIs" dxfId="298" priority="65" operator="between">
      <formula>1</formula>
      <formula>100000000000000000</formula>
    </cfRule>
  </conditionalFormatting>
  <conditionalFormatting sqref="AD115">
    <cfRule type="cellIs" dxfId="297" priority="60" operator="between">
      <formula>1</formula>
      <formula>100000000000000000</formula>
    </cfRule>
  </conditionalFormatting>
  <conditionalFormatting sqref="AD109">
    <cfRule type="cellIs" dxfId="296" priority="55" operator="between">
      <formula>1</formula>
      <formula>100000000000000000</formula>
    </cfRule>
  </conditionalFormatting>
  <conditionalFormatting sqref="AD104 AD106:AD107 AD114">
    <cfRule type="cellIs" dxfId="295" priority="58" operator="between">
      <formula>1</formula>
      <formula>100000000000000000</formula>
    </cfRule>
  </conditionalFormatting>
  <conditionalFormatting sqref="AD108">
    <cfRule type="cellIs" dxfId="294" priority="56" operator="between">
      <formula>1</formula>
      <formula>100000000000000000</formula>
    </cfRule>
  </conditionalFormatting>
  <conditionalFormatting sqref="AD113">
    <cfRule type="cellIs" dxfId="293" priority="57" operator="between">
      <formula>1</formula>
      <formula>100000000000000000</formula>
    </cfRule>
  </conditionalFormatting>
  <conditionalFormatting sqref="AD111">
    <cfRule type="cellIs" dxfId="292" priority="53" operator="between">
      <formula>1</formula>
      <formula>100000000000000000</formula>
    </cfRule>
  </conditionalFormatting>
  <conditionalFormatting sqref="AD116">
    <cfRule type="cellIs" dxfId="291" priority="59" operator="between">
      <formula>1</formula>
      <formula>100000000000000000</formula>
    </cfRule>
  </conditionalFormatting>
  <conditionalFormatting sqref="AD110">
    <cfRule type="cellIs" dxfId="290" priority="54" operator="between">
      <formula>1</formula>
      <formula>100000000000000000</formula>
    </cfRule>
  </conditionalFormatting>
  <conditionalFormatting sqref="AD119">
    <cfRule type="cellIs" dxfId="289" priority="50" operator="between">
      <formula>1</formula>
      <formula>100000000000000000</formula>
    </cfRule>
  </conditionalFormatting>
  <conditionalFormatting sqref="AD120">
    <cfRule type="cellIs" dxfId="288" priority="49" operator="between">
      <formula>1</formula>
      <formula>100000000000000000</formula>
    </cfRule>
  </conditionalFormatting>
  <conditionalFormatting sqref="AD117">
    <cfRule type="cellIs" dxfId="287" priority="52" operator="between">
      <formula>1</formula>
      <formula>100000000000000000</formula>
    </cfRule>
  </conditionalFormatting>
  <conditionalFormatting sqref="AD118">
    <cfRule type="cellIs" dxfId="286" priority="51" operator="between">
      <formula>1</formula>
      <formula>100000000000000000</formula>
    </cfRule>
  </conditionalFormatting>
  <conditionalFormatting sqref="AD125">
    <cfRule type="cellIs" dxfId="285" priority="44" operator="between">
      <formula>1</formula>
      <formula>100000000000000000</formula>
    </cfRule>
  </conditionalFormatting>
  <conditionalFormatting sqref="AD126">
    <cfRule type="cellIs" dxfId="284" priority="43" operator="between">
      <formula>1</formula>
      <formula>100000000000000000</formula>
    </cfRule>
  </conditionalFormatting>
  <conditionalFormatting sqref="AD123">
    <cfRule type="cellIs" dxfId="283" priority="46" operator="between">
      <formula>1</formula>
      <formula>100000000000000000</formula>
    </cfRule>
  </conditionalFormatting>
  <conditionalFormatting sqref="AD124">
    <cfRule type="cellIs" dxfId="282" priority="45" operator="between">
      <formula>1</formula>
      <formula>100000000000000000</formula>
    </cfRule>
  </conditionalFormatting>
  <conditionalFormatting sqref="AD122">
    <cfRule type="cellIs" dxfId="281" priority="47" operator="between">
      <formula>1</formula>
      <formula>100000000000000000</formula>
    </cfRule>
  </conditionalFormatting>
  <conditionalFormatting sqref="AD121">
    <cfRule type="cellIs" dxfId="280" priority="48" operator="between">
      <formula>1</formula>
      <formula>100000000000000000</formula>
    </cfRule>
  </conditionalFormatting>
  <conditionalFormatting sqref="AD23">
    <cfRule type="cellIs" dxfId="279" priority="42" operator="between">
      <formula>1</formula>
      <formula>100000000000000000</formula>
    </cfRule>
  </conditionalFormatting>
  <conditionalFormatting sqref="AD17">
    <cfRule type="cellIs" dxfId="278" priority="41" operator="between">
      <formula>1</formula>
      <formula>100000000000000000</formula>
    </cfRule>
  </conditionalFormatting>
  <conditionalFormatting sqref="AD18">
    <cfRule type="cellIs" dxfId="277" priority="40" operator="between">
      <formula>1</formula>
      <formula>100000000000000000</formula>
    </cfRule>
  </conditionalFormatting>
  <conditionalFormatting sqref="AD31">
    <cfRule type="cellIs" dxfId="276" priority="39" operator="between">
      <formula>1</formula>
      <formula>100000000000000000</formula>
    </cfRule>
  </conditionalFormatting>
  <conditionalFormatting sqref="AD33">
    <cfRule type="cellIs" dxfId="275" priority="38" operator="between">
      <formula>1</formula>
      <formula>100000000000000000</formula>
    </cfRule>
  </conditionalFormatting>
  <conditionalFormatting sqref="AD59">
    <cfRule type="cellIs" dxfId="274" priority="37" operator="between">
      <formula>1</formula>
      <formula>100000000000000000</formula>
    </cfRule>
  </conditionalFormatting>
  <conditionalFormatting sqref="AD70">
    <cfRule type="cellIs" dxfId="273" priority="29" operator="between">
      <formula>1</formula>
      <formula>100000000000000000</formula>
    </cfRule>
  </conditionalFormatting>
  <conditionalFormatting sqref="AD61">
    <cfRule type="cellIs" dxfId="272" priority="36" operator="between">
      <formula>1</formula>
      <formula>100000000000000000</formula>
    </cfRule>
  </conditionalFormatting>
  <conditionalFormatting sqref="AD65">
    <cfRule type="cellIs" dxfId="271" priority="32" operator="between">
      <formula>1</formula>
      <formula>100000000000000000</formula>
    </cfRule>
  </conditionalFormatting>
  <conditionalFormatting sqref="AD73">
    <cfRule type="cellIs" dxfId="270" priority="26" operator="between">
      <formula>1</formula>
      <formula>100000000000000000</formula>
    </cfRule>
  </conditionalFormatting>
  <conditionalFormatting sqref="AD72">
    <cfRule type="cellIs" dxfId="269" priority="27" operator="between">
      <formula>1</formula>
      <formula>100000000000000000</formula>
    </cfRule>
  </conditionalFormatting>
  <conditionalFormatting sqref="AD74">
    <cfRule type="cellIs" dxfId="268" priority="24" operator="between">
      <formula>1</formula>
      <formula>100000000000000000</formula>
    </cfRule>
  </conditionalFormatting>
  <conditionalFormatting sqref="AD64">
    <cfRule type="cellIs" dxfId="267" priority="35" operator="between">
      <formula>1</formula>
      <formula>100000000000000000</formula>
    </cfRule>
  </conditionalFormatting>
  <conditionalFormatting sqref="AD66">
    <cfRule type="cellIs" dxfId="266" priority="34" operator="between">
      <formula>1</formula>
      <formula>100000000000000000</formula>
    </cfRule>
  </conditionalFormatting>
  <conditionalFormatting sqref="AD67">
    <cfRule type="cellIs" dxfId="265" priority="33" operator="between">
      <formula>1</formula>
      <formula>100000000000000000</formula>
    </cfRule>
  </conditionalFormatting>
  <conditionalFormatting sqref="AD71">
    <cfRule type="cellIs" dxfId="264" priority="28" operator="between">
      <formula>1</formula>
      <formula>100000000000000000</formula>
    </cfRule>
  </conditionalFormatting>
  <conditionalFormatting sqref="AD68">
    <cfRule type="cellIs" dxfId="263" priority="31" operator="between">
      <formula>1</formula>
      <formula>100000000000000000</formula>
    </cfRule>
  </conditionalFormatting>
  <conditionalFormatting sqref="AD69">
    <cfRule type="cellIs" dxfId="262" priority="30" operator="between">
      <formula>1</formula>
      <formula>100000000000000000</formula>
    </cfRule>
  </conditionalFormatting>
  <conditionalFormatting sqref="AD75">
    <cfRule type="cellIs" dxfId="261" priority="25" operator="between">
      <formula>1</formula>
      <formula>100000000000000000</formula>
    </cfRule>
  </conditionalFormatting>
  <conditionalFormatting sqref="AD76">
    <cfRule type="cellIs" dxfId="260" priority="23" operator="between">
      <formula>1</formula>
      <formula>100000000000000000</formula>
    </cfRule>
  </conditionalFormatting>
  <conditionalFormatting sqref="AD79">
    <cfRule type="cellIs" dxfId="259" priority="21" operator="between">
      <formula>1</formula>
      <formula>100000000000000000</formula>
    </cfRule>
  </conditionalFormatting>
  <conditionalFormatting sqref="AD78">
    <cfRule type="cellIs" dxfId="258" priority="22" operator="between">
      <formula>1</formula>
      <formula>100000000000000000</formula>
    </cfRule>
  </conditionalFormatting>
  <conditionalFormatting sqref="AD77">
    <cfRule type="cellIs" dxfId="257" priority="20" operator="between">
      <formula>1</formula>
      <formula>100000000000000000</formula>
    </cfRule>
  </conditionalFormatting>
  <conditionalFormatting sqref="AD80">
    <cfRule type="cellIs" dxfId="256" priority="19" operator="between">
      <formula>1</formula>
      <formula>100000000000000000</formula>
    </cfRule>
  </conditionalFormatting>
  <conditionalFormatting sqref="AD84">
    <cfRule type="cellIs" dxfId="255" priority="16" operator="between">
      <formula>1</formula>
      <formula>100000000000000000</formula>
    </cfRule>
  </conditionalFormatting>
  <conditionalFormatting sqref="AD82">
    <cfRule type="cellIs" dxfId="254" priority="18" operator="between">
      <formula>1</formula>
      <formula>100000000000000000</formula>
    </cfRule>
  </conditionalFormatting>
  <conditionalFormatting sqref="AD83">
    <cfRule type="cellIs" dxfId="253" priority="17" operator="between">
      <formula>1</formula>
      <formula>100000000000000000</formula>
    </cfRule>
  </conditionalFormatting>
  <conditionalFormatting sqref="AD87">
    <cfRule type="cellIs" dxfId="252" priority="15" operator="between">
      <formula>1</formula>
      <formula>100000000000000000</formula>
    </cfRule>
  </conditionalFormatting>
  <conditionalFormatting sqref="AD97">
    <cfRule type="cellIs" dxfId="251" priority="5" operator="between">
      <formula>1</formula>
      <formula>100000000000000000</formula>
    </cfRule>
  </conditionalFormatting>
  <conditionalFormatting sqref="AD94">
    <cfRule type="cellIs" dxfId="250" priority="8" operator="between">
      <formula>1</formula>
      <formula>100000000000000000</formula>
    </cfRule>
  </conditionalFormatting>
  <conditionalFormatting sqref="AD96">
    <cfRule type="cellIs" dxfId="249" priority="6" operator="between">
      <formula>1</formula>
      <formula>100000000000000000</formula>
    </cfRule>
  </conditionalFormatting>
  <conditionalFormatting sqref="AD91">
    <cfRule type="cellIs" dxfId="248" priority="11" operator="between">
      <formula>1</formula>
      <formula>100000000000000000</formula>
    </cfRule>
  </conditionalFormatting>
  <conditionalFormatting sqref="AD92">
    <cfRule type="cellIs" dxfId="247" priority="10" operator="between">
      <formula>1</formula>
      <formula>100000000000000000</formula>
    </cfRule>
  </conditionalFormatting>
  <conditionalFormatting sqref="AD93">
    <cfRule type="cellIs" dxfId="246" priority="9" operator="between">
      <formula>1</formula>
      <formula>100000000000000000</formula>
    </cfRule>
  </conditionalFormatting>
  <conditionalFormatting sqref="AD95">
    <cfRule type="cellIs" dxfId="245" priority="7" operator="between">
      <formula>1</formula>
      <formula>100000000000000000</formula>
    </cfRule>
  </conditionalFormatting>
  <conditionalFormatting sqref="AD88">
    <cfRule type="cellIs" dxfId="244" priority="14" operator="between">
      <formula>1</formula>
      <formula>100000000000000000</formula>
    </cfRule>
  </conditionalFormatting>
  <conditionalFormatting sqref="AD89">
    <cfRule type="cellIs" dxfId="243" priority="13" operator="between">
      <formula>1</formula>
      <formula>100000000000000000</formula>
    </cfRule>
  </conditionalFormatting>
  <conditionalFormatting sqref="AD90">
    <cfRule type="cellIs" dxfId="242" priority="12" operator="between">
      <formula>1</formula>
      <formula>100000000000000000</formula>
    </cfRule>
  </conditionalFormatting>
  <conditionalFormatting sqref="AD100">
    <cfRule type="cellIs" dxfId="241" priority="2" operator="between">
      <formula>1</formula>
      <formula>100000000000000000</formula>
    </cfRule>
  </conditionalFormatting>
  <conditionalFormatting sqref="AD101">
    <cfRule type="cellIs" dxfId="240" priority="1" operator="between">
      <formula>1</formula>
      <formula>100000000000000000</formula>
    </cfRule>
  </conditionalFormatting>
  <conditionalFormatting sqref="AD98">
    <cfRule type="cellIs" dxfId="239" priority="4" operator="between">
      <formula>1</formula>
      <formula>100000000000000000</formula>
    </cfRule>
  </conditionalFormatting>
  <conditionalFormatting sqref="AD99">
    <cfRule type="cellIs" dxfId="238" priority="3" operator="between">
      <formula>1</formula>
      <formula>100000000000000000</formula>
    </cfRule>
  </conditionalFormatting>
  <printOptions horizontalCentered="1" verticalCentered="1"/>
  <pageMargins left="0.70866141732283461" right="0.70866141732283461" top="0.74803149606299213" bottom="0.74803149606299213" header="0.31496062992125984" footer="0.31496062992125984"/>
  <pageSetup paperSize="17" scale="39" fitToHeight="0" orientation="landscape" r:id="rId1"/>
  <headerFooter>
    <oddFooter>&amp;L&amp;10ADMÓN. - ESTIMACIÓN - HOJA VIAJERA&amp;R&amp;P/&amp;N</oddFooter>
  </headerFooter>
  <rowBreaks count="6" manualBreakCount="6">
    <brk id="37" max="49" man="1"/>
    <brk id="54" max="41" man="1"/>
    <brk id="69" max="77" man="1"/>
    <brk id="89" max="77" man="1"/>
    <brk id="106" max="77" man="1"/>
    <brk id="122" max="77" man="1"/>
  </rowBreaks>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100E0-B116-4CEC-B80E-998366113C9F}">
  <dimension ref="D2:M67"/>
  <sheetViews>
    <sheetView topLeftCell="A47" workbookViewId="0">
      <selection activeCell="I60" sqref="I60:I62"/>
    </sheetView>
  </sheetViews>
  <sheetFormatPr baseColWidth="10" defaultRowHeight="15" x14ac:dyDescent="0.25"/>
  <cols>
    <col min="5" max="5" width="11.85546875" bestFit="1" customWidth="1"/>
    <col min="9" max="9" width="15.5703125" bestFit="1" customWidth="1"/>
    <col min="13" max="13" width="12.5703125" bestFit="1" customWidth="1"/>
  </cols>
  <sheetData>
    <row r="2" spans="4:9" ht="15.75" x14ac:dyDescent="0.25">
      <c r="E2" s="822" t="s">
        <v>617</v>
      </c>
    </row>
    <row r="3" spans="4:9" x14ac:dyDescent="0.25">
      <c r="D3" s="818" t="s">
        <v>566</v>
      </c>
      <c r="E3" t="s">
        <v>573</v>
      </c>
      <c r="I3" s="778">
        <v>126437.07</v>
      </c>
    </row>
    <row r="4" spans="4:9" x14ac:dyDescent="0.25">
      <c r="D4" s="818" t="s">
        <v>567</v>
      </c>
      <c r="E4" t="s">
        <v>561</v>
      </c>
      <c r="I4" s="778">
        <v>3176415.2252676398</v>
      </c>
    </row>
    <row r="5" spans="4:9" x14ac:dyDescent="0.25">
      <c r="D5" s="818" t="s">
        <v>568</v>
      </c>
      <c r="E5" t="s">
        <v>562</v>
      </c>
      <c r="I5" s="778">
        <v>194433.34</v>
      </c>
    </row>
    <row r="6" spans="4:9" x14ac:dyDescent="0.25">
      <c r="D6" s="818" t="s">
        <v>569</v>
      </c>
      <c r="E6" t="s">
        <v>378</v>
      </c>
      <c r="I6" s="778">
        <v>58000</v>
      </c>
    </row>
    <row r="7" spans="4:9" x14ac:dyDescent="0.25">
      <c r="D7" s="818" t="s">
        <v>570</v>
      </c>
      <c r="E7" t="s">
        <v>563</v>
      </c>
      <c r="I7" s="778">
        <v>104590.16393442624</v>
      </c>
    </row>
    <row r="8" spans="4:9" x14ac:dyDescent="0.25">
      <c r="D8" s="818" t="s">
        <v>574</v>
      </c>
      <c r="E8" t="s">
        <v>565</v>
      </c>
      <c r="I8" s="778">
        <v>123782.10249999999</v>
      </c>
    </row>
    <row r="9" spans="4:9" x14ac:dyDescent="0.25">
      <c r="D9" s="818"/>
      <c r="I9" s="778"/>
    </row>
    <row r="10" spans="4:9" x14ac:dyDescent="0.25">
      <c r="I10" s="778"/>
    </row>
    <row r="11" spans="4:9" ht="15.75" x14ac:dyDescent="0.25">
      <c r="E11" t="s">
        <v>577</v>
      </c>
      <c r="I11" s="830">
        <f>SUM(I3:I10)</f>
        <v>3783657.901702066</v>
      </c>
    </row>
    <row r="12" spans="4:9" ht="15.75" x14ac:dyDescent="0.25">
      <c r="I12" s="829"/>
    </row>
    <row r="13" spans="4:9" ht="15.75" x14ac:dyDescent="0.25">
      <c r="E13" s="822" t="s">
        <v>572</v>
      </c>
      <c r="I13" s="831">
        <f>I11</f>
        <v>3783657.901702066</v>
      </c>
    </row>
    <row r="15" spans="4:9" ht="15.75" x14ac:dyDescent="0.25">
      <c r="E15" s="822" t="s">
        <v>616</v>
      </c>
      <c r="F15" s="822"/>
      <c r="G15" s="822"/>
    </row>
    <row r="16" spans="4:9" x14ac:dyDescent="0.25">
      <c r="D16" s="832" t="s">
        <v>566</v>
      </c>
      <c r="E16" s="823" t="s">
        <v>585</v>
      </c>
      <c r="F16" s="823"/>
      <c r="G16" s="823"/>
      <c r="H16" s="823"/>
      <c r="I16" s="824">
        <v>41760</v>
      </c>
    </row>
    <row r="17" spans="4:9" x14ac:dyDescent="0.25">
      <c r="D17" s="832" t="s">
        <v>567</v>
      </c>
      <c r="E17" s="823" t="s">
        <v>587</v>
      </c>
      <c r="F17" s="823"/>
      <c r="G17" s="823"/>
      <c r="H17" s="823"/>
      <c r="I17" s="824">
        <v>114789.28998056207</v>
      </c>
    </row>
    <row r="18" spans="4:9" x14ac:dyDescent="0.25">
      <c r="D18" s="832" t="s">
        <v>568</v>
      </c>
      <c r="E18" s="823" t="s">
        <v>589</v>
      </c>
      <c r="F18" s="823"/>
      <c r="G18" s="823"/>
      <c r="H18" s="823"/>
      <c r="I18" s="824">
        <v>27650.257000000001</v>
      </c>
    </row>
    <row r="19" spans="4:9" x14ac:dyDescent="0.25">
      <c r="D19" s="832" t="s">
        <v>569</v>
      </c>
      <c r="E19" s="823" t="s">
        <v>590</v>
      </c>
      <c r="F19" s="823"/>
      <c r="G19" s="823"/>
      <c r="H19" s="823"/>
      <c r="I19" s="824">
        <v>30816.483000000004</v>
      </c>
    </row>
    <row r="20" spans="4:9" x14ac:dyDescent="0.25">
      <c r="D20" s="832" t="s">
        <v>570</v>
      </c>
      <c r="E20" s="823" t="s">
        <v>591</v>
      </c>
      <c r="F20" s="823"/>
      <c r="G20" s="823"/>
      <c r="H20" s="823"/>
      <c r="I20" s="824">
        <v>22338.029000000002</v>
      </c>
    </row>
    <row r="21" spans="4:9" x14ac:dyDescent="0.25">
      <c r="D21" s="832" t="s">
        <v>571</v>
      </c>
      <c r="E21" s="823" t="s">
        <v>592</v>
      </c>
      <c r="F21" s="823"/>
      <c r="G21" s="823"/>
      <c r="H21" s="823"/>
      <c r="I21" s="824">
        <v>22338.029000000002</v>
      </c>
    </row>
    <row r="22" spans="4:9" x14ac:dyDescent="0.25">
      <c r="D22" s="832" t="s">
        <v>574</v>
      </c>
      <c r="E22" s="823" t="s">
        <v>593</v>
      </c>
      <c r="F22" s="823"/>
      <c r="G22" s="823"/>
      <c r="H22" s="823"/>
      <c r="I22" s="824">
        <v>22338.029000000002</v>
      </c>
    </row>
    <row r="23" spans="4:9" x14ac:dyDescent="0.25">
      <c r="D23" s="832" t="s">
        <v>582</v>
      </c>
      <c r="E23" s="823" t="s">
        <v>594</v>
      </c>
      <c r="F23" s="823"/>
      <c r="G23" s="823"/>
      <c r="H23" s="823"/>
      <c r="I23" s="824">
        <v>22338.029000000002</v>
      </c>
    </row>
    <row r="24" spans="4:9" x14ac:dyDescent="0.25">
      <c r="D24" s="832" t="s">
        <v>586</v>
      </c>
      <c r="E24" s="823" t="s">
        <v>595</v>
      </c>
      <c r="F24" s="823"/>
      <c r="G24" s="823"/>
      <c r="H24" s="823"/>
      <c r="I24" s="824">
        <v>22338.029000000002</v>
      </c>
    </row>
    <row r="25" spans="4:9" x14ac:dyDescent="0.25">
      <c r="D25" s="832" t="s">
        <v>588</v>
      </c>
      <c r="E25" s="823" t="s">
        <v>583</v>
      </c>
      <c r="F25" s="823"/>
      <c r="G25" s="823"/>
      <c r="H25" s="823"/>
      <c r="I25" s="824">
        <v>17321.172000000002</v>
      </c>
    </row>
    <row r="26" spans="4:9" x14ac:dyDescent="0.25">
      <c r="D26" s="832" t="s">
        <v>596</v>
      </c>
      <c r="E26" s="823" t="s">
        <v>584</v>
      </c>
      <c r="F26" s="823"/>
      <c r="G26" s="823"/>
      <c r="H26" s="823"/>
      <c r="I26" s="824">
        <v>164935.15966981289</v>
      </c>
    </row>
    <row r="27" spans="4:9" x14ac:dyDescent="0.25">
      <c r="D27" s="832" t="s">
        <v>600</v>
      </c>
      <c r="E27" s="823" t="s">
        <v>578</v>
      </c>
      <c r="F27" s="823"/>
      <c r="G27" s="823"/>
      <c r="H27" s="823"/>
      <c r="I27" s="824">
        <v>17321.172000000002</v>
      </c>
    </row>
    <row r="28" spans="4:9" x14ac:dyDescent="0.25">
      <c r="D28" s="832" t="s">
        <v>599</v>
      </c>
      <c r="E28" s="823" t="s">
        <v>579</v>
      </c>
      <c r="F28" s="823"/>
      <c r="G28" s="823"/>
      <c r="H28" s="823"/>
      <c r="I28" s="824">
        <v>164950.48109662897</v>
      </c>
    </row>
    <row r="29" spans="4:9" x14ac:dyDescent="0.25">
      <c r="D29" s="832" t="s">
        <v>601</v>
      </c>
      <c r="E29" s="823" t="s">
        <v>603</v>
      </c>
      <c r="F29" s="823"/>
      <c r="G29" s="823"/>
      <c r="H29" s="823"/>
      <c r="I29" s="824">
        <v>5689.3025000000007</v>
      </c>
    </row>
    <row r="30" spans="4:9" x14ac:dyDescent="0.25">
      <c r="D30" s="832" t="s">
        <v>602</v>
      </c>
      <c r="E30" s="823" t="s">
        <v>604</v>
      </c>
      <c r="F30" s="823"/>
      <c r="G30" s="823"/>
      <c r="H30" s="823"/>
      <c r="I30" s="824">
        <v>5689.3025000000007</v>
      </c>
    </row>
    <row r="31" spans="4:9" x14ac:dyDescent="0.25">
      <c r="D31" s="832" t="s">
        <v>614</v>
      </c>
      <c r="E31" s="823" t="s">
        <v>605</v>
      </c>
      <c r="F31" s="823"/>
      <c r="G31" s="823"/>
      <c r="H31" s="823"/>
      <c r="I31" s="824">
        <v>5689.3025000000007</v>
      </c>
    </row>
    <row r="32" spans="4:9" x14ac:dyDescent="0.25">
      <c r="D32" s="832" t="s">
        <v>615</v>
      </c>
      <c r="E32" s="823" t="s">
        <v>612</v>
      </c>
      <c r="F32" s="823"/>
      <c r="G32" s="823"/>
      <c r="H32" s="823"/>
      <c r="I32" s="824">
        <v>6630.8744999999999</v>
      </c>
    </row>
    <row r="34" spans="4:10" ht="15.75" x14ac:dyDescent="0.25">
      <c r="E34" t="s">
        <v>572</v>
      </c>
      <c r="I34" s="819">
        <f>SUM(I17:I33)</f>
        <v>673172.94174700393</v>
      </c>
    </row>
    <row r="36" spans="4:10" x14ac:dyDescent="0.25">
      <c r="D36" s="818" t="s">
        <v>571</v>
      </c>
      <c r="E36" t="s">
        <v>564</v>
      </c>
      <c r="I36" s="778">
        <v>79185.404999999999</v>
      </c>
      <c r="J36" t="s">
        <v>618</v>
      </c>
    </row>
    <row r="47" spans="4:10" ht="15.75" x14ac:dyDescent="0.25">
      <c r="E47" s="822" t="s">
        <v>627</v>
      </c>
    </row>
    <row r="48" spans="4:10" x14ac:dyDescent="0.25">
      <c r="D48" s="847" t="s">
        <v>566</v>
      </c>
      <c r="E48" s="848" t="s">
        <v>628</v>
      </c>
      <c r="F48" s="848"/>
      <c r="G48" s="848"/>
      <c r="H48" s="848"/>
      <c r="I48" s="849">
        <v>161594.78111111111</v>
      </c>
    </row>
    <row r="49" spans="4:13" x14ac:dyDescent="0.25">
      <c r="D49" s="847" t="s">
        <v>567</v>
      </c>
      <c r="E49" s="848" t="s">
        <v>629</v>
      </c>
      <c r="F49" s="848"/>
      <c r="G49" s="848"/>
      <c r="H49" s="848"/>
      <c r="I49" s="849">
        <v>10308.488965517241</v>
      </c>
    </row>
    <row r="50" spans="4:13" x14ac:dyDescent="0.25">
      <c r="D50" s="847" t="s">
        <v>568</v>
      </c>
      <c r="E50" s="848" t="s">
        <v>631</v>
      </c>
      <c r="F50" s="848"/>
      <c r="G50" s="848"/>
      <c r="H50" s="848"/>
      <c r="I50" s="849">
        <v>126437.07</v>
      </c>
    </row>
    <row r="51" spans="4:13" x14ac:dyDescent="0.25">
      <c r="D51" s="847" t="s">
        <v>569</v>
      </c>
      <c r="E51" s="848" t="s">
        <v>634</v>
      </c>
      <c r="F51" s="848"/>
      <c r="G51" s="848"/>
      <c r="H51" s="848"/>
      <c r="I51" s="849">
        <v>66425.373913043484</v>
      </c>
    </row>
    <row r="52" spans="4:13" x14ac:dyDescent="0.25">
      <c r="D52" s="847" t="s">
        <v>570</v>
      </c>
      <c r="E52" s="848" t="s">
        <v>638</v>
      </c>
      <c r="F52" s="848"/>
      <c r="G52" s="848"/>
      <c r="H52" s="848"/>
      <c r="I52" s="849">
        <v>281791.68199230859</v>
      </c>
    </row>
    <row r="53" spans="4:13" x14ac:dyDescent="0.25">
      <c r="D53" s="847" t="s">
        <v>571</v>
      </c>
      <c r="E53" s="848" t="s">
        <v>639</v>
      </c>
      <c r="F53" s="848"/>
      <c r="G53" s="848"/>
      <c r="H53" s="848"/>
      <c r="I53" s="849">
        <v>66664.37380175521</v>
      </c>
    </row>
    <row r="54" spans="4:13" x14ac:dyDescent="0.25">
      <c r="D54" s="847" t="s">
        <v>574</v>
      </c>
      <c r="E54" s="848" t="s">
        <v>640</v>
      </c>
      <c r="F54" s="848"/>
      <c r="G54" s="848"/>
      <c r="H54" s="848"/>
      <c r="I54" s="849">
        <v>194433.34</v>
      </c>
    </row>
    <row r="55" spans="4:13" x14ac:dyDescent="0.25">
      <c r="D55" s="847" t="s">
        <v>582</v>
      </c>
      <c r="E55" s="848" t="s">
        <v>214</v>
      </c>
      <c r="F55" s="848"/>
      <c r="G55" s="848"/>
      <c r="H55" s="848"/>
      <c r="I55" s="849">
        <v>87000</v>
      </c>
      <c r="M55" s="1">
        <f>I48+I49+I51+I53+I55+I63</f>
        <v>522289.96779142704</v>
      </c>
    </row>
    <row r="56" spans="4:13" x14ac:dyDescent="0.25">
      <c r="D56" s="847" t="s">
        <v>586</v>
      </c>
      <c r="E56" s="848" t="s">
        <v>216</v>
      </c>
      <c r="F56" s="848"/>
      <c r="G56" s="848"/>
      <c r="H56" s="848"/>
      <c r="I56" s="849">
        <v>11368</v>
      </c>
      <c r="M56" s="778">
        <v>903748.56</v>
      </c>
    </row>
    <row r="57" spans="4:13" x14ac:dyDescent="0.25">
      <c r="D57" s="847" t="s">
        <v>588</v>
      </c>
      <c r="E57" s="848" t="s">
        <v>217</v>
      </c>
      <c r="F57" s="848"/>
      <c r="G57" s="848"/>
      <c r="H57" s="848"/>
      <c r="I57" s="849">
        <v>41760</v>
      </c>
    </row>
    <row r="58" spans="4:13" x14ac:dyDescent="0.25">
      <c r="D58" s="847" t="s">
        <v>596</v>
      </c>
      <c r="E58" s="848" t="s">
        <v>218</v>
      </c>
      <c r="F58" s="848"/>
      <c r="G58" s="848"/>
      <c r="H58" s="848"/>
      <c r="I58" s="849">
        <v>74163.93442622952</v>
      </c>
      <c r="M58" s="844">
        <f>M56-M55</f>
        <v>381458.59220857301</v>
      </c>
    </row>
    <row r="59" spans="4:13" x14ac:dyDescent="0.25">
      <c r="D59" s="847" t="s">
        <v>600</v>
      </c>
      <c r="E59" s="848" t="s">
        <v>644</v>
      </c>
      <c r="F59" s="848"/>
      <c r="G59" s="848"/>
      <c r="H59" s="848"/>
      <c r="I59" s="849">
        <v>150452.26949999999</v>
      </c>
    </row>
    <row r="60" spans="4:13" x14ac:dyDescent="0.25">
      <c r="D60" s="841" t="s">
        <v>599</v>
      </c>
      <c r="E60" s="842" t="s">
        <v>645</v>
      </c>
      <c r="F60" s="842"/>
      <c r="G60" s="842"/>
      <c r="H60" s="842"/>
      <c r="I60" s="843">
        <v>123782.10249999999</v>
      </c>
    </row>
    <row r="61" spans="4:13" x14ac:dyDescent="0.25">
      <c r="D61" s="841" t="s">
        <v>601</v>
      </c>
      <c r="E61" s="842" t="s">
        <v>646</v>
      </c>
      <c r="F61" s="842"/>
      <c r="G61" s="842"/>
      <c r="H61" s="842"/>
      <c r="I61" s="843">
        <v>123782.10249999999</v>
      </c>
    </row>
    <row r="62" spans="4:13" x14ac:dyDescent="0.25">
      <c r="D62" s="841" t="s">
        <v>602</v>
      </c>
      <c r="E62" s="842" t="s">
        <v>647</v>
      </c>
      <c r="F62" s="842"/>
      <c r="G62" s="842"/>
      <c r="H62" s="842"/>
      <c r="I62" s="843">
        <v>123782.10249999999</v>
      </c>
    </row>
    <row r="63" spans="4:13" x14ac:dyDescent="0.25">
      <c r="D63" s="847" t="s">
        <v>614</v>
      </c>
      <c r="E63" s="848" t="s">
        <v>648</v>
      </c>
      <c r="F63" s="848"/>
      <c r="G63" s="848"/>
      <c r="H63" s="848"/>
      <c r="I63" s="849">
        <v>130296.95</v>
      </c>
    </row>
    <row r="64" spans="4:13" x14ac:dyDescent="0.25">
      <c r="D64" s="818"/>
      <c r="I64" s="778"/>
    </row>
    <row r="65" spans="5:9" ht="15.75" x14ac:dyDescent="0.25">
      <c r="E65" t="s">
        <v>577</v>
      </c>
      <c r="I65" s="830">
        <f>I60+I61+K62+I62</f>
        <v>371346.3075</v>
      </c>
    </row>
    <row r="66" spans="5:9" ht="15.75" x14ac:dyDescent="0.25">
      <c r="I66" s="829"/>
    </row>
    <row r="67" spans="5:9" ht="15.75" x14ac:dyDescent="0.25">
      <c r="E67" s="822" t="s">
        <v>572</v>
      </c>
      <c r="I67" s="831">
        <f>I65</f>
        <v>371346.3075</v>
      </c>
    </row>
  </sheetData>
  <phoneticPr fontId="41"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86633-B9A5-49BA-8271-ED0E89E45BE5}">
  <sheetPr>
    <tabColor rgb="FF00B0F0"/>
    <pageSetUpPr fitToPage="1"/>
  </sheetPr>
  <dimension ref="A1:AB93"/>
  <sheetViews>
    <sheetView showGridLines="0" view="pageBreakPreview" zoomScale="40" zoomScaleNormal="40" zoomScaleSheetLayoutView="40" workbookViewId="0">
      <selection activeCell="D15" sqref="D15:Z20"/>
    </sheetView>
  </sheetViews>
  <sheetFormatPr baseColWidth="10" defaultColWidth="11.42578125" defaultRowHeight="12.75" x14ac:dyDescent="0.2"/>
  <cols>
    <col min="1" max="1" width="5.140625" style="65" customWidth="1"/>
    <col min="2" max="8" width="11.42578125" style="65"/>
    <col min="9" max="9" width="11.42578125" style="65" customWidth="1"/>
    <col min="10" max="14" width="11.42578125" style="65"/>
    <col min="15" max="15" width="4.7109375" style="65" customWidth="1"/>
    <col min="16" max="16" width="16.42578125" style="65" customWidth="1"/>
    <col min="17" max="17" width="21.5703125" style="65" customWidth="1"/>
    <col min="18" max="18" width="22.85546875" style="65" customWidth="1"/>
    <col min="19" max="19" width="17.7109375" style="65" customWidth="1"/>
    <col min="20" max="20" width="19.7109375" style="65" customWidth="1"/>
    <col min="21" max="21" width="27.7109375"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3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3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626</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626</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201">
        <v>45986</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203" t="s">
        <v>625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636"/>
      <c r="V13" s="981" t="s">
        <v>58</v>
      </c>
      <c r="W13" s="981"/>
      <c r="X13" s="636" t="s">
        <v>67</v>
      </c>
      <c r="Y13" s="981" t="s">
        <v>78</v>
      </c>
      <c r="Z13" s="981"/>
    </row>
    <row r="14" spans="1:28" ht="14.25" customHeight="1" x14ac:dyDescent="0.2">
      <c r="B14" s="950" t="s">
        <v>129</v>
      </c>
      <c r="C14" s="951"/>
      <c r="D14" s="956" t="s">
        <v>132</v>
      </c>
      <c r="E14" s="956"/>
      <c r="F14" s="956"/>
      <c r="G14" s="956"/>
      <c r="H14" s="956"/>
      <c r="I14" s="956"/>
      <c r="J14" s="956"/>
      <c r="K14" s="956"/>
      <c r="L14" s="956"/>
      <c r="M14" s="956"/>
      <c r="N14" s="956"/>
      <c r="P14" s="286"/>
      <c r="Q14" s="634"/>
      <c r="R14" s="634"/>
      <c r="S14" s="634"/>
      <c r="T14" s="634"/>
      <c r="U14" s="634"/>
      <c r="V14" s="957"/>
      <c r="W14" s="957"/>
      <c r="X14" s="965" t="s">
        <v>79</v>
      </c>
      <c r="Y14" s="957"/>
      <c r="Z14" s="957"/>
    </row>
    <row r="15" spans="1:28" ht="19.899999999999999" customHeight="1" x14ac:dyDescent="0.2">
      <c r="B15" s="952"/>
      <c r="C15" s="953"/>
      <c r="D15" s="956"/>
      <c r="E15" s="956"/>
      <c r="F15" s="956"/>
      <c r="G15" s="956"/>
      <c r="H15" s="956"/>
      <c r="I15" s="956"/>
      <c r="J15" s="956"/>
      <c r="K15" s="956"/>
      <c r="L15" s="956"/>
      <c r="M15" s="956"/>
      <c r="N15" s="956"/>
      <c r="O15" s="70"/>
      <c r="P15" s="287"/>
      <c r="Q15" s="634"/>
      <c r="R15" s="634"/>
      <c r="S15" s="968"/>
      <c r="T15" s="969"/>
      <c r="U15" s="635"/>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634"/>
      <c r="R16" s="634"/>
      <c r="S16" s="635"/>
      <c r="T16" s="635"/>
      <c r="U16" s="635"/>
      <c r="V16" s="970"/>
      <c r="W16" s="970"/>
      <c r="X16" s="966"/>
      <c r="Y16" s="957"/>
      <c r="Z16" s="957"/>
    </row>
    <row r="17" spans="2:26" ht="21" customHeight="1" x14ac:dyDescent="0.3">
      <c r="B17" s="952"/>
      <c r="C17" s="953"/>
      <c r="D17" s="956"/>
      <c r="E17" s="956"/>
      <c r="F17" s="956"/>
      <c r="G17" s="956"/>
      <c r="H17" s="956"/>
      <c r="I17" s="956"/>
      <c r="J17" s="956"/>
      <c r="K17" s="956"/>
      <c r="L17" s="956"/>
      <c r="M17" s="956"/>
      <c r="N17" s="956"/>
      <c r="O17" s="70"/>
      <c r="P17" s="287"/>
      <c r="Q17" s="634"/>
      <c r="R17" s="634"/>
      <c r="S17" s="635"/>
      <c r="T17" s="944" t="s">
        <v>649</v>
      </c>
      <c r="U17" s="945"/>
      <c r="V17" s="982">
        <v>1</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634"/>
      <c r="R18" s="634"/>
      <c r="S18" s="635"/>
      <c r="T18" s="635"/>
      <c r="U18" s="635"/>
      <c r="V18" s="970"/>
      <c r="W18" s="970"/>
      <c r="X18" s="966"/>
      <c r="Y18" s="957"/>
      <c r="Z18" s="957"/>
    </row>
    <row r="19" spans="2:26" ht="19.149999999999999" customHeight="1" x14ac:dyDescent="0.2">
      <c r="B19" s="954"/>
      <c r="C19" s="955"/>
      <c r="D19" s="956"/>
      <c r="E19" s="956"/>
      <c r="F19" s="956"/>
      <c r="G19" s="956"/>
      <c r="H19" s="956"/>
      <c r="I19" s="956"/>
      <c r="J19" s="956"/>
      <c r="K19" s="956"/>
      <c r="L19" s="956"/>
      <c r="M19" s="956"/>
      <c r="N19" s="956"/>
      <c r="O19" s="70"/>
      <c r="P19" s="287"/>
      <c r="Q19" s="634"/>
      <c r="R19" s="634"/>
      <c r="S19" s="635"/>
      <c r="T19" s="635"/>
      <c r="U19" s="420"/>
      <c r="V19" s="968"/>
      <c r="W19" s="969"/>
      <c r="X19" s="966"/>
      <c r="Y19" s="984"/>
      <c r="Z19" s="984"/>
    </row>
    <row r="20" spans="2:26" ht="15.6" customHeight="1" x14ac:dyDescent="0.2">
      <c r="B20" s="231"/>
      <c r="C20" s="69"/>
      <c r="D20" s="68"/>
      <c r="E20" s="68"/>
      <c r="F20" s="68"/>
      <c r="G20" s="68"/>
      <c r="H20" s="83"/>
      <c r="I20" s="68"/>
      <c r="J20" s="68"/>
      <c r="K20" s="70"/>
      <c r="L20" s="70"/>
      <c r="M20" s="70"/>
      <c r="N20" s="214"/>
      <c r="O20" s="70"/>
      <c r="P20" s="287"/>
      <c r="Q20" s="634"/>
      <c r="R20" s="634"/>
      <c r="S20" s="634"/>
      <c r="T20" s="634"/>
      <c r="U20" s="634"/>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634"/>
      <c r="R21" s="634"/>
      <c r="S21" s="634"/>
      <c r="T21" s="634"/>
      <c r="U21" s="634"/>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634"/>
      <c r="R22" s="634"/>
      <c r="S22" s="634"/>
      <c r="T22" s="634"/>
      <c r="X22" s="966"/>
      <c r="Y22" s="421"/>
      <c r="Z22" s="421"/>
    </row>
    <row r="23" spans="2:26" ht="13.9" customHeight="1" x14ac:dyDescent="0.2">
      <c r="B23" s="213"/>
      <c r="C23" s="69"/>
      <c r="D23" s="68"/>
      <c r="E23" s="68"/>
      <c r="F23" s="68"/>
      <c r="G23" s="68"/>
      <c r="H23" s="83"/>
      <c r="I23" s="68"/>
      <c r="J23" s="68"/>
      <c r="K23" s="70"/>
      <c r="L23" s="70"/>
      <c r="M23" s="70"/>
      <c r="N23" s="214"/>
      <c r="O23" s="70"/>
      <c r="P23" s="287"/>
      <c r="Q23" s="634"/>
      <c r="R23" s="634"/>
      <c r="S23" s="634"/>
      <c r="T23" s="634"/>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634"/>
      <c r="R24" s="634"/>
      <c r="S24" s="634"/>
      <c r="T24" s="634"/>
      <c r="U24" s="634"/>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634"/>
      <c r="R25" s="634"/>
      <c r="S25" s="634"/>
      <c r="T25" s="634"/>
      <c r="U25" s="634"/>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634"/>
      <c r="R26" s="634"/>
      <c r="S26" s="634"/>
      <c r="T26" s="634"/>
      <c r="U26" s="634"/>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634"/>
      <c r="R27" s="634"/>
      <c r="S27" s="634"/>
      <c r="T27" s="634"/>
      <c r="U27" s="634"/>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634"/>
      <c r="R28" s="634"/>
      <c r="S28" s="634"/>
      <c r="T28" s="634"/>
      <c r="U28" s="634"/>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634"/>
      <c r="R29" s="634"/>
      <c r="S29" s="634"/>
      <c r="T29" s="634"/>
      <c r="U29" s="634"/>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634"/>
      <c r="R30" s="634"/>
      <c r="S30" s="634"/>
      <c r="T30" s="634"/>
      <c r="U30" s="634"/>
      <c r="V30" s="957"/>
      <c r="W30" s="957"/>
      <c r="X30" s="966"/>
      <c r="Y30" s="957"/>
      <c r="Z30" s="957"/>
    </row>
    <row r="31" spans="2:26" ht="13.9" customHeight="1" x14ac:dyDescent="0.2">
      <c r="B31" s="213"/>
      <c r="C31" s="69"/>
      <c r="D31" s="68"/>
      <c r="E31" s="68"/>
      <c r="F31" s="68"/>
      <c r="G31" s="68"/>
      <c r="H31" s="83"/>
      <c r="I31" s="68"/>
      <c r="J31" s="68"/>
      <c r="K31" s="68"/>
      <c r="L31" s="68"/>
      <c r="M31" s="68"/>
      <c r="N31" s="215"/>
      <c r="P31" s="287"/>
      <c r="Q31" s="634"/>
      <c r="R31" s="634"/>
      <c r="S31" s="634"/>
      <c r="T31" s="634"/>
      <c r="U31" s="634"/>
      <c r="V31" s="957"/>
      <c r="W31" s="957"/>
      <c r="X31" s="966"/>
      <c r="Y31" s="957"/>
      <c r="Z31" s="957"/>
    </row>
    <row r="32" spans="2:26" ht="13.9" customHeight="1" x14ac:dyDescent="0.2">
      <c r="B32" s="213"/>
      <c r="C32" s="69"/>
      <c r="D32" s="68"/>
      <c r="E32" s="68"/>
      <c r="F32" s="68"/>
      <c r="G32" s="68"/>
      <c r="H32" s="83"/>
      <c r="I32" s="68"/>
      <c r="J32" s="68"/>
      <c r="K32" s="68"/>
      <c r="L32" s="68"/>
      <c r="M32" s="68"/>
      <c r="N32" s="215"/>
      <c r="P32" s="287"/>
      <c r="Q32" s="634"/>
      <c r="R32" s="634"/>
      <c r="S32" s="634"/>
      <c r="T32" s="634"/>
      <c r="U32" s="634"/>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634"/>
      <c r="R33" s="634"/>
      <c r="S33" s="634"/>
      <c r="T33" s="634"/>
      <c r="U33" s="634"/>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634"/>
      <c r="R34" s="634"/>
      <c r="S34" s="634"/>
      <c r="T34" s="634"/>
      <c r="U34" s="634"/>
      <c r="V34" s="957"/>
      <c r="W34" s="957"/>
      <c r="X34" s="967"/>
      <c r="Y34" s="957"/>
      <c r="Z34" s="957"/>
    </row>
    <row r="35" spans="2:26" ht="20.45" customHeight="1" x14ac:dyDescent="0.25">
      <c r="B35" s="213"/>
      <c r="C35" s="69"/>
      <c r="D35" s="68"/>
      <c r="E35" s="68"/>
      <c r="F35" s="68"/>
      <c r="G35" s="68"/>
      <c r="H35" s="83"/>
      <c r="I35" s="68"/>
      <c r="J35" s="68"/>
      <c r="K35" s="68"/>
      <c r="L35" s="68"/>
      <c r="M35" s="68"/>
      <c r="N35" s="215"/>
      <c r="P35" s="288"/>
      <c r="Q35" s="289"/>
      <c r="R35" s="290"/>
      <c r="S35" s="291"/>
      <c r="T35" s="292"/>
      <c r="U35" s="293" t="s">
        <v>76</v>
      </c>
      <c r="V35" s="958">
        <f>SUM(V17:W19)</f>
        <v>1</v>
      </c>
      <c r="W35" s="958"/>
      <c r="X35" s="294"/>
      <c r="Y35" s="959"/>
      <c r="Z35" s="960"/>
    </row>
    <row r="36" spans="2:26" ht="13.9" customHeight="1" x14ac:dyDescent="0.2">
      <c r="B36" s="213"/>
      <c r="C36" s="69"/>
      <c r="D36" s="68"/>
      <c r="E36" s="68"/>
      <c r="F36" s="68"/>
      <c r="G36" s="68"/>
      <c r="H36" s="83"/>
      <c r="I36" s="68"/>
      <c r="J36" s="68"/>
      <c r="K36" s="68"/>
      <c r="L36" s="68"/>
      <c r="M36" s="68"/>
      <c r="N36" s="215"/>
      <c r="P36" s="216"/>
      <c r="X36" s="84"/>
      <c r="Y36" s="84"/>
      <c r="Z36" s="217"/>
    </row>
    <row r="37" spans="2:26" ht="13.9" customHeight="1" x14ac:dyDescent="0.2">
      <c r="B37" s="213"/>
      <c r="C37" s="69"/>
      <c r="D37" s="68"/>
      <c r="E37" s="68"/>
      <c r="F37" s="68"/>
      <c r="G37" s="68"/>
      <c r="H37" s="83"/>
      <c r="I37" s="68"/>
      <c r="J37" s="68"/>
      <c r="K37" s="68"/>
      <c r="L37" s="68"/>
      <c r="M37" s="68"/>
      <c r="N37" s="215"/>
      <c r="P37" s="961" t="s">
        <v>75</v>
      </c>
      <c r="Q37" s="962"/>
      <c r="R37" s="962"/>
      <c r="S37" s="962"/>
      <c r="T37" s="962"/>
      <c r="U37" s="962"/>
      <c r="V37" s="962"/>
      <c r="W37" s="962"/>
      <c r="X37" s="962"/>
      <c r="Y37" s="962"/>
      <c r="Z37" s="963"/>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t="s">
        <v>272</v>
      </c>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ht="15" x14ac:dyDescent="0.2">
      <c r="B75" s="213"/>
      <c r="C75" s="69"/>
      <c r="D75" s="68"/>
      <c r="E75" s="68"/>
      <c r="F75" s="68"/>
      <c r="G75" s="68"/>
      <c r="H75" s="83"/>
      <c r="I75" s="68"/>
      <c r="J75" s="68"/>
      <c r="K75" s="68"/>
      <c r="L75" s="68"/>
      <c r="M75" s="68"/>
      <c r="N75" s="215"/>
      <c r="P75" s="216"/>
      <c r="T75" s="964"/>
      <c r="U75" s="964"/>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ht="16.5" customHeight="1" x14ac:dyDescent="0.25">
      <c r="B78" s="213"/>
      <c r="C78" s="69"/>
      <c r="D78" s="68"/>
      <c r="E78" s="68"/>
      <c r="F78" s="68"/>
      <c r="G78" s="68"/>
      <c r="H78" s="83"/>
      <c r="I78" s="68"/>
      <c r="J78" s="68"/>
      <c r="K78" s="68"/>
      <c r="L78" s="68"/>
      <c r="M78" s="68"/>
      <c r="N78" s="215"/>
      <c r="P78" s="216"/>
      <c r="S78" s="374"/>
      <c r="T78" s="374"/>
      <c r="X78" s="84"/>
      <c r="Y78" s="84"/>
      <c r="Z78" s="217"/>
    </row>
    <row r="79" spans="2:26" ht="12.75" customHeight="1" x14ac:dyDescent="0.25">
      <c r="B79" s="216"/>
      <c r="N79" s="217"/>
      <c r="P79" s="216"/>
      <c r="S79" s="374"/>
      <c r="T79" s="374"/>
      <c r="X79" s="82"/>
      <c r="Y79" s="85"/>
      <c r="Z79" s="217"/>
    </row>
    <row r="80" spans="2:26" ht="12.75" customHeight="1" x14ac:dyDescent="0.2">
      <c r="B80" s="218"/>
      <c r="C80" s="219"/>
      <c r="D80" s="219"/>
      <c r="E80" s="219"/>
      <c r="F80" s="219"/>
      <c r="G80" s="219"/>
      <c r="H80" s="219"/>
      <c r="I80" s="219"/>
      <c r="J80" s="219"/>
      <c r="K80" s="219"/>
      <c r="L80" s="219"/>
      <c r="M80" s="219"/>
      <c r="N80" s="220"/>
      <c r="P80" s="218"/>
      <c r="Q80" s="219"/>
      <c r="R80" s="219"/>
      <c r="S80" s="219"/>
      <c r="T80" s="219"/>
      <c r="U80" s="219"/>
      <c r="V80" s="219"/>
      <c r="W80" s="219"/>
      <c r="X80" s="219"/>
      <c r="Y80" s="219"/>
      <c r="Z80" s="220"/>
    </row>
    <row r="82" spans="1:26" x14ac:dyDescent="0.2">
      <c r="B82" s="221"/>
      <c r="C82" s="210"/>
      <c r="D82" s="210"/>
      <c r="E82" s="210"/>
      <c r="F82" s="210"/>
      <c r="G82" s="210"/>
      <c r="H82" s="222"/>
      <c r="I82" s="222"/>
      <c r="J82" s="222"/>
      <c r="K82" s="222"/>
      <c r="L82" s="222"/>
      <c r="M82" s="222"/>
      <c r="N82" s="222"/>
      <c r="O82" s="222"/>
      <c r="P82" s="222"/>
      <c r="Q82" s="222"/>
      <c r="R82" s="222"/>
      <c r="S82" s="222"/>
      <c r="T82" s="222"/>
      <c r="U82" s="222"/>
      <c r="V82" s="222"/>
      <c r="W82" s="210"/>
      <c r="X82" s="210"/>
      <c r="Y82" s="210"/>
      <c r="Z82" s="223"/>
    </row>
    <row r="83" spans="1:26" x14ac:dyDescent="0.2">
      <c r="B83" s="216"/>
      <c r="C83" s="946"/>
      <c r="D83" s="946"/>
      <c r="E83" s="946"/>
      <c r="F83" s="946"/>
      <c r="H83" s="946"/>
      <c r="I83" s="946"/>
      <c r="J83" s="946"/>
      <c r="K83" s="946"/>
      <c r="M83" s="946"/>
      <c r="N83" s="946"/>
      <c r="O83" s="946"/>
      <c r="P83" s="946"/>
      <c r="R83" s="946"/>
      <c r="S83" s="946"/>
      <c r="T83" s="946"/>
      <c r="W83" s="946"/>
      <c r="X83" s="946"/>
      <c r="Y83" s="946"/>
      <c r="Z83" s="224"/>
    </row>
    <row r="84" spans="1:26" x14ac:dyDescent="0.2">
      <c r="B84" s="216"/>
      <c r="Z84" s="217"/>
    </row>
    <row r="85" spans="1:26" x14ac:dyDescent="0.2">
      <c r="B85" s="216"/>
      <c r="Z85" s="217"/>
    </row>
    <row r="86" spans="1:26" x14ac:dyDescent="0.2">
      <c r="B86" s="216"/>
      <c r="Z86" s="217"/>
    </row>
    <row r="87" spans="1:26" x14ac:dyDescent="0.2">
      <c r="B87" s="216"/>
      <c r="Z87" s="217"/>
    </row>
    <row r="88" spans="1:26" x14ac:dyDescent="0.2">
      <c r="B88" s="216"/>
      <c r="Z88" s="217"/>
    </row>
    <row r="89" spans="1:26" x14ac:dyDescent="0.2">
      <c r="B89" s="216"/>
      <c r="Z89" s="217"/>
    </row>
    <row r="90" spans="1:26" s="67" customFormat="1" ht="11.45" customHeight="1" x14ac:dyDescent="0.2">
      <c r="B90" s="226"/>
      <c r="C90" s="858"/>
      <c r="D90" s="858"/>
      <c r="E90" s="858"/>
      <c r="F90" s="858"/>
      <c r="H90" s="858"/>
      <c r="I90" s="858"/>
      <c r="J90" s="858"/>
      <c r="K90" s="858"/>
      <c r="M90" s="858"/>
      <c r="N90" s="858"/>
      <c r="O90" s="858"/>
      <c r="P90" s="858"/>
      <c r="R90" s="858"/>
      <c r="S90" s="858"/>
      <c r="T90" s="858"/>
      <c r="W90" s="858"/>
      <c r="X90" s="858"/>
      <c r="Y90" s="858"/>
      <c r="Z90" s="227"/>
    </row>
    <row r="91" spans="1:26" x14ac:dyDescent="0.2">
      <c r="B91" s="228"/>
      <c r="C91" s="229"/>
      <c r="D91" s="229"/>
      <c r="E91" s="229"/>
      <c r="F91" s="229"/>
      <c r="G91" s="229"/>
      <c r="H91" s="219"/>
      <c r="I91" s="219"/>
      <c r="J91" s="219"/>
      <c r="K91" s="219"/>
      <c r="L91" s="219"/>
      <c r="M91" s="219"/>
      <c r="N91" s="219"/>
      <c r="O91" s="219"/>
      <c r="P91" s="219"/>
      <c r="Q91" s="219"/>
      <c r="R91" s="219"/>
      <c r="S91" s="219"/>
      <c r="T91" s="219"/>
      <c r="U91" s="219"/>
      <c r="V91" s="219"/>
      <c r="W91" s="229"/>
      <c r="X91" s="229"/>
      <c r="Y91" s="229"/>
      <c r="Z91" s="230"/>
    </row>
    <row r="93" spans="1:26" x14ac:dyDescent="0.2">
      <c r="A93" s="66"/>
    </row>
  </sheetData>
  <mergeCells count="66">
    <mergeCell ref="V20:W20"/>
    <mergeCell ref="Y20:Z20"/>
    <mergeCell ref="V21:W21"/>
    <mergeCell ref="Y21:Z21"/>
    <mergeCell ref="B11:N11"/>
    <mergeCell ref="P11:Z11"/>
    <mergeCell ref="B13:C13"/>
    <mergeCell ref="D13:N13"/>
    <mergeCell ref="V13:W13"/>
    <mergeCell ref="Y13:Z13"/>
    <mergeCell ref="V17:W17"/>
    <mergeCell ref="Y17:Z17"/>
    <mergeCell ref="V18:W18"/>
    <mergeCell ref="Y18:Z18"/>
    <mergeCell ref="V19:W19"/>
    <mergeCell ref="Y19:Z19"/>
    <mergeCell ref="V14:W14"/>
    <mergeCell ref="X14:X34"/>
    <mergeCell ref="Y14:Z14"/>
    <mergeCell ref="S15:T15"/>
    <mergeCell ref="V15:W15"/>
    <mergeCell ref="Y15:Z15"/>
    <mergeCell ref="V16:W16"/>
    <mergeCell ref="V24:W24"/>
    <mergeCell ref="Y24:Z24"/>
    <mergeCell ref="V25:W25"/>
    <mergeCell ref="Y25:Z25"/>
    <mergeCell ref="Y16:Z16"/>
    <mergeCell ref="V26:W26"/>
    <mergeCell ref="Y26:Z26"/>
    <mergeCell ref="V23:W23"/>
    <mergeCell ref="Y23:Z23"/>
    <mergeCell ref="V27:W27"/>
    <mergeCell ref="Y27:Z27"/>
    <mergeCell ref="V28:W28"/>
    <mergeCell ref="Y28:Z28"/>
    <mergeCell ref="V29:W29"/>
    <mergeCell ref="Y29:Z29"/>
    <mergeCell ref="V30:W30"/>
    <mergeCell ref="Y30:Z30"/>
    <mergeCell ref="V31:W31"/>
    <mergeCell ref="Y31:Z31"/>
    <mergeCell ref="V32:W32"/>
    <mergeCell ref="Y32:Z32"/>
    <mergeCell ref="V33:W33"/>
    <mergeCell ref="Y33:Z33"/>
    <mergeCell ref="V34:W34"/>
    <mergeCell ref="Y34:Z34"/>
    <mergeCell ref="W90:Y90"/>
    <mergeCell ref="V35:W35"/>
    <mergeCell ref="Y35:Z35"/>
    <mergeCell ref="P37:Z37"/>
    <mergeCell ref="T75:U75"/>
    <mergeCell ref="M83:P83"/>
    <mergeCell ref="R83:T83"/>
    <mergeCell ref="W83:Y83"/>
    <mergeCell ref="T17:U17"/>
    <mergeCell ref="C90:F90"/>
    <mergeCell ref="H90:K90"/>
    <mergeCell ref="M90:P90"/>
    <mergeCell ref="R90:T90"/>
    <mergeCell ref="C83:F83"/>
    <mergeCell ref="H83:K83"/>
    <mergeCell ref="B21:N21"/>
    <mergeCell ref="B14:C19"/>
    <mergeCell ref="D14:N19"/>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114B0-A9B9-46EE-8260-AEB43B7205F0}">
  <sheetPr>
    <tabColor rgb="FF00B0F0"/>
    <pageSetUpPr fitToPage="1"/>
  </sheetPr>
  <dimension ref="A1:AB102"/>
  <sheetViews>
    <sheetView showGridLines="0" view="pageBreakPreview" zoomScale="48" zoomScaleNormal="40" zoomScaleSheetLayoutView="48" workbookViewId="0">
      <selection activeCell="D15" sqref="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3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3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626</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626</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57" spans="3:8" ht="20.25" x14ac:dyDescent="0.3">
      <c r="C57" s="994"/>
      <c r="D57" s="994"/>
      <c r="E57" s="994"/>
      <c r="F57" s="994"/>
      <c r="G57" s="994"/>
      <c r="H57" s="994"/>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30">
    <mergeCell ref="C92:F92"/>
    <mergeCell ref="H92:K92"/>
    <mergeCell ref="M92:P92"/>
    <mergeCell ref="R92:T92"/>
    <mergeCell ref="W92:Y92"/>
    <mergeCell ref="B11:Z12"/>
    <mergeCell ref="B15:C20"/>
    <mergeCell ref="D15:Z20"/>
    <mergeCell ref="D27:F28"/>
    <mergeCell ref="C57:H57"/>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01501-D2AC-4CCE-B48F-B7098A3C8084}">
  <sheetPr>
    <tabColor rgb="FF00B0F0"/>
    <pageSetUpPr fitToPage="1"/>
  </sheetPr>
  <dimension ref="A1:AC103"/>
  <sheetViews>
    <sheetView showGridLines="0" view="pageBreakPreview" topLeftCell="C1" zoomScale="50" zoomScaleNormal="40" zoomScaleSheetLayoutView="50" workbookViewId="0">
      <selection activeCell="D15" sqref="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60.28515625" style="65" customWidth="1"/>
    <col min="24" max="24" width="18" style="65" customWidth="1"/>
    <col min="25" max="25" width="2.140625" style="65" customWidth="1"/>
    <col min="26" max="26" width="30"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3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3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626</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626</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73" spans="26:29" x14ac:dyDescent="0.2">
      <c r="Z73" s="623"/>
      <c r="AA73" s="623"/>
      <c r="AB73" s="623"/>
      <c r="AC73" s="623"/>
    </row>
    <row r="74" spans="26:29" x14ac:dyDescent="0.2">
      <c r="Z74" s="623"/>
      <c r="AA74" s="623"/>
      <c r="AB74" s="623"/>
      <c r="AC74" s="623"/>
    </row>
    <row r="75" spans="26:29" x14ac:dyDescent="0.2">
      <c r="Z75" s="623"/>
      <c r="AA75" s="623"/>
      <c r="AB75" s="623"/>
      <c r="AC75" s="623"/>
    </row>
    <row r="76" spans="26:29" x14ac:dyDescent="0.2">
      <c r="Z76" s="997"/>
      <c r="AA76" s="997"/>
      <c r="AB76" s="997"/>
      <c r="AC76" s="623"/>
    </row>
    <row r="77" spans="26:29" x14ac:dyDescent="0.2">
      <c r="Z77" s="623"/>
      <c r="AA77" s="623"/>
      <c r="AB77" s="623"/>
      <c r="AC77" s="623"/>
    </row>
    <row r="78" spans="26:29" x14ac:dyDescent="0.2">
      <c r="Z78" s="623"/>
      <c r="AA78" s="623"/>
      <c r="AB78" s="623"/>
      <c r="AC78" s="623"/>
    </row>
    <row r="79" spans="26:29" x14ac:dyDescent="0.2">
      <c r="Z79" s="623"/>
      <c r="AA79" s="623"/>
      <c r="AB79" s="623"/>
      <c r="AC79" s="623"/>
    </row>
    <row r="80" spans="26:29" x14ac:dyDescent="0.2">
      <c r="Z80" s="995"/>
      <c r="AA80" s="995"/>
      <c r="AB80" s="995"/>
      <c r="AC80" s="623"/>
    </row>
    <row r="81" spans="2:29" x14ac:dyDescent="0.2">
      <c r="Z81" s="995"/>
      <c r="AA81" s="995"/>
      <c r="AB81" s="995"/>
      <c r="AC81" s="623"/>
    </row>
    <row r="82" spans="2:29" x14ac:dyDescent="0.2">
      <c r="Z82" s="996"/>
      <c r="AA82" s="996"/>
      <c r="AB82" s="996"/>
      <c r="AC82" s="623"/>
    </row>
    <row r="83" spans="2:29" x14ac:dyDescent="0.2">
      <c r="Z83" s="996"/>
      <c r="AA83" s="996"/>
      <c r="AB83" s="996"/>
      <c r="AC83" s="623"/>
    </row>
    <row r="84" spans="2:29" x14ac:dyDescent="0.2">
      <c r="Z84" s="637"/>
      <c r="AA84" s="637"/>
      <c r="AB84" s="637"/>
      <c r="AC84" s="623"/>
    </row>
    <row r="85" spans="2:29" x14ac:dyDescent="0.2">
      <c r="Z85" s="625"/>
      <c r="AA85" s="625"/>
      <c r="AB85" s="625"/>
      <c r="AC85" s="623"/>
    </row>
    <row r="86" spans="2:29" x14ac:dyDescent="0.2">
      <c r="Z86" s="623"/>
      <c r="AA86" s="623"/>
      <c r="AB86" s="623"/>
      <c r="AC86" s="623"/>
    </row>
    <row r="87" spans="2:29" x14ac:dyDescent="0.2">
      <c r="Z87" s="623"/>
      <c r="AA87" s="623"/>
      <c r="AB87" s="623"/>
      <c r="AC87" s="623"/>
    </row>
    <row r="88" spans="2:29" ht="16.5" customHeight="1" x14ac:dyDescent="0.2"/>
    <row r="89" spans="2:29" ht="12.75" customHeight="1" x14ac:dyDescent="0.2"/>
    <row r="90" spans="2:29" ht="12.75" customHeight="1" x14ac:dyDescent="0.2"/>
    <row r="92" spans="2:29" x14ac:dyDescent="0.2">
      <c r="B92" s="221"/>
      <c r="C92" s="210"/>
      <c r="D92" s="210"/>
      <c r="E92" s="210"/>
      <c r="F92" s="210"/>
      <c r="G92" s="210"/>
      <c r="H92" s="222"/>
      <c r="I92" s="222"/>
      <c r="J92" s="222"/>
      <c r="K92" s="222"/>
      <c r="L92" s="222"/>
      <c r="M92" s="222"/>
      <c r="N92" s="222"/>
      <c r="O92" s="222"/>
      <c r="P92" s="222"/>
      <c r="Q92" s="222"/>
      <c r="R92" s="222"/>
      <c r="S92" s="222"/>
      <c r="T92" s="222"/>
      <c r="U92" s="222"/>
      <c r="V92" s="222"/>
      <c r="W92" s="210"/>
      <c r="X92" s="210"/>
      <c r="Y92" s="210"/>
      <c r="Z92" s="223"/>
    </row>
    <row r="93" spans="2:29" x14ac:dyDescent="0.2">
      <c r="B93" s="216"/>
      <c r="C93" s="946"/>
      <c r="D93" s="946"/>
      <c r="E93" s="946"/>
      <c r="F93" s="946"/>
      <c r="H93" s="946"/>
      <c r="I93" s="946"/>
      <c r="J93" s="946"/>
      <c r="K93" s="946"/>
      <c r="M93" s="946"/>
      <c r="N93" s="946"/>
      <c r="O93" s="946"/>
      <c r="P93" s="946"/>
      <c r="R93" s="946"/>
      <c r="S93" s="946"/>
      <c r="T93" s="946"/>
      <c r="W93" s="946"/>
      <c r="X93" s="946"/>
      <c r="Y93" s="946"/>
      <c r="Z93" s="224"/>
    </row>
    <row r="94" spans="2:29" x14ac:dyDescent="0.2">
      <c r="B94" s="216"/>
      <c r="Z94" s="217"/>
    </row>
    <row r="95" spans="2:29" x14ac:dyDescent="0.2">
      <c r="B95" s="216"/>
      <c r="Z95" s="217"/>
    </row>
    <row r="96" spans="2:29" x14ac:dyDescent="0.2">
      <c r="B96" s="216"/>
      <c r="Z96" s="217"/>
    </row>
    <row r="97" spans="1:26" x14ac:dyDescent="0.2">
      <c r="B97" s="216"/>
      <c r="C97" s="985"/>
      <c r="D97" s="985"/>
      <c r="E97" s="985"/>
      <c r="F97" s="985"/>
      <c r="H97" s="985"/>
      <c r="I97" s="985"/>
      <c r="J97" s="985"/>
      <c r="K97" s="985"/>
      <c r="M97" s="985"/>
      <c r="N97" s="985"/>
      <c r="O97" s="985"/>
      <c r="P97" s="985"/>
      <c r="R97" s="985"/>
      <c r="S97" s="985"/>
      <c r="T97" s="985"/>
      <c r="W97" s="985"/>
      <c r="X97" s="985"/>
      <c r="Y97" s="985"/>
      <c r="Z97" s="217"/>
    </row>
    <row r="98" spans="1:26" x14ac:dyDescent="0.2">
      <c r="B98" s="216"/>
      <c r="C98" s="985"/>
      <c r="D98" s="985"/>
      <c r="E98" s="985"/>
      <c r="F98" s="985"/>
      <c r="H98" s="985"/>
      <c r="I98" s="985"/>
      <c r="J98" s="985"/>
      <c r="K98" s="985"/>
      <c r="M98" s="985"/>
      <c r="N98" s="985"/>
      <c r="O98" s="985"/>
      <c r="P98" s="985"/>
      <c r="Q98" s="82"/>
      <c r="R98" s="985"/>
      <c r="S98" s="985"/>
      <c r="T98" s="985"/>
      <c r="W98" s="985"/>
      <c r="X98" s="985"/>
      <c r="Y98" s="985"/>
      <c r="Z98" s="225"/>
    </row>
    <row r="99" spans="1:26" ht="12.75" customHeight="1" x14ac:dyDescent="0.2">
      <c r="B99" s="216"/>
      <c r="C99" s="858"/>
      <c r="D99" s="858"/>
      <c r="E99" s="858"/>
      <c r="F99" s="858"/>
      <c r="G99" s="67"/>
      <c r="H99" s="858"/>
      <c r="I99" s="858"/>
      <c r="J99" s="858"/>
      <c r="K99" s="858"/>
      <c r="L99" s="67"/>
      <c r="M99" s="858"/>
      <c r="N99" s="858"/>
      <c r="O99" s="858"/>
      <c r="P99" s="858"/>
      <c r="Q99" s="67"/>
      <c r="R99" s="858"/>
      <c r="S99" s="858"/>
      <c r="T99" s="858"/>
      <c r="U99" s="67"/>
      <c r="V99" s="67"/>
      <c r="W99" s="858"/>
      <c r="X99" s="858"/>
      <c r="Y99" s="858"/>
      <c r="Z99" s="225"/>
    </row>
    <row r="100" spans="1:26" s="67" customFormat="1" ht="11.45" customHeight="1" x14ac:dyDescent="0.2">
      <c r="B100" s="226"/>
      <c r="C100" s="858"/>
      <c r="D100" s="858"/>
      <c r="E100" s="858"/>
      <c r="F100" s="858"/>
      <c r="H100" s="858"/>
      <c r="I100" s="858"/>
      <c r="J100" s="858"/>
      <c r="K100" s="858"/>
      <c r="M100" s="858"/>
      <c r="N100" s="858"/>
      <c r="O100" s="858"/>
      <c r="P100" s="858"/>
      <c r="R100" s="858"/>
      <c r="S100" s="858"/>
      <c r="T100" s="858"/>
      <c r="W100" s="858"/>
      <c r="X100" s="858"/>
      <c r="Y100" s="858"/>
      <c r="Z100" s="227"/>
    </row>
    <row r="101" spans="1:26" x14ac:dyDescent="0.2">
      <c r="B101" s="228"/>
      <c r="C101" s="229"/>
      <c r="D101" s="229"/>
      <c r="E101" s="229"/>
      <c r="F101" s="229"/>
      <c r="G101" s="229"/>
      <c r="H101" s="219"/>
      <c r="I101" s="219"/>
      <c r="J101" s="219"/>
      <c r="K101" s="219"/>
      <c r="L101" s="219"/>
      <c r="M101" s="219"/>
      <c r="N101" s="219"/>
      <c r="O101" s="219"/>
      <c r="P101" s="219"/>
      <c r="Q101" s="219"/>
      <c r="R101" s="219"/>
      <c r="S101" s="219"/>
      <c r="T101" s="219"/>
      <c r="U101" s="219"/>
      <c r="V101" s="219"/>
      <c r="W101" s="229"/>
      <c r="X101" s="229"/>
      <c r="Y101" s="229"/>
      <c r="Z101" s="230"/>
    </row>
    <row r="103" spans="1:26" x14ac:dyDescent="0.2">
      <c r="A103" s="66"/>
    </row>
  </sheetData>
  <mergeCells count="34">
    <mergeCell ref="Z80:AB80"/>
    <mergeCell ref="B11:Z12"/>
    <mergeCell ref="B15:C20"/>
    <mergeCell ref="D15:Z20"/>
    <mergeCell ref="D27:F28"/>
    <mergeCell ref="Z76:AB76"/>
    <mergeCell ref="Z81:AB81"/>
    <mergeCell ref="Z82:AB82"/>
    <mergeCell ref="Z83:AB83"/>
    <mergeCell ref="C93:F93"/>
    <mergeCell ref="H93:K93"/>
    <mergeCell ref="M93:P93"/>
    <mergeCell ref="R93:T93"/>
    <mergeCell ref="W93:Y93"/>
    <mergeCell ref="C98:F98"/>
    <mergeCell ref="H98:K98"/>
    <mergeCell ref="M98:P98"/>
    <mergeCell ref="R98:T98"/>
    <mergeCell ref="W98:Y98"/>
    <mergeCell ref="C97:F97"/>
    <mergeCell ref="H97:K97"/>
    <mergeCell ref="M97:P97"/>
    <mergeCell ref="R97:T97"/>
    <mergeCell ref="W97:Y97"/>
    <mergeCell ref="C100:F100"/>
    <mergeCell ref="H100:K100"/>
    <mergeCell ref="M100:P100"/>
    <mergeCell ref="R100:T100"/>
    <mergeCell ref="W100:Y100"/>
    <mergeCell ref="C99:F99"/>
    <mergeCell ref="H99:K99"/>
    <mergeCell ref="M99:P99"/>
    <mergeCell ref="R99:T99"/>
    <mergeCell ref="W99:Y99"/>
  </mergeCells>
  <printOptions horizontalCentered="1" verticalCentered="1"/>
  <pageMargins left="0.70866141732283472" right="0.70866141732283472" top="0.74803149606299213" bottom="0.74803149606299213" header="0.31496062992125984" footer="0.31496062992125984"/>
  <pageSetup paperSize="9" scale="31" fitToHeight="0" orientation="landscape" r:id="rId1"/>
  <headerFooter>
    <oddFooter>&amp;L&amp;10ADMÓN. - ESTIMACIÓN - HOJA VIAJERA&amp;R&amp;P/&amp;N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30951-538B-4039-8ED5-ADE29C6E98D6}">
  <sheetPr>
    <tabColor rgb="FF92D050"/>
    <pageSetUpPr fitToPage="1"/>
  </sheetPr>
  <dimension ref="A1:AB102"/>
  <sheetViews>
    <sheetView showGridLines="0" view="pageBreakPreview" topLeftCell="C53" zoomScale="50" zoomScaleNormal="40" zoomScaleSheetLayoutView="50" workbookViewId="0">
      <selection activeCell="D14" sqref="D14:N19"/>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3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3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410</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spans="20:20" ht="15" customHeight="1" x14ac:dyDescent="0.2"/>
    <row r="19" spans="20:20" ht="15" customHeight="1" x14ac:dyDescent="0.2"/>
    <row r="20" spans="20:20" ht="15.6" customHeight="1" x14ac:dyDescent="0.2"/>
    <row r="29" spans="20:20" x14ac:dyDescent="0.2">
      <c r="T29" s="541"/>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B11:Z12"/>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D6D20-8432-47C4-914B-3CB7A91489E7}">
  <sheetPr>
    <tabColor rgb="FF00B0F0"/>
    <pageSetUpPr fitToPage="1"/>
  </sheetPr>
  <dimension ref="A1:AB93"/>
  <sheetViews>
    <sheetView showGridLines="0" view="pageBreakPreview" topLeftCell="B1" zoomScale="50" zoomScaleNormal="40" zoomScaleSheetLayoutView="50" workbookViewId="0">
      <selection activeCell="D15" sqref="D15:Z20"/>
    </sheetView>
  </sheetViews>
  <sheetFormatPr baseColWidth="10" defaultColWidth="11.42578125" defaultRowHeight="12.75" x14ac:dyDescent="0.2"/>
  <cols>
    <col min="1" max="1" width="5.140625" style="65" customWidth="1"/>
    <col min="2" max="8" width="11.42578125" style="65"/>
    <col min="9" max="9" width="11.42578125" style="65" customWidth="1"/>
    <col min="10" max="14" width="11.42578125" style="65"/>
    <col min="15" max="15" width="4.7109375" style="65" customWidth="1"/>
    <col min="16" max="16" width="16.42578125" style="65" customWidth="1"/>
    <col min="17" max="17" width="21.5703125" style="65" customWidth="1"/>
    <col min="18" max="18" width="22.85546875" style="65" customWidth="1"/>
    <col min="19" max="19" width="17.7109375" style="65" customWidth="1"/>
    <col min="20" max="20" width="19.7109375" style="65" customWidth="1"/>
    <col min="21" max="21" width="27.7109375"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3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3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626</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626</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304">
        <f>'03 Desglose f'!CF8</f>
        <v>45986</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649"/>
      <c r="Q13" s="371"/>
      <c r="R13" s="371"/>
      <c r="S13" s="371"/>
      <c r="T13" s="372"/>
      <c r="U13" s="636"/>
      <c r="V13" s="981" t="s">
        <v>58</v>
      </c>
      <c r="W13" s="981"/>
      <c r="X13" s="636" t="s">
        <v>67</v>
      </c>
      <c r="Y13" s="981" t="s">
        <v>78</v>
      </c>
      <c r="Z13" s="981"/>
    </row>
    <row r="14" spans="1:28" ht="14.25" customHeight="1" x14ac:dyDescent="0.2">
      <c r="B14" s="950" t="s">
        <v>129</v>
      </c>
      <c r="C14" s="951"/>
      <c r="D14" s="956" t="s">
        <v>491</v>
      </c>
      <c r="E14" s="956"/>
      <c r="F14" s="956"/>
      <c r="G14" s="956"/>
      <c r="H14" s="956"/>
      <c r="I14" s="956"/>
      <c r="J14" s="956"/>
      <c r="K14" s="956"/>
      <c r="L14" s="956"/>
      <c r="M14" s="956"/>
      <c r="N14" s="956"/>
      <c r="P14" s="286"/>
      <c r="Q14" s="634"/>
      <c r="R14" s="634"/>
      <c r="S14" s="634"/>
      <c r="T14" s="634"/>
      <c r="U14" s="634"/>
      <c r="V14" s="957"/>
      <c r="W14" s="957"/>
      <c r="X14" s="965" t="s">
        <v>79</v>
      </c>
      <c r="Y14" s="957"/>
      <c r="Z14" s="957"/>
    </row>
    <row r="15" spans="1:28" ht="19.899999999999999" customHeight="1" x14ac:dyDescent="0.2">
      <c r="B15" s="952"/>
      <c r="C15" s="953"/>
      <c r="D15" s="956"/>
      <c r="E15" s="956"/>
      <c r="F15" s="956"/>
      <c r="G15" s="956"/>
      <c r="H15" s="956"/>
      <c r="I15" s="956"/>
      <c r="J15" s="956"/>
      <c r="K15" s="956"/>
      <c r="L15" s="956"/>
      <c r="M15" s="956"/>
      <c r="N15" s="956"/>
      <c r="O15" s="70"/>
      <c r="P15" s="287"/>
      <c r="Q15" s="634"/>
      <c r="R15" s="634"/>
      <c r="S15" s="968"/>
      <c r="T15" s="969"/>
      <c r="U15" s="635"/>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634"/>
      <c r="R16" s="634"/>
      <c r="S16" s="635"/>
      <c r="T16" s="635"/>
      <c r="U16" s="635"/>
      <c r="V16" s="970"/>
      <c r="W16" s="970"/>
      <c r="X16" s="966"/>
      <c r="Y16" s="957"/>
      <c r="Z16" s="957"/>
    </row>
    <row r="17" spans="2:26" ht="21" customHeight="1" x14ac:dyDescent="0.3">
      <c r="B17" s="952"/>
      <c r="C17" s="953"/>
      <c r="D17" s="956"/>
      <c r="E17" s="956"/>
      <c r="F17" s="956"/>
      <c r="G17" s="956"/>
      <c r="H17" s="956"/>
      <c r="I17" s="956"/>
      <c r="J17" s="956"/>
      <c r="K17" s="956"/>
      <c r="L17" s="956"/>
      <c r="M17" s="956"/>
      <c r="N17" s="956"/>
      <c r="O17" s="70"/>
      <c r="P17" s="287"/>
      <c r="Q17" s="634"/>
      <c r="R17" s="634"/>
      <c r="S17" s="635"/>
      <c r="T17" s="944" t="s">
        <v>630</v>
      </c>
      <c r="U17" s="945"/>
      <c r="V17" s="982">
        <v>1</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634"/>
      <c r="R18" s="634"/>
      <c r="S18" s="635"/>
      <c r="T18" s="635"/>
      <c r="U18" s="635"/>
      <c r="V18" s="970"/>
      <c r="W18" s="970"/>
      <c r="X18" s="966"/>
      <c r="Y18" s="957"/>
      <c r="Z18" s="957"/>
    </row>
    <row r="19" spans="2:26" ht="19.149999999999999" customHeight="1" x14ac:dyDescent="0.2">
      <c r="B19" s="954"/>
      <c r="C19" s="955"/>
      <c r="D19" s="956"/>
      <c r="E19" s="956"/>
      <c r="F19" s="956"/>
      <c r="G19" s="956"/>
      <c r="H19" s="956"/>
      <c r="I19" s="956"/>
      <c r="J19" s="956"/>
      <c r="K19" s="956"/>
      <c r="L19" s="956"/>
      <c r="M19" s="956"/>
      <c r="N19" s="956"/>
      <c r="O19" s="70"/>
      <c r="P19" s="287"/>
      <c r="Q19" s="634"/>
      <c r="R19" s="634"/>
      <c r="S19" s="635"/>
      <c r="T19" s="635"/>
      <c r="U19" s="420"/>
      <c r="V19" s="968"/>
      <c r="W19" s="969"/>
      <c r="X19" s="966"/>
      <c r="Y19" s="984"/>
      <c r="Z19" s="984"/>
    </row>
    <row r="20" spans="2:26" ht="15.6" customHeight="1" x14ac:dyDescent="0.2">
      <c r="B20" s="231"/>
      <c r="C20" s="69"/>
      <c r="D20" s="68"/>
      <c r="E20" s="68"/>
      <c r="F20" s="68"/>
      <c r="G20" s="68"/>
      <c r="H20" s="83"/>
      <c r="I20" s="68"/>
      <c r="J20" s="68"/>
      <c r="K20" s="70"/>
      <c r="L20" s="70"/>
      <c r="M20" s="70"/>
      <c r="N20" s="214"/>
      <c r="O20" s="70"/>
      <c r="P20" s="287"/>
      <c r="Q20" s="634"/>
      <c r="R20" s="634"/>
      <c r="S20" s="634"/>
      <c r="T20" s="634"/>
      <c r="U20" s="634"/>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634"/>
      <c r="R21" s="634"/>
      <c r="S21" s="634"/>
      <c r="T21" s="634"/>
      <c r="U21" s="634"/>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634"/>
      <c r="R22" s="634"/>
      <c r="S22" s="634"/>
      <c r="T22" s="634"/>
      <c r="X22" s="966"/>
      <c r="Y22" s="421"/>
      <c r="Z22" s="421"/>
    </row>
    <row r="23" spans="2:26" ht="13.9" customHeight="1" x14ac:dyDescent="0.2">
      <c r="B23" s="213"/>
      <c r="C23" s="69"/>
      <c r="D23" s="68"/>
      <c r="E23" s="68"/>
      <c r="F23" s="68"/>
      <c r="G23" s="68"/>
      <c r="H23" s="83"/>
      <c r="I23" s="68"/>
      <c r="J23" s="68"/>
      <c r="K23" s="70"/>
      <c r="L23" s="70"/>
      <c r="M23" s="70"/>
      <c r="N23" s="214"/>
      <c r="O23" s="70"/>
      <c r="P23" s="287"/>
      <c r="Q23" s="634"/>
      <c r="R23" s="634"/>
      <c r="S23" s="634"/>
      <c r="T23" s="634"/>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634"/>
      <c r="R24" s="634"/>
      <c r="S24" s="634"/>
      <c r="T24" s="634"/>
      <c r="U24" s="634"/>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634"/>
      <c r="R25" s="634"/>
      <c r="S25" s="634"/>
      <c r="T25" s="634"/>
      <c r="U25" s="634"/>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634"/>
      <c r="R26" s="634"/>
      <c r="S26" s="634"/>
      <c r="T26" s="634"/>
      <c r="U26" s="634"/>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634"/>
      <c r="R27" s="634"/>
      <c r="S27" s="634"/>
      <c r="T27" s="634"/>
      <c r="U27" s="634"/>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634"/>
      <c r="R28" s="634"/>
      <c r="S28" s="634"/>
      <c r="T28" s="634"/>
      <c r="U28" s="634"/>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634"/>
      <c r="R29" s="634"/>
      <c r="S29" s="634"/>
      <c r="T29" s="634"/>
      <c r="U29" s="634"/>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634"/>
      <c r="R30" s="634"/>
      <c r="S30" s="634"/>
      <c r="T30" s="634"/>
      <c r="U30" s="634"/>
      <c r="V30" s="957"/>
      <c r="W30" s="957"/>
      <c r="X30" s="966"/>
      <c r="Y30" s="957"/>
      <c r="Z30" s="957"/>
    </row>
    <row r="31" spans="2:26" ht="13.9" customHeight="1" x14ac:dyDescent="0.2">
      <c r="B31" s="213"/>
      <c r="C31" s="69"/>
      <c r="D31" s="68"/>
      <c r="E31" s="68"/>
      <c r="F31" s="68"/>
      <c r="G31" s="68"/>
      <c r="H31" s="83"/>
      <c r="I31" s="68"/>
      <c r="J31" s="68"/>
      <c r="K31" s="68"/>
      <c r="L31" s="68"/>
      <c r="M31" s="68"/>
      <c r="N31" s="215"/>
      <c r="P31" s="287"/>
      <c r="Q31" s="634"/>
      <c r="R31" s="634"/>
      <c r="S31" s="634"/>
      <c r="T31" s="634"/>
      <c r="U31" s="634"/>
      <c r="V31" s="957"/>
      <c r="W31" s="957"/>
      <c r="X31" s="966"/>
      <c r="Y31" s="957"/>
      <c r="Z31" s="957"/>
    </row>
    <row r="32" spans="2:26" ht="13.9" customHeight="1" x14ac:dyDescent="0.2">
      <c r="B32" s="213"/>
      <c r="C32" s="69"/>
      <c r="D32" s="68"/>
      <c r="E32" s="68"/>
      <c r="F32" s="68"/>
      <c r="G32" s="68"/>
      <c r="H32" s="83"/>
      <c r="I32" s="68"/>
      <c r="J32" s="68"/>
      <c r="K32" s="68"/>
      <c r="L32" s="68"/>
      <c r="M32" s="68"/>
      <c r="N32" s="215"/>
      <c r="P32" s="287"/>
      <c r="Q32" s="634"/>
      <c r="R32" s="634"/>
      <c r="S32" s="634"/>
      <c r="T32" s="634"/>
      <c r="U32" s="634"/>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634"/>
      <c r="R33" s="634"/>
      <c r="S33" s="634"/>
      <c r="T33" s="634"/>
      <c r="U33" s="634"/>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634"/>
      <c r="R34" s="634"/>
      <c r="S34" s="634"/>
      <c r="T34" s="634"/>
      <c r="U34" s="634"/>
      <c r="V34" s="957"/>
      <c r="W34" s="957"/>
      <c r="X34" s="967"/>
      <c r="Y34" s="957"/>
      <c r="Z34" s="957"/>
    </row>
    <row r="35" spans="2:26" ht="20.45" customHeight="1" x14ac:dyDescent="0.25">
      <c r="B35" s="213"/>
      <c r="C35" s="69"/>
      <c r="D35" s="68"/>
      <c r="E35" s="68"/>
      <c r="F35" s="68"/>
      <c r="G35" s="68"/>
      <c r="H35" s="83"/>
      <c r="I35" s="68"/>
      <c r="J35" s="68"/>
      <c r="K35" s="68"/>
      <c r="L35" s="68"/>
      <c r="M35" s="68"/>
      <c r="N35" s="215"/>
      <c r="P35" s="288"/>
      <c r="Q35" s="289"/>
      <c r="R35" s="290"/>
      <c r="S35" s="291"/>
      <c r="T35" s="292"/>
      <c r="U35" s="293" t="s">
        <v>76</v>
      </c>
      <c r="V35" s="958">
        <f>SUM(V17:W19)</f>
        <v>1</v>
      </c>
      <c r="W35" s="958"/>
      <c r="X35" s="294"/>
      <c r="Y35" s="959"/>
      <c r="Z35" s="960"/>
    </row>
    <row r="36" spans="2:26" ht="13.9" customHeight="1" x14ac:dyDescent="0.2">
      <c r="B36" s="213"/>
      <c r="C36" s="69"/>
      <c r="D36" s="68"/>
      <c r="E36" s="68"/>
      <c r="F36" s="68"/>
      <c r="G36" s="68"/>
      <c r="H36" s="83"/>
      <c r="I36" s="68"/>
      <c r="J36" s="68"/>
      <c r="K36" s="68"/>
      <c r="L36" s="68"/>
      <c r="M36" s="68"/>
      <c r="N36" s="215"/>
      <c r="P36" s="216"/>
      <c r="X36" s="84"/>
      <c r="Y36" s="84"/>
      <c r="Z36" s="217"/>
    </row>
    <row r="37" spans="2:26" ht="13.9" customHeight="1" x14ac:dyDescent="0.2">
      <c r="B37" s="213"/>
      <c r="C37" s="69"/>
      <c r="D37" s="68"/>
      <c r="E37" s="68"/>
      <c r="F37" s="68"/>
      <c r="G37" s="68"/>
      <c r="H37" s="83"/>
      <c r="I37" s="68"/>
      <c r="J37" s="68"/>
      <c r="K37" s="68"/>
      <c r="L37" s="68"/>
      <c r="M37" s="68"/>
      <c r="N37" s="215"/>
      <c r="P37" s="961" t="s">
        <v>75</v>
      </c>
      <c r="Q37" s="962"/>
      <c r="R37" s="962"/>
      <c r="S37" s="962"/>
      <c r="T37" s="962"/>
      <c r="U37" s="962"/>
      <c r="V37" s="962"/>
      <c r="W37" s="962"/>
      <c r="X37" s="962"/>
      <c r="Y37" s="962"/>
      <c r="Z37" s="963"/>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t="s">
        <v>272</v>
      </c>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ht="15" x14ac:dyDescent="0.2">
      <c r="B75" s="213"/>
      <c r="C75" s="69"/>
      <c r="D75" s="68"/>
      <c r="E75" s="68"/>
      <c r="F75" s="68"/>
      <c r="G75" s="68"/>
      <c r="H75" s="83"/>
      <c r="I75" s="68"/>
      <c r="J75" s="68"/>
      <c r="K75" s="68"/>
      <c r="L75" s="68"/>
      <c r="M75" s="68"/>
      <c r="N75" s="215"/>
      <c r="P75" s="216"/>
      <c r="T75" s="964"/>
      <c r="U75" s="964"/>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ht="16.5" customHeight="1" x14ac:dyDescent="0.25">
      <c r="B78" s="213"/>
      <c r="C78" s="69"/>
      <c r="D78" s="68"/>
      <c r="E78" s="68"/>
      <c r="F78" s="68"/>
      <c r="G78" s="68"/>
      <c r="H78" s="83"/>
      <c r="I78" s="68"/>
      <c r="J78" s="68"/>
      <c r="K78" s="68"/>
      <c r="L78" s="68"/>
      <c r="M78" s="68"/>
      <c r="N78" s="215"/>
      <c r="P78" s="216"/>
      <c r="S78" s="374"/>
      <c r="T78" s="374"/>
      <c r="X78" s="84"/>
      <c r="Y78" s="84"/>
      <c r="Z78" s="217"/>
    </row>
    <row r="79" spans="2:26" ht="12.75" customHeight="1" x14ac:dyDescent="0.25">
      <c r="B79" s="216"/>
      <c r="N79" s="217"/>
      <c r="P79" s="216"/>
      <c r="S79" s="374"/>
      <c r="T79" s="374"/>
      <c r="X79" s="82"/>
      <c r="Y79" s="85"/>
      <c r="Z79" s="217"/>
    </row>
    <row r="80" spans="2:26" ht="12.75" customHeight="1" x14ac:dyDescent="0.2">
      <c r="B80" s="218"/>
      <c r="C80" s="219"/>
      <c r="D80" s="219"/>
      <c r="E80" s="219"/>
      <c r="F80" s="219"/>
      <c r="G80" s="219"/>
      <c r="H80" s="219"/>
      <c r="I80" s="219"/>
      <c r="J80" s="219"/>
      <c r="K80" s="219"/>
      <c r="L80" s="219"/>
      <c r="M80" s="219"/>
      <c r="N80" s="220"/>
      <c r="P80" s="218"/>
      <c r="Q80" s="219"/>
      <c r="R80" s="219"/>
      <c r="S80" s="219"/>
      <c r="T80" s="219"/>
      <c r="U80" s="219"/>
      <c r="V80" s="219"/>
      <c r="W80" s="219"/>
      <c r="X80" s="219"/>
      <c r="Y80" s="219"/>
      <c r="Z80" s="220"/>
    </row>
    <row r="82" spans="1:26" x14ac:dyDescent="0.2">
      <c r="B82" s="221"/>
      <c r="C82" s="210"/>
      <c r="D82" s="210"/>
      <c r="E82" s="210"/>
      <c r="F82" s="210"/>
      <c r="G82" s="210"/>
      <c r="H82" s="222"/>
      <c r="I82" s="222"/>
      <c r="J82" s="222"/>
      <c r="K82" s="222"/>
      <c r="L82" s="222"/>
      <c r="M82" s="222"/>
      <c r="N82" s="222"/>
      <c r="O82" s="222"/>
      <c r="P82" s="222"/>
      <c r="Q82" s="222"/>
      <c r="R82" s="222"/>
      <c r="S82" s="222"/>
      <c r="T82" s="222"/>
      <c r="U82" s="222"/>
      <c r="V82" s="222"/>
      <c r="W82" s="210"/>
      <c r="X82" s="210"/>
      <c r="Y82" s="210"/>
      <c r="Z82" s="223"/>
    </row>
    <row r="83" spans="1:26" x14ac:dyDescent="0.2">
      <c r="B83" s="216"/>
      <c r="C83" s="946"/>
      <c r="D83" s="946"/>
      <c r="E83" s="946"/>
      <c r="F83" s="946"/>
      <c r="H83" s="946"/>
      <c r="I83" s="946"/>
      <c r="J83" s="946"/>
      <c r="K83" s="946"/>
      <c r="M83" s="946"/>
      <c r="N83" s="946"/>
      <c r="O83" s="946"/>
      <c r="P83" s="946"/>
      <c r="R83" s="946"/>
      <c r="S83" s="946"/>
      <c r="T83" s="946"/>
      <c r="W83" s="946"/>
      <c r="X83" s="946"/>
      <c r="Y83" s="946"/>
      <c r="Z83" s="224"/>
    </row>
    <row r="84" spans="1:26" x14ac:dyDescent="0.2">
      <c r="B84" s="216"/>
      <c r="Z84" s="217"/>
    </row>
    <row r="85" spans="1:26" x14ac:dyDescent="0.2">
      <c r="B85" s="216"/>
      <c r="Z85" s="217"/>
    </row>
    <row r="86" spans="1:26" x14ac:dyDescent="0.2">
      <c r="B86" s="216"/>
      <c r="Z86" s="217"/>
    </row>
    <row r="87" spans="1:26" x14ac:dyDescent="0.2">
      <c r="B87" s="216"/>
      <c r="Z87" s="217"/>
    </row>
    <row r="88" spans="1:26" x14ac:dyDescent="0.2">
      <c r="B88" s="216"/>
      <c r="Z88" s="217"/>
    </row>
    <row r="89" spans="1:26" x14ac:dyDescent="0.2">
      <c r="B89" s="216"/>
      <c r="Z89" s="217"/>
    </row>
    <row r="90" spans="1:26" s="67" customFormat="1" ht="11.45" customHeight="1" x14ac:dyDescent="0.2">
      <c r="B90" s="226"/>
      <c r="C90" s="858"/>
      <c r="D90" s="858"/>
      <c r="E90" s="858"/>
      <c r="F90" s="858"/>
      <c r="H90" s="858"/>
      <c r="I90" s="858"/>
      <c r="J90" s="858"/>
      <c r="K90" s="858"/>
      <c r="M90" s="858"/>
      <c r="N90" s="858"/>
      <c r="O90" s="858"/>
      <c r="P90" s="858"/>
      <c r="R90" s="858"/>
      <c r="S90" s="858"/>
      <c r="T90" s="858"/>
      <c r="W90" s="858"/>
      <c r="X90" s="858"/>
      <c r="Y90" s="858"/>
      <c r="Z90" s="227"/>
    </row>
    <row r="91" spans="1:26" x14ac:dyDescent="0.2">
      <c r="B91" s="228"/>
      <c r="C91" s="229"/>
      <c r="D91" s="229"/>
      <c r="E91" s="229"/>
      <c r="F91" s="229"/>
      <c r="G91" s="229"/>
      <c r="H91" s="219"/>
      <c r="I91" s="219"/>
      <c r="J91" s="219"/>
      <c r="K91" s="219"/>
      <c r="L91" s="219"/>
      <c r="M91" s="219"/>
      <c r="N91" s="219"/>
      <c r="O91" s="219"/>
      <c r="P91" s="219"/>
      <c r="Q91" s="219"/>
      <c r="R91" s="219"/>
      <c r="S91" s="219"/>
      <c r="T91" s="219"/>
      <c r="U91" s="219"/>
      <c r="V91" s="219"/>
      <c r="W91" s="229"/>
      <c r="X91" s="229"/>
      <c r="Y91" s="229"/>
      <c r="Z91" s="230"/>
    </row>
    <row r="93" spans="1:26" x14ac:dyDescent="0.2">
      <c r="A93" s="66"/>
    </row>
  </sheetData>
  <mergeCells count="66">
    <mergeCell ref="B11:N11"/>
    <mergeCell ref="P11:Z11"/>
    <mergeCell ref="B13:C13"/>
    <mergeCell ref="D13:N13"/>
    <mergeCell ref="V13:W13"/>
    <mergeCell ref="Y13:Z13"/>
    <mergeCell ref="Y16:Z16"/>
    <mergeCell ref="V23:W23"/>
    <mergeCell ref="Y23:Z23"/>
    <mergeCell ref="V17:W17"/>
    <mergeCell ref="Y17:Z17"/>
    <mergeCell ref="V18:W18"/>
    <mergeCell ref="Y18:Z18"/>
    <mergeCell ref="V19:W19"/>
    <mergeCell ref="Y19:Z19"/>
    <mergeCell ref="V20:W20"/>
    <mergeCell ref="Y20:Z20"/>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V26:W26"/>
    <mergeCell ref="Y26:Z26"/>
    <mergeCell ref="V31:W31"/>
    <mergeCell ref="Y31:Z31"/>
    <mergeCell ref="V32:W32"/>
    <mergeCell ref="Y32:Z32"/>
    <mergeCell ref="V27:W27"/>
    <mergeCell ref="Y27:Z27"/>
    <mergeCell ref="V28:W28"/>
    <mergeCell ref="Y28:Z28"/>
    <mergeCell ref="V29:W29"/>
    <mergeCell ref="Y29:Z29"/>
    <mergeCell ref="T17:U17"/>
    <mergeCell ref="P37:Z37"/>
    <mergeCell ref="T75:U75"/>
    <mergeCell ref="C83:F83"/>
    <mergeCell ref="H83:K83"/>
    <mergeCell ref="M83:P83"/>
    <mergeCell ref="R83:T83"/>
    <mergeCell ref="W83:Y83"/>
    <mergeCell ref="V33:W33"/>
    <mergeCell ref="Y33:Z33"/>
    <mergeCell ref="V34:W34"/>
    <mergeCell ref="Y34:Z34"/>
    <mergeCell ref="V35:W35"/>
    <mergeCell ref="Y35:Z35"/>
    <mergeCell ref="V30:W30"/>
    <mergeCell ref="Y30:Z30"/>
    <mergeCell ref="C90:F90"/>
    <mergeCell ref="H90:K90"/>
    <mergeCell ref="M90:P90"/>
    <mergeCell ref="R90:T90"/>
    <mergeCell ref="W90:Y90"/>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CE7C1-5053-43A3-8D6F-180C470CC0E1}">
  <sheetPr>
    <tabColor rgb="FF00B0F0"/>
    <pageSetUpPr fitToPage="1"/>
  </sheetPr>
  <dimension ref="A1:AB102"/>
  <sheetViews>
    <sheetView showGridLines="0" view="pageBreakPreview" zoomScale="40" zoomScaleNormal="40" zoomScaleSheetLayoutView="40" workbookViewId="0">
      <selection activeCell="D15" sqref="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3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3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626</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626</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57" spans="3:8" ht="20.25" x14ac:dyDescent="0.3">
      <c r="C57" s="994"/>
      <c r="D57" s="994"/>
      <c r="E57" s="994"/>
      <c r="F57" s="994"/>
      <c r="G57" s="994"/>
      <c r="H57" s="994"/>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30">
    <mergeCell ref="C92:F92"/>
    <mergeCell ref="H92:K92"/>
    <mergeCell ref="M92:P92"/>
    <mergeCell ref="R92:T92"/>
    <mergeCell ref="W92:Y92"/>
    <mergeCell ref="B11:Z12"/>
    <mergeCell ref="B15:C20"/>
    <mergeCell ref="D15:Z20"/>
    <mergeCell ref="D27:F28"/>
    <mergeCell ref="C57:H57"/>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1751F-1A49-4EA9-935B-4A4EDF3EC237}">
  <sheetPr>
    <tabColor rgb="FF00B0F0"/>
    <pageSetUpPr fitToPage="1"/>
  </sheetPr>
  <dimension ref="A1:AC103"/>
  <sheetViews>
    <sheetView showGridLines="0" view="pageBreakPreview" topLeftCell="E1" zoomScale="50" zoomScaleNormal="40" zoomScaleSheetLayoutView="50" workbookViewId="0">
      <selection activeCell="D15" sqref="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60.28515625" style="65" customWidth="1"/>
    <col min="24" max="24" width="18" style="65" customWidth="1"/>
    <col min="25" max="25" width="2.140625" style="65" customWidth="1"/>
    <col min="26" max="26" width="30"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3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3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626</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626</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73" spans="26:29" x14ac:dyDescent="0.2">
      <c r="Z73" s="623"/>
      <c r="AA73" s="623"/>
      <c r="AB73" s="623"/>
      <c r="AC73" s="623"/>
    </row>
    <row r="74" spans="26:29" x14ac:dyDescent="0.2">
      <c r="Z74" s="623"/>
      <c r="AA74" s="623"/>
      <c r="AB74" s="623"/>
      <c r="AC74" s="623"/>
    </row>
    <row r="75" spans="26:29" x14ac:dyDescent="0.2">
      <c r="Z75" s="623"/>
      <c r="AA75" s="623"/>
      <c r="AB75" s="623"/>
      <c r="AC75" s="623"/>
    </row>
    <row r="76" spans="26:29" x14ac:dyDescent="0.2">
      <c r="Z76" s="997"/>
      <c r="AA76" s="997"/>
      <c r="AB76" s="997"/>
      <c r="AC76" s="623"/>
    </row>
    <row r="77" spans="26:29" x14ac:dyDescent="0.2">
      <c r="Z77" s="623"/>
      <c r="AA77" s="623"/>
      <c r="AB77" s="623"/>
      <c r="AC77" s="623"/>
    </row>
    <row r="78" spans="26:29" x14ac:dyDescent="0.2">
      <c r="Z78" s="623"/>
      <c r="AA78" s="623"/>
      <c r="AB78" s="623"/>
      <c r="AC78" s="623"/>
    </row>
    <row r="79" spans="26:29" x14ac:dyDescent="0.2">
      <c r="Z79" s="623"/>
      <c r="AA79" s="623"/>
      <c r="AB79" s="623"/>
      <c r="AC79" s="623"/>
    </row>
    <row r="80" spans="26:29" x14ac:dyDescent="0.2">
      <c r="Z80" s="995"/>
      <c r="AA80" s="995"/>
      <c r="AB80" s="995"/>
      <c r="AC80" s="623"/>
    </row>
    <row r="81" spans="2:29" x14ac:dyDescent="0.2">
      <c r="Z81" s="995"/>
      <c r="AA81" s="995"/>
      <c r="AB81" s="995"/>
      <c r="AC81" s="623"/>
    </row>
    <row r="82" spans="2:29" x14ac:dyDescent="0.2">
      <c r="Z82" s="996"/>
      <c r="AA82" s="996"/>
      <c r="AB82" s="996"/>
      <c r="AC82" s="623"/>
    </row>
    <row r="83" spans="2:29" x14ac:dyDescent="0.2">
      <c r="Z83" s="996"/>
      <c r="AA83" s="996"/>
      <c r="AB83" s="996"/>
      <c r="AC83" s="623"/>
    </row>
    <row r="84" spans="2:29" x14ac:dyDescent="0.2">
      <c r="Z84" s="637"/>
      <c r="AA84" s="637"/>
      <c r="AB84" s="637"/>
      <c r="AC84" s="623"/>
    </row>
    <row r="85" spans="2:29" x14ac:dyDescent="0.2">
      <c r="Z85" s="625"/>
      <c r="AA85" s="625"/>
      <c r="AB85" s="625"/>
      <c r="AC85" s="623"/>
    </row>
    <row r="86" spans="2:29" x14ac:dyDescent="0.2">
      <c r="Z86" s="623"/>
      <c r="AA86" s="623"/>
      <c r="AB86" s="623"/>
      <c r="AC86" s="623"/>
    </row>
    <row r="87" spans="2:29" x14ac:dyDescent="0.2">
      <c r="Z87" s="623"/>
      <c r="AA87" s="623"/>
      <c r="AB87" s="623"/>
      <c r="AC87" s="623"/>
    </row>
    <row r="88" spans="2:29" ht="16.5" customHeight="1" x14ac:dyDescent="0.2"/>
    <row r="89" spans="2:29" ht="12.75" customHeight="1" x14ac:dyDescent="0.2"/>
    <row r="90" spans="2:29" ht="12.75" customHeight="1" x14ac:dyDescent="0.2"/>
    <row r="92" spans="2:29" x14ac:dyDescent="0.2">
      <c r="B92" s="221"/>
      <c r="C92" s="210"/>
      <c r="D92" s="210"/>
      <c r="E92" s="210"/>
      <c r="F92" s="210"/>
      <c r="G92" s="210"/>
      <c r="H92" s="222"/>
      <c r="I92" s="222"/>
      <c r="J92" s="222"/>
      <c r="K92" s="222"/>
      <c r="L92" s="222"/>
      <c r="M92" s="222"/>
      <c r="N92" s="222"/>
      <c r="O92" s="222"/>
      <c r="P92" s="222"/>
      <c r="Q92" s="222"/>
      <c r="R92" s="222"/>
      <c r="S92" s="222"/>
      <c r="T92" s="222"/>
      <c r="U92" s="222"/>
      <c r="V92" s="222"/>
      <c r="W92" s="210"/>
      <c r="X92" s="210"/>
      <c r="Y92" s="210"/>
      <c r="Z92" s="223"/>
    </row>
    <row r="93" spans="2:29" x14ac:dyDescent="0.2">
      <c r="B93" s="216"/>
      <c r="C93" s="946"/>
      <c r="D93" s="946"/>
      <c r="E93" s="946"/>
      <c r="F93" s="946"/>
      <c r="H93" s="946"/>
      <c r="I93" s="946"/>
      <c r="J93" s="946"/>
      <c r="K93" s="946"/>
      <c r="M93" s="946"/>
      <c r="N93" s="946"/>
      <c r="O93" s="946"/>
      <c r="P93" s="946"/>
      <c r="R93" s="946"/>
      <c r="S93" s="946"/>
      <c r="T93" s="946"/>
      <c r="W93" s="946"/>
      <c r="X93" s="946"/>
      <c r="Y93" s="946"/>
      <c r="Z93" s="224"/>
    </row>
    <row r="94" spans="2:29" x14ac:dyDescent="0.2">
      <c r="B94" s="216"/>
      <c r="Z94" s="217"/>
    </row>
    <row r="95" spans="2:29" x14ac:dyDescent="0.2">
      <c r="B95" s="216"/>
      <c r="Z95" s="217"/>
    </row>
    <row r="96" spans="2:29" x14ac:dyDescent="0.2">
      <c r="B96" s="216"/>
      <c r="Z96" s="217"/>
    </row>
    <row r="97" spans="1:26" x14ac:dyDescent="0.2">
      <c r="B97" s="216"/>
      <c r="C97" s="985"/>
      <c r="D97" s="985"/>
      <c r="E97" s="985"/>
      <c r="F97" s="985"/>
      <c r="H97" s="985"/>
      <c r="I97" s="985"/>
      <c r="J97" s="985"/>
      <c r="K97" s="985"/>
      <c r="M97" s="985"/>
      <c r="N97" s="985"/>
      <c r="O97" s="985"/>
      <c r="P97" s="985"/>
      <c r="R97" s="985"/>
      <c r="S97" s="985"/>
      <c r="T97" s="985"/>
      <c r="W97" s="985"/>
      <c r="X97" s="985"/>
      <c r="Y97" s="985"/>
      <c r="Z97" s="217"/>
    </row>
    <row r="98" spans="1:26" x14ac:dyDescent="0.2">
      <c r="B98" s="216"/>
      <c r="C98" s="985"/>
      <c r="D98" s="985"/>
      <c r="E98" s="985"/>
      <c r="F98" s="985"/>
      <c r="H98" s="985"/>
      <c r="I98" s="985"/>
      <c r="J98" s="985"/>
      <c r="K98" s="985"/>
      <c r="M98" s="985"/>
      <c r="N98" s="985"/>
      <c r="O98" s="985"/>
      <c r="P98" s="985"/>
      <c r="Q98" s="82"/>
      <c r="R98" s="985"/>
      <c r="S98" s="985"/>
      <c r="T98" s="985"/>
      <c r="W98" s="985"/>
      <c r="X98" s="985"/>
      <c r="Y98" s="985"/>
      <c r="Z98" s="225"/>
    </row>
    <row r="99" spans="1:26" ht="12.75" customHeight="1" x14ac:dyDescent="0.2">
      <c r="B99" s="216"/>
      <c r="C99" s="858"/>
      <c r="D99" s="858"/>
      <c r="E99" s="858"/>
      <c r="F99" s="858"/>
      <c r="G99" s="67"/>
      <c r="H99" s="858"/>
      <c r="I99" s="858"/>
      <c r="J99" s="858"/>
      <c r="K99" s="858"/>
      <c r="L99" s="67"/>
      <c r="M99" s="858"/>
      <c r="N99" s="858"/>
      <c r="O99" s="858"/>
      <c r="P99" s="858"/>
      <c r="Q99" s="67"/>
      <c r="R99" s="858"/>
      <c r="S99" s="858"/>
      <c r="T99" s="858"/>
      <c r="U99" s="67"/>
      <c r="V99" s="67"/>
      <c r="W99" s="858"/>
      <c r="X99" s="858"/>
      <c r="Y99" s="858"/>
      <c r="Z99" s="225"/>
    </row>
    <row r="100" spans="1:26" s="67" customFormat="1" ht="11.45" customHeight="1" x14ac:dyDescent="0.2">
      <c r="B100" s="226"/>
      <c r="C100" s="858"/>
      <c r="D100" s="858"/>
      <c r="E100" s="858"/>
      <c r="F100" s="858"/>
      <c r="H100" s="858"/>
      <c r="I100" s="858"/>
      <c r="J100" s="858"/>
      <c r="K100" s="858"/>
      <c r="M100" s="858"/>
      <c r="N100" s="858"/>
      <c r="O100" s="858"/>
      <c r="P100" s="858"/>
      <c r="R100" s="858"/>
      <c r="S100" s="858"/>
      <c r="T100" s="858"/>
      <c r="W100" s="858"/>
      <c r="X100" s="858"/>
      <c r="Y100" s="858"/>
      <c r="Z100" s="227"/>
    </row>
    <row r="101" spans="1:26" x14ac:dyDescent="0.2">
      <c r="B101" s="228"/>
      <c r="C101" s="229"/>
      <c r="D101" s="229"/>
      <c r="E101" s="229"/>
      <c r="F101" s="229"/>
      <c r="G101" s="229"/>
      <c r="H101" s="219"/>
      <c r="I101" s="219"/>
      <c r="J101" s="219"/>
      <c r="K101" s="219"/>
      <c r="L101" s="219"/>
      <c r="M101" s="219"/>
      <c r="N101" s="219"/>
      <c r="O101" s="219"/>
      <c r="P101" s="219"/>
      <c r="Q101" s="219"/>
      <c r="R101" s="219"/>
      <c r="S101" s="219"/>
      <c r="T101" s="219"/>
      <c r="U101" s="219"/>
      <c r="V101" s="219"/>
      <c r="W101" s="229"/>
      <c r="X101" s="229"/>
      <c r="Y101" s="229"/>
      <c r="Z101" s="230"/>
    </row>
    <row r="103" spans="1:26" x14ac:dyDescent="0.2">
      <c r="A103" s="66"/>
    </row>
  </sheetData>
  <mergeCells count="34">
    <mergeCell ref="Z80:AB80"/>
    <mergeCell ref="B11:Z12"/>
    <mergeCell ref="B15:C20"/>
    <mergeCell ref="D15:Z20"/>
    <mergeCell ref="D27:F28"/>
    <mergeCell ref="Z76:AB76"/>
    <mergeCell ref="Z81:AB81"/>
    <mergeCell ref="Z82:AB82"/>
    <mergeCell ref="Z83:AB83"/>
    <mergeCell ref="C93:F93"/>
    <mergeCell ref="H93:K93"/>
    <mergeCell ref="M93:P93"/>
    <mergeCell ref="R93:T93"/>
    <mergeCell ref="W93:Y93"/>
    <mergeCell ref="C98:F98"/>
    <mergeCell ref="H98:K98"/>
    <mergeCell ref="M98:P98"/>
    <mergeCell ref="R98:T98"/>
    <mergeCell ref="W98:Y98"/>
    <mergeCell ref="C97:F97"/>
    <mergeCell ref="H97:K97"/>
    <mergeCell ref="M97:P97"/>
    <mergeCell ref="R97:T97"/>
    <mergeCell ref="W97:Y97"/>
    <mergeCell ref="C100:F100"/>
    <mergeCell ref="H100:K100"/>
    <mergeCell ref="M100:P100"/>
    <mergeCell ref="R100:T100"/>
    <mergeCell ref="W100:Y100"/>
    <mergeCell ref="C99:F99"/>
    <mergeCell ref="H99:K99"/>
    <mergeCell ref="M99:P99"/>
    <mergeCell ref="R99:T99"/>
    <mergeCell ref="W99:Y99"/>
  </mergeCells>
  <printOptions horizontalCentered="1" verticalCentered="1"/>
  <pageMargins left="0.70866141732283472" right="0.70866141732283472" top="0.74803149606299213" bottom="0.74803149606299213" header="0.31496062992125984" footer="0.31496062992125984"/>
  <pageSetup paperSize="9" scale="31" fitToHeight="0" orientation="landscape" r:id="rId1"/>
  <headerFooter>
    <oddFooter>&amp;L&amp;10ADMÓN. - ESTIMACIÓN - HOJA VIAJERA&amp;R&amp;P/&amp;N</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06398-42C8-4B80-A971-621A8CDA8F69}">
  <sheetPr>
    <tabColor rgb="FF92D050"/>
    <pageSetUpPr fitToPage="1"/>
  </sheetPr>
  <dimension ref="A1:AB102"/>
  <sheetViews>
    <sheetView showGridLines="0" view="pageBreakPreview" topLeftCell="B1" zoomScale="50" zoomScaleNormal="40" zoomScaleSheetLayoutView="50" workbookViewId="0">
      <selection activeCell="D14" sqref="D14:N19"/>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3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3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410</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spans="19:21" ht="15" customHeight="1" x14ac:dyDescent="0.2"/>
    <row r="19" spans="19:21" ht="15" customHeight="1" x14ac:dyDescent="0.2"/>
    <row r="20" spans="19:21" ht="15.6" customHeight="1" x14ac:dyDescent="0.2"/>
    <row r="21" spans="19:21" x14ac:dyDescent="0.2">
      <c r="S21" s="541"/>
      <c r="T21" s="541"/>
      <c r="U21" s="541"/>
    </row>
    <row r="22" spans="19:21" x14ac:dyDescent="0.2">
      <c r="S22" s="541"/>
      <c r="T22" s="541"/>
      <c r="U22" s="541"/>
    </row>
    <row r="23" spans="19:21" x14ac:dyDescent="0.2">
      <c r="S23" s="541"/>
      <c r="T23" s="541"/>
      <c r="U23" s="541"/>
    </row>
    <row r="24" spans="19:21" x14ac:dyDescent="0.2">
      <c r="S24" s="541"/>
      <c r="T24" s="541"/>
      <c r="U24" s="541"/>
    </row>
    <row r="25" spans="19:21" x14ac:dyDescent="0.2">
      <c r="S25" s="541"/>
      <c r="T25" s="541"/>
      <c r="U25" s="541"/>
    </row>
    <row r="26" spans="19:21" x14ac:dyDescent="0.2">
      <c r="S26" s="541"/>
      <c r="T26" s="541"/>
      <c r="U26" s="541"/>
    </row>
    <row r="27" spans="19:21" x14ac:dyDescent="0.2">
      <c r="S27" s="541"/>
      <c r="T27" s="541"/>
      <c r="U27" s="541"/>
    </row>
    <row r="28" spans="19:21" x14ac:dyDescent="0.2">
      <c r="S28" s="541"/>
      <c r="T28" s="541"/>
      <c r="U28" s="541"/>
    </row>
    <row r="29" spans="19:21" x14ac:dyDescent="0.2">
      <c r="S29" s="541"/>
      <c r="T29" s="541"/>
      <c r="U29" s="541"/>
    </row>
    <row r="30" spans="19:21" x14ac:dyDescent="0.2">
      <c r="S30" s="541"/>
      <c r="T30" s="541"/>
      <c r="U30" s="541"/>
    </row>
    <row r="31" spans="19:21" x14ac:dyDescent="0.2">
      <c r="S31" s="541"/>
      <c r="T31" s="541"/>
      <c r="U31" s="541"/>
    </row>
    <row r="32" spans="19:21" x14ac:dyDescent="0.2">
      <c r="S32" s="541"/>
      <c r="T32" s="541"/>
      <c r="U32" s="541"/>
    </row>
    <row r="33" spans="19:21" x14ac:dyDescent="0.2">
      <c r="S33" s="541"/>
      <c r="T33" s="541"/>
      <c r="U33" s="541"/>
    </row>
    <row r="34" spans="19:21" x14ac:dyDescent="0.2">
      <c r="S34" s="541"/>
      <c r="T34" s="541"/>
      <c r="U34" s="541"/>
    </row>
    <row r="35" spans="19:21" x14ac:dyDescent="0.2">
      <c r="S35" s="541"/>
      <c r="T35" s="541"/>
      <c r="U35" s="541"/>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B11:Z12"/>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F73BE-A0BF-45E1-B262-B6ACA0372F2C}">
  <sheetPr>
    <tabColor rgb="FF00B0F0"/>
    <pageSetUpPr fitToPage="1"/>
  </sheetPr>
  <dimension ref="A1:AE102"/>
  <sheetViews>
    <sheetView showGridLines="0" view="pageBreakPreview" zoomScale="50" zoomScaleNormal="40" zoomScaleSheetLayoutView="50" workbookViewId="0">
      <selection activeCell="T5" sqref="T5:T6"/>
    </sheetView>
  </sheetViews>
  <sheetFormatPr baseColWidth="10" defaultColWidth="11.42578125" defaultRowHeight="12.75" x14ac:dyDescent="0.2"/>
  <cols>
    <col min="1" max="1" width="5.140625" style="65" customWidth="1"/>
    <col min="2" max="13" width="11.42578125" style="65"/>
    <col min="14" max="14" width="15.7109375" style="65" customWidth="1"/>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487"/>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487"/>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'[5]03 Desglose'!$C$6</f>
        <v xml:space="preserve">SUMMYT </v>
      </c>
      <c r="E5" s="296"/>
      <c r="F5" s="296"/>
      <c r="G5" s="297"/>
      <c r="H5" s="298"/>
      <c r="I5" s="284"/>
      <c r="J5" s="284"/>
      <c r="K5" s="296"/>
      <c r="L5" s="298"/>
      <c r="M5" s="298"/>
      <c r="N5" s="290"/>
      <c r="O5" s="299"/>
      <c r="P5" s="299"/>
      <c r="Q5" s="284"/>
      <c r="R5" s="284"/>
      <c r="S5" s="290" t="s">
        <v>33</v>
      </c>
      <c r="T5" s="300" t="s">
        <v>659</v>
      </c>
      <c r="U5" s="298"/>
      <c r="V5" s="298"/>
      <c r="W5" s="290" t="s">
        <v>84</v>
      </c>
      <c r="X5" s="297"/>
      <c r="Y5" s="298"/>
      <c r="Z5" s="301"/>
    </row>
    <row r="6" spans="1:28" ht="15" x14ac:dyDescent="0.2">
      <c r="B6" s="295" t="s">
        <v>35</v>
      </c>
      <c r="C6" s="296"/>
      <c r="D6" s="297" t="str">
        <f>'[5]03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659</v>
      </c>
      <c r="U6" s="298"/>
      <c r="V6" s="298"/>
      <c r="W6" s="303" t="s">
        <v>37</v>
      </c>
      <c r="X6" s="304"/>
      <c r="Y6" s="298"/>
      <c r="Z6" s="301"/>
    </row>
    <row r="7" spans="1:28" ht="15" x14ac:dyDescent="0.2">
      <c r="B7" s="295" t="s">
        <v>38</v>
      </c>
      <c r="C7" s="296"/>
      <c r="D7" s="297" t="str">
        <f>'[5]03 Desglose'!$C$8</f>
        <v>GRUPO DAGS S.A. DE C.V.</v>
      </c>
      <c r="E7" s="296"/>
      <c r="F7" s="296"/>
      <c r="G7" s="302"/>
      <c r="H7" s="298"/>
      <c r="I7" s="284"/>
      <c r="J7" s="284"/>
      <c r="K7" s="296"/>
      <c r="L7" s="298"/>
      <c r="M7" s="298"/>
      <c r="N7" s="290"/>
      <c r="O7" s="299"/>
      <c r="P7" s="299"/>
      <c r="Q7" s="284"/>
      <c r="R7" s="284"/>
      <c r="S7" s="290" t="s">
        <v>39</v>
      </c>
      <c r="T7" s="300" t="str">
        <f>'[5]03 Desglose'!$H$8</f>
        <v>NORMAL</v>
      </c>
      <c r="U7" s="298"/>
      <c r="V7" s="298"/>
      <c r="W7" s="290" t="s">
        <v>40</v>
      </c>
      <c r="X7" s="304">
        <f>'03 Desglose f'!CF8</f>
        <v>45986</v>
      </c>
      <c r="Y7" s="298"/>
      <c r="Z7" s="301"/>
    </row>
    <row r="8" spans="1:28" ht="15" x14ac:dyDescent="0.2">
      <c r="B8" s="305" t="s">
        <v>41</v>
      </c>
      <c r="C8" s="298"/>
      <c r="D8" s="297" t="str">
        <f>'[5]03 Desglose'!$C$9</f>
        <v xml:space="preserve">CIMENTACIÓN Y ESTRUCTURA </v>
      </c>
      <c r="E8" s="298"/>
      <c r="F8" s="298"/>
      <c r="G8" s="298"/>
      <c r="H8" s="306"/>
      <c r="I8" s="298"/>
      <c r="J8" s="298"/>
      <c r="K8" s="298"/>
      <c r="L8" s="298"/>
      <c r="M8" s="298"/>
      <c r="N8" s="298"/>
      <c r="O8" s="298"/>
      <c r="P8" s="298"/>
      <c r="Q8" s="290"/>
      <c r="R8" s="284"/>
      <c r="S8" s="303" t="s">
        <v>42</v>
      </c>
      <c r="T8" s="300" t="str">
        <f>'[5]03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 x14ac:dyDescent="0.25">
      <c r="B11" s="973" t="s">
        <v>82</v>
      </c>
      <c r="C11" s="974"/>
      <c r="D11" s="974"/>
      <c r="E11" s="974"/>
      <c r="F11" s="974"/>
      <c r="G11" s="974"/>
      <c r="H11" s="974"/>
      <c r="I11" s="974"/>
      <c r="J11" s="974"/>
      <c r="K11" s="974"/>
      <c r="L11" s="974"/>
      <c r="M11" s="974"/>
      <c r="N11" s="975"/>
      <c r="P11" s="1005" t="s">
        <v>81</v>
      </c>
      <c r="Q11" s="1006"/>
      <c r="R11" s="1006"/>
      <c r="S11" s="1006"/>
      <c r="T11" s="1006"/>
      <c r="U11" s="1006"/>
      <c r="V11" s="1006"/>
      <c r="W11" s="1006"/>
      <c r="X11" s="1006"/>
      <c r="Y11" s="1006"/>
      <c r="Z11" s="1007"/>
    </row>
    <row r="12" spans="1:28" ht="14.25" x14ac:dyDescent="0.2">
      <c r="B12" s="216"/>
      <c r="D12" s="341"/>
      <c r="E12" s="342"/>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483"/>
      <c r="V13" s="981" t="s">
        <v>347</v>
      </c>
      <c r="W13" s="981"/>
      <c r="X13" s="483"/>
      <c r="Y13" s="981"/>
      <c r="Z13" s="981"/>
    </row>
    <row r="14" spans="1:28" ht="14.25" customHeight="1" x14ac:dyDescent="0.2">
      <c r="B14" s="950" t="s">
        <v>147</v>
      </c>
      <c r="C14" s="951"/>
      <c r="D14" s="956" t="s">
        <v>130</v>
      </c>
      <c r="E14" s="956"/>
      <c r="F14" s="956"/>
      <c r="G14" s="956"/>
      <c r="H14" s="956"/>
      <c r="I14" s="956"/>
      <c r="J14" s="956"/>
      <c r="K14" s="956"/>
      <c r="L14" s="956"/>
      <c r="M14" s="956"/>
      <c r="N14" s="956"/>
      <c r="P14" s="286"/>
      <c r="Q14" s="484"/>
      <c r="R14" s="484"/>
      <c r="S14" s="484"/>
      <c r="T14" s="484"/>
      <c r="U14" s="484"/>
      <c r="V14" s="957"/>
      <c r="W14" s="957"/>
      <c r="X14" s="1000" t="s">
        <v>131</v>
      </c>
      <c r="Y14" s="957"/>
      <c r="Z14" s="957"/>
    </row>
    <row r="15" spans="1:28" ht="15" customHeight="1" x14ac:dyDescent="0.2">
      <c r="B15" s="952"/>
      <c r="C15" s="953"/>
      <c r="D15" s="956"/>
      <c r="E15" s="956"/>
      <c r="F15" s="956"/>
      <c r="G15" s="956"/>
      <c r="H15" s="956"/>
      <c r="I15" s="956"/>
      <c r="J15" s="956"/>
      <c r="K15" s="956"/>
      <c r="L15" s="956"/>
      <c r="M15" s="956"/>
      <c r="N15" s="956"/>
      <c r="O15" s="70"/>
      <c r="P15" s="287"/>
      <c r="Q15" s="484"/>
      <c r="R15" s="484"/>
      <c r="S15" s="968" t="s">
        <v>348</v>
      </c>
      <c r="T15" s="1003"/>
      <c r="U15" s="969"/>
      <c r="V15" s="970">
        <v>1</v>
      </c>
      <c r="W15" s="970"/>
      <c r="X15" s="1001"/>
      <c r="Y15" s="957"/>
      <c r="Z15" s="957"/>
    </row>
    <row r="16" spans="1:28" ht="15" customHeight="1" x14ac:dyDescent="0.2">
      <c r="B16" s="952"/>
      <c r="C16" s="953"/>
      <c r="D16" s="956"/>
      <c r="E16" s="956"/>
      <c r="F16" s="956"/>
      <c r="G16" s="956"/>
      <c r="H16" s="956"/>
      <c r="I16" s="956"/>
      <c r="J16" s="956"/>
      <c r="K16" s="956"/>
      <c r="L16" s="956"/>
      <c r="M16" s="956"/>
      <c r="N16" s="956"/>
      <c r="O16" s="70"/>
      <c r="P16" s="287"/>
      <c r="Q16" s="484"/>
      <c r="R16" s="484"/>
      <c r="S16" s="486"/>
      <c r="T16" s="486"/>
      <c r="U16" s="486"/>
      <c r="V16" s="970"/>
      <c r="W16" s="970"/>
      <c r="X16" s="1001"/>
      <c r="Y16" s="957"/>
      <c r="Z16" s="957"/>
    </row>
    <row r="17" spans="2:26" ht="15" customHeight="1" x14ac:dyDescent="0.2">
      <c r="B17" s="952"/>
      <c r="C17" s="953"/>
      <c r="D17" s="956"/>
      <c r="E17" s="956"/>
      <c r="F17" s="956"/>
      <c r="G17" s="956"/>
      <c r="H17" s="956"/>
      <c r="I17" s="956"/>
      <c r="J17" s="956"/>
      <c r="K17" s="956"/>
      <c r="L17" s="956"/>
      <c r="M17" s="956"/>
      <c r="N17" s="956"/>
      <c r="O17" s="70"/>
      <c r="P17" s="287"/>
      <c r="Q17" s="484"/>
      <c r="R17" s="484"/>
      <c r="S17" s="486"/>
      <c r="T17" s="486"/>
      <c r="U17" s="420"/>
      <c r="V17" s="970"/>
      <c r="W17" s="970"/>
      <c r="X17" s="1001"/>
      <c r="Y17" s="1004"/>
      <c r="Z17" s="1004"/>
    </row>
    <row r="18" spans="2:26" ht="15" customHeight="1" x14ac:dyDescent="0.2">
      <c r="B18" s="952"/>
      <c r="C18" s="953"/>
      <c r="D18" s="956"/>
      <c r="E18" s="956"/>
      <c r="F18" s="956"/>
      <c r="G18" s="956"/>
      <c r="H18" s="956"/>
      <c r="I18" s="956"/>
      <c r="J18" s="956"/>
      <c r="K18" s="956"/>
      <c r="L18" s="956"/>
      <c r="M18" s="956"/>
      <c r="N18" s="956"/>
      <c r="O18" s="70"/>
      <c r="P18" s="287"/>
      <c r="Q18" s="484"/>
      <c r="R18" s="484"/>
      <c r="S18" s="486"/>
      <c r="T18" s="486"/>
      <c r="U18" s="486"/>
      <c r="V18" s="970"/>
      <c r="W18" s="970"/>
      <c r="X18" s="1001"/>
      <c r="Y18" s="957"/>
      <c r="Z18" s="957"/>
    </row>
    <row r="19" spans="2:26" ht="48.6" customHeight="1" x14ac:dyDescent="0.2">
      <c r="B19" s="954"/>
      <c r="C19" s="955"/>
      <c r="D19" s="956"/>
      <c r="E19" s="956"/>
      <c r="F19" s="956"/>
      <c r="G19" s="956"/>
      <c r="H19" s="956"/>
      <c r="I19" s="956"/>
      <c r="J19" s="956"/>
      <c r="K19" s="956"/>
      <c r="L19" s="956"/>
      <c r="M19" s="956"/>
      <c r="N19" s="956"/>
      <c r="O19" s="70"/>
      <c r="P19" s="287"/>
      <c r="Q19" s="484"/>
      <c r="R19" s="484"/>
      <c r="S19" s="486"/>
      <c r="T19" s="486"/>
      <c r="U19" s="420"/>
      <c r="V19" s="968"/>
      <c r="W19" s="969"/>
      <c r="X19" s="1001"/>
      <c r="Y19" s="984"/>
      <c r="Z19" s="984"/>
    </row>
    <row r="20" spans="2:26" ht="15.6" customHeight="1" x14ac:dyDescent="0.2">
      <c r="B20" s="231"/>
      <c r="C20" s="69"/>
      <c r="D20" s="68"/>
      <c r="E20" s="68"/>
      <c r="F20" s="68"/>
      <c r="G20" s="68"/>
      <c r="H20" s="83"/>
      <c r="I20" s="68"/>
      <c r="J20" s="68"/>
      <c r="K20" s="70"/>
      <c r="L20" s="70"/>
      <c r="M20" s="70"/>
      <c r="N20" s="214"/>
      <c r="O20" s="70"/>
      <c r="P20" s="287"/>
      <c r="Q20" s="484"/>
      <c r="R20" s="484"/>
      <c r="S20" s="484"/>
      <c r="T20" s="484"/>
      <c r="U20" s="484"/>
      <c r="V20" s="957"/>
      <c r="W20" s="957"/>
      <c r="X20" s="1001"/>
      <c r="Y20" s="957"/>
      <c r="Z20" s="957"/>
    </row>
    <row r="21" spans="2:26" ht="15.75" x14ac:dyDescent="0.25">
      <c r="B21" s="947" t="s">
        <v>77</v>
      </c>
      <c r="C21" s="948"/>
      <c r="D21" s="948"/>
      <c r="E21" s="948"/>
      <c r="F21" s="948"/>
      <c r="G21" s="948"/>
      <c r="H21" s="948"/>
      <c r="I21" s="948"/>
      <c r="J21" s="948"/>
      <c r="K21" s="948"/>
      <c r="L21" s="948"/>
      <c r="M21" s="948"/>
      <c r="N21" s="949"/>
      <c r="O21" s="70"/>
      <c r="P21" s="287"/>
      <c r="Q21" s="484"/>
      <c r="R21" s="484"/>
      <c r="S21" s="484"/>
      <c r="T21" s="484"/>
      <c r="U21" s="484"/>
      <c r="V21" s="957"/>
      <c r="W21" s="957"/>
      <c r="X21" s="1001"/>
      <c r="Y21" s="971"/>
      <c r="Z21" s="971"/>
    </row>
    <row r="22" spans="2:26" ht="14.25" x14ac:dyDescent="0.2">
      <c r="B22" s="213"/>
      <c r="C22" s="69"/>
      <c r="D22" s="68"/>
      <c r="E22" s="68"/>
      <c r="F22" s="68"/>
      <c r="G22" s="68"/>
      <c r="H22" s="83"/>
      <c r="I22" s="68"/>
      <c r="J22" s="68"/>
      <c r="K22" s="70"/>
      <c r="L22" s="70"/>
      <c r="M22" s="70"/>
      <c r="N22" s="214"/>
      <c r="O22" s="70"/>
      <c r="P22" s="287"/>
      <c r="Q22" s="484"/>
      <c r="R22" s="484"/>
      <c r="S22" s="484"/>
      <c r="T22" s="484"/>
      <c r="U22" s="484"/>
      <c r="V22" s="957"/>
      <c r="W22" s="957"/>
      <c r="X22" s="1001"/>
      <c r="Y22" s="957"/>
      <c r="Z22" s="957"/>
    </row>
    <row r="23" spans="2:26" ht="14.25" x14ac:dyDescent="0.2">
      <c r="B23" s="213"/>
      <c r="C23" s="69"/>
      <c r="D23" s="68"/>
      <c r="E23" s="68"/>
      <c r="F23" s="68"/>
      <c r="G23" s="68"/>
      <c r="H23" s="83"/>
      <c r="I23" s="68"/>
      <c r="J23" s="68"/>
      <c r="K23" s="70"/>
      <c r="L23" s="70"/>
      <c r="M23" s="70"/>
      <c r="N23" s="214"/>
      <c r="O23" s="70"/>
      <c r="P23" s="287"/>
      <c r="Q23" s="484"/>
      <c r="R23" s="484"/>
      <c r="S23" s="484"/>
      <c r="T23" s="484"/>
      <c r="U23" s="484"/>
      <c r="V23" s="957"/>
      <c r="W23" s="957"/>
      <c r="X23" s="1001"/>
      <c r="Y23" s="957"/>
      <c r="Z23" s="957"/>
    </row>
    <row r="24" spans="2:26" ht="14.25" x14ac:dyDescent="0.2">
      <c r="B24" s="213"/>
      <c r="C24" s="69"/>
      <c r="D24" s="68"/>
      <c r="E24" s="68"/>
      <c r="F24" s="68"/>
      <c r="G24" s="68"/>
      <c r="H24" s="83"/>
      <c r="I24" s="68"/>
      <c r="J24" s="68"/>
      <c r="K24" s="70"/>
      <c r="L24" s="70"/>
      <c r="M24" s="70"/>
      <c r="N24" s="214"/>
      <c r="O24" s="70"/>
      <c r="P24" s="287"/>
      <c r="Q24" s="484"/>
      <c r="R24" s="484"/>
      <c r="S24" s="484"/>
      <c r="T24" s="484"/>
      <c r="U24" s="484"/>
      <c r="V24" s="957"/>
      <c r="W24" s="957"/>
      <c r="X24" s="1001"/>
      <c r="Y24" s="957"/>
      <c r="Z24" s="957"/>
    </row>
    <row r="25" spans="2:26" ht="14.25" x14ac:dyDescent="0.2">
      <c r="B25" s="213"/>
      <c r="C25" s="69"/>
      <c r="D25" s="68"/>
      <c r="E25" s="68"/>
      <c r="F25" s="68"/>
      <c r="G25" s="68"/>
      <c r="H25" s="83"/>
      <c r="I25" s="68"/>
      <c r="J25" s="68"/>
      <c r="K25" s="70"/>
      <c r="L25" s="70"/>
      <c r="M25" s="70"/>
      <c r="N25" s="214"/>
      <c r="O25" s="70"/>
      <c r="P25" s="287"/>
      <c r="Q25" s="484"/>
      <c r="R25" s="484"/>
      <c r="S25" s="484"/>
      <c r="T25" s="484"/>
      <c r="U25" s="484"/>
      <c r="V25" s="957"/>
      <c r="W25" s="957"/>
      <c r="X25" s="1001"/>
      <c r="Y25" s="957"/>
      <c r="Z25" s="957"/>
    </row>
    <row r="26" spans="2:26" ht="14.25" x14ac:dyDescent="0.2">
      <c r="B26" s="213"/>
      <c r="C26" s="69"/>
      <c r="D26" s="68"/>
      <c r="E26" s="68"/>
      <c r="F26" s="68"/>
      <c r="G26" s="68"/>
      <c r="H26" s="83"/>
      <c r="I26" s="68"/>
      <c r="J26" s="68"/>
      <c r="K26" s="70"/>
      <c r="L26" s="70"/>
      <c r="M26" s="70"/>
      <c r="N26" s="214"/>
      <c r="O26" s="70"/>
      <c r="P26" s="287"/>
      <c r="Q26" s="484"/>
      <c r="R26" s="484"/>
      <c r="S26" s="484"/>
      <c r="T26" s="484"/>
      <c r="U26" s="484"/>
      <c r="V26" s="957"/>
      <c r="W26" s="957"/>
      <c r="X26" s="1001"/>
      <c r="Y26" s="957"/>
      <c r="Z26" s="957"/>
    </row>
    <row r="27" spans="2:26" ht="14.25" x14ac:dyDescent="0.2">
      <c r="B27" s="213"/>
      <c r="C27" s="69"/>
      <c r="D27" s="68"/>
      <c r="E27" s="68"/>
      <c r="F27" s="68"/>
      <c r="G27" s="68"/>
      <c r="H27" s="83"/>
      <c r="I27" s="68"/>
      <c r="J27" s="68"/>
      <c r="K27" s="70"/>
      <c r="L27" s="70"/>
      <c r="M27" s="70"/>
      <c r="N27" s="214"/>
      <c r="O27" s="70"/>
      <c r="P27" s="287"/>
      <c r="Q27" s="484"/>
      <c r="R27" s="484"/>
      <c r="S27" s="484"/>
      <c r="T27" s="484"/>
      <c r="U27" s="484"/>
      <c r="V27" s="957"/>
      <c r="W27" s="957"/>
      <c r="X27" s="1001"/>
      <c r="Y27" s="957"/>
      <c r="Z27" s="957"/>
    </row>
    <row r="28" spans="2:26" ht="14.25" x14ac:dyDescent="0.2">
      <c r="B28" s="213"/>
      <c r="C28" s="69"/>
      <c r="D28" s="68"/>
      <c r="E28" s="68"/>
      <c r="F28" s="68"/>
      <c r="G28" s="68"/>
      <c r="H28" s="83"/>
      <c r="I28" s="68"/>
      <c r="J28" s="68"/>
      <c r="K28" s="70"/>
      <c r="L28" s="70"/>
      <c r="M28" s="70"/>
      <c r="N28" s="214"/>
      <c r="O28" s="70"/>
      <c r="P28" s="287"/>
      <c r="Q28" s="484"/>
      <c r="R28" s="484"/>
      <c r="S28" s="484"/>
      <c r="T28" s="484"/>
      <c r="U28" s="484"/>
      <c r="V28" s="957"/>
      <c r="W28" s="957"/>
      <c r="X28" s="1001"/>
      <c r="Y28" s="957"/>
      <c r="Z28" s="957"/>
    </row>
    <row r="29" spans="2:26" ht="14.25" x14ac:dyDescent="0.2">
      <c r="B29" s="213"/>
      <c r="C29" s="69"/>
      <c r="D29" s="68"/>
      <c r="E29" s="68"/>
      <c r="F29" s="68"/>
      <c r="G29" s="68"/>
      <c r="H29" s="83"/>
      <c r="I29" s="68"/>
      <c r="J29" s="68"/>
      <c r="K29" s="70"/>
      <c r="L29" s="70"/>
      <c r="M29" s="70"/>
      <c r="N29" s="214"/>
      <c r="O29" s="70"/>
      <c r="P29" s="287"/>
      <c r="Q29" s="484"/>
      <c r="R29" s="484"/>
      <c r="S29" s="484"/>
      <c r="T29" s="484"/>
      <c r="U29" s="484"/>
      <c r="V29" s="957"/>
      <c r="W29" s="957"/>
      <c r="X29" s="1001"/>
      <c r="Y29" s="957"/>
      <c r="Z29" s="957"/>
    </row>
    <row r="30" spans="2:26" ht="14.25" x14ac:dyDescent="0.2">
      <c r="B30" s="213"/>
      <c r="C30" s="69"/>
      <c r="D30" s="68"/>
      <c r="E30" s="68"/>
      <c r="F30" s="68"/>
      <c r="G30" s="68"/>
      <c r="H30" s="83"/>
      <c r="I30" s="68"/>
      <c r="J30" s="68"/>
      <c r="K30" s="70"/>
      <c r="L30" s="70"/>
      <c r="M30" s="70"/>
      <c r="N30" s="214"/>
      <c r="O30" s="70"/>
      <c r="P30" s="287"/>
      <c r="Q30" s="484"/>
      <c r="R30" s="484"/>
      <c r="S30" s="484"/>
      <c r="T30" s="484"/>
      <c r="U30" s="484"/>
      <c r="V30" s="957"/>
      <c r="W30" s="957"/>
      <c r="X30" s="1001"/>
      <c r="Y30" s="957"/>
      <c r="Z30" s="957"/>
    </row>
    <row r="31" spans="2:26" ht="14.25" x14ac:dyDescent="0.2">
      <c r="B31" s="213"/>
      <c r="C31" s="69"/>
      <c r="D31" s="68"/>
      <c r="E31" s="68"/>
      <c r="F31" s="68"/>
      <c r="G31" s="68"/>
      <c r="H31" s="83"/>
      <c r="I31" s="68"/>
      <c r="J31" s="68"/>
      <c r="K31" s="70"/>
      <c r="L31" s="70"/>
      <c r="M31" s="70"/>
      <c r="N31" s="214"/>
      <c r="O31" s="70"/>
      <c r="P31" s="287"/>
      <c r="Q31" s="484"/>
      <c r="R31" s="484"/>
      <c r="S31" s="484"/>
      <c r="T31" s="484"/>
      <c r="U31" s="484"/>
      <c r="V31" s="957"/>
      <c r="W31" s="957"/>
      <c r="X31" s="1001"/>
      <c r="Y31" s="957"/>
      <c r="Z31" s="957"/>
    </row>
    <row r="32" spans="2:26" ht="14.25" x14ac:dyDescent="0.2">
      <c r="B32" s="213"/>
      <c r="C32" s="69"/>
      <c r="D32" s="68"/>
      <c r="E32" s="68"/>
      <c r="F32" s="68"/>
      <c r="G32" s="68"/>
      <c r="H32" s="83"/>
      <c r="I32" s="68"/>
      <c r="J32" s="68"/>
      <c r="K32" s="70"/>
      <c r="L32" s="70"/>
      <c r="M32" s="70"/>
      <c r="N32" s="214"/>
      <c r="O32" s="70"/>
      <c r="P32" s="287"/>
      <c r="Q32" s="484"/>
      <c r="R32" s="484"/>
      <c r="S32" s="484"/>
      <c r="T32" s="484"/>
      <c r="U32" s="484"/>
      <c r="V32" s="957"/>
      <c r="W32" s="957"/>
      <c r="X32" s="1001"/>
      <c r="Y32" s="957"/>
      <c r="Z32" s="957"/>
    </row>
    <row r="33" spans="2:26" ht="14.25" x14ac:dyDescent="0.2">
      <c r="B33" s="213"/>
      <c r="C33" s="69"/>
      <c r="D33" s="68"/>
      <c r="E33" s="68"/>
      <c r="F33" s="68"/>
      <c r="G33" s="68"/>
      <c r="H33" s="83"/>
      <c r="I33" s="68"/>
      <c r="J33" s="68"/>
      <c r="K33" s="68"/>
      <c r="L33" s="68"/>
      <c r="M33" s="68"/>
      <c r="N33" s="215"/>
      <c r="P33" s="287"/>
      <c r="Q33" s="484"/>
      <c r="R33" s="484"/>
      <c r="S33" s="484"/>
      <c r="T33" s="484"/>
      <c r="U33" s="484"/>
      <c r="V33" s="957"/>
      <c r="W33" s="957"/>
      <c r="X33" s="1001"/>
      <c r="Y33" s="957"/>
      <c r="Z33" s="957"/>
    </row>
    <row r="34" spans="2:26" ht="14.25" x14ac:dyDescent="0.2">
      <c r="B34" s="213"/>
      <c r="C34" s="69"/>
      <c r="D34" s="68"/>
      <c r="E34" s="68"/>
      <c r="F34" s="68"/>
      <c r="G34" s="68"/>
      <c r="H34" s="83"/>
      <c r="I34" s="68"/>
      <c r="J34" s="68"/>
      <c r="K34" s="68"/>
      <c r="L34" s="68"/>
      <c r="M34" s="68"/>
      <c r="N34" s="215"/>
      <c r="P34" s="287"/>
      <c r="Q34" s="484"/>
      <c r="R34" s="484"/>
      <c r="S34" s="484"/>
      <c r="T34" s="484"/>
      <c r="U34" s="484"/>
      <c r="V34" s="957"/>
      <c r="W34" s="957"/>
      <c r="X34" s="1002"/>
      <c r="Y34" s="957"/>
      <c r="Z34" s="957"/>
    </row>
    <row r="35" spans="2:26" ht="18" x14ac:dyDescent="0.25">
      <c r="B35" s="213"/>
      <c r="C35" s="69"/>
      <c r="D35" s="68"/>
      <c r="E35" s="68"/>
      <c r="F35" s="68"/>
      <c r="G35" s="68"/>
      <c r="H35" s="83"/>
      <c r="I35" s="68"/>
      <c r="J35" s="68"/>
      <c r="K35" s="68"/>
      <c r="L35" s="68"/>
      <c r="M35" s="68"/>
      <c r="N35" s="215"/>
      <c r="P35" s="288"/>
      <c r="Q35" s="289"/>
      <c r="R35" s="290"/>
      <c r="S35" s="291"/>
      <c r="T35" s="292"/>
      <c r="U35" s="293" t="s">
        <v>76</v>
      </c>
      <c r="V35" s="958">
        <f>V15</f>
        <v>1</v>
      </c>
      <c r="W35" s="958"/>
      <c r="X35" s="294"/>
      <c r="Y35" s="959"/>
      <c r="Z35" s="960"/>
    </row>
    <row r="36" spans="2:26" x14ac:dyDescent="0.2">
      <c r="B36" s="213"/>
      <c r="C36" s="69"/>
      <c r="D36" s="68"/>
      <c r="E36" s="68"/>
      <c r="F36" s="68"/>
      <c r="G36" s="68"/>
      <c r="H36" s="83"/>
      <c r="I36" s="68"/>
      <c r="J36" s="68"/>
      <c r="K36" s="68"/>
      <c r="L36" s="68"/>
      <c r="M36" s="68"/>
      <c r="N36" s="215"/>
      <c r="P36" s="216"/>
      <c r="Z36" s="217"/>
    </row>
    <row r="37" spans="2:26"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999" t="s">
        <v>75</v>
      </c>
      <c r="Q39" s="999"/>
      <c r="R39" s="999"/>
      <c r="S39" s="999"/>
      <c r="T39" s="999"/>
      <c r="U39" s="999"/>
      <c r="V39" s="999"/>
      <c r="W39" s="999"/>
      <c r="X39" s="999"/>
      <c r="Y39" s="999"/>
      <c r="Z39" s="999"/>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ht="18" x14ac:dyDescent="0.25">
      <c r="B42" s="213"/>
      <c r="C42" s="69"/>
      <c r="D42" s="68"/>
      <c r="E42" s="68"/>
      <c r="F42" s="68"/>
      <c r="G42" s="68"/>
      <c r="H42" s="83"/>
      <c r="I42" s="68"/>
      <c r="J42" s="68"/>
      <c r="K42" s="68"/>
      <c r="L42" s="68"/>
      <c r="M42" s="68"/>
      <c r="N42" s="215"/>
      <c r="P42" s="216"/>
      <c r="U42" s="492" t="s">
        <v>632</v>
      </c>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31" x14ac:dyDescent="0.2">
      <c r="B65" s="213"/>
      <c r="C65" s="69"/>
      <c r="D65" s="68"/>
      <c r="E65" s="68"/>
      <c r="F65" s="68"/>
      <c r="G65" s="68"/>
      <c r="H65" s="83"/>
      <c r="I65" s="68"/>
      <c r="J65" s="68"/>
      <c r="K65" s="68"/>
      <c r="L65" s="68"/>
      <c r="M65" s="68"/>
      <c r="N65" s="215"/>
      <c r="P65" s="216"/>
      <c r="X65" s="84"/>
      <c r="Y65" s="84"/>
      <c r="Z65" s="217"/>
    </row>
    <row r="66" spans="2:31" x14ac:dyDescent="0.2">
      <c r="B66" s="213"/>
      <c r="C66" s="69"/>
      <c r="D66" s="68"/>
      <c r="E66" s="68"/>
      <c r="F66" s="68"/>
      <c r="G66" s="68"/>
      <c r="H66" s="83"/>
      <c r="I66" s="68"/>
      <c r="J66" s="68"/>
      <c r="K66" s="68"/>
      <c r="L66" s="68"/>
      <c r="M66" s="68"/>
      <c r="N66" s="215"/>
      <c r="P66" s="216"/>
      <c r="X66" s="84"/>
      <c r="Y66" s="84"/>
      <c r="Z66" s="217"/>
    </row>
    <row r="67" spans="2:31" x14ac:dyDescent="0.2">
      <c r="B67" s="213"/>
      <c r="C67" s="69"/>
      <c r="D67" s="68"/>
      <c r="E67" s="68"/>
      <c r="F67" s="68"/>
      <c r="G67" s="68"/>
      <c r="H67" s="83"/>
      <c r="I67" s="68"/>
      <c r="J67" s="68"/>
      <c r="K67" s="68"/>
      <c r="L67" s="68"/>
      <c r="M67" s="68"/>
      <c r="N67" s="215"/>
      <c r="P67" s="216"/>
      <c r="X67" s="84"/>
      <c r="Y67" s="84"/>
      <c r="Z67" s="217"/>
    </row>
    <row r="68" spans="2:31" x14ac:dyDescent="0.2">
      <c r="B68" s="213"/>
      <c r="C68" s="69"/>
      <c r="D68" s="68"/>
      <c r="E68" s="68"/>
      <c r="F68" s="68"/>
      <c r="G68" s="68"/>
      <c r="H68" s="83"/>
      <c r="I68" s="68"/>
      <c r="J68" s="68"/>
      <c r="K68" s="68"/>
      <c r="L68" s="68"/>
      <c r="M68" s="68"/>
      <c r="N68" s="215"/>
      <c r="P68" s="216"/>
      <c r="X68" s="84"/>
      <c r="Y68" s="84"/>
      <c r="Z68" s="217"/>
    </row>
    <row r="69" spans="2:31" x14ac:dyDescent="0.2">
      <c r="B69" s="213"/>
      <c r="C69" s="69"/>
      <c r="D69" s="68"/>
      <c r="E69" s="68"/>
      <c r="F69" s="68"/>
      <c r="G69" s="68"/>
      <c r="H69" s="83"/>
      <c r="I69" s="68"/>
      <c r="J69" s="68"/>
      <c r="K69" s="68"/>
      <c r="L69" s="68"/>
      <c r="M69" s="68"/>
      <c r="N69" s="215"/>
      <c r="P69" s="216"/>
      <c r="X69" s="84"/>
      <c r="Y69" s="84"/>
      <c r="Z69" s="217"/>
    </row>
    <row r="70" spans="2:31" x14ac:dyDescent="0.2">
      <c r="B70" s="213"/>
      <c r="C70" s="69"/>
      <c r="D70" s="68"/>
      <c r="E70" s="68"/>
      <c r="F70" s="68"/>
      <c r="G70" s="68"/>
      <c r="H70" s="83"/>
      <c r="I70" s="68"/>
      <c r="J70" s="68"/>
      <c r="K70" s="68"/>
      <c r="L70" s="68"/>
      <c r="M70" s="68"/>
      <c r="N70" s="215"/>
      <c r="P70" s="216"/>
      <c r="X70" s="84"/>
      <c r="Y70" s="84"/>
      <c r="Z70" s="217"/>
    </row>
    <row r="71" spans="2:31" x14ac:dyDescent="0.2">
      <c r="B71" s="213"/>
      <c r="C71" s="69"/>
      <c r="D71" s="68"/>
      <c r="E71" s="68"/>
      <c r="F71" s="68"/>
      <c r="G71" s="68"/>
      <c r="H71" s="83"/>
      <c r="I71" s="68"/>
      <c r="J71" s="68"/>
      <c r="K71" s="68"/>
      <c r="L71" s="68"/>
      <c r="M71" s="68"/>
      <c r="N71" s="215"/>
      <c r="P71" s="216"/>
      <c r="X71" s="84"/>
      <c r="Y71" s="84"/>
      <c r="Z71" s="217"/>
    </row>
    <row r="72" spans="2:31" x14ac:dyDescent="0.2">
      <c r="B72" s="213"/>
      <c r="C72" s="69"/>
      <c r="D72" s="68"/>
      <c r="E72" s="68"/>
      <c r="F72" s="68"/>
      <c r="G72" s="68"/>
      <c r="H72" s="83"/>
      <c r="I72" s="68"/>
      <c r="J72" s="68"/>
      <c r="K72" s="68"/>
      <c r="L72" s="68"/>
      <c r="M72" s="68"/>
      <c r="N72" s="215"/>
      <c r="P72" s="216"/>
      <c r="X72" s="84"/>
      <c r="Y72" s="84"/>
      <c r="Z72" s="217"/>
    </row>
    <row r="73" spans="2:31" x14ac:dyDescent="0.2">
      <c r="B73" s="213"/>
      <c r="C73" s="69"/>
      <c r="D73" s="68"/>
      <c r="E73" s="68"/>
      <c r="F73" s="68"/>
      <c r="G73" s="68"/>
      <c r="H73" s="83"/>
      <c r="I73" s="68"/>
      <c r="J73" s="68"/>
      <c r="K73" s="68"/>
      <c r="L73" s="68"/>
      <c r="M73" s="68"/>
      <c r="N73" s="215"/>
      <c r="P73" s="216"/>
      <c r="X73" s="84"/>
      <c r="Y73" s="84"/>
      <c r="Z73" s="217"/>
    </row>
    <row r="74" spans="2:31" x14ac:dyDescent="0.2">
      <c r="B74" s="213"/>
      <c r="C74" s="69"/>
      <c r="D74" s="68"/>
      <c r="E74" s="68"/>
      <c r="F74" s="68"/>
      <c r="G74" s="68"/>
      <c r="H74" s="83"/>
      <c r="I74" s="68"/>
      <c r="J74" s="68"/>
      <c r="K74" s="68"/>
      <c r="L74" s="68"/>
      <c r="M74" s="68"/>
      <c r="N74" s="215"/>
      <c r="P74" s="216"/>
      <c r="X74" s="84"/>
      <c r="Y74" s="84"/>
      <c r="Z74" s="217"/>
    </row>
    <row r="75" spans="2:31" x14ac:dyDescent="0.2">
      <c r="B75" s="213"/>
      <c r="C75" s="69"/>
      <c r="D75" s="68"/>
      <c r="E75" s="68"/>
      <c r="F75" s="68"/>
      <c r="G75" s="68"/>
      <c r="H75" s="83"/>
      <c r="I75" s="68"/>
      <c r="J75" s="68"/>
      <c r="K75" s="68"/>
      <c r="L75" s="68"/>
      <c r="M75" s="68"/>
      <c r="N75" s="215"/>
      <c r="P75" s="216"/>
      <c r="X75" s="84"/>
      <c r="Y75" s="84"/>
      <c r="Z75" s="217"/>
      <c r="AE75" s="369"/>
    </row>
    <row r="76" spans="2:31" x14ac:dyDescent="0.2">
      <c r="B76" s="213"/>
      <c r="C76" s="69"/>
      <c r="D76" s="68"/>
      <c r="E76" s="68"/>
      <c r="F76" s="68"/>
      <c r="G76" s="68"/>
      <c r="H76" s="83"/>
      <c r="I76" s="68"/>
      <c r="J76" s="68"/>
      <c r="K76" s="68"/>
      <c r="L76" s="68"/>
      <c r="M76" s="68"/>
      <c r="N76" s="215"/>
      <c r="P76" s="216"/>
      <c r="X76" s="84"/>
      <c r="Y76" s="84"/>
      <c r="Z76" s="217"/>
    </row>
    <row r="77" spans="2:31" x14ac:dyDescent="0.2">
      <c r="B77" s="213"/>
      <c r="C77" s="69"/>
      <c r="D77" s="68"/>
      <c r="E77" s="68"/>
      <c r="F77" s="68"/>
      <c r="G77" s="68"/>
      <c r="H77" s="83"/>
      <c r="I77" s="68"/>
      <c r="J77" s="68"/>
      <c r="K77" s="68"/>
      <c r="L77" s="68"/>
      <c r="M77" s="68"/>
      <c r="N77" s="215"/>
      <c r="P77" s="216"/>
      <c r="X77" s="84"/>
      <c r="Y77" s="84"/>
      <c r="Z77" s="217"/>
    </row>
    <row r="78" spans="2:31" x14ac:dyDescent="0.2">
      <c r="B78" s="213"/>
      <c r="C78" s="69"/>
      <c r="D78" s="68"/>
      <c r="E78" s="68"/>
      <c r="F78" s="68"/>
      <c r="G78" s="68"/>
      <c r="H78" s="83"/>
      <c r="I78" s="68"/>
      <c r="J78" s="68"/>
      <c r="K78" s="68"/>
      <c r="L78" s="68"/>
      <c r="M78" s="68"/>
      <c r="N78" s="215"/>
      <c r="P78" s="216"/>
      <c r="X78" s="84"/>
      <c r="Y78" s="84"/>
      <c r="Z78" s="217"/>
    </row>
    <row r="79" spans="2:31" x14ac:dyDescent="0.2">
      <c r="B79" s="213"/>
      <c r="C79" s="69"/>
      <c r="D79" s="68"/>
      <c r="E79" s="68"/>
      <c r="F79" s="68"/>
      <c r="G79" s="68"/>
      <c r="H79" s="83"/>
      <c r="I79" s="68"/>
      <c r="J79" s="68"/>
      <c r="K79" s="68"/>
      <c r="L79" s="68"/>
      <c r="M79" s="68"/>
      <c r="N79" s="215"/>
      <c r="P79" s="216"/>
      <c r="X79" s="84"/>
      <c r="Y79" s="84"/>
      <c r="Z79" s="217"/>
    </row>
    <row r="80" spans="2:31" x14ac:dyDescent="0.2">
      <c r="B80" s="213"/>
      <c r="C80" s="69"/>
      <c r="D80" s="68"/>
      <c r="E80" s="68"/>
      <c r="F80" s="68"/>
      <c r="G80" s="68"/>
      <c r="H80" s="83"/>
      <c r="I80" s="68"/>
      <c r="J80" s="68"/>
      <c r="K80" s="68"/>
      <c r="L80" s="68"/>
      <c r="M80" s="68"/>
      <c r="N80" s="215"/>
      <c r="P80" s="216"/>
      <c r="X80" s="84"/>
      <c r="Y80" s="84"/>
      <c r="Z80" s="217"/>
    </row>
    <row r="81" spans="2:26" x14ac:dyDescent="0.2">
      <c r="B81" s="213"/>
      <c r="C81" s="69"/>
      <c r="D81" s="68"/>
      <c r="E81" s="68"/>
      <c r="F81" s="68"/>
      <c r="G81" s="68"/>
      <c r="H81" s="83"/>
      <c r="I81" s="68"/>
      <c r="J81" s="68"/>
      <c r="K81" s="68"/>
      <c r="L81" s="68"/>
      <c r="M81" s="68"/>
      <c r="N81" s="215"/>
      <c r="P81" s="216"/>
      <c r="X81" s="84"/>
      <c r="Y81" s="84"/>
      <c r="Z81" s="217"/>
    </row>
    <row r="82" spans="2:26" x14ac:dyDescent="0.2">
      <c r="B82" s="213"/>
      <c r="C82" s="69"/>
      <c r="D82" s="68"/>
      <c r="E82" s="68"/>
      <c r="F82" s="68"/>
      <c r="G82" s="68"/>
      <c r="H82" s="83"/>
      <c r="I82" s="68"/>
      <c r="J82" s="68"/>
      <c r="K82" s="68"/>
      <c r="L82" s="68"/>
      <c r="M82" s="68"/>
      <c r="N82" s="215"/>
      <c r="P82" s="216"/>
      <c r="X82" s="84"/>
      <c r="Y82" s="84"/>
      <c r="Z82" s="217"/>
    </row>
    <row r="83" spans="2:26" x14ac:dyDescent="0.2">
      <c r="B83" s="213"/>
      <c r="C83" s="69"/>
      <c r="D83" s="68"/>
      <c r="E83" s="68"/>
      <c r="F83" s="68"/>
      <c r="G83" s="68"/>
      <c r="H83" s="83"/>
      <c r="I83" s="68"/>
      <c r="J83" s="68"/>
      <c r="K83" s="68"/>
      <c r="L83" s="68"/>
      <c r="M83" s="68"/>
      <c r="N83" s="215"/>
      <c r="P83" s="216"/>
      <c r="T83" s="998"/>
      <c r="U83" s="964"/>
      <c r="X83" s="84"/>
      <c r="Y83" s="84"/>
      <c r="Z83" s="217"/>
    </row>
    <row r="84" spans="2:26" x14ac:dyDescent="0.2">
      <c r="B84" s="213"/>
      <c r="C84" s="69"/>
      <c r="D84" s="68"/>
      <c r="E84" s="68"/>
      <c r="F84" s="68"/>
      <c r="G84" s="68"/>
      <c r="H84" s="83"/>
      <c r="I84" s="68"/>
      <c r="J84" s="68"/>
      <c r="K84" s="68"/>
      <c r="L84" s="68"/>
      <c r="M84" s="68"/>
      <c r="N84" s="215"/>
      <c r="P84" s="216"/>
      <c r="T84" s="964"/>
      <c r="U84" s="964"/>
      <c r="X84" s="84"/>
      <c r="Y84" s="84"/>
      <c r="Z84" s="217"/>
    </row>
    <row r="85" spans="2:26" x14ac:dyDescent="0.2">
      <c r="B85" s="213"/>
      <c r="C85" s="69"/>
      <c r="D85" s="68"/>
      <c r="E85" s="68"/>
      <c r="F85" s="68"/>
      <c r="G85" s="68"/>
      <c r="H85" s="83"/>
      <c r="I85" s="68"/>
      <c r="J85" s="68"/>
      <c r="K85" s="68"/>
      <c r="L85" s="68"/>
      <c r="M85" s="68"/>
      <c r="N85" s="215"/>
      <c r="P85" s="216"/>
      <c r="X85" s="84"/>
      <c r="Y85" s="84"/>
      <c r="Z85" s="217"/>
    </row>
    <row r="86" spans="2:26" x14ac:dyDescent="0.2">
      <c r="B86" s="213"/>
      <c r="C86" s="69"/>
      <c r="D86" s="68"/>
      <c r="E86" s="68"/>
      <c r="F86" s="68"/>
      <c r="G86" s="68"/>
      <c r="H86" s="83"/>
      <c r="I86" s="68"/>
      <c r="J86" s="68"/>
      <c r="K86" s="68"/>
      <c r="L86" s="68"/>
      <c r="M86" s="68"/>
      <c r="N86" s="215"/>
      <c r="P86" s="216"/>
      <c r="X86" s="84"/>
      <c r="Y86" s="84"/>
      <c r="Z86" s="217"/>
    </row>
    <row r="87" spans="2:26" ht="16.5" customHeight="1" x14ac:dyDescent="0.25">
      <c r="B87" s="213"/>
      <c r="C87" s="69"/>
      <c r="D87" s="68"/>
      <c r="E87" s="68"/>
      <c r="F87" s="68"/>
      <c r="G87" s="68"/>
      <c r="H87" s="83"/>
      <c r="I87" s="68"/>
      <c r="J87" s="68"/>
      <c r="K87" s="68"/>
      <c r="L87" s="68"/>
      <c r="M87" s="68"/>
      <c r="N87" s="215"/>
      <c r="P87" s="216"/>
      <c r="S87" s="374"/>
      <c r="T87" s="374"/>
      <c r="X87" s="84"/>
      <c r="Y87" s="84"/>
      <c r="Z87" s="217"/>
    </row>
    <row r="88" spans="2:26" ht="36" customHeight="1" x14ac:dyDescent="0.25">
      <c r="B88" s="216"/>
      <c r="E88" s="493" t="s">
        <v>374</v>
      </c>
      <c r="N88" s="217"/>
      <c r="P88" s="216"/>
      <c r="S88" s="374"/>
      <c r="T88" s="374"/>
      <c r="X88" s="82"/>
      <c r="Y88" s="85"/>
      <c r="Z88" s="217"/>
    </row>
    <row r="89" spans="2:26" ht="12.75" customHeight="1" x14ac:dyDescent="0.2">
      <c r="B89" s="218"/>
      <c r="C89" s="219"/>
      <c r="D89" s="219"/>
      <c r="E89" s="219"/>
      <c r="F89" s="219"/>
      <c r="G89" s="219"/>
      <c r="H89" s="219"/>
      <c r="I89" s="219"/>
      <c r="J89" s="219"/>
      <c r="K89" s="219"/>
      <c r="L89" s="219"/>
      <c r="M89" s="219"/>
      <c r="N89" s="220"/>
      <c r="P89" s="218"/>
      <c r="Q89" s="219"/>
      <c r="R89" s="219"/>
      <c r="S89" s="219"/>
      <c r="T89" s="219"/>
      <c r="U89" s="219"/>
      <c r="V89" s="219"/>
      <c r="W89" s="219"/>
      <c r="X89" s="219"/>
      <c r="Y89" s="219"/>
      <c r="Z89" s="220"/>
    </row>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82">
    <mergeCell ref="B11:N11"/>
    <mergeCell ref="P11:Z11"/>
    <mergeCell ref="B13:C13"/>
    <mergeCell ref="D13:N13"/>
    <mergeCell ref="V13:W13"/>
    <mergeCell ref="Y13:Z13"/>
    <mergeCell ref="Y16:Z16"/>
    <mergeCell ref="V22:W22"/>
    <mergeCell ref="Y22:Z22"/>
    <mergeCell ref="V17:W17"/>
    <mergeCell ref="Y17:Z17"/>
    <mergeCell ref="V18:W18"/>
    <mergeCell ref="Y18:Z18"/>
    <mergeCell ref="V19:W19"/>
    <mergeCell ref="Y19:Z19"/>
    <mergeCell ref="V20:W20"/>
    <mergeCell ref="Y20:Z20"/>
    <mergeCell ref="B21:N21"/>
    <mergeCell ref="V21:W21"/>
    <mergeCell ref="Y21:Z21"/>
    <mergeCell ref="B14:C19"/>
    <mergeCell ref="D14:N19"/>
    <mergeCell ref="V14:W14"/>
    <mergeCell ref="X14:X34"/>
    <mergeCell ref="Y14:Z14"/>
    <mergeCell ref="S15:U15"/>
    <mergeCell ref="V15:W15"/>
    <mergeCell ref="Y15:Z15"/>
    <mergeCell ref="V16:W16"/>
    <mergeCell ref="V23:W23"/>
    <mergeCell ref="Y23:Z23"/>
    <mergeCell ref="V24:W24"/>
    <mergeCell ref="Y24:Z24"/>
    <mergeCell ref="V25:W25"/>
    <mergeCell ref="Y25:Z25"/>
    <mergeCell ref="V26:W26"/>
    <mergeCell ref="Y26:Z26"/>
    <mergeCell ref="V27:W27"/>
    <mergeCell ref="Y27:Z27"/>
    <mergeCell ref="V28:W28"/>
    <mergeCell ref="Y28:Z28"/>
    <mergeCell ref="V29:W29"/>
    <mergeCell ref="Y29:Z29"/>
    <mergeCell ref="V30:W30"/>
    <mergeCell ref="Y30:Z30"/>
    <mergeCell ref="V31:W31"/>
    <mergeCell ref="Y31:Z31"/>
    <mergeCell ref="V32:W32"/>
    <mergeCell ref="Y32:Z32"/>
    <mergeCell ref="V33:W33"/>
    <mergeCell ref="Y33:Z33"/>
    <mergeCell ref="V34:W34"/>
    <mergeCell ref="Y34:Z34"/>
    <mergeCell ref="V35:W35"/>
    <mergeCell ref="Y35:Z35"/>
    <mergeCell ref="P39:Z39"/>
    <mergeCell ref="T83:U84"/>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26DC1-2149-44AB-AADE-FF7BDBC27F24}">
  <sheetPr>
    <tabColor rgb="FF00B0F0"/>
    <pageSetUpPr fitToPage="1"/>
  </sheetPr>
  <dimension ref="A1:AB102"/>
  <sheetViews>
    <sheetView showGridLines="0" view="pageBreakPreview" zoomScale="40" zoomScaleNormal="40" zoomScaleSheetLayoutView="40" workbookViewId="0">
      <selection activeCell="T5" sqref="T5:T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487"/>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487"/>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659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659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53" spans="4:4" ht="26.25" x14ac:dyDescent="0.4">
      <c r="D53" s="494" t="s">
        <v>633</v>
      </c>
    </row>
    <row r="63" spans="4:4" ht="26.25" x14ac:dyDescent="0.4">
      <c r="D63" s="494"/>
    </row>
    <row r="66" spans="4:4" ht="26.25" x14ac:dyDescent="0.4">
      <c r="D66" s="494"/>
    </row>
    <row r="69" spans="4:4" ht="26.25" x14ac:dyDescent="0.4">
      <c r="D69" s="494"/>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B11:Z12"/>
    <mergeCell ref="B15:C20"/>
    <mergeCell ref="D15:Z20"/>
    <mergeCell ref="D27:F28"/>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FD1DF-9340-45D0-954A-377F00496524}">
  <sheetPr>
    <tabColor rgb="FF00B0F0"/>
    <pageSetUpPr fitToPage="1"/>
  </sheetPr>
  <dimension ref="A1:AB102"/>
  <sheetViews>
    <sheetView showGridLines="0" view="pageBreakPreview" topLeftCell="C1" zoomScale="50" zoomScaleNormal="40" zoomScaleSheetLayoutView="50" workbookViewId="0">
      <selection activeCell="T5" sqref="T5:T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487"/>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487"/>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659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659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B11:Z12"/>
    <mergeCell ref="B15:C20"/>
    <mergeCell ref="D15:Z20"/>
    <mergeCell ref="D27:F28"/>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19027-69AC-4B25-927E-E68874FF9A97}">
  <sheetPr>
    <tabColor rgb="FF00B0F0"/>
    <pageSetUpPr fitToPage="1"/>
  </sheetPr>
  <dimension ref="A1:AB102"/>
  <sheetViews>
    <sheetView showGridLines="0" view="pageBreakPreview" zoomScale="40" zoomScaleNormal="40" zoomScaleSheetLayoutView="40" workbookViewId="0">
      <selection activeCell="T5" sqref="T5:T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487"/>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487"/>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659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659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323</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B11:Z12"/>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FD949F-80CB-4490-9303-016EBC4E292F}">
  <sheetPr>
    <tabColor rgb="FF92D050"/>
    <pageSetUpPr fitToPage="1"/>
  </sheetPr>
  <dimension ref="A1:AE102"/>
  <sheetViews>
    <sheetView showGridLines="0" view="pageBreakPreview" zoomScale="40" zoomScaleNormal="40" zoomScaleSheetLayoutView="40" workbookViewId="0">
      <selection activeCell="D14" sqref="D14:N19"/>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5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5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559"/>
      <c r="V13" s="981" t="s">
        <v>58</v>
      </c>
      <c r="W13" s="981"/>
      <c r="X13" s="559" t="s">
        <v>67</v>
      </c>
      <c r="Y13" s="981" t="s">
        <v>78</v>
      </c>
      <c r="Z13" s="981"/>
    </row>
    <row r="14" spans="1:28" ht="14.25" customHeight="1" x14ac:dyDescent="0.2">
      <c r="B14" s="950" t="s">
        <v>149</v>
      </c>
      <c r="C14" s="951"/>
      <c r="D14" s="956" t="s">
        <v>157</v>
      </c>
      <c r="E14" s="956"/>
      <c r="F14" s="956"/>
      <c r="G14" s="956"/>
      <c r="H14" s="956"/>
      <c r="I14" s="956"/>
      <c r="J14" s="956"/>
      <c r="K14" s="956"/>
      <c r="L14" s="956"/>
      <c r="M14" s="956"/>
      <c r="N14" s="956"/>
      <c r="P14" s="286"/>
      <c r="Q14" s="557"/>
      <c r="R14" s="557"/>
      <c r="S14" s="557"/>
      <c r="T14" s="557"/>
      <c r="U14" s="557"/>
      <c r="V14" s="957"/>
      <c r="W14" s="957"/>
      <c r="X14" s="965" t="s">
        <v>322</v>
      </c>
      <c r="Y14" s="957"/>
      <c r="Z14" s="957"/>
    </row>
    <row r="15" spans="1:28" ht="15" customHeight="1" x14ac:dyDescent="0.2">
      <c r="B15" s="952"/>
      <c r="C15" s="953"/>
      <c r="D15" s="956"/>
      <c r="E15" s="956"/>
      <c r="F15" s="956"/>
      <c r="G15" s="956"/>
      <c r="H15" s="956"/>
      <c r="I15" s="956"/>
      <c r="J15" s="956"/>
      <c r="K15" s="956"/>
      <c r="L15" s="956"/>
      <c r="M15" s="956"/>
      <c r="N15" s="956"/>
      <c r="O15" s="70"/>
      <c r="P15" s="287"/>
      <c r="Q15" s="557"/>
      <c r="R15" s="557"/>
      <c r="S15" s="968"/>
      <c r="T15" s="969"/>
      <c r="U15" s="558"/>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557"/>
      <c r="R16" s="557"/>
      <c r="S16" s="558"/>
      <c r="T16" s="558"/>
      <c r="U16" s="558"/>
      <c r="V16" s="970"/>
      <c r="W16" s="970"/>
      <c r="X16" s="966"/>
      <c r="Y16" s="957"/>
      <c r="Z16" s="957"/>
    </row>
    <row r="17" spans="2:26" ht="20.25" x14ac:dyDescent="0.3">
      <c r="B17" s="952"/>
      <c r="C17" s="953"/>
      <c r="D17" s="956"/>
      <c r="E17" s="956"/>
      <c r="F17" s="956"/>
      <c r="G17" s="956"/>
      <c r="H17" s="956"/>
      <c r="I17" s="956"/>
      <c r="J17" s="956"/>
      <c r="K17" s="956"/>
      <c r="L17" s="956"/>
      <c r="M17" s="956"/>
      <c r="N17" s="956"/>
      <c r="O17" s="70"/>
      <c r="P17" s="287"/>
      <c r="Q17" s="557"/>
      <c r="R17" s="557"/>
      <c r="S17" s="558"/>
      <c r="T17" s="558"/>
      <c r="U17" s="459" t="s">
        <v>360</v>
      </c>
      <c r="V17" s="982">
        <v>0.65</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557"/>
      <c r="R18" s="557"/>
      <c r="S18" s="558"/>
      <c r="T18" s="558"/>
      <c r="U18" s="558"/>
      <c r="V18" s="970"/>
      <c r="W18" s="970"/>
      <c r="X18" s="966"/>
      <c r="Y18" s="957"/>
      <c r="Z18" s="957"/>
    </row>
    <row r="19" spans="2:26" ht="15" customHeight="1" x14ac:dyDescent="0.2">
      <c r="B19" s="954"/>
      <c r="C19" s="955"/>
      <c r="D19" s="956"/>
      <c r="E19" s="956"/>
      <c r="F19" s="956"/>
      <c r="G19" s="956"/>
      <c r="H19" s="956"/>
      <c r="I19" s="956"/>
      <c r="J19" s="956"/>
      <c r="K19" s="956"/>
      <c r="L19" s="956"/>
      <c r="M19" s="956"/>
      <c r="N19" s="956"/>
      <c r="O19" s="70"/>
      <c r="P19" s="287"/>
      <c r="Q19" s="557"/>
      <c r="R19" s="557"/>
      <c r="S19" s="558"/>
      <c r="T19" s="558"/>
      <c r="U19" s="420"/>
      <c r="V19" s="968"/>
      <c r="W19" s="969"/>
      <c r="X19" s="966"/>
      <c r="Y19" s="984"/>
      <c r="Z19" s="984"/>
    </row>
    <row r="20" spans="2:26" ht="15.6" customHeight="1" x14ac:dyDescent="0.2">
      <c r="B20" s="231"/>
      <c r="C20" s="69"/>
      <c r="D20" s="68"/>
      <c r="E20" s="68"/>
      <c r="F20" s="68"/>
      <c r="G20" s="68"/>
      <c r="H20" s="83"/>
      <c r="I20" s="68"/>
      <c r="J20" s="68"/>
      <c r="K20" s="70"/>
      <c r="L20" s="70"/>
      <c r="M20" s="70"/>
      <c r="N20" s="214"/>
      <c r="O20" s="70"/>
      <c r="P20" s="287"/>
      <c r="Q20" s="557"/>
      <c r="R20" s="557"/>
      <c r="S20" s="557"/>
      <c r="T20" s="557"/>
      <c r="U20" s="557"/>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557"/>
      <c r="R21" s="557"/>
      <c r="S21" s="557"/>
      <c r="T21" s="557"/>
      <c r="U21" s="557"/>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557"/>
      <c r="R22" s="557"/>
      <c r="S22" s="557"/>
      <c r="T22" s="557"/>
      <c r="X22" s="966"/>
      <c r="Y22" s="421"/>
      <c r="Z22" s="421"/>
    </row>
    <row r="23" spans="2:26" ht="15" customHeight="1" x14ac:dyDescent="0.2">
      <c r="B23" s="213"/>
      <c r="C23" s="69"/>
      <c r="D23" s="68"/>
      <c r="E23" s="68"/>
      <c r="F23" s="68"/>
      <c r="G23" s="68"/>
      <c r="H23" s="83"/>
      <c r="I23" s="68"/>
      <c r="J23" s="68"/>
      <c r="K23" s="70"/>
      <c r="L23" s="70"/>
      <c r="M23" s="70"/>
      <c r="N23" s="214"/>
      <c r="O23" s="70"/>
      <c r="P23" s="287"/>
      <c r="Q23" s="557"/>
      <c r="R23" s="557"/>
      <c r="S23" s="557"/>
      <c r="T23" s="557"/>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557"/>
      <c r="R24" s="557"/>
      <c r="S24" s="557"/>
      <c r="T24" s="557"/>
      <c r="U24" s="557"/>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557"/>
      <c r="R25" s="557"/>
      <c r="S25" s="557"/>
      <c r="T25" s="557"/>
      <c r="U25" s="557"/>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557"/>
      <c r="R26" s="557"/>
      <c r="S26" s="557"/>
      <c r="T26" s="557"/>
      <c r="U26" s="557"/>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557"/>
      <c r="R27" s="557"/>
      <c r="S27" s="557"/>
      <c r="T27" s="557"/>
      <c r="U27" s="557"/>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557"/>
      <c r="R28" s="557"/>
      <c r="S28" s="557"/>
      <c r="T28" s="557"/>
      <c r="U28" s="557"/>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557"/>
      <c r="R29" s="557"/>
      <c r="S29" s="557"/>
      <c r="T29" s="557"/>
      <c r="U29" s="557"/>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557"/>
      <c r="R30" s="557"/>
      <c r="S30" s="557"/>
      <c r="T30" s="557"/>
      <c r="U30" s="557"/>
      <c r="V30" s="957"/>
      <c r="W30" s="957"/>
      <c r="X30" s="966"/>
      <c r="Y30" s="957"/>
      <c r="Z30" s="957"/>
    </row>
    <row r="31" spans="2:26" ht="13.9" customHeight="1" x14ac:dyDescent="0.2">
      <c r="B31" s="213"/>
      <c r="C31" s="69"/>
      <c r="D31" s="68"/>
      <c r="E31" s="68"/>
      <c r="F31" s="68"/>
      <c r="G31" s="68"/>
      <c r="H31" s="83"/>
      <c r="I31" s="68"/>
      <c r="J31" s="68"/>
      <c r="K31" s="70"/>
      <c r="L31" s="70"/>
      <c r="M31" s="70"/>
      <c r="N31" s="214"/>
      <c r="O31" s="70"/>
      <c r="P31" s="287"/>
      <c r="Q31" s="557"/>
      <c r="R31" s="557"/>
      <c r="S31" s="557"/>
      <c r="T31" s="557"/>
      <c r="U31" s="557"/>
      <c r="V31" s="957"/>
      <c r="W31" s="957"/>
      <c r="X31" s="966"/>
      <c r="Y31" s="957"/>
      <c r="Z31" s="957"/>
    </row>
    <row r="32" spans="2:26" ht="13.9" customHeight="1" x14ac:dyDescent="0.2">
      <c r="B32" s="213"/>
      <c r="C32" s="69"/>
      <c r="D32" s="68"/>
      <c r="E32" s="68"/>
      <c r="F32" s="68"/>
      <c r="G32" s="68"/>
      <c r="H32" s="83"/>
      <c r="I32" s="68"/>
      <c r="J32" s="68"/>
      <c r="K32" s="70"/>
      <c r="L32" s="70"/>
      <c r="M32" s="70"/>
      <c r="N32" s="214"/>
      <c r="O32" s="70"/>
      <c r="P32" s="287"/>
      <c r="Q32" s="557"/>
      <c r="R32" s="557"/>
      <c r="S32" s="557"/>
      <c r="T32" s="557"/>
      <c r="U32" s="557"/>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557"/>
      <c r="R33" s="557"/>
      <c r="S33" s="557"/>
      <c r="T33" s="557"/>
      <c r="U33" s="557"/>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557"/>
      <c r="R34" s="557"/>
      <c r="S34" s="557"/>
      <c r="T34" s="557"/>
      <c r="U34" s="557"/>
      <c r="V34" s="957"/>
      <c r="W34" s="957"/>
      <c r="X34" s="967"/>
      <c r="Y34" s="957"/>
      <c r="Z34" s="957"/>
    </row>
    <row r="35" spans="2:26" ht="18" x14ac:dyDescent="0.25">
      <c r="B35" s="213"/>
      <c r="C35" s="69"/>
      <c r="D35" s="68"/>
      <c r="E35" s="68"/>
      <c r="F35" s="68"/>
      <c r="G35" s="68"/>
      <c r="H35" s="83"/>
      <c r="I35" s="68"/>
      <c r="J35" s="68"/>
      <c r="K35" s="68"/>
      <c r="L35" s="68"/>
      <c r="M35" s="68"/>
      <c r="N35" s="215"/>
      <c r="P35" s="288"/>
      <c r="Q35" s="289"/>
      <c r="R35" s="290"/>
      <c r="S35" s="291"/>
      <c r="T35" s="292"/>
      <c r="U35" s="293" t="s">
        <v>76</v>
      </c>
      <c r="V35" s="958">
        <f>SUM(V17:W19)</f>
        <v>0.65</v>
      </c>
      <c r="W35" s="958"/>
      <c r="X35" s="294"/>
      <c r="Y35" s="959"/>
      <c r="Z35" s="960"/>
    </row>
    <row r="36" spans="2:26" x14ac:dyDescent="0.2">
      <c r="B36" s="213"/>
      <c r="C36" s="69"/>
      <c r="D36" s="68"/>
      <c r="E36" s="68"/>
      <c r="F36" s="68"/>
      <c r="G36" s="68"/>
      <c r="H36" s="83"/>
      <c r="I36" s="68"/>
      <c r="J36" s="68"/>
      <c r="K36" s="68"/>
      <c r="L36" s="68"/>
      <c r="M36" s="68"/>
      <c r="N36" s="215"/>
      <c r="P36" s="216"/>
      <c r="Z36" s="217"/>
    </row>
    <row r="37" spans="2:26"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999" t="s">
        <v>75</v>
      </c>
      <c r="Q39" s="999"/>
      <c r="R39" s="999"/>
      <c r="S39" s="999"/>
      <c r="T39" s="999"/>
      <c r="U39" s="999"/>
      <c r="V39" s="999"/>
      <c r="W39" s="999"/>
      <c r="X39" s="999"/>
      <c r="Y39" s="999"/>
      <c r="Z39" s="999"/>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31" x14ac:dyDescent="0.2">
      <c r="B65" s="213"/>
      <c r="C65" s="69"/>
      <c r="D65" s="68"/>
      <c r="E65" s="68"/>
      <c r="F65" s="68"/>
      <c r="G65" s="68"/>
      <c r="H65" s="83"/>
      <c r="I65" s="68"/>
      <c r="J65" s="68"/>
      <c r="K65" s="68"/>
      <c r="L65" s="68"/>
      <c r="M65" s="68"/>
      <c r="N65" s="215"/>
      <c r="P65" s="216"/>
      <c r="X65" s="84"/>
      <c r="Y65" s="84"/>
      <c r="Z65" s="217"/>
    </row>
    <row r="66" spans="2:31" x14ac:dyDescent="0.2">
      <c r="B66" s="213"/>
      <c r="C66" s="69"/>
      <c r="D66" s="68"/>
      <c r="E66" s="68"/>
      <c r="F66" s="68"/>
      <c r="G66" s="68"/>
      <c r="H66" s="83"/>
      <c r="I66" s="68"/>
      <c r="J66" s="68"/>
      <c r="K66" s="68"/>
      <c r="L66" s="68"/>
      <c r="M66" s="68"/>
      <c r="N66" s="215"/>
      <c r="P66" s="216"/>
      <c r="X66" s="84"/>
      <c r="Y66" s="84"/>
      <c r="Z66" s="217"/>
    </row>
    <row r="67" spans="2:31" x14ac:dyDescent="0.2">
      <c r="B67" s="213"/>
      <c r="C67" s="69"/>
      <c r="D67" s="68"/>
      <c r="E67" s="68"/>
      <c r="F67" s="68"/>
      <c r="G67" s="68"/>
      <c r="H67" s="83"/>
      <c r="I67" s="68"/>
      <c r="J67" s="68"/>
      <c r="K67" s="68"/>
      <c r="L67" s="68"/>
      <c r="M67" s="68"/>
      <c r="N67" s="215"/>
      <c r="P67" s="216"/>
      <c r="X67" s="84"/>
      <c r="Y67" s="84"/>
      <c r="Z67" s="217"/>
    </row>
    <row r="68" spans="2:31" x14ac:dyDescent="0.2">
      <c r="B68" s="213"/>
      <c r="C68" s="69"/>
      <c r="D68" s="68"/>
      <c r="E68" s="68"/>
      <c r="F68" s="68"/>
      <c r="G68" s="68"/>
      <c r="H68" s="83"/>
      <c r="I68" s="68"/>
      <c r="J68" s="68"/>
      <c r="K68" s="68"/>
      <c r="L68" s="68"/>
      <c r="M68" s="68"/>
      <c r="N68" s="215"/>
      <c r="P68" s="216"/>
      <c r="X68" s="84"/>
      <c r="Y68" s="84"/>
      <c r="Z68" s="217"/>
    </row>
    <row r="69" spans="2:31" x14ac:dyDescent="0.2">
      <c r="B69" s="213"/>
      <c r="C69" s="69"/>
      <c r="D69" s="68"/>
      <c r="E69" s="68"/>
      <c r="F69" s="68"/>
      <c r="G69" s="68"/>
      <c r="H69" s="83"/>
      <c r="I69" s="68"/>
      <c r="J69" s="68"/>
      <c r="K69" s="68"/>
      <c r="L69" s="68"/>
      <c r="M69" s="68"/>
      <c r="N69" s="215"/>
      <c r="P69" s="216"/>
      <c r="X69" s="84"/>
      <c r="Y69" s="84"/>
      <c r="Z69" s="217"/>
    </row>
    <row r="70" spans="2:31" x14ac:dyDescent="0.2">
      <c r="B70" s="213"/>
      <c r="C70" s="69"/>
      <c r="D70" s="68"/>
      <c r="E70" s="68"/>
      <c r="F70" s="68"/>
      <c r="G70" s="68"/>
      <c r="H70" s="83"/>
      <c r="I70" s="68"/>
      <c r="J70" s="68"/>
      <c r="K70" s="68"/>
      <c r="L70" s="68"/>
      <c r="M70" s="68"/>
      <c r="N70" s="215"/>
      <c r="P70" s="216"/>
      <c r="X70" s="84"/>
      <c r="Y70" s="84"/>
      <c r="Z70" s="217"/>
    </row>
    <row r="71" spans="2:31" x14ac:dyDescent="0.2">
      <c r="B71" s="213"/>
      <c r="C71" s="69"/>
      <c r="D71" s="68"/>
      <c r="E71" s="68"/>
      <c r="F71" s="68"/>
      <c r="G71" s="68"/>
      <c r="H71" s="83"/>
      <c r="I71" s="68"/>
      <c r="J71" s="68"/>
      <c r="K71" s="68"/>
      <c r="L71" s="68"/>
      <c r="M71" s="68"/>
      <c r="N71" s="215"/>
      <c r="P71" s="216"/>
      <c r="X71" s="84"/>
      <c r="Y71" s="84"/>
      <c r="Z71" s="217"/>
    </row>
    <row r="72" spans="2:31" x14ac:dyDescent="0.2">
      <c r="B72" s="213"/>
      <c r="C72" s="69"/>
      <c r="D72" s="68"/>
      <c r="E72" s="68"/>
      <c r="F72" s="68"/>
      <c r="G72" s="68"/>
      <c r="H72" s="83"/>
      <c r="I72" s="68"/>
      <c r="J72" s="68"/>
      <c r="K72" s="68"/>
      <c r="L72" s="68"/>
      <c r="M72" s="68"/>
      <c r="N72" s="215"/>
      <c r="P72" s="216"/>
      <c r="X72" s="84"/>
      <c r="Y72" s="84"/>
      <c r="Z72" s="217"/>
    </row>
    <row r="73" spans="2:31" x14ac:dyDescent="0.2">
      <c r="B73" s="213"/>
      <c r="C73" s="69"/>
      <c r="D73" s="68"/>
      <c r="E73" s="68"/>
      <c r="F73" s="68"/>
      <c r="G73" s="68"/>
      <c r="H73" s="83"/>
      <c r="I73" s="68"/>
      <c r="J73" s="68"/>
      <c r="K73" s="68"/>
      <c r="L73" s="68"/>
      <c r="M73" s="68"/>
      <c r="N73" s="215"/>
      <c r="P73" s="216"/>
      <c r="X73" s="84"/>
      <c r="Y73" s="84"/>
      <c r="Z73" s="217"/>
    </row>
    <row r="74" spans="2:31" x14ac:dyDescent="0.2">
      <c r="B74" s="213"/>
      <c r="C74" s="69"/>
      <c r="D74" s="68"/>
      <c r="E74" s="68"/>
      <c r="F74" s="68"/>
      <c r="G74" s="68"/>
      <c r="H74" s="83"/>
      <c r="I74" s="68"/>
      <c r="J74" s="68"/>
      <c r="K74" s="68"/>
      <c r="L74" s="68"/>
      <c r="M74" s="68"/>
      <c r="N74" s="215"/>
      <c r="P74" s="216"/>
      <c r="X74" s="84"/>
      <c r="Y74" s="84"/>
      <c r="Z74" s="217"/>
    </row>
    <row r="75" spans="2:31" x14ac:dyDescent="0.2">
      <c r="B75" s="213"/>
      <c r="C75" s="69"/>
      <c r="D75" s="68"/>
      <c r="E75" s="68"/>
      <c r="F75" s="68"/>
      <c r="G75" s="68"/>
      <c r="H75" s="83"/>
      <c r="I75" s="68"/>
      <c r="J75" s="68"/>
      <c r="K75" s="68"/>
      <c r="L75" s="68"/>
      <c r="M75" s="68"/>
      <c r="N75" s="215"/>
      <c r="P75" s="216"/>
      <c r="X75" s="84"/>
      <c r="Y75" s="84"/>
      <c r="Z75" s="217"/>
      <c r="AE75" s="369"/>
    </row>
    <row r="76" spans="2:31" x14ac:dyDescent="0.2">
      <c r="B76" s="213"/>
      <c r="C76" s="69"/>
      <c r="D76" s="68"/>
      <c r="E76" s="68"/>
      <c r="F76" s="68"/>
      <c r="G76" s="68"/>
      <c r="H76" s="83"/>
      <c r="I76" s="68"/>
      <c r="J76" s="68"/>
      <c r="K76" s="68"/>
      <c r="L76" s="68"/>
      <c r="M76" s="68"/>
      <c r="N76" s="215"/>
      <c r="P76" s="216"/>
      <c r="X76" s="84"/>
      <c r="Y76" s="84"/>
      <c r="Z76" s="217"/>
    </row>
    <row r="77" spans="2:31" x14ac:dyDescent="0.2">
      <c r="B77" s="213"/>
      <c r="C77" s="69"/>
      <c r="D77" s="68"/>
      <c r="E77" s="68"/>
      <c r="F77" s="68"/>
      <c r="G77" s="68"/>
      <c r="H77" s="83"/>
      <c r="I77" s="68"/>
      <c r="J77" s="68"/>
      <c r="K77" s="68"/>
      <c r="L77" s="68"/>
      <c r="M77" s="68"/>
      <c r="N77" s="215"/>
      <c r="P77" s="216"/>
      <c r="X77" s="84"/>
      <c r="Y77" s="84"/>
      <c r="Z77" s="217"/>
    </row>
    <row r="78" spans="2:31" x14ac:dyDescent="0.2">
      <c r="B78" s="213"/>
      <c r="C78" s="69"/>
      <c r="D78" s="68"/>
      <c r="E78" s="68"/>
      <c r="F78" s="68"/>
      <c r="G78" s="68"/>
      <c r="H78" s="83"/>
      <c r="I78" s="68"/>
      <c r="J78" s="68"/>
      <c r="K78" s="68"/>
      <c r="L78" s="68"/>
      <c r="M78" s="68"/>
      <c r="N78" s="215"/>
      <c r="P78" s="216"/>
      <c r="X78" s="84"/>
      <c r="Y78" s="84"/>
      <c r="Z78" s="217"/>
    </row>
    <row r="79" spans="2:31" x14ac:dyDescent="0.2">
      <c r="B79" s="213"/>
      <c r="C79" s="69"/>
      <c r="D79" s="68"/>
      <c r="E79" s="68"/>
      <c r="F79" s="68"/>
      <c r="G79" s="68"/>
      <c r="H79" s="83"/>
      <c r="I79" s="68"/>
      <c r="J79" s="68"/>
      <c r="K79" s="68"/>
      <c r="L79" s="68"/>
      <c r="M79" s="68"/>
      <c r="N79" s="215"/>
      <c r="P79" s="216"/>
      <c r="X79" s="84"/>
      <c r="Y79" s="84"/>
      <c r="Z79" s="217"/>
    </row>
    <row r="80" spans="2:31" x14ac:dyDescent="0.2">
      <c r="B80" s="213"/>
      <c r="C80" s="69"/>
      <c r="D80" s="68"/>
      <c r="E80" s="68"/>
      <c r="F80" s="68"/>
      <c r="G80" s="68"/>
      <c r="H80" s="83"/>
      <c r="I80" s="68"/>
      <c r="J80" s="68"/>
      <c r="K80" s="68"/>
      <c r="L80" s="68"/>
      <c r="M80" s="68"/>
      <c r="N80" s="215"/>
      <c r="P80" s="216"/>
      <c r="X80" s="84"/>
      <c r="Y80" s="84"/>
      <c r="Z80" s="217"/>
    </row>
    <row r="81" spans="2:26" x14ac:dyDescent="0.2">
      <c r="B81" s="213"/>
      <c r="C81" s="69"/>
      <c r="D81" s="68"/>
      <c r="E81" s="68"/>
      <c r="F81" s="68"/>
      <c r="G81" s="68"/>
      <c r="H81" s="83"/>
      <c r="I81" s="68"/>
      <c r="J81" s="68"/>
      <c r="K81" s="68"/>
      <c r="L81" s="68"/>
      <c r="M81" s="68"/>
      <c r="N81" s="215"/>
      <c r="P81" s="216"/>
      <c r="X81" s="84"/>
      <c r="Y81" s="84"/>
      <c r="Z81" s="217"/>
    </row>
    <row r="82" spans="2:26" x14ac:dyDescent="0.2">
      <c r="B82" s="213"/>
      <c r="C82" s="69"/>
      <c r="D82" s="68"/>
      <c r="E82" s="68"/>
      <c r="F82" s="68"/>
      <c r="G82" s="68"/>
      <c r="H82" s="83"/>
      <c r="I82" s="68"/>
      <c r="J82" s="68"/>
      <c r="K82" s="68"/>
      <c r="L82" s="68"/>
      <c r="M82" s="68"/>
      <c r="N82" s="215"/>
      <c r="P82" s="216"/>
      <c r="X82" s="84"/>
      <c r="Y82" s="84"/>
      <c r="Z82" s="217"/>
    </row>
    <row r="83" spans="2:26" x14ac:dyDescent="0.2">
      <c r="B83" s="213"/>
      <c r="C83" s="69"/>
      <c r="D83" s="68"/>
      <c r="E83" s="68"/>
      <c r="F83" s="68"/>
      <c r="G83" s="68"/>
      <c r="H83" s="83"/>
      <c r="I83" s="68"/>
      <c r="J83" s="68"/>
      <c r="K83" s="68"/>
      <c r="L83" s="68"/>
      <c r="M83" s="68"/>
      <c r="N83" s="215"/>
      <c r="P83" s="216"/>
      <c r="T83" s="998"/>
      <c r="U83" s="964"/>
      <c r="X83" s="84"/>
      <c r="Y83" s="84"/>
      <c r="Z83" s="217"/>
    </row>
    <row r="84" spans="2:26" x14ac:dyDescent="0.2">
      <c r="B84" s="213"/>
      <c r="C84" s="69"/>
      <c r="D84" s="68"/>
      <c r="E84" s="68"/>
      <c r="F84" s="68"/>
      <c r="G84" s="68"/>
      <c r="H84" s="83"/>
      <c r="I84" s="68"/>
      <c r="J84" s="68"/>
      <c r="K84" s="68"/>
      <c r="L84" s="68"/>
      <c r="M84" s="68"/>
      <c r="N84" s="215"/>
      <c r="P84" s="216"/>
      <c r="T84" s="964"/>
      <c r="U84" s="964"/>
      <c r="X84" s="84"/>
      <c r="Y84" s="84"/>
      <c r="Z84" s="217"/>
    </row>
    <row r="85" spans="2:26" x14ac:dyDescent="0.2">
      <c r="B85" s="213"/>
      <c r="C85" s="69"/>
      <c r="D85" s="68"/>
      <c r="E85" s="68"/>
      <c r="F85" s="68"/>
      <c r="G85" s="68"/>
      <c r="H85" s="83"/>
      <c r="I85" s="68"/>
      <c r="J85" s="68"/>
      <c r="K85" s="68"/>
      <c r="L85" s="68"/>
      <c r="M85" s="68"/>
      <c r="N85" s="215"/>
      <c r="P85" s="216"/>
      <c r="X85" s="84"/>
      <c r="Y85" s="84"/>
      <c r="Z85" s="217"/>
    </row>
    <row r="86" spans="2:26" x14ac:dyDescent="0.2">
      <c r="B86" s="213"/>
      <c r="C86" s="69"/>
      <c r="D86" s="68"/>
      <c r="E86" s="68"/>
      <c r="F86" s="68"/>
      <c r="G86" s="68"/>
      <c r="H86" s="83"/>
      <c r="I86" s="68"/>
      <c r="J86" s="68"/>
      <c r="K86" s="68"/>
      <c r="L86" s="68"/>
      <c r="M86" s="68"/>
      <c r="N86" s="215"/>
      <c r="P86" s="216"/>
      <c r="X86" s="84"/>
      <c r="Y86" s="84"/>
      <c r="Z86" s="217"/>
    </row>
    <row r="87" spans="2:26" ht="16.5" customHeight="1" x14ac:dyDescent="0.25">
      <c r="B87" s="213"/>
      <c r="C87" s="69"/>
      <c r="D87" s="68"/>
      <c r="E87" s="68"/>
      <c r="F87" s="68"/>
      <c r="G87" s="68"/>
      <c r="H87" s="83"/>
      <c r="I87" s="68"/>
      <c r="J87" s="68"/>
      <c r="K87" s="68"/>
      <c r="L87" s="68"/>
      <c r="M87" s="68"/>
      <c r="N87" s="215"/>
      <c r="P87" s="216"/>
      <c r="S87" s="374"/>
      <c r="T87" s="374"/>
      <c r="X87" s="84"/>
      <c r="Y87" s="84"/>
      <c r="Z87" s="217"/>
    </row>
    <row r="88" spans="2:26" ht="12.75" customHeight="1" x14ac:dyDescent="0.25">
      <c r="B88" s="216"/>
      <c r="N88" s="217"/>
      <c r="P88" s="216"/>
      <c r="S88" s="374"/>
      <c r="T88" s="374"/>
      <c r="X88" s="82"/>
      <c r="Y88" s="85"/>
      <c r="Z88" s="217"/>
    </row>
    <row r="89" spans="2:26" ht="12.75" customHeight="1" x14ac:dyDescent="0.2">
      <c r="B89" s="218"/>
      <c r="C89" s="219"/>
      <c r="D89" s="219"/>
      <c r="E89" s="219"/>
      <c r="F89" s="219"/>
      <c r="G89" s="219"/>
      <c r="H89" s="219"/>
      <c r="I89" s="219"/>
      <c r="J89" s="219"/>
      <c r="K89" s="219"/>
      <c r="L89" s="219"/>
      <c r="M89" s="219"/>
      <c r="N89" s="220"/>
      <c r="P89" s="218"/>
      <c r="Q89" s="219"/>
      <c r="R89" s="219"/>
      <c r="S89" s="219"/>
      <c r="T89" s="219"/>
      <c r="U89" s="219"/>
      <c r="V89" s="219"/>
      <c r="W89" s="219"/>
      <c r="X89" s="219"/>
      <c r="Y89" s="219"/>
      <c r="Z89" s="220"/>
    </row>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80">
    <mergeCell ref="B11:N11"/>
    <mergeCell ref="P11:Z11"/>
    <mergeCell ref="B13:C13"/>
    <mergeCell ref="D13:N13"/>
    <mergeCell ref="V13:W13"/>
    <mergeCell ref="Y13:Z13"/>
    <mergeCell ref="Y16:Z16"/>
    <mergeCell ref="V23:W23"/>
    <mergeCell ref="Y23:Z23"/>
    <mergeCell ref="V17:W17"/>
    <mergeCell ref="Y17:Z17"/>
    <mergeCell ref="V18:W18"/>
    <mergeCell ref="Y18:Z18"/>
    <mergeCell ref="V19:W19"/>
    <mergeCell ref="Y19:Z19"/>
    <mergeCell ref="V20:W20"/>
    <mergeCell ref="Y20:Z20"/>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V26:W26"/>
    <mergeCell ref="Y26:Z26"/>
    <mergeCell ref="V27:W27"/>
    <mergeCell ref="Y27:Z27"/>
    <mergeCell ref="V28:W28"/>
    <mergeCell ref="Y28:Z28"/>
    <mergeCell ref="V29:W29"/>
    <mergeCell ref="Y29:Z29"/>
    <mergeCell ref="V30:W30"/>
    <mergeCell ref="Y30:Z30"/>
    <mergeCell ref="V31:W31"/>
    <mergeCell ref="Y31:Z31"/>
    <mergeCell ref="V32:W32"/>
    <mergeCell ref="Y32:Z32"/>
    <mergeCell ref="V33:W33"/>
    <mergeCell ref="Y33:Z33"/>
    <mergeCell ref="V34:W34"/>
    <mergeCell ref="Y34:Z34"/>
    <mergeCell ref="V35:W35"/>
    <mergeCell ref="Y35:Z35"/>
    <mergeCell ref="P39:Z39"/>
    <mergeCell ref="T83:U84"/>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31F67-7601-4FAB-8F51-0B57C6A607C0}">
  <sheetPr>
    <tabColor rgb="FF92D050"/>
    <pageSetUpPr fitToPage="1"/>
  </sheetPr>
  <dimension ref="A1:AB102"/>
  <sheetViews>
    <sheetView showGridLines="0" view="pageBreakPreview" zoomScale="40" zoomScaleNormal="40" zoomScaleSheetLayoutView="40" workbookViewId="0">
      <selection activeCell="D14" sqref="D14:N19"/>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41"/>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41"/>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c r="B15" s="1009"/>
      <c r="C15" s="1009"/>
      <c r="D15" s="1009"/>
      <c r="E15" s="1009"/>
      <c r="F15" s="1009"/>
      <c r="G15" s="1009"/>
      <c r="H15" s="1009"/>
      <c r="I15" s="1009"/>
      <c r="J15" s="1009"/>
      <c r="K15" s="1009"/>
      <c r="L15" s="1009"/>
      <c r="M15" s="1009"/>
      <c r="N15" s="1009"/>
      <c r="O15" s="1009"/>
      <c r="P15" s="1009"/>
      <c r="Q15" s="1009"/>
      <c r="R15" s="1009"/>
      <c r="S15" s="1009"/>
      <c r="T15" s="1009"/>
      <c r="U15" s="1009"/>
      <c r="V15" s="1009"/>
      <c r="W15" s="1009"/>
      <c r="X15" s="1009"/>
      <c r="Y15" s="1009"/>
      <c r="Z15" s="1009"/>
    </row>
    <row r="16" spans="1:28" ht="15" customHeight="1" x14ac:dyDescent="0.2">
      <c r="B16" s="1009"/>
      <c r="C16" s="1009"/>
      <c r="D16" s="1009"/>
      <c r="E16" s="1009"/>
      <c r="F16" s="1009"/>
      <c r="G16" s="1009"/>
      <c r="H16" s="1009"/>
      <c r="I16" s="1009"/>
      <c r="J16" s="1009"/>
      <c r="K16" s="1009"/>
      <c r="L16" s="1009"/>
      <c r="M16" s="1009"/>
      <c r="N16" s="1009"/>
      <c r="O16" s="1009"/>
      <c r="P16" s="1009"/>
      <c r="Q16" s="1009"/>
      <c r="R16" s="1009"/>
      <c r="S16" s="1009"/>
      <c r="T16" s="1009"/>
      <c r="U16" s="1009"/>
      <c r="V16" s="1009"/>
      <c r="W16" s="1009"/>
      <c r="X16" s="1009"/>
      <c r="Y16" s="1009"/>
      <c r="Z16" s="1009"/>
    </row>
    <row r="17" spans="2:26" ht="13.15" customHeight="1" x14ac:dyDescent="0.2">
      <c r="B17" s="1009"/>
      <c r="C17" s="1009"/>
      <c r="D17" s="1009"/>
      <c r="E17" s="1009"/>
      <c r="F17" s="1009"/>
      <c r="G17" s="1009"/>
      <c r="H17" s="1009"/>
      <c r="I17" s="1009"/>
      <c r="J17" s="1009"/>
      <c r="K17" s="1009"/>
      <c r="L17" s="1009"/>
      <c r="M17" s="1009"/>
      <c r="N17" s="1009"/>
      <c r="O17" s="1009"/>
      <c r="P17" s="1009"/>
      <c r="Q17" s="1009"/>
      <c r="R17" s="1009"/>
      <c r="S17" s="1009"/>
      <c r="T17" s="1009"/>
      <c r="U17" s="1009"/>
      <c r="V17" s="1009"/>
      <c r="W17" s="1009"/>
      <c r="X17" s="1009"/>
      <c r="Y17" s="1009"/>
      <c r="Z17" s="1009"/>
    </row>
    <row r="18" spans="2:26" ht="15" customHeight="1" x14ac:dyDescent="0.2">
      <c r="B18" s="1009"/>
      <c r="C18" s="1009"/>
      <c r="D18" s="1009"/>
      <c r="E18" s="1009"/>
      <c r="F18" s="1009"/>
      <c r="G18" s="1009"/>
      <c r="H18" s="1009"/>
      <c r="I18" s="1009"/>
      <c r="J18" s="1009"/>
      <c r="K18" s="1009"/>
      <c r="L18" s="1009"/>
      <c r="M18" s="1009"/>
      <c r="N18" s="1009"/>
      <c r="O18" s="1009"/>
      <c r="P18" s="1009"/>
      <c r="Q18" s="1009"/>
      <c r="R18" s="1009"/>
      <c r="S18" s="1009"/>
      <c r="T18" s="1009"/>
      <c r="U18" s="1009"/>
      <c r="V18" s="1009"/>
      <c r="W18" s="1009"/>
      <c r="X18" s="1009"/>
      <c r="Y18" s="1009"/>
      <c r="Z18" s="1009"/>
    </row>
    <row r="19" spans="2:26" ht="15" customHeight="1" x14ac:dyDescent="0.2">
      <c r="B19" s="1009"/>
      <c r="C19" s="1009"/>
      <c r="D19" s="1009"/>
      <c r="E19" s="1009"/>
      <c r="F19" s="1009"/>
      <c r="G19" s="1009"/>
      <c r="H19" s="1009"/>
      <c r="I19" s="1009"/>
      <c r="J19" s="1009"/>
      <c r="K19" s="1009"/>
      <c r="L19" s="1009"/>
      <c r="M19" s="1009"/>
      <c r="N19" s="1009"/>
      <c r="O19" s="1009"/>
      <c r="P19" s="1009"/>
      <c r="Q19" s="1009"/>
      <c r="R19" s="1009"/>
      <c r="S19" s="1009"/>
      <c r="T19" s="1009"/>
      <c r="U19" s="1009"/>
      <c r="V19" s="1009"/>
      <c r="W19" s="1009"/>
      <c r="X19" s="1009"/>
      <c r="Y19" s="1009"/>
      <c r="Z19" s="1009"/>
    </row>
    <row r="20" spans="2:26" ht="15.6" customHeight="1" x14ac:dyDescent="0.2">
      <c r="B20" s="1009"/>
      <c r="C20" s="1009"/>
      <c r="D20" s="1009"/>
      <c r="E20" s="1009"/>
      <c r="F20" s="1009"/>
      <c r="G20" s="1009"/>
      <c r="H20" s="1009"/>
      <c r="I20" s="1009"/>
      <c r="J20" s="1009"/>
      <c r="K20" s="1009"/>
      <c r="L20" s="1009"/>
      <c r="M20" s="1009"/>
      <c r="N20" s="1009"/>
      <c r="O20" s="1009"/>
      <c r="P20" s="1009"/>
      <c r="Q20" s="1009"/>
      <c r="R20" s="1009"/>
      <c r="S20" s="1009"/>
      <c r="T20" s="1009"/>
      <c r="U20" s="1009"/>
      <c r="V20" s="1009"/>
      <c r="W20" s="1009"/>
      <c r="X20" s="1009"/>
      <c r="Y20" s="1009"/>
      <c r="Z20" s="1009"/>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3DE2D-C530-458C-891F-CA3B28729B72}">
  <sheetPr>
    <tabColor rgb="FF92D050"/>
    <pageSetUpPr fitToPage="1"/>
  </sheetPr>
  <dimension ref="A1:AB102"/>
  <sheetViews>
    <sheetView showGridLines="0" view="pageBreakPreview" zoomScale="55" zoomScaleNormal="40" zoomScaleSheetLayoutView="55" workbookViewId="0">
      <selection activeCell="D14" sqref="D14:N19"/>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5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5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447</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B11:Z12"/>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F7F72-5C25-47F4-BA1E-A7E8BA1BF50C}">
  <sheetPr>
    <tabColor rgb="FF92D050"/>
    <pageSetUpPr fitToPage="1"/>
  </sheetPr>
  <dimension ref="A1:AE102"/>
  <sheetViews>
    <sheetView showGridLines="0" view="pageBreakPreview" zoomScale="55" zoomScaleNormal="40" zoomScaleSheetLayoutView="55" workbookViewId="0">
      <selection activeCell="D14" sqref="D14:N19"/>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82"/>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82"/>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579"/>
      <c r="V13" s="981" t="s">
        <v>58</v>
      </c>
      <c r="W13" s="981"/>
      <c r="X13" s="579" t="s">
        <v>67</v>
      </c>
      <c r="Y13" s="981" t="s">
        <v>78</v>
      </c>
      <c r="Z13" s="981"/>
    </row>
    <row r="14" spans="1:28" ht="14.25" customHeight="1" x14ac:dyDescent="0.2">
      <c r="B14" s="950" t="s">
        <v>149</v>
      </c>
      <c r="C14" s="951"/>
      <c r="D14" s="956" t="s">
        <v>158</v>
      </c>
      <c r="E14" s="956"/>
      <c r="F14" s="956"/>
      <c r="G14" s="956"/>
      <c r="H14" s="956"/>
      <c r="I14" s="956"/>
      <c r="J14" s="956"/>
      <c r="K14" s="956"/>
      <c r="L14" s="956"/>
      <c r="M14" s="956"/>
      <c r="N14" s="956"/>
      <c r="P14" s="286"/>
      <c r="Q14" s="580"/>
      <c r="R14" s="580"/>
      <c r="S14" s="580"/>
      <c r="T14" s="580"/>
      <c r="U14" s="580"/>
      <c r="V14" s="957"/>
      <c r="W14" s="957"/>
      <c r="X14" s="965" t="s">
        <v>322</v>
      </c>
      <c r="Y14" s="957"/>
      <c r="Z14" s="957"/>
    </row>
    <row r="15" spans="1:28" ht="15" customHeight="1" x14ac:dyDescent="0.2">
      <c r="B15" s="952"/>
      <c r="C15" s="953"/>
      <c r="D15" s="956"/>
      <c r="E15" s="956"/>
      <c r="F15" s="956"/>
      <c r="G15" s="956"/>
      <c r="H15" s="956"/>
      <c r="I15" s="956"/>
      <c r="J15" s="956"/>
      <c r="K15" s="956"/>
      <c r="L15" s="956"/>
      <c r="M15" s="956"/>
      <c r="N15" s="956"/>
      <c r="O15" s="70"/>
      <c r="P15" s="287"/>
      <c r="Q15" s="580"/>
      <c r="R15" s="580"/>
      <c r="S15" s="968"/>
      <c r="T15" s="969"/>
      <c r="U15" s="581"/>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580"/>
      <c r="R16" s="580"/>
      <c r="S16" s="581"/>
      <c r="T16" s="581"/>
      <c r="U16" s="581"/>
      <c r="V16" s="970"/>
      <c r="W16" s="970"/>
      <c r="X16" s="966"/>
      <c r="Y16" s="957"/>
      <c r="Z16" s="957"/>
    </row>
    <row r="17" spans="2:26" ht="20.25" x14ac:dyDescent="0.3">
      <c r="B17" s="952"/>
      <c r="C17" s="953"/>
      <c r="D17" s="956"/>
      <c r="E17" s="956"/>
      <c r="F17" s="956"/>
      <c r="G17" s="956"/>
      <c r="H17" s="956"/>
      <c r="I17" s="956"/>
      <c r="J17" s="956"/>
      <c r="K17" s="956"/>
      <c r="L17" s="956"/>
      <c r="M17" s="956"/>
      <c r="N17" s="956"/>
      <c r="O17" s="70"/>
      <c r="P17" s="287"/>
      <c r="Q17" s="580"/>
      <c r="R17" s="580"/>
      <c r="S17" s="581"/>
      <c r="T17" s="581"/>
      <c r="U17" s="459" t="s">
        <v>360</v>
      </c>
      <c r="V17" s="982">
        <v>0.65</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580"/>
      <c r="R18" s="580"/>
      <c r="S18" s="581"/>
      <c r="T18" s="581"/>
      <c r="U18" s="581"/>
      <c r="V18" s="970"/>
      <c r="W18" s="970"/>
      <c r="X18" s="966"/>
      <c r="Y18" s="957"/>
      <c r="Z18" s="957"/>
    </row>
    <row r="19" spans="2:26" ht="15" customHeight="1" x14ac:dyDescent="0.2">
      <c r="B19" s="954"/>
      <c r="C19" s="955"/>
      <c r="D19" s="956"/>
      <c r="E19" s="956"/>
      <c r="F19" s="956"/>
      <c r="G19" s="956"/>
      <c r="H19" s="956"/>
      <c r="I19" s="956"/>
      <c r="J19" s="956"/>
      <c r="K19" s="956"/>
      <c r="L19" s="956"/>
      <c r="M19" s="956"/>
      <c r="N19" s="956"/>
      <c r="O19" s="70"/>
      <c r="P19" s="287"/>
      <c r="Q19" s="580"/>
      <c r="R19" s="580"/>
      <c r="S19" s="581"/>
      <c r="T19" s="581"/>
      <c r="U19" s="420"/>
      <c r="V19" s="968"/>
      <c r="W19" s="969"/>
      <c r="X19" s="966"/>
      <c r="Y19" s="984"/>
      <c r="Z19" s="984"/>
    </row>
    <row r="20" spans="2:26" ht="15.6" customHeight="1" x14ac:dyDescent="0.2">
      <c r="B20" s="231"/>
      <c r="C20" s="69"/>
      <c r="D20" s="68"/>
      <c r="E20" s="68"/>
      <c r="F20" s="68"/>
      <c r="G20" s="68"/>
      <c r="H20" s="83"/>
      <c r="I20" s="68"/>
      <c r="J20" s="68"/>
      <c r="K20" s="70"/>
      <c r="L20" s="70"/>
      <c r="M20" s="70"/>
      <c r="N20" s="214"/>
      <c r="O20" s="70"/>
      <c r="P20" s="287"/>
      <c r="Q20" s="580"/>
      <c r="R20" s="580"/>
      <c r="S20" s="580"/>
      <c r="T20" s="580"/>
      <c r="U20" s="580"/>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580"/>
      <c r="R21" s="580"/>
      <c r="S21" s="580"/>
      <c r="T21" s="580"/>
      <c r="U21" s="580"/>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580"/>
      <c r="R22" s="580"/>
      <c r="S22" s="580"/>
      <c r="T22" s="580"/>
      <c r="X22" s="966"/>
      <c r="Y22" s="421"/>
      <c r="Z22" s="421"/>
    </row>
    <row r="23" spans="2:26" ht="15" customHeight="1" x14ac:dyDescent="0.2">
      <c r="B23" s="213"/>
      <c r="C23" s="69"/>
      <c r="D23" s="68"/>
      <c r="E23" s="68"/>
      <c r="F23" s="68"/>
      <c r="G23" s="68"/>
      <c r="H23" s="83"/>
      <c r="I23" s="68"/>
      <c r="J23" s="68"/>
      <c r="K23" s="70"/>
      <c r="L23" s="70"/>
      <c r="M23" s="70"/>
      <c r="N23" s="214"/>
      <c r="O23" s="70"/>
      <c r="P23" s="287"/>
      <c r="Q23" s="580"/>
      <c r="R23" s="580"/>
      <c r="S23" s="580"/>
      <c r="T23" s="580"/>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580"/>
      <c r="R24" s="580"/>
      <c r="S24" s="580"/>
      <c r="T24" s="580"/>
      <c r="U24" s="580"/>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580"/>
      <c r="R25" s="580"/>
      <c r="S25" s="580"/>
      <c r="T25" s="580"/>
      <c r="U25" s="580"/>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580"/>
      <c r="R26" s="580"/>
      <c r="S26" s="580"/>
      <c r="T26" s="580"/>
      <c r="U26" s="580"/>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580"/>
      <c r="R27" s="580"/>
      <c r="S27" s="580"/>
      <c r="T27" s="580"/>
      <c r="U27" s="580"/>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580"/>
      <c r="R28" s="580"/>
      <c r="S28" s="580"/>
      <c r="T28" s="580"/>
      <c r="U28" s="580"/>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580"/>
      <c r="R29" s="580"/>
      <c r="S29" s="580"/>
      <c r="T29" s="580"/>
      <c r="U29" s="580"/>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580"/>
      <c r="R30" s="580"/>
      <c r="S30" s="580"/>
      <c r="T30" s="580"/>
      <c r="U30" s="580"/>
      <c r="V30" s="957"/>
      <c r="W30" s="957"/>
      <c r="X30" s="966"/>
      <c r="Y30" s="957"/>
      <c r="Z30" s="957"/>
    </row>
    <row r="31" spans="2:26" ht="13.9" customHeight="1" x14ac:dyDescent="0.2">
      <c r="B31" s="213"/>
      <c r="C31" s="69"/>
      <c r="D31" s="68"/>
      <c r="E31" s="68"/>
      <c r="F31" s="68"/>
      <c r="G31" s="68"/>
      <c r="H31" s="83"/>
      <c r="I31" s="68"/>
      <c r="J31" s="68"/>
      <c r="K31" s="70"/>
      <c r="L31" s="70"/>
      <c r="M31" s="70"/>
      <c r="N31" s="214"/>
      <c r="O31" s="70"/>
      <c r="P31" s="287"/>
      <c r="Q31" s="580"/>
      <c r="R31" s="580"/>
      <c r="S31" s="580"/>
      <c r="T31" s="580"/>
      <c r="U31" s="580"/>
      <c r="V31" s="957"/>
      <c r="W31" s="957"/>
      <c r="X31" s="966"/>
      <c r="Y31" s="957"/>
      <c r="Z31" s="957"/>
    </row>
    <row r="32" spans="2:26" ht="13.9" customHeight="1" x14ac:dyDescent="0.2">
      <c r="B32" s="213"/>
      <c r="C32" s="69"/>
      <c r="D32" s="68"/>
      <c r="E32" s="68"/>
      <c r="F32" s="68"/>
      <c r="G32" s="68"/>
      <c r="H32" s="83"/>
      <c r="I32" s="68"/>
      <c r="J32" s="68"/>
      <c r="K32" s="70"/>
      <c r="L32" s="70"/>
      <c r="M32" s="70"/>
      <c r="N32" s="214"/>
      <c r="O32" s="70"/>
      <c r="P32" s="287"/>
      <c r="Q32" s="580"/>
      <c r="R32" s="580"/>
      <c r="S32" s="580"/>
      <c r="T32" s="580"/>
      <c r="U32" s="580"/>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580"/>
      <c r="R33" s="580"/>
      <c r="S33" s="580"/>
      <c r="T33" s="580"/>
      <c r="U33" s="580"/>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580"/>
      <c r="R34" s="580"/>
      <c r="S34" s="580"/>
      <c r="T34" s="580"/>
      <c r="U34" s="580"/>
      <c r="V34" s="957"/>
      <c r="W34" s="957"/>
      <c r="X34" s="967"/>
      <c r="Y34" s="957"/>
      <c r="Z34" s="957"/>
    </row>
    <row r="35" spans="2:26" ht="18" x14ac:dyDescent="0.25">
      <c r="B35" s="213"/>
      <c r="C35" s="69"/>
      <c r="D35" s="68"/>
      <c r="E35" s="68"/>
      <c r="F35" s="68"/>
      <c r="G35" s="68"/>
      <c r="H35" s="83"/>
      <c r="I35" s="68"/>
      <c r="J35" s="68"/>
      <c r="K35" s="68"/>
      <c r="L35" s="68"/>
      <c r="M35" s="68"/>
      <c r="N35" s="215"/>
      <c r="P35" s="288"/>
      <c r="Q35" s="289"/>
      <c r="R35" s="290"/>
      <c r="S35" s="291"/>
      <c r="T35" s="292"/>
      <c r="U35" s="293" t="s">
        <v>76</v>
      </c>
      <c r="V35" s="958">
        <f>SUM(V17:W19)</f>
        <v>0.65</v>
      </c>
      <c r="W35" s="958"/>
      <c r="X35" s="294"/>
      <c r="Y35" s="959"/>
      <c r="Z35" s="960"/>
    </row>
    <row r="36" spans="2:26" x14ac:dyDescent="0.2">
      <c r="B36" s="213"/>
      <c r="C36" s="69"/>
      <c r="D36" s="68"/>
      <c r="E36" s="68"/>
      <c r="F36" s="68"/>
      <c r="G36" s="68"/>
      <c r="H36" s="83"/>
      <c r="I36" s="68"/>
      <c r="J36" s="68"/>
      <c r="K36" s="68"/>
      <c r="L36" s="68"/>
      <c r="M36" s="68"/>
      <c r="N36" s="215"/>
      <c r="P36" s="216"/>
      <c r="Z36" s="217"/>
    </row>
    <row r="37" spans="2:26"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999" t="s">
        <v>75</v>
      </c>
      <c r="Q39" s="999"/>
      <c r="R39" s="999"/>
      <c r="S39" s="999"/>
      <c r="T39" s="999"/>
      <c r="U39" s="999"/>
      <c r="V39" s="999"/>
      <c r="W39" s="999"/>
      <c r="X39" s="999"/>
      <c r="Y39" s="999"/>
      <c r="Z39" s="999"/>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31" x14ac:dyDescent="0.2">
      <c r="B65" s="213"/>
      <c r="C65" s="69"/>
      <c r="D65" s="68"/>
      <c r="E65" s="68"/>
      <c r="F65" s="68"/>
      <c r="G65" s="68"/>
      <c r="H65" s="83"/>
      <c r="I65" s="68"/>
      <c r="J65" s="68"/>
      <c r="K65" s="68"/>
      <c r="L65" s="68"/>
      <c r="M65" s="68"/>
      <c r="N65" s="215"/>
      <c r="P65" s="216"/>
      <c r="X65" s="84"/>
      <c r="Y65" s="84"/>
      <c r="Z65" s="217"/>
    </row>
    <row r="66" spans="2:31" x14ac:dyDescent="0.2">
      <c r="B66" s="213"/>
      <c r="C66" s="69"/>
      <c r="D66" s="68"/>
      <c r="E66" s="68"/>
      <c r="F66" s="68"/>
      <c r="G66" s="68"/>
      <c r="H66" s="83"/>
      <c r="I66" s="68"/>
      <c r="J66" s="68"/>
      <c r="K66" s="68"/>
      <c r="L66" s="68"/>
      <c r="M66" s="68"/>
      <c r="N66" s="215"/>
      <c r="P66" s="216"/>
      <c r="X66" s="84"/>
      <c r="Y66" s="84"/>
      <c r="Z66" s="217"/>
    </row>
    <row r="67" spans="2:31" x14ac:dyDescent="0.2">
      <c r="B67" s="213"/>
      <c r="C67" s="69"/>
      <c r="D67" s="68"/>
      <c r="E67" s="68"/>
      <c r="F67" s="68"/>
      <c r="G67" s="68"/>
      <c r="H67" s="83"/>
      <c r="I67" s="68"/>
      <c r="J67" s="68"/>
      <c r="K67" s="68"/>
      <c r="L67" s="68"/>
      <c r="M67" s="68"/>
      <c r="N67" s="215"/>
      <c r="P67" s="216"/>
      <c r="X67" s="84"/>
      <c r="Y67" s="84"/>
      <c r="Z67" s="217"/>
    </row>
    <row r="68" spans="2:31" x14ac:dyDescent="0.2">
      <c r="B68" s="213"/>
      <c r="C68" s="69"/>
      <c r="D68" s="68"/>
      <c r="E68" s="68"/>
      <c r="F68" s="68"/>
      <c r="G68" s="68"/>
      <c r="H68" s="83"/>
      <c r="I68" s="68"/>
      <c r="J68" s="68"/>
      <c r="K68" s="68"/>
      <c r="L68" s="68"/>
      <c r="M68" s="68"/>
      <c r="N68" s="215"/>
      <c r="P68" s="216"/>
      <c r="X68" s="84"/>
      <c r="Y68" s="84"/>
      <c r="Z68" s="217"/>
    </row>
    <row r="69" spans="2:31" x14ac:dyDescent="0.2">
      <c r="B69" s="213"/>
      <c r="C69" s="69"/>
      <c r="D69" s="68"/>
      <c r="E69" s="68"/>
      <c r="F69" s="68"/>
      <c r="G69" s="68"/>
      <c r="H69" s="83"/>
      <c r="I69" s="68"/>
      <c r="J69" s="68"/>
      <c r="K69" s="68"/>
      <c r="L69" s="68"/>
      <c r="M69" s="68"/>
      <c r="N69" s="215"/>
      <c r="P69" s="216"/>
      <c r="X69" s="84"/>
      <c r="Y69" s="84"/>
      <c r="Z69" s="217"/>
    </row>
    <row r="70" spans="2:31" x14ac:dyDescent="0.2">
      <c r="B70" s="213"/>
      <c r="C70" s="69"/>
      <c r="D70" s="68"/>
      <c r="E70" s="68"/>
      <c r="F70" s="68"/>
      <c r="G70" s="68"/>
      <c r="H70" s="83"/>
      <c r="I70" s="68"/>
      <c r="J70" s="68"/>
      <c r="K70" s="68"/>
      <c r="L70" s="68"/>
      <c r="M70" s="68"/>
      <c r="N70" s="215"/>
      <c r="P70" s="216"/>
      <c r="X70" s="84"/>
      <c r="Y70" s="84"/>
      <c r="Z70" s="217"/>
    </row>
    <row r="71" spans="2:31" x14ac:dyDescent="0.2">
      <c r="B71" s="213"/>
      <c r="C71" s="69"/>
      <c r="D71" s="68"/>
      <c r="E71" s="68"/>
      <c r="F71" s="68"/>
      <c r="G71" s="68"/>
      <c r="H71" s="83"/>
      <c r="I71" s="68"/>
      <c r="J71" s="68"/>
      <c r="K71" s="68"/>
      <c r="L71" s="68"/>
      <c r="M71" s="68"/>
      <c r="N71" s="215"/>
      <c r="P71" s="216"/>
      <c r="X71" s="84"/>
      <c r="Y71" s="84"/>
      <c r="Z71" s="217"/>
    </row>
    <row r="72" spans="2:31" x14ac:dyDescent="0.2">
      <c r="B72" s="213"/>
      <c r="C72" s="69"/>
      <c r="D72" s="68"/>
      <c r="E72" s="68"/>
      <c r="F72" s="68"/>
      <c r="G72" s="68"/>
      <c r="H72" s="83"/>
      <c r="I72" s="68"/>
      <c r="J72" s="68"/>
      <c r="K72" s="68"/>
      <c r="L72" s="68"/>
      <c r="M72" s="68"/>
      <c r="N72" s="215"/>
      <c r="P72" s="216"/>
      <c r="X72" s="84"/>
      <c r="Y72" s="84"/>
      <c r="Z72" s="217"/>
    </row>
    <row r="73" spans="2:31" x14ac:dyDescent="0.2">
      <c r="B73" s="213"/>
      <c r="C73" s="69"/>
      <c r="D73" s="68"/>
      <c r="E73" s="68"/>
      <c r="F73" s="68"/>
      <c r="G73" s="68"/>
      <c r="H73" s="83"/>
      <c r="I73" s="68"/>
      <c r="J73" s="68"/>
      <c r="K73" s="68"/>
      <c r="L73" s="68"/>
      <c r="M73" s="68"/>
      <c r="N73" s="215"/>
      <c r="P73" s="216"/>
      <c r="X73" s="84"/>
      <c r="Y73" s="84"/>
      <c r="Z73" s="217"/>
    </row>
    <row r="74" spans="2:31" x14ac:dyDescent="0.2">
      <c r="B74" s="213"/>
      <c r="C74" s="69"/>
      <c r="D74" s="68"/>
      <c r="E74" s="68"/>
      <c r="F74" s="68"/>
      <c r="G74" s="68"/>
      <c r="H74" s="83"/>
      <c r="I74" s="68"/>
      <c r="J74" s="68"/>
      <c r="K74" s="68"/>
      <c r="L74" s="68"/>
      <c r="M74" s="68"/>
      <c r="N74" s="215"/>
      <c r="P74" s="216"/>
      <c r="X74" s="84"/>
      <c r="Y74" s="84"/>
      <c r="Z74" s="217"/>
    </row>
    <row r="75" spans="2:31" x14ac:dyDescent="0.2">
      <c r="B75" s="213"/>
      <c r="C75" s="69"/>
      <c r="D75" s="68"/>
      <c r="E75" s="68"/>
      <c r="F75" s="68"/>
      <c r="G75" s="68"/>
      <c r="H75" s="83"/>
      <c r="I75" s="68"/>
      <c r="J75" s="68"/>
      <c r="K75" s="68"/>
      <c r="L75" s="68"/>
      <c r="M75" s="68"/>
      <c r="N75" s="215"/>
      <c r="P75" s="216"/>
      <c r="X75" s="84"/>
      <c r="Y75" s="84"/>
      <c r="Z75" s="217"/>
      <c r="AE75" s="369"/>
    </row>
    <row r="76" spans="2:31" x14ac:dyDescent="0.2">
      <c r="B76" s="213"/>
      <c r="C76" s="69"/>
      <c r="D76" s="68"/>
      <c r="E76" s="68"/>
      <c r="F76" s="68"/>
      <c r="G76" s="68"/>
      <c r="H76" s="83"/>
      <c r="I76" s="68"/>
      <c r="J76" s="68"/>
      <c r="K76" s="68"/>
      <c r="L76" s="68"/>
      <c r="M76" s="68"/>
      <c r="N76" s="215"/>
      <c r="P76" s="216"/>
      <c r="X76" s="84"/>
      <c r="Y76" s="84"/>
      <c r="Z76" s="217"/>
    </row>
    <row r="77" spans="2:31" x14ac:dyDescent="0.2">
      <c r="B77" s="213"/>
      <c r="C77" s="69"/>
      <c r="D77" s="68"/>
      <c r="E77" s="68"/>
      <c r="F77" s="68"/>
      <c r="G77" s="68"/>
      <c r="H77" s="83"/>
      <c r="I77" s="68"/>
      <c r="J77" s="68"/>
      <c r="K77" s="68"/>
      <c r="L77" s="68"/>
      <c r="M77" s="68"/>
      <c r="N77" s="215"/>
      <c r="P77" s="216"/>
      <c r="X77" s="84"/>
      <c r="Y77" s="84"/>
      <c r="Z77" s="217"/>
    </row>
    <row r="78" spans="2:31" x14ac:dyDescent="0.2">
      <c r="B78" s="213"/>
      <c r="C78" s="69"/>
      <c r="D78" s="68"/>
      <c r="E78" s="68"/>
      <c r="F78" s="68"/>
      <c r="G78" s="68"/>
      <c r="H78" s="83"/>
      <c r="I78" s="68"/>
      <c r="J78" s="68"/>
      <c r="K78" s="68"/>
      <c r="L78" s="68"/>
      <c r="M78" s="68"/>
      <c r="N78" s="215"/>
      <c r="P78" s="216"/>
      <c r="X78" s="84"/>
      <c r="Y78" s="84"/>
      <c r="Z78" s="217"/>
    </row>
    <row r="79" spans="2:31" x14ac:dyDescent="0.2">
      <c r="B79" s="213"/>
      <c r="C79" s="69"/>
      <c r="D79" s="68"/>
      <c r="E79" s="68"/>
      <c r="F79" s="68"/>
      <c r="G79" s="68"/>
      <c r="H79" s="83"/>
      <c r="I79" s="68"/>
      <c r="J79" s="68"/>
      <c r="K79" s="68"/>
      <c r="L79" s="68"/>
      <c r="M79" s="68"/>
      <c r="N79" s="215"/>
      <c r="P79" s="216"/>
      <c r="X79" s="84"/>
      <c r="Y79" s="84"/>
      <c r="Z79" s="217"/>
    </row>
    <row r="80" spans="2:31" x14ac:dyDescent="0.2">
      <c r="B80" s="213"/>
      <c r="C80" s="69"/>
      <c r="D80" s="68"/>
      <c r="E80" s="68"/>
      <c r="F80" s="68"/>
      <c r="G80" s="68"/>
      <c r="H80" s="83"/>
      <c r="I80" s="68"/>
      <c r="J80" s="68"/>
      <c r="K80" s="68"/>
      <c r="L80" s="68"/>
      <c r="M80" s="68"/>
      <c r="N80" s="215"/>
      <c r="P80" s="216"/>
      <c r="X80" s="84"/>
      <c r="Y80" s="84"/>
      <c r="Z80" s="217"/>
    </row>
    <row r="81" spans="2:26" x14ac:dyDescent="0.2">
      <c r="B81" s="213"/>
      <c r="C81" s="69"/>
      <c r="D81" s="68"/>
      <c r="E81" s="68"/>
      <c r="F81" s="68"/>
      <c r="G81" s="68"/>
      <c r="H81" s="83"/>
      <c r="I81" s="68"/>
      <c r="J81" s="68"/>
      <c r="K81" s="68"/>
      <c r="L81" s="68"/>
      <c r="M81" s="68"/>
      <c r="N81" s="215"/>
      <c r="P81" s="216"/>
      <c r="X81" s="84"/>
      <c r="Y81" s="84"/>
      <c r="Z81" s="217"/>
    </row>
    <row r="82" spans="2:26" x14ac:dyDescent="0.2">
      <c r="B82" s="213"/>
      <c r="C82" s="69"/>
      <c r="D82" s="68"/>
      <c r="E82" s="68"/>
      <c r="F82" s="68"/>
      <c r="G82" s="68"/>
      <c r="H82" s="83"/>
      <c r="I82" s="68"/>
      <c r="J82" s="68"/>
      <c r="K82" s="68"/>
      <c r="L82" s="68"/>
      <c r="M82" s="68"/>
      <c r="N82" s="215"/>
      <c r="P82" s="216"/>
      <c r="X82" s="84"/>
      <c r="Y82" s="84"/>
      <c r="Z82" s="217"/>
    </row>
    <row r="83" spans="2:26" x14ac:dyDescent="0.2">
      <c r="B83" s="213"/>
      <c r="C83" s="69"/>
      <c r="D83" s="68"/>
      <c r="E83" s="68"/>
      <c r="F83" s="68"/>
      <c r="G83" s="68"/>
      <c r="H83" s="83"/>
      <c r="I83" s="68"/>
      <c r="J83" s="68"/>
      <c r="K83" s="68"/>
      <c r="L83" s="68"/>
      <c r="M83" s="68"/>
      <c r="N83" s="215"/>
      <c r="P83" s="216"/>
      <c r="T83" s="998"/>
      <c r="U83" s="964"/>
      <c r="X83" s="84"/>
      <c r="Y83" s="84"/>
      <c r="Z83" s="217"/>
    </row>
    <row r="84" spans="2:26" x14ac:dyDescent="0.2">
      <c r="B84" s="213"/>
      <c r="C84" s="69"/>
      <c r="D84" s="68"/>
      <c r="E84" s="68"/>
      <c r="F84" s="68"/>
      <c r="G84" s="68"/>
      <c r="H84" s="83"/>
      <c r="I84" s="68"/>
      <c r="J84" s="68"/>
      <c r="K84" s="68"/>
      <c r="L84" s="68"/>
      <c r="M84" s="68"/>
      <c r="N84" s="215"/>
      <c r="P84" s="216"/>
      <c r="T84" s="964"/>
      <c r="U84" s="964"/>
      <c r="X84" s="84"/>
      <c r="Y84" s="84"/>
      <c r="Z84" s="217"/>
    </row>
    <row r="85" spans="2:26" x14ac:dyDescent="0.2">
      <c r="B85" s="213"/>
      <c r="C85" s="69"/>
      <c r="D85" s="68"/>
      <c r="E85" s="68"/>
      <c r="F85" s="68"/>
      <c r="G85" s="68"/>
      <c r="H85" s="83"/>
      <c r="I85" s="68"/>
      <c r="J85" s="68"/>
      <c r="K85" s="68"/>
      <c r="L85" s="68"/>
      <c r="M85" s="68"/>
      <c r="N85" s="215"/>
      <c r="P85" s="216"/>
      <c r="X85" s="84"/>
      <c r="Y85" s="84"/>
      <c r="Z85" s="217"/>
    </row>
    <row r="86" spans="2:26" x14ac:dyDescent="0.2">
      <c r="B86" s="213"/>
      <c r="C86" s="69"/>
      <c r="D86" s="68"/>
      <c r="E86" s="68"/>
      <c r="F86" s="68"/>
      <c r="G86" s="68"/>
      <c r="H86" s="83"/>
      <c r="I86" s="68"/>
      <c r="J86" s="68"/>
      <c r="K86" s="68"/>
      <c r="L86" s="68"/>
      <c r="M86" s="68"/>
      <c r="N86" s="215"/>
      <c r="P86" s="216"/>
      <c r="X86" s="84"/>
      <c r="Y86" s="84"/>
      <c r="Z86" s="217"/>
    </row>
    <row r="87" spans="2:26" ht="16.5" customHeight="1" x14ac:dyDescent="0.25">
      <c r="B87" s="213"/>
      <c r="C87" s="69"/>
      <c r="D87" s="68"/>
      <c r="E87" s="68"/>
      <c r="F87" s="68"/>
      <c r="G87" s="68"/>
      <c r="H87" s="83"/>
      <c r="I87" s="68"/>
      <c r="J87" s="68"/>
      <c r="K87" s="68"/>
      <c r="L87" s="68"/>
      <c r="M87" s="68"/>
      <c r="N87" s="215"/>
      <c r="P87" s="216"/>
      <c r="S87" s="374"/>
      <c r="T87" s="374"/>
      <c r="X87" s="84"/>
      <c r="Y87" s="84"/>
      <c r="Z87" s="217"/>
    </row>
    <row r="88" spans="2:26" ht="12.75" customHeight="1" x14ac:dyDescent="0.25">
      <c r="B88" s="216"/>
      <c r="N88" s="217"/>
      <c r="P88" s="216"/>
      <c r="S88" s="374"/>
      <c r="T88" s="374"/>
      <c r="X88" s="82"/>
      <c r="Y88" s="85"/>
      <c r="Z88" s="217"/>
    </row>
    <row r="89" spans="2:26" ht="12.75" customHeight="1" x14ac:dyDescent="0.2">
      <c r="B89" s="218"/>
      <c r="C89" s="219"/>
      <c r="D89" s="219"/>
      <c r="E89" s="219"/>
      <c r="F89" s="219"/>
      <c r="G89" s="219"/>
      <c r="H89" s="219"/>
      <c r="I89" s="219"/>
      <c r="J89" s="219"/>
      <c r="K89" s="219"/>
      <c r="L89" s="219"/>
      <c r="M89" s="219"/>
      <c r="N89" s="220"/>
      <c r="P89" s="218"/>
      <c r="Q89" s="219"/>
      <c r="R89" s="219"/>
      <c r="S89" s="219"/>
      <c r="T89" s="219"/>
      <c r="U89" s="219"/>
      <c r="V89" s="219"/>
      <c r="W89" s="219"/>
      <c r="X89" s="219"/>
      <c r="Y89" s="219"/>
      <c r="Z89" s="220"/>
    </row>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80">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V35:W35"/>
    <mergeCell ref="Y35:Z35"/>
    <mergeCell ref="P39:Z39"/>
    <mergeCell ref="T83:U84"/>
    <mergeCell ref="C92:F92"/>
    <mergeCell ref="H92:K92"/>
    <mergeCell ref="M92:P92"/>
    <mergeCell ref="R92:T92"/>
    <mergeCell ref="W92:Y92"/>
    <mergeCell ref="V32:W32"/>
    <mergeCell ref="Y32:Z32"/>
    <mergeCell ref="V33:W33"/>
    <mergeCell ref="Y33:Z33"/>
    <mergeCell ref="V34:W34"/>
    <mergeCell ref="Y34:Z34"/>
    <mergeCell ref="V29:W29"/>
    <mergeCell ref="Y29:Z29"/>
    <mergeCell ref="V30:W30"/>
    <mergeCell ref="Y30:Z30"/>
    <mergeCell ref="V31:W31"/>
    <mergeCell ref="Y31:Z31"/>
    <mergeCell ref="V26:W26"/>
    <mergeCell ref="Y26:Z26"/>
    <mergeCell ref="V27:W27"/>
    <mergeCell ref="Y27:Z27"/>
    <mergeCell ref="V28:W28"/>
    <mergeCell ref="Y28:Z28"/>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Y16:Z16"/>
    <mergeCell ref="V23:W23"/>
    <mergeCell ref="Y23:Z23"/>
    <mergeCell ref="V17:W17"/>
    <mergeCell ref="Y17:Z17"/>
    <mergeCell ref="V18:W18"/>
    <mergeCell ref="Y18:Z18"/>
    <mergeCell ref="V19:W19"/>
    <mergeCell ref="Y19:Z19"/>
    <mergeCell ref="V20:W20"/>
    <mergeCell ref="Y20:Z20"/>
    <mergeCell ref="B11:N11"/>
    <mergeCell ref="P11:Z11"/>
    <mergeCell ref="B13:C13"/>
    <mergeCell ref="D13:N13"/>
    <mergeCell ref="V13:W13"/>
    <mergeCell ref="Y13:Z13"/>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465F4-42A3-4A0C-BF6E-1C93D4F9C159}">
  <sheetPr>
    <tabColor rgb="FF00B0F0"/>
    <pageSetUpPr fitToPage="1"/>
  </sheetPr>
  <dimension ref="A1:AE102"/>
  <sheetViews>
    <sheetView showGridLines="0" view="pageBreakPreview" zoomScale="40" zoomScaleNormal="40" zoomScaleSheetLayoutView="40"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21"/>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21"/>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618"/>
      <c r="V13" s="981" t="s">
        <v>58</v>
      </c>
      <c r="W13" s="981"/>
      <c r="X13" s="618" t="s">
        <v>67</v>
      </c>
      <c r="Y13" s="981" t="s">
        <v>78</v>
      </c>
      <c r="Z13" s="981"/>
    </row>
    <row r="14" spans="1:28" ht="14.25" customHeight="1" x14ac:dyDescent="0.2">
      <c r="B14" s="950" t="s">
        <v>149</v>
      </c>
      <c r="C14" s="951"/>
      <c r="D14" s="956" t="s">
        <v>159</v>
      </c>
      <c r="E14" s="956"/>
      <c r="F14" s="956"/>
      <c r="G14" s="956"/>
      <c r="H14" s="956"/>
      <c r="I14" s="956"/>
      <c r="J14" s="956"/>
      <c r="K14" s="956"/>
      <c r="L14" s="956"/>
      <c r="M14" s="956"/>
      <c r="N14" s="956"/>
      <c r="P14" s="286"/>
      <c r="Q14" s="619"/>
      <c r="R14" s="619"/>
      <c r="S14" s="619"/>
      <c r="T14" s="619"/>
      <c r="U14" s="619"/>
      <c r="V14" s="957"/>
      <c r="W14" s="957"/>
      <c r="X14" s="965" t="s">
        <v>322</v>
      </c>
      <c r="Y14" s="957"/>
      <c r="Z14" s="957"/>
    </row>
    <row r="15" spans="1:28" ht="15" customHeight="1" x14ac:dyDescent="0.2">
      <c r="B15" s="952"/>
      <c r="C15" s="953"/>
      <c r="D15" s="956"/>
      <c r="E15" s="956"/>
      <c r="F15" s="956"/>
      <c r="G15" s="956"/>
      <c r="H15" s="956"/>
      <c r="I15" s="956"/>
      <c r="J15" s="956"/>
      <c r="K15" s="956"/>
      <c r="L15" s="956"/>
      <c r="M15" s="956"/>
      <c r="N15" s="956"/>
      <c r="O15" s="70"/>
      <c r="P15" s="287"/>
      <c r="Q15" s="619"/>
      <c r="R15" s="619"/>
      <c r="S15" s="968"/>
      <c r="T15" s="969"/>
      <c r="U15" s="620"/>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619"/>
      <c r="R16" s="619"/>
      <c r="S16" s="620"/>
      <c r="T16" s="620"/>
      <c r="U16" s="620"/>
      <c r="V16" s="970"/>
      <c r="W16" s="970"/>
      <c r="X16" s="966"/>
      <c r="Y16" s="957"/>
      <c r="Z16" s="957"/>
    </row>
    <row r="17" spans="2:26" ht="20.25" x14ac:dyDescent="0.3">
      <c r="B17" s="952"/>
      <c r="C17" s="953"/>
      <c r="D17" s="956"/>
      <c r="E17" s="956"/>
      <c r="F17" s="956"/>
      <c r="G17" s="956"/>
      <c r="H17" s="956"/>
      <c r="I17" s="956"/>
      <c r="J17" s="956"/>
      <c r="K17" s="956"/>
      <c r="L17" s="956"/>
      <c r="M17" s="956"/>
      <c r="N17" s="956"/>
      <c r="O17" s="70"/>
      <c r="P17" s="287"/>
      <c r="Q17" s="619"/>
      <c r="R17" s="619"/>
      <c r="S17" s="620"/>
      <c r="T17" s="620"/>
      <c r="U17" s="459" t="s">
        <v>360</v>
      </c>
      <c r="V17" s="982">
        <v>0.65</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619"/>
      <c r="R18" s="619"/>
      <c r="S18" s="620"/>
      <c r="T18" s="620"/>
      <c r="U18" s="620"/>
      <c r="V18" s="970"/>
      <c r="W18" s="970"/>
      <c r="X18" s="966"/>
      <c r="Y18" s="957"/>
      <c r="Z18" s="957"/>
    </row>
    <row r="19" spans="2:26" ht="15" customHeight="1" x14ac:dyDescent="0.2">
      <c r="B19" s="954"/>
      <c r="C19" s="955"/>
      <c r="D19" s="956"/>
      <c r="E19" s="956"/>
      <c r="F19" s="956"/>
      <c r="G19" s="956"/>
      <c r="H19" s="956"/>
      <c r="I19" s="956"/>
      <c r="J19" s="956"/>
      <c r="K19" s="956"/>
      <c r="L19" s="956"/>
      <c r="M19" s="956"/>
      <c r="N19" s="956"/>
      <c r="O19" s="70"/>
      <c r="P19" s="287"/>
      <c r="Q19" s="619"/>
      <c r="R19" s="619"/>
      <c r="S19" s="620"/>
      <c r="T19" s="620"/>
      <c r="U19" s="420"/>
      <c r="V19" s="968"/>
      <c r="W19" s="969"/>
      <c r="X19" s="966"/>
      <c r="Y19" s="984"/>
      <c r="Z19" s="984"/>
    </row>
    <row r="20" spans="2:26" ht="15.6" customHeight="1" x14ac:dyDescent="0.2">
      <c r="B20" s="231"/>
      <c r="C20" s="69"/>
      <c r="D20" s="68"/>
      <c r="E20" s="68"/>
      <c r="F20" s="68"/>
      <c r="G20" s="68"/>
      <c r="H20" s="83"/>
      <c r="I20" s="68"/>
      <c r="J20" s="68"/>
      <c r="K20" s="70"/>
      <c r="L20" s="70"/>
      <c r="M20" s="70"/>
      <c r="N20" s="214"/>
      <c r="O20" s="70"/>
      <c r="P20" s="287"/>
      <c r="Q20" s="619"/>
      <c r="R20" s="619"/>
      <c r="S20" s="619"/>
      <c r="T20" s="619"/>
      <c r="U20" s="619"/>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619"/>
      <c r="R21" s="619"/>
      <c r="S21" s="619"/>
      <c r="T21" s="619"/>
      <c r="U21" s="619"/>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619"/>
      <c r="R22" s="619"/>
      <c r="S22" s="619"/>
      <c r="T22" s="619"/>
      <c r="X22" s="966"/>
      <c r="Y22" s="421"/>
      <c r="Z22" s="421"/>
    </row>
    <row r="23" spans="2:26" ht="15" customHeight="1" x14ac:dyDescent="0.2">
      <c r="B23" s="213"/>
      <c r="C23" s="69"/>
      <c r="D23" s="68"/>
      <c r="E23" s="68"/>
      <c r="F23" s="68"/>
      <c r="G23" s="68"/>
      <c r="H23" s="83"/>
      <c r="I23" s="68"/>
      <c r="J23" s="68"/>
      <c r="K23" s="70"/>
      <c r="L23" s="70"/>
      <c r="M23" s="70"/>
      <c r="N23" s="214"/>
      <c r="O23" s="70"/>
      <c r="P23" s="287"/>
      <c r="Q23" s="619"/>
      <c r="R23" s="619"/>
      <c r="S23" s="619"/>
      <c r="T23" s="619"/>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619"/>
      <c r="R24" s="619"/>
      <c r="S24" s="619"/>
      <c r="T24" s="619"/>
      <c r="U24" s="619"/>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619"/>
      <c r="R25" s="619"/>
      <c r="S25" s="619"/>
      <c r="T25" s="619"/>
      <c r="U25" s="619"/>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619"/>
      <c r="R26" s="619"/>
      <c r="S26" s="619"/>
      <c r="T26" s="619"/>
      <c r="U26" s="619"/>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619"/>
      <c r="R27" s="619"/>
      <c r="S27" s="619"/>
      <c r="T27" s="619"/>
      <c r="U27" s="619"/>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619"/>
      <c r="R28" s="619"/>
      <c r="S28" s="619"/>
      <c r="T28" s="619"/>
      <c r="U28" s="619"/>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619"/>
      <c r="R29" s="619"/>
      <c r="S29" s="619"/>
      <c r="T29" s="619"/>
      <c r="U29" s="619"/>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619"/>
      <c r="R30" s="619"/>
      <c r="S30" s="619"/>
      <c r="T30" s="619"/>
      <c r="U30" s="619"/>
      <c r="V30" s="957"/>
      <c r="W30" s="957"/>
      <c r="X30" s="966"/>
      <c r="Y30" s="957"/>
      <c r="Z30" s="957"/>
    </row>
    <row r="31" spans="2:26" ht="13.9" customHeight="1" x14ac:dyDescent="0.2">
      <c r="B31" s="213"/>
      <c r="C31" s="69"/>
      <c r="D31" s="68"/>
      <c r="E31" s="68"/>
      <c r="F31" s="68"/>
      <c r="G31" s="68"/>
      <c r="H31" s="83"/>
      <c r="I31" s="68"/>
      <c r="J31" s="68"/>
      <c r="K31" s="70"/>
      <c r="L31" s="70"/>
      <c r="M31" s="70"/>
      <c r="N31" s="214"/>
      <c r="O31" s="70"/>
      <c r="P31" s="287"/>
      <c r="Q31" s="619"/>
      <c r="R31" s="619"/>
      <c r="S31" s="619"/>
      <c r="T31" s="619"/>
      <c r="U31" s="619"/>
      <c r="V31" s="957"/>
      <c r="W31" s="957"/>
      <c r="X31" s="966"/>
      <c r="Y31" s="957"/>
      <c r="Z31" s="957"/>
    </row>
    <row r="32" spans="2:26" ht="13.9" customHeight="1" x14ac:dyDescent="0.2">
      <c r="B32" s="213"/>
      <c r="C32" s="69"/>
      <c r="D32" s="68"/>
      <c r="E32" s="68"/>
      <c r="F32" s="68"/>
      <c r="G32" s="68"/>
      <c r="H32" s="83"/>
      <c r="I32" s="68"/>
      <c r="J32" s="68"/>
      <c r="K32" s="70"/>
      <c r="L32" s="70"/>
      <c r="M32" s="70"/>
      <c r="N32" s="214"/>
      <c r="O32" s="70"/>
      <c r="P32" s="287"/>
      <c r="Q32" s="619"/>
      <c r="R32" s="619"/>
      <c r="S32" s="619"/>
      <c r="T32" s="619"/>
      <c r="U32" s="619"/>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619"/>
      <c r="R33" s="619"/>
      <c r="S33" s="619"/>
      <c r="T33" s="619"/>
      <c r="U33" s="619"/>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619"/>
      <c r="R34" s="619"/>
      <c r="S34" s="619"/>
      <c r="T34" s="619"/>
      <c r="U34" s="619"/>
      <c r="V34" s="957"/>
      <c r="W34" s="957"/>
      <c r="X34" s="967"/>
      <c r="Y34" s="957"/>
      <c r="Z34" s="957"/>
    </row>
    <row r="35" spans="2:26" ht="18" x14ac:dyDescent="0.25">
      <c r="B35" s="213"/>
      <c r="C35" s="69"/>
      <c r="D35" s="68"/>
      <c r="E35" s="68"/>
      <c r="F35" s="68"/>
      <c r="G35" s="68"/>
      <c r="H35" s="83"/>
      <c r="I35" s="68"/>
      <c r="J35" s="68"/>
      <c r="K35" s="68"/>
      <c r="L35" s="68"/>
      <c r="M35" s="68"/>
      <c r="N35" s="215"/>
      <c r="P35" s="288"/>
      <c r="Q35" s="289"/>
      <c r="R35" s="290"/>
      <c r="S35" s="291"/>
      <c r="T35" s="292"/>
      <c r="U35" s="293" t="s">
        <v>76</v>
      </c>
      <c r="V35" s="958">
        <f>SUM(V17:W19)</f>
        <v>0.65</v>
      </c>
      <c r="W35" s="958"/>
      <c r="X35" s="294"/>
      <c r="Y35" s="959"/>
      <c r="Z35" s="960"/>
    </row>
    <row r="36" spans="2:26" x14ac:dyDescent="0.2">
      <c r="B36" s="213"/>
      <c r="C36" s="69"/>
      <c r="D36" s="68"/>
      <c r="E36" s="68"/>
      <c r="F36" s="68"/>
      <c r="G36" s="68"/>
      <c r="H36" s="83"/>
      <c r="I36" s="68"/>
      <c r="J36" s="68"/>
      <c r="K36" s="68"/>
      <c r="L36" s="68"/>
      <c r="M36" s="68"/>
      <c r="N36" s="215"/>
      <c r="P36" s="216"/>
      <c r="Z36" s="217"/>
    </row>
    <row r="37" spans="2:26"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999" t="s">
        <v>75</v>
      </c>
      <c r="Q39" s="999"/>
      <c r="R39" s="999"/>
      <c r="S39" s="999"/>
      <c r="T39" s="999"/>
      <c r="U39" s="999"/>
      <c r="V39" s="999"/>
      <c r="W39" s="999"/>
      <c r="X39" s="999"/>
      <c r="Y39" s="999"/>
      <c r="Z39" s="999"/>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31" x14ac:dyDescent="0.2">
      <c r="B65" s="213"/>
      <c r="C65" s="69"/>
      <c r="D65" s="68"/>
      <c r="E65" s="68"/>
      <c r="F65" s="68"/>
      <c r="G65" s="68"/>
      <c r="H65" s="83"/>
      <c r="I65" s="68"/>
      <c r="J65" s="68"/>
      <c r="K65" s="68"/>
      <c r="L65" s="68"/>
      <c r="M65" s="68"/>
      <c r="N65" s="215"/>
      <c r="P65" s="216"/>
      <c r="X65" s="84"/>
      <c r="Y65" s="84"/>
      <c r="Z65" s="217"/>
    </row>
    <row r="66" spans="2:31" x14ac:dyDescent="0.2">
      <c r="B66" s="213"/>
      <c r="C66" s="69"/>
      <c r="D66" s="68"/>
      <c r="E66" s="68"/>
      <c r="F66" s="68"/>
      <c r="G66" s="68"/>
      <c r="H66" s="83"/>
      <c r="I66" s="68"/>
      <c r="J66" s="68"/>
      <c r="K66" s="68"/>
      <c r="L66" s="68"/>
      <c r="M66" s="68"/>
      <c r="N66" s="215"/>
      <c r="P66" s="216"/>
      <c r="X66" s="84"/>
      <c r="Y66" s="84"/>
      <c r="Z66" s="217"/>
    </row>
    <row r="67" spans="2:31" x14ac:dyDescent="0.2">
      <c r="B67" s="213"/>
      <c r="C67" s="69"/>
      <c r="D67" s="68"/>
      <c r="E67" s="68"/>
      <c r="F67" s="68"/>
      <c r="G67" s="68"/>
      <c r="H67" s="83"/>
      <c r="I67" s="68"/>
      <c r="J67" s="68"/>
      <c r="K67" s="68"/>
      <c r="L67" s="68"/>
      <c r="M67" s="68"/>
      <c r="N67" s="215"/>
      <c r="P67" s="216"/>
      <c r="X67" s="84"/>
      <c r="Y67" s="84"/>
      <c r="Z67" s="217"/>
    </row>
    <row r="68" spans="2:31" x14ac:dyDescent="0.2">
      <c r="B68" s="213"/>
      <c r="C68" s="69"/>
      <c r="D68" s="68"/>
      <c r="E68" s="68"/>
      <c r="F68" s="68"/>
      <c r="G68" s="68"/>
      <c r="H68" s="83"/>
      <c r="I68" s="68"/>
      <c r="J68" s="68"/>
      <c r="K68" s="68"/>
      <c r="L68" s="68"/>
      <c r="M68" s="68"/>
      <c r="N68" s="215"/>
      <c r="P68" s="216"/>
      <c r="X68" s="84"/>
      <c r="Y68" s="84"/>
      <c r="Z68" s="217"/>
    </row>
    <row r="69" spans="2:31" x14ac:dyDescent="0.2">
      <c r="B69" s="213"/>
      <c r="C69" s="69"/>
      <c r="D69" s="68"/>
      <c r="E69" s="68"/>
      <c r="F69" s="68"/>
      <c r="G69" s="68"/>
      <c r="H69" s="83"/>
      <c r="I69" s="68"/>
      <c r="J69" s="68"/>
      <c r="K69" s="68"/>
      <c r="L69" s="68"/>
      <c r="M69" s="68"/>
      <c r="N69" s="215"/>
      <c r="P69" s="216"/>
      <c r="X69" s="84"/>
      <c r="Y69" s="84"/>
      <c r="Z69" s="217"/>
    </row>
    <row r="70" spans="2:31" x14ac:dyDescent="0.2">
      <c r="B70" s="213"/>
      <c r="C70" s="69"/>
      <c r="D70" s="68"/>
      <c r="E70" s="68"/>
      <c r="F70" s="68"/>
      <c r="G70" s="68"/>
      <c r="H70" s="83"/>
      <c r="I70" s="68"/>
      <c r="J70" s="68"/>
      <c r="K70" s="68"/>
      <c r="L70" s="68"/>
      <c r="M70" s="68"/>
      <c r="N70" s="215"/>
      <c r="P70" s="216"/>
      <c r="X70" s="84"/>
      <c r="Y70" s="84"/>
      <c r="Z70" s="217"/>
    </row>
    <row r="71" spans="2:31" x14ac:dyDescent="0.2">
      <c r="B71" s="213"/>
      <c r="C71" s="69"/>
      <c r="D71" s="68"/>
      <c r="E71" s="68"/>
      <c r="F71" s="68"/>
      <c r="G71" s="68"/>
      <c r="H71" s="83"/>
      <c r="I71" s="68"/>
      <c r="J71" s="68"/>
      <c r="K71" s="68"/>
      <c r="L71" s="68"/>
      <c r="M71" s="68"/>
      <c r="N71" s="215"/>
      <c r="P71" s="216"/>
      <c r="X71" s="84"/>
      <c r="Y71" s="84"/>
      <c r="Z71" s="217"/>
    </row>
    <row r="72" spans="2:31" x14ac:dyDescent="0.2">
      <c r="B72" s="213"/>
      <c r="C72" s="69"/>
      <c r="D72" s="68"/>
      <c r="E72" s="68"/>
      <c r="F72" s="68"/>
      <c r="G72" s="68"/>
      <c r="H72" s="83"/>
      <c r="I72" s="68"/>
      <c r="J72" s="68"/>
      <c r="K72" s="68"/>
      <c r="L72" s="68"/>
      <c r="M72" s="68"/>
      <c r="N72" s="215"/>
      <c r="P72" s="216"/>
      <c r="X72" s="84"/>
      <c r="Y72" s="84"/>
      <c r="Z72" s="217"/>
    </row>
    <row r="73" spans="2:31" x14ac:dyDescent="0.2">
      <c r="B73" s="213"/>
      <c r="C73" s="69"/>
      <c r="D73" s="68"/>
      <c r="E73" s="68"/>
      <c r="F73" s="68"/>
      <c r="G73" s="68"/>
      <c r="H73" s="83"/>
      <c r="I73" s="68"/>
      <c r="J73" s="68"/>
      <c r="K73" s="68"/>
      <c r="L73" s="68"/>
      <c r="M73" s="68"/>
      <c r="N73" s="215"/>
      <c r="P73" s="216"/>
      <c r="X73" s="84"/>
      <c r="Y73" s="84"/>
      <c r="Z73" s="217"/>
    </row>
    <row r="74" spans="2:31" x14ac:dyDescent="0.2">
      <c r="B74" s="213"/>
      <c r="C74" s="69"/>
      <c r="D74" s="68"/>
      <c r="E74" s="68"/>
      <c r="F74" s="68"/>
      <c r="G74" s="68"/>
      <c r="H74" s="83"/>
      <c r="I74" s="68"/>
      <c r="J74" s="68"/>
      <c r="K74" s="68"/>
      <c r="L74" s="68"/>
      <c r="M74" s="68"/>
      <c r="N74" s="215"/>
      <c r="P74" s="216"/>
      <c r="X74" s="84"/>
      <c r="Y74" s="84"/>
      <c r="Z74" s="217"/>
    </row>
    <row r="75" spans="2:31" x14ac:dyDescent="0.2">
      <c r="B75" s="213"/>
      <c r="C75" s="69"/>
      <c r="D75" s="68"/>
      <c r="E75" s="68"/>
      <c r="F75" s="68"/>
      <c r="G75" s="68"/>
      <c r="H75" s="83"/>
      <c r="I75" s="68"/>
      <c r="J75" s="68"/>
      <c r="K75" s="68"/>
      <c r="L75" s="68"/>
      <c r="M75" s="68"/>
      <c r="N75" s="215"/>
      <c r="P75" s="216"/>
      <c r="X75" s="84"/>
      <c r="Y75" s="84"/>
      <c r="Z75" s="217"/>
      <c r="AE75" s="369"/>
    </row>
    <row r="76" spans="2:31" x14ac:dyDescent="0.2">
      <c r="B76" s="213"/>
      <c r="C76" s="69"/>
      <c r="D76" s="68"/>
      <c r="E76" s="68"/>
      <c r="F76" s="68"/>
      <c r="G76" s="68"/>
      <c r="H76" s="83"/>
      <c r="I76" s="68"/>
      <c r="J76" s="68"/>
      <c r="K76" s="68"/>
      <c r="L76" s="68"/>
      <c r="M76" s="68"/>
      <c r="N76" s="215"/>
      <c r="P76" s="216"/>
      <c r="X76" s="84"/>
      <c r="Y76" s="84"/>
      <c r="Z76" s="217"/>
    </row>
    <row r="77" spans="2:31" x14ac:dyDescent="0.2">
      <c r="B77" s="213"/>
      <c r="C77" s="69"/>
      <c r="D77" s="68"/>
      <c r="E77" s="68"/>
      <c r="F77" s="68"/>
      <c r="G77" s="68"/>
      <c r="H77" s="83"/>
      <c r="I77" s="68"/>
      <c r="J77" s="68"/>
      <c r="K77" s="68"/>
      <c r="L77" s="68"/>
      <c r="M77" s="68"/>
      <c r="N77" s="215"/>
      <c r="P77" s="216"/>
      <c r="X77" s="84"/>
      <c r="Y77" s="84"/>
      <c r="Z77" s="217"/>
    </row>
    <row r="78" spans="2:31" x14ac:dyDescent="0.2">
      <c r="B78" s="213"/>
      <c r="C78" s="69"/>
      <c r="D78" s="68"/>
      <c r="E78" s="68"/>
      <c r="F78" s="68"/>
      <c r="G78" s="68"/>
      <c r="H78" s="83"/>
      <c r="I78" s="68"/>
      <c r="J78" s="68"/>
      <c r="K78" s="68"/>
      <c r="L78" s="68"/>
      <c r="M78" s="68"/>
      <c r="N78" s="215"/>
      <c r="P78" s="216"/>
      <c r="X78" s="84"/>
      <c r="Y78" s="84"/>
      <c r="Z78" s="217"/>
    </row>
    <row r="79" spans="2:31" x14ac:dyDescent="0.2">
      <c r="B79" s="213"/>
      <c r="C79" s="69"/>
      <c r="D79" s="68"/>
      <c r="E79" s="68"/>
      <c r="F79" s="68"/>
      <c r="G79" s="68"/>
      <c r="H79" s="83"/>
      <c r="I79" s="68"/>
      <c r="J79" s="68"/>
      <c r="K79" s="68"/>
      <c r="L79" s="68"/>
      <c r="M79" s="68"/>
      <c r="N79" s="215"/>
      <c r="P79" s="216"/>
      <c r="X79" s="84"/>
      <c r="Y79" s="84"/>
      <c r="Z79" s="217"/>
    </row>
    <row r="80" spans="2:31" x14ac:dyDescent="0.2">
      <c r="B80" s="213"/>
      <c r="C80" s="69"/>
      <c r="D80" s="68"/>
      <c r="E80" s="68"/>
      <c r="F80" s="68"/>
      <c r="G80" s="68"/>
      <c r="H80" s="83"/>
      <c r="I80" s="68"/>
      <c r="J80" s="68"/>
      <c r="K80" s="68"/>
      <c r="L80" s="68"/>
      <c r="M80" s="68"/>
      <c r="N80" s="215"/>
      <c r="P80" s="216"/>
      <c r="X80" s="84"/>
      <c r="Y80" s="84"/>
      <c r="Z80" s="217"/>
    </row>
    <row r="81" spans="2:26" x14ac:dyDescent="0.2">
      <c r="B81" s="213"/>
      <c r="C81" s="69"/>
      <c r="D81" s="68"/>
      <c r="E81" s="68"/>
      <c r="F81" s="68"/>
      <c r="G81" s="68"/>
      <c r="H81" s="83"/>
      <c r="I81" s="68"/>
      <c r="J81" s="68"/>
      <c r="K81" s="68"/>
      <c r="L81" s="68"/>
      <c r="M81" s="68"/>
      <c r="N81" s="215"/>
      <c r="P81" s="216"/>
      <c r="X81" s="84"/>
      <c r="Y81" s="84"/>
      <c r="Z81" s="217"/>
    </row>
    <row r="82" spans="2:26" x14ac:dyDescent="0.2">
      <c r="B82" s="213"/>
      <c r="C82" s="69"/>
      <c r="D82" s="68"/>
      <c r="E82" s="68"/>
      <c r="F82" s="68"/>
      <c r="G82" s="68"/>
      <c r="H82" s="83"/>
      <c r="I82" s="68"/>
      <c r="J82" s="68"/>
      <c r="K82" s="68"/>
      <c r="L82" s="68"/>
      <c r="M82" s="68"/>
      <c r="N82" s="215"/>
      <c r="P82" s="216"/>
      <c r="X82" s="84"/>
      <c r="Y82" s="84"/>
      <c r="Z82" s="217"/>
    </row>
    <row r="83" spans="2:26" x14ac:dyDescent="0.2">
      <c r="B83" s="213"/>
      <c r="C83" s="69"/>
      <c r="D83" s="68"/>
      <c r="E83" s="68"/>
      <c r="F83" s="68"/>
      <c r="G83" s="68"/>
      <c r="H83" s="83"/>
      <c r="I83" s="68"/>
      <c r="J83" s="68"/>
      <c r="K83" s="68"/>
      <c r="L83" s="68"/>
      <c r="M83" s="68"/>
      <c r="N83" s="215"/>
      <c r="P83" s="216"/>
      <c r="T83" s="998"/>
      <c r="U83" s="964"/>
      <c r="X83" s="84"/>
      <c r="Y83" s="84"/>
      <c r="Z83" s="217"/>
    </row>
    <row r="84" spans="2:26" x14ac:dyDescent="0.2">
      <c r="B84" s="213"/>
      <c r="C84" s="69"/>
      <c r="D84" s="68"/>
      <c r="E84" s="68"/>
      <c r="F84" s="68"/>
      <c r="G84" s="68"/>
      <c r="H84" s="83"/>
      <c r="I84" s="68"/>
      <c r="J84" s="68"/>
      <c r="K84" s="68"/>
      <c r="L84" s="68"/>
      <c r="M84" s="68"/>
      <c r="N84" s="215"/>
      <c r="P84" s="216"/>
      <c r="T84" s="964"/>
      <c r="U84" s="964"/>
      <c r="X84" s="84"/>
      <c r="Y84" s="84"/>
      <c r="Z84" s="217"/>
    </row>
    <row r="85" spans="2:26" x14ac:dyDescent="0.2">
      <c r="B85" s="213"/>
      <c r="C85" s="69"/>
      <c r="D85" s="68"/>
      <c r="E85" s="68"/>
      <c r="F85" s="68"/>
      <c r="G85" s="68"/>
      <c r="H85" s="83"/>
      <c r="I85" s="68"/>
      <c r="J85" s="68"/>
      <c r="K85" s="68"/>
      <c r="L85" s="68"/>
      <c r="M85" s="68"/>
      <c r="N85" s="215"/>
      <c r="P85" s="216"/>
      <c r="X85" s="84"/>
      <c r="Y85" s="84"/>
      <c r="Z85" s="217"/>
    </row>
    <row r="86" spans="2:26" x14ac:dyDescent="0.2">
      <c r="B86" s="213"/>
      <c r="C86" s="69"/>
      <c r="D86" s="68"/>
      <c r="E86" s="68"/>
      <c r="F86" s="68"/>
      <c r="G86" s="68"/>
      <c r="H86" s="83"/>
      <c r="I86" s="68"/>
      <c r="J86" s="68"/>
      <c r="K86" s="68"/>
      <c r="L86" s="68"/>
      <c r="M86" s="68"/>
      <c r="N86" s="215"/>
      <c r="P86" s="216"/>
      <c r="X86" s="84"/>
      <c r="Y86" s="84"/>
      <c r="Z86" s="217"/>
    </row>
    <row r="87" spans="2:26" ht="16.5" customHeight="1" x14ac:dyDescent="0.25">
      <c r="B87" s="213"/>
      <c r="C87" s="69"/>
      <c r="D87" s="68"/>
      <c r="E87" s="68"/>
      <c r="F87" s="68"/>
      <c r="G87" s="68"/>
      <c r="H87" s="83"/>
      <c r="I87" s="68"/>
      <c r="J87" s="68"/>
      <c r="K87" s="68"/>
      <c r="L87" s="68"/>
      <c r="M87" s="68"/>
      <c r="N87" s="215"/>
      <c r="P87" s="216"/>
      <c r="S87" s="374"/>
      <c r="T87" s="374"/>
      <c r="X87" s="84"/>
      <c r="Y87" s="84"/>
      <c r="Z87" s="217"/>
    </row>
    <row r="88" spans="2:26" ht="12.75" customHeight="1" x14ac:dyDescent="0.25">
      <c r="B88" s="216"/>
      <c r="N88" s="217"/>
      <c r="P88" s="216"/>
      <c r="S88" s="374"/>
      <c r="T88" s="374"/>
      <c r="X88" s="82"/>
      <c r="Y88" s="85"/>
      <c r="Z88" s="217"/>
    </row>
    <row r="89" spans="2:26" ht="12.75" customHeight="1" x14ac:dyDescent="0.2">
      <c r="B89" s="218"/>
      <c r="C89" s="219"/>
      <c r="D89" s="219"/>
      <c r="E89" s="219"/>
      <c r="F89" s="219"/>
      <c r="G89" s="219"/>
      <c r="H89" s="219"/>
      <c r="I89" s="219"/>
      <c r="J89" s="219"/>
      <c r="K89" s="219"/>
      <c r="L89" s="219"/>
      <c r="M89" s="219"/>
      <c r="N89" s="220"/>
      <c r="P89" s="218"/>
      <c r="Q89" s="219"/>
      <c r="R89" s="219"/>
      <c r="S89" s="219"/>
      <c r="T89" s="219"/>
      <c r="U89" s="219"/>
      <c r="V89" s="219"/>
      <c r="W89" s="219"/>
      <c r="X89" s="219"/>
      <c r="Y89" s="219"/>
      <c r="Z89" s="220"/>
    </row>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80">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V35:W35"/>
    <mergeCell ref="Y35:Z35"/>
    <mergeCell ref="P39:Z39"/>
    <mergeCell ref="T83:U84"/>
    <mergeCell ref="C92:F92"/>
    <mergeCell ref="H92:K92"/>
    <mergeCell ref="M92:P92"/>
    <mergeCell ref="R92:T92"/>
    <mergeCell ref="W92:Y92"/>
    <mergeCell ref="V32:W32"/>
    <mergeCell ref="Y32:Z32"/>
    <mergeCell ref="V33:W33"/>
    <mergeCell ref="Y33:Z33"/>
    <mergeCell ref="V34:W34"/>
    <mergeCell ref="Y34:Z34"/>
    <mergeCell ref="V29:W29"/>
    <mergeCell ref="Y29:Z29"/>
    <mergeCell ref="V30:W30"/>
    <mergeCell ref="Y30:Z30"/>
    <mergeCell ref="V31:W31"/>
    <mergeCell ref="Y31:Z31"/>
    <mergeCell ref="V26:W26"/>
    <mergeCell ref="Y26:Z26"/>
    <mergeCell ref="V27:W27"/>
    <mergeCell ref="Y27:Z27"/>
    <mergeCell ref="V28:W28"/>
    <mergeCell ref="Y28:Z28"/>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Y16:Z16"/>
    <mergeCell ref="V23:W23"/>
    <mergeCell ref="Y23:Z23"/>
    <mergeCell ref="V17:W17"/>
    <mergeCell ref="Y17:Z17"/>
    <mergeCell ref="V18:W18"/>
    <mergeCell ref="Y18:Z18"/>
    <mergeCell ref="V19:W19"/>
    <mergeCell ref="Y19:Z19"/>
    <mergeCell ref="V20:W20"/>
    <mergeCell ref="Y20:Z20"/>
    <mergeCell ref="B11:N11"/>
    <mergeCell ref="P11:Z11"/>
    <mergeCell ref="B13:C13"/>
    <mergeCell ref="D13:N13"/>
    <mergeCell ref="V13:W13"/>
    <mergeCell ref="Y13:Z13"/>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76A69-D4BB-4A57-8F15-BE226CB14129}">
  <sheetPr>
    <tabColor rgb="FF00B0F0"/>
    <pageSetUpPr fitToPage="1"/>
  </sheetPr>
  <dimension ref="A1:AB102"/>
  <sheetViews>
    <sheetView showGridLines="0" view="pageBreakPreview" topLeftCell="F1" zoomScale="60" zoomScaleNormal="40"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21"/>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21"/>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c r="B15" s="1009"/>
      <c r="C15" s="1009"/>
      <c r="D15" s="1009"/>
      <c r="E15" s="1009"/>
      <c r="F15" s="1009"/>
      <c r="G15" s="1009"/>
      <c r="H15" s="1009"/>
      <c r="I15" s="1009"/>
      <c r="J15" s="1009"/>
      <c r="K15" s="1009"/>
      <c r="L15" s="1009"/>
      <c r="M15" s="1009"/>
      <c r="N15" s="1009"/>
      <c r="O15" s="1009"/>
      <c r="P15" s="1009"/>
      <c r="Q15" s="1009"/>
      <c r="R15" s="1009"/>
      <c r="S15" s="1009"/>
      <c r="T15" s="1009"/>
      <c r="U15" s="1009"/>
      <c r="V15" s="1009"/>
      <c r="W15" s="1009"/>
      <c r="X15" s="1009"/>
      <c r="Y15" s="1009"/>
      <c r="Z15" s="1009"/>
    </row>
    <row r="16" spans="1:28" ht="15" customHeight="1" x14ac:dyDescent="0.2">
      <c r="B16" s="1009"/>
      <c r="C16" s="1009"/>
      <c r="D16" s="1009"/>
      <c r="E16" s="1009"/>
      <c r="F16" s="1009"/>
      <c r="G16" s="1009"/>
      <c r="H16" s="1009"/>
      <c r="I16" s="1009"/>
      <c r="J16" s="1009"/>
      <c r="K16" s="1009"/>
      <c r="L16" s="1009"/>
      <c r="M16" s="1009"/>
      <c r="N16" s="1009"/>
      <c r="O16" s="1009"/>
      <c r="P16" s="1009"/>
      <c r="Q16" s="1009"/>
      <c r="R16" s="1009"/>
      <c r="S16" s="1009"/>
      <c r="T16" s="1009"/>
      <c r="U16" s="1009"/>
      <c r="V16" s="1009"/>
      <c r="W16" s="1009"/>
      <c r="X16" s="1009"/>
      <c r="Y16" s="1009"/>
      <c r="Z16" s="1009"/>
    </row>
    <row r="17" spans="2:26" ht="13.15" customHeight="1" x14ac:dyDescent="0.2">
      <c r="B17" s="1009"/>
      <c r="C17" s="1009"/>
      <c r="D17" s="1009"/>
      <c r="E17" s="1009"/>
      <c r="F17" s="1009"/>
      <c r="G17" s="1009"/>
      <c r="H17" s="1009"/>
      <c r="I17" s="1009"/>
      <c r="J17" s="1009"/>
      <c r="K17" s="1009"/>
      <c r="L17" s="1009"/>
      <c r="M17" s="1009"/>
      <c r="N17" s="1009"/>
      <c r="O17" s="1009"/>
      <c r="P17" s="1009"/>
      <c r="Q17" s="1009"/>
      <c r="R17" s="1009"/>
      <c r="S17" s="1009"/>
      <c r="T17" s="1009"/>
      <c r="U17" s="1009"/>
      <c r="V17" s="1009"/>
      <c r="W17" s="1009"/>
      <c r="X17" s="1009"/>
      <c r="Y17" s="1009"/>
      <c r="Z17" s="1009"/>
    </row>
    <row r="18" spans="2:26" ht="15" customHeight="1" x14ac:dyDescent="0.2">
      <c r="B18" s="1009"/>
      <c r="C18" s="1009"/>
      <c r="D18" s="1009"/>
      <c r="E18" s="1009"/>
      <c r="F18" s="1009"/>
      <c r="G18" s="1009"/>
      <c r="H18" s="1009"/>
      <c r="I18" s="1009"/>
      <c r="J18" s="1009"/>
      <c r="K18" s="1009"/>
      <c r="L18" s="1009"/>
      <c r="M18" s="1009"/>
      <c r="N18" s="1009"/>
      <c r="O18" s="1009"/>
      <c r="P18" s="1009"/>
      <c r="Q18" s="1009"/>
      <c r="R18" s="1009"/>
      <c r="S18" s="1009"/>
      <c r="T18" s="1009"/>
      <c r="U18" s="1009"/>
      <c r="V18" s="1009"/>
      <c r="W18" s="1009"/>
      <c r="X18" s="1009"/>
      <c r="Y18" s="1009"/>
      <c r="Z18" s="1009"/>
    </row>
    <row r="19" spans="2:26" ht="15" customHeight="1" x14ac:dyDescent="0.2">
      <c r="B19" s="1009"/>
      <c r="C19" s="1009"/>
      <c r="D19" s="1009"/>
      <c r="E19" s="1009"/>
      <c r="F19" s="1009"/>
      <c r="G19" s="1009"/>
      <c r="H19" s="1009"/>
      <c r="I19" s="1009"/>
      <c r="J19" s="1009"/>
      <c r="K19" s="1009"/>
      <c r="L19" s="1009"/>
      <c r="M19" s="1009"/>
      <c r="N19" s="1009"/>
      <c r="O19" s="1009"/>
      <c r="P19" s="1009"/>
      <c r="Q19" s="1009"/>
      <c r="R19" s="1009"/>
      <c r="S19" s="1009"/>
      <c r="T19" s="1009"/>
      <c r="U19" s="1009"/>
      <c r="V19" s="1009"/>
      <c r="W19" s="1009"/>
      <c r="X19" s="1009"/>
      <c r="Y19" s="1009"/>
      <c r="Z19" s="1009"/>
    </row>
    <row r="20" spans="2:26" ht="15.6" customHeight="1" x14ac:dyDescent="0.2">
      <c r="B20" s="1009"/>
      <c r="C20" s="1009"/>
      <c r="D20" s="1009"/>
      <c r="E20" s="1009"/>
      <c r="F20" s="1009"/>
      <c r="G20" s="1009"/>
      <c r="H20" s="1009"/>
      <c r="I20" s="1009"/>
      <c r="J20" s="1009"/>
      <c r="K20" s="1009"/>
      <c r="L20" s="1009"/>
      <c r="M20" s="1009"/>
      <c r="N20" s="1009"/>
      <c r="O20" s="1009"/>
      <c r="P20" s="1009"/>
      <c r="Q20" s="1009"/>
      <c r="R20" s="1009"/>
      <c r="S20" s="1009"/>
      <c r="T20" s="1009"/>
      <c r="U20" s="1009"/>
      <c r="V20" s="1009"/>
      <c r="W20" s="1009"/>
      <c r="X20" s="1009"/>
      <c r="Y20" s="1009"/>
      <c r="Z20" s="1009"/>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409BE-FEA6-4B70-A7A5-ED65F941148C}">
  <sheetPr>
    <tabColor rgb="FF00B0F0"/>
    <pageSetUpPr fitToPage="1"/>
  </sheetPr>
  <dimension ref="A1:AB102"/>
  <sheetViews>
    <sheetView showGridLines="0" view="pageBreakPreview" topLeftCell="F5" zoomScale="60" zoomScaleNormal="40"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21"/>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21"/>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481</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CA0C4-1E7D-4216-A59D-C9D6B516B07F}">
  <sheetPr>
    <tabColor rgb="FF00B0F0"/>
    <pageSetUpPr fitToPage="1"/>
  </sheetPr>
  <dimension ref="A1:AE102"/>
  <sheetViews>
    <sheetView showGridLines="0" view="pageBreakPreview" topLeftCell="A29" zoomScale="40" zoomScaleNormal="40" zoomScaleSheetLayoutView="40"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21"/>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21"/>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618"/>
      <c r="V13" s="981" t="s">
        <v>58</v>
      </c>
      <c r="W13" s="981"/>
      <c r="X13" s="618" t="s">
        <v>67</v>
      </c>
      <c r="Y13" s="981" t="s">
        <v>78</v>
      </c>
      <c r="Z13" s="981"/>
    </row>
    <row r="14" spans="1:28" ht="14.25" customHeight="1" x14ac:dyDescent="0.2">
      <c r="B14" s="950" t="s">
        <v>149</v>
      </c>
      <c r="C14" s="951"/>
      <c r="D14" s="956" t="s">
        <v>160</v>
      </c>
      <c r="E14" s="956"/>
      <c r="F14" s="956"/>
      <c r="G14" s="956"/>
      <c r="H14" s="956"/>
      <c r="I14" s="956"/>
      <c r="J14" s="956"/>
      <c r="K14" s="956"/>
      <c r="L14" s="956"/>
      <c r="M14" s="956"/>
      <c r="N14" s="956"/>
      <c r="P14" s="286"/>
      <c r="Q14" s="619"/>
      <c r="R14" s="619"/>
      <c r="S14" s="619"/>
      <c r="T14" s="619"/>
      <c r="U14" s="619"/>
      <c r="V14" s="957"/>
      <c r="W14" s="957"/>
      <c r="X14" s="965" t="s">
        <v>322</v>
      </c>
      <c r="Y14" s="957"/>
      <c r="Z14" s="957"/>
    </row>
    <row r="15" spans="1:28" ht="15" customHeight="1" x14ac:dyDescent="0.2">
      <c r="B15" s="952"/>
      <c r="C15" s="953"/>
      <c r="D15" s="956"/>
      <c r="E15" s="956"/>
      <c r="F15" s="956"/>
      <c r="G15" s="956"/>
      <c r="H15" s="956"/>
      <c r="I15" s="956"/>
      <c r="J15" s="956"/>
      <c r="K15" s="956"/>
      <c r="L15" s="956"/>
      <c r="M15" s="956"/>
      <c r="N15" s="956"/>
      <c r="O15" s="70"/>
      <c r="P15" s="287"/>
      <c r="Q15" s="619"/>
      <c r="R15" s="619"/>
      <c r="S15" s="968"/>
      <c r="T15" s="969"/>
      <c r="U15" s="620"/>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619"/>
      <c r="R16" s="619"/>
      <c r="S16" s="620"/>
      <c r="T16" s="620"/>
      <c r="U16" s="620"/>
      <c r="V16" s="970"/>
      <c r="W16" s="970"/>
      <c r="X16" s="966"/>
      <c r="Y16" s="957"/>
      <c r="Z16" s="957"/>
    </row>
    <row r="17" spans="2:26" ht="20.25" x14ac:dyDescent="0.3">
      <c r="B17" s="952"/>
      <c r="C17" s="953"/>
      <c r="D17" s="956"/>
      <c r="E17" s="956"/>
      <c r="F17" s="956"/>
      <c r="G17" s="956"/>
      <c r="H17" s="956"/>
      <c r="I17" s="956"/>
      <c r="J17" s="956"/>
      <c r="K17" s="956"/>
      <c r="L17" s="956"/>
      <c r="M17" s="956"/>
      <c r="N17" s="956"/>
      <c r="O17" s="70"/>
      <c r="P17" s="287"/>
      <c r="Q17" s="619"/>
      <c r="R17" s="619"/>
      <c r="S17" s="620"/>
      <c r="T17" s="620"/>
      <c r="U17" s="459" t="s">
        <v>360</v>
      </c>
      <c r="V17" s="982">
        <f>13*0.05</f>
        <v>0.65</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619"/>
      <c r="R18" s="619"/>
      <c r="S18" s="620"/>
      <c r="T18" s="620"/>
      <c r="U18" s="620"/>
      <c r="V18" s="970"/>
      <c r="W18" s="970"/>
      <c r="X18" s="966"/>
      <c r="Y18" s="957"/>
      <c r="Z18" s="957"/>
    </row>
    <row r="19" spans="2:26" ht="15" customHeight="1" x14ac:dyDescent="0.2">
      <c r="B19" s="954"/>
      <c r="C19" s="955"/>
      <c r="D19" s="956"/>
      <c r="E19" s="956"/>
      <c r="F19" s="956"/>
      <c r="G19" s="956"/>
      <c r="H19" s="956"/>
      <c r="I19" s="956"/>
      <c r="J19" s="956"/>
      <c r="K19" s="956"/>
      <c r="L19" s="956"/>
      <c r="M19" s="956"/>
      <c r="N19" s="956"/>
      <c r="O19" s="70"/>
      <c r="P19" s="287"/>
      <c r="Q19" s="619"/>
      <c r="R19" s="619"/>
      <c r="S19" s="620"/>
      <c r="T19" s="620"/>
      <c r="U19" s="420"/>
      <c r="V19" s="968"/>
      <c r="W19" s="969"/>
      <c r="X19" s="966"/>
      <c r="Y19" s="984"/>
      <c r="Z19" s="984"/>
    </row>
    <row r="20" spans="2:26" ht="15.6" customHeight="1" x14ac:dyDescent="0.2">
      <c r="B20" s="231"/>
      <c r="C20" s="69"/>
      <c r="D20" s="68" t="s">
        <v>407</v>
      </c>
      <c r="E20" s="68"/>
      <c r="F20" s="68"/>
      <c r="G20" s="68"/>
      <c r="H20" s="83"/>
      <c r="I20" s="68"/>
      <c r="J20" s="68"/>
      <c r="K20" s="70"/>
      <c r="L20" s="70"/>
      <c r="M20" s="70"/>
      <c r="N20" s="214"/>
      <c r="O20" s="70"/>
      <c r="P20" s="287"/>
      <c r="Q20" s="619"/>
      <c r="R20" s="619"/>
      <c r="S20" s="619"/>
      <c r="T20" s="619"/>
      <c r="U20" s="619"/>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619"/>
      <c r="R21" s="619"/>
      <c r="S21" s="619"/>
      <c r="T21" s="619"/>
      <c r="U21" s="619"/>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619"/>
      <c r="R22" s="619"/>
      <c r="S22" s="619"/>
      <c r="T22" s="619"/>
      <c r="X22" s="966"/>
      <c r="Y22" s="421"/>
      <c r="Z22" s="421"/>
    </row>
    <row r="23" spans="2:26" ht="15" customHeight="1" x14ac:dyDescent="0.2">
      <c r="B23" s="213"/>
      <c r="C23" s="69"/>
      <c r="D23" s="68"/>
      <c r="E23" s="68"/>
      <c r="F23" s="68"/>
      <c r="G23" s="68"/>
      <c r="H23" s="83"/>
      <c r="I23" s="68"/>
      <c r="J23" s="68"/>
      <c r="K23" s="70"/>
      <c r="L23" s="70"/>
      <c r="M23" s="70"/>
      <c r="N23" s="214"/>
      <c r="O23" s="70"/>
      <c r="P23" s="287"/>
      <c r="Q23" s="619"/>
      <c r="R23" s="619"/>
      <c r="S23" s="619"/>
      <c r="T23" s="619"/>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619"/>
      <c r="R24" s="619"/>
      <c r="S24" s="619"/>
      <c r="T24" s="619"/>
      <c r="U24" s="619"/>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619"/>
      <c r="R25" s="619"/>
      <c r="S25" s="619"/>
      <c r="T25" s="619"/>
      <c r="U25" s="619"/>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619"/>
      <c r="R26" s="619"/>
      <c r="S26" s="619"/>
      <c r="T26" s="619"/>
      <c r="U26" s="619"/>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619"/>
      <c r="R27" s="619"/>
      <c r="S27" s="619"/>
      <c r="T27" s="619"/>
      <c r="U27" s="619"/>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619"/>
      <c r="R28" s="619"/>
      <c r="S28" s="619"/>
      <c r="T28" s="619"/>
      <c r="U28" s="619"/>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619"/>
      <c r="R29" s="619"/>
      <c r="S29" s="619"/>
      <c r="T29" s="619"/>
      <c r="U29" s="619"/>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619"/>
      <c r="R30" s="619"/>
      <c r="S30" s="619"/>
      <c r="T30" s="619"/>
      <c r="U30" s="619"/>
      <c r="V30" s="957"/>
      <c r="W30" s="957"/>
      <c r="X30" s="966"/>
      <c r="Y30" s="957"/>
      <c r="Z30" s="957"/>
    </row>
    <row r="31" spans="2:26" ht="13.9" customHeight="1" x14ac:dyDescent="0.2">
      <c r="B31" s="213"/>
      <c r="C31" s="69"/>
      <c r="D31" s="68"/>
      <c r="E31" s="68"/>
      <c r="F31" s="68"/>
      <c r="G31" s="68"/>
      <c r="H31" s="83"/>
      <c r="I31" s="68"/>
      <c r="J31" s="68"/>
      <c r="K31" s="70"/>
      <c r="L31" s="70"/>
      <c r="M31" s="70"/>
      <c r="N31" s="214"/>
      <c r="O31" s="70"/>
      <c r="P31" s="287"/>
      <c r="Q31" s="619"/>
      <c r="R31" s="619"/>
      <c r="S31" s="619"/>
      <c r="T31" s="619"/>
      <c r="U31" s="619"/>
      <c r="V31" s="957"/>
      <c r="W31" s="957"/>
      <c r="X31" s="966"/>
      <c r="Y31" s="957"/>
      <c r="Z31" s="957"/>
    </row>
    <row r="32" spans="2:26" ht="13.9" customHeight="1" x14ac:dyDescent="0.2">
      <c r="B32" s="213"/>
      <c r="C32" s="69"/>
      <c r="D32" s="68"/>
      <c r="E32" s="68"/>
      <c r="F32" s="68"/>
      <c r="G32" s="68"/>
      <c r="H32" s="83"/>
      <c r="I32" s="68"/>
      <c r="J32" s="68"/>
      <c r="K32" s="70"/>
      <c r="L32" s="70"/>
      <c r="M32" s="70"/>
      <c r="N32" s="214"/>
      <c r="O32" s="70"/>
      <c r="P32" s="287"/>
      <c r="Q32" s="619"/>
      <c r="R32" s="619"/>
      <c r="S32" s="619"/>
      <c r="T32" s="619"/>
      <c r="U32" s="619"/>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619"/>
      <c r="R33" s="619"/>
      <c r="S33" s="619"/>
      <c r="T33" s="619"/>
      <c r="U33" s="619"/>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619"/>
      <c r="R34" s="619"/>
      <c r="S34" s="619"/>
      <c r="T34" s="619"/>
      <c r="U34" s="619"/>
      <c r="V34" s="957"/>
      <c r="W34" s="957"/>
      <c r="X34" s="967"/>
      <c r="Y34" s="957"/>
      <c r="Z34" s="957"/>
    </row>
    <row r="35" spans="2:26" ht="18" x14ac:dyDescent="0.25">
      <c r="B35" s="213"/>
      <c r="C35" s="69"/>
      <c r="D35" s="68"/>
      <c r="E35" s="68"/>
      <c r="F35" s="68"/>
      <c r="G35" s="68"/>
      <c r="H35" s="83"/>
      <c r="I35" s="68"/>
      <c r="J35" s="68"/>
      <c r="K35" s="68"/>
      <c r="L35" s="68"/>
      <c r="M35" s="68"/>
      <c r="N35" s="215"/>
      <c r="P35" s="288"/>
      <c r="Q35" s="289"/>
      <c r="R35" s="290"/>
      <c r="S35" s="291"/>
      <c r="T35" s="292"/>
      <c r="U35" s="293" t="s">
        <v>76</v>
      </c>
      <c r="V35" s="958">
        <f>SUM(V17:W19)</f>
        <v>0.65</v>
      </c>
      <c r="W35" s="958"/>
      <c r="X35" s="294"/>
      <c r="Y35" s="959"/>
      <c r="Z35" s="960"/>
    </row>
    <row r="36" spans="2:26" x14ac:dyDescent="0.2">
      <c r="B36" s="213"/>
      <c r="C36" s="69"/>
      <c r="D36" s="68"/>
      <c r="E36" s="68"/>
      <c r="F36" s="68"/>
      <c r="G36" s="68"/>
      <c r="H36" s="83"/>
      <c r="I36" s="68"/>
      <c r="J36" s="68"/>
      <c r="K36" s="68"/>
      <c r="L36" s="68"/>
      <c r="M36" s="68"/>
      <c r="N36" s="215"/>
      <c r="P36" s="216"/>
      <c r="Z36" s="217"/>
    </row>
    <row r="37" spans="2:26"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999" t="s">
        <v>75</v>
      </c>
      <c r="Q39" s="999"/>
      <c r="R39" s="999"/>
      <c r="S39" s="999"/>
      <c r="T39" s="999"/>
      <c r="U39" s="999"/>
      <c r="V39" s="999"/>
      <c r="W39" s="999"/>
      <c r="X39" s="999"/>
      <c r="Y39" s="999"/>
      <c r="Z39" s="999"/>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31" x14ac:dyDescent="0.2">
      <c r="B65" s="213"/>
      <c r="C65" s="69"/>
      <c r="D65" s="68"/>
      <c r="E65" s="68"/>
      <c r="F65" s="68"/>
      <c r="G65" s="68"/>
      <c r="H65" s="83"/>
      <c r="I65" s="68"/>
      <c r="J65" s="68"/>
      <c r="K65" s="68"/>
      <c r="L65" s="68"/>
      <c r="M65" s="68"/>
      <c r="N65" s="215"/>
      <c r="P65" s="216"/>
      <c r="X65" s="84"/>
      <c r="Y65" s="84"/>
      <c r="Z65" s="217"/>
    </row>
    <row r="66" spans="2:31" x14ac:dyDescent="0.2">
      <c r="B66" s="213"/>
      <c r="C66" s="69"/>
      <c r="D66" s="68"/>
      <c r="E66" s="68"/>
      <c r="F66" s="68"/>
      <c r="G66" s="68"/>
      <c r="H66" s="83"/>
      <c r="I66" s="68"/>
      <c r="J66" s="68"/>
      <c r="K66" s="68"/>
      <c r="L66" s="68"/>
      <c r="M66" s="68"/>
      <c r="N66" s="215"/>
      <c r="P66" s="216"/>
      <c r="X66" s="84"/>
      <c r="Y66" s="84"/>
      <c r="Z66" s="217"/>
    </row>
    <row r="67" spans="2:31" x14ac:dyDescent="0.2">
      <c r="B67" s="213"/>
      <c r="C67" s="69"/>
      <c r="D67" s="68"/>
      <c r="E67" s="68"/>
      <c r="F67" s="68"/>
      <c r="G67" s="68"/>
      <c r="H67" s="83"/>
      <c r="I67" s="68"/>
      <c r="J67" s="68"/>
      <c r="K67" s="68"/>
      <c r="L67" s="68"/>
      <c r="M67" s="68"/>
      <c r="N67" s="215"/>
      <c r="P67" s="216"/>
      <c r="X67" s="84"/>
      <c r="Y67" s="84"/>
      <c r="Z67" s="217"/>
    </row>
    <row r="68" spans="2:31" x14ac:dyDescent="0.2">
      <c r="B68" s="213"/>
      <c r="C68" s="69"/>
      <c r="D68" s="68"/>
      <c r="E68" s="68"/>
      <c r="F68" s="68"/>
      <c r="G68" s="68"/>
      <c r="H68" s="83"/>
      <c r="I68" s="68"/>
      <c r="J68" s="68"/>
      <c r="K68" s="68"/>
      <c r="L68" s="68"/>
      <c r="M68" s="68"/>
      <c r="N68" s="215"/>
      <c r="P68" s="216"/>
      <c r="X68" s="84"/>
      <c r="Y68" s="84"/>
      <c r="Z68" s="217"/>
    </row>
    <row r="69" spans="2:31" x14ac:dyDescent="0.2">
      <c r="B69" s="213"/>
      <c r="C69" s="69"/>
      <c r="D69" s="68"/>
      <c r="E69" s="68"/>
      <c r="F69" s="68"/>
      <c r="G69" s="68"/>
      <c r="H69" s="83"/>
      <c r="I69" s="68"/>
      <c r="J69" s="68"/>
      <c r="K69" s="68"/>
      <c r="L69" s="68"/>
      <c r="M69" s="68"/>
      <c r="N69" s="215"/>
      <c r="P69" s="216"/>
      <c r="X69" s="84"/>
      <c r="Y69" s="84"/>
      <c r="Z69" s="217"/>
    </row>
    <row r="70" spans="2:31" x14ac:dyDescent="0.2">
      <c r="B70" s="213"/>
      <c r="C70" s="69"/>
      <c r="D70" s="68"/>
      <c r="E70" s="68"/>
      <c r="F70" s="68"/>
      <c r="G70" s="68"/>
      <c r="H70" s="83"/>
      <c r="I70" s="68"/>
      <c r="J70" s="68"/>
      <c r="K70" s="68"/>
      <c r="L70" s="68"/>
      <c r="M70" s="68"/>
      <c r="N70" s="215"/>
      <c r="P70" s="216"/>
      <c r="X70" s="84"/>
      <c r="Y70" s="84"/>
      <c r="Z70" s="217"/>
    </row>
    <row r="71" spans="2:31" x14ac:dyDescent="0.2">
      <c r="B71" s="213"/>
      <c r="C71" s="69"/>
      <c r="D71" s="68"/>
      <c r="E71" s="68"/>
      <c r="F71" s="68"/>
      <c r="G71" s="68"/>
      <c r="H71" s="83"/>
      <c r="I71" s="68"/>
      <c r="J71" s="68"/>
      <c r="K71" s="68"/>
      <c r="L71" s="68"/>
      <c r="M71" s="68"/>
      <c r="N71" s="215"/>
      <c r="P71" s="216"/>
      <c r="X71" s="84"/>
      <c r="Y71" s="84"/>
      <c r="Z71" s="217"/>
    </row>
    <row r="72" spans="2:31" x14ac:dyDescent="0.2">
      <c r="B72" s="213"/>
      <c r="C72" s="69"/>
      <c r="D72" s="68"/>
      <c r="E72" s="68"/>
      <c r="F72" s="68"/>
      <c r="G72" s="68"/>
      <c r="H72" s="83"/>
      <c r="I72" s="68"/>
      <c r="J72" s="68"/>
      <c r="K72" s="68"/>
      <c r="L72" s="68"/>
      <c r="M72" s="68"/>
      <c r="N72" s="215"/>
      <c r="P72" s="216"/>
      <c r="X72" s="84"/>
      <c r="Y72" s="84"/>
      <c r="Z72" s="217"/>
    </row>
    <row r="73" spans="2:31" x14ac:dyDescent="0.2">
      <c r="B73" s="213"/>
      <c r="C73" s="69"/>
      <c r="D73" s="68"/>
      <c r="E73" s="68"/>
      <c r="F73" s="68"/>
      <c r="G73" s="68"/>
      <c r="H73" s="83"/>
      <c r="I73" s="68"/>
      <c r="J73" s="68"/>
      <c r="K73" s="68"/>
      <c r="L73" s="68"/>
      <c r="M73" s="68"/>
      <c r="N73" s="215"/>
      <c r="P73" s="216"/>
      <c r="X73" s="84"/>
      <c r="Y73" s="84"/>
      <c r="Z73" s="217"/>
    </row>
    <row r="74" spans="2:31" x14ac:dyDescent="0.2">
      <c r="B74" s="213"/>
      <c r="C74" s="69"/>
      <c r="D74" s="68"/>
      <c r="E74" s="68"/>
      <c r="F74" s="68"/>
      <c r="G74" s="68"/>
      <c r="H74" s="83"/>
      <c r="I74" s="68"/>
      <c r="J74" s="68"/>
      <c r="K74" s="68"/>
      <c r="L74" s="68"/>
      <c r="M74" s="68"/>
      <c r="N74" s="215"/>
      <c r="P74" s="216"/>
      <c r="X74" s="84"/>
      <c r="Y74" s="84"/>
      <c r="Z74" s="217"/>
    </row>
    <row r="75" spans="2:31" x14ac:dyDescent="0.2">
      <c r="B75" s="213"/>
      <c r="C75" s="69"/>
      <c r="D75" s="68"/>
      <c r="E75" s="68"/>
      <c r="F75" s="68"/>
      <c r="G75" s="68"/>
      <c r="H75" s="83"/>
      <c r="I75" s="68"/>
      <c r="J75" s="68"/>
      <c r="K75" s="68"/>
      <c r="L75" s="68"/>
      <c r="M75" s="68"/>
      <c r="N75" s="215"/>
      <c r="P75" s="216"/>
      <c r="X75" s="84"/>
      <c r="Y75" s="84"/>
      <c r="Z75" s="217"/>
      <c r="AE75" s="369"/>
    </row>
    <row r="76" spans="2:31" x14ac:dyDescent="0.2">
      <c r="B76" s="213"/>
      <c r="C76" s="69"/>
      <c r="D76" s="68"/>
      <c r="E76" s="68"/>
      <c r="F76" s="68"/>
      <c r="G76" s="68"/>
      <c r="H76" s="83"/>
      <c r="I76" s="68"/>
      <c r="J76" s="68"/>
      <c r="K76" s="68"/>
      <c r="L76" s="68"/>
      <c r="M76" s="68"/>
      <c r="N76" s="215"/>
      <c r="P76" s="216"/>
      <c r="X76" s="84"/>
      <c r="Y76" s="84"/>
      <c r="Z76" s="217"/>
    </row>
    <row r="77" spans="2:31" x14ac:dyDescent="0.2">
      <c r="B77" s="213"/>
      <c r="C77" s="69"/>
      <c r="D77" s="68"/>
      <c r="E77" s="68"/>
      <c r="F77" s="68"/>
      <c r="G77" s="68"/>
      <c r="H77" s="83"/>
      <c r="I77" s="68"/>
      <c r="J77" s="68"/>
      <c r="K77" s="68"/>
      <c r="L77" s="68"/>
      <c r="M77" s="68"/>
      <c r="N77" s="215"/>
      <c r="P77" s="216"/>
      <c r="X77" s="84"/>
      <c r="Y77" s="84"/>
      <c r="Z77" s="217"/>
    </row>
    <row r="78" spans="2:31" x14ac:dyDescent="0.2">
      <c r="B78" s="213"/>
      <c r="C78" s="69"/>
      <c r="D78" s="68"/>
      <c r="E78" s="68"/>
      <c r="F78" s="68"/>
      <c r="G78" s="68"/>
      <c r="H78" s="83"/>
      <c r="I78" s="68"/>
      <c r="J78" s="68"/>
      <c r="K78" s="68"/>
      <c r="L78" s="68"/>
      <c r="M78" s="68"/>
      <c r="N78" s="215"/>
      <c r="P78" s="216"/>
      <c r="X78" s="84"/>
      <c r="Y78" s="84"/>
      <c r="Z78" s="217"/>
    </row>
    <row r="79" spans="2:31" x14ac:dyDescent="0.2">
      <c r="B79" s="213"/>
      <c r="C79" s="69"/>
      <c r="D79" s="68"/>
      <c r="E79" s="68"/>
      <c r="F79" s="68"/>
      <c r="G79" s="68"/>
      <c r="H79" s="83"/>
      <c r="I79" s="68"/>
      <c r="J79" s="68"/>
      <c r="K79" s="68"/>
      <c r="L79" s="68"/>
      <c r="M79" s="68"/>
      <c r="N79" s="215"/>
      <c r="P79" s="216"/>
      <c r="X79" s="84"/>
      <c r="Y79" s="84"/>
      <c r="Z79" s="217"/>
    </row>
    <row r="80" spans="2:31" x14ac:dyDescent="0.2">
      <c r="B80" s="213"/>
      <c r="C80" s="69"/>
      <c r="D80" s="68"/>
      <c r="E80" s="68"/>
      <c r="F80" s="68"/>
      <c r="G80" s="68"/>
      <c r="H80" s="83"/>
      <c r="I80" s="68"/>
      <c r="J80" s="68"/>
      <c r="K80" s="68"/>
      <c r="L80" s="68"/>
      <c r="M80" s="68"/>
      <c r="N80" s="215"/>
      <c r="P80" s="216"/>
      <c r="X80" s="84"/>
      <c r="Y80" s="84"/>
      <c r="Z80" s="217"/>
    </row>
    <row r="81" spans="2:26" x14ac:dyDescent="0.2">
      <c r="B81" s="213"/>
      <c r="C81" s="69"/>
      <c r="D81" s="68"/>
      <c r="E81" s="68"/>
      <c r="F81" s="68"/>
      <c r="G81" s="68"/>
      <c r="H81" s="83"/>
      <c r="I81" s="68"/>
      <c r="J81" s="68"/>
      <c r="K81" s="68"/>
      <c r="L81" s="68"/>
      <c r="M81" s="68"/>
      <c r="N81" s="215"/>
      <c r="P81" s="216"/>
      <c r="X81" s="84"/>
      <c r="Y81" s="84"/>
      <c r="Z81" s="217"/>
    </row>
    <row r="82" spans="2:26" x14ac:dyDescent="0.2">
      <c r="B82" s="213"/>
      <c r="C82" s="69"/>
      <c r="D82" s="68"/>
      <c r="E82" s="68"/>
      <c r="F82" s="68"/>
      <c r="G82" s="68"/>
      <c r="H82" s="83"/>
      <c r="I82" s="68"/>
      <c r="J82" s="68"/>
      <c r="K82" s="68"/>
      <c r="L82" s="68"/>
      <c r="M82" s="68"/>
      <c r="N82" s="215"/>
      <c r="P82" s="216"/>
      <c r="X82" s="84"/>
      <c r="Y82" s="84"/>
      <c r="Z82" s="217"/>
    </row>
    <row r="83" spans="2:26" x14ac:dyDescent="0.2">
      <c r="B83" s="213"/>
      <c r="C83" s="69"/>
      <c r="D83" s="68"/>
      <c r="E83" s="68"/>
      <c r="F83" s="68"/>
      <c r="G83" s="68"/>
      <c r="H83" s="83"/>
      <c r="I83" s="68"/>
      <c r="J83" s="68"/>
      <c r="K83" s="68"/>
      <c r="L83" s="68"/>
      <c r="M83" s="68"/>
      <c r="N83" s="215"/>
      <c r="P83" s="216"/>
      <c r="T83" s="998"/>
      <c r="U83" s="964"/>
      <c r="X83" s="84"/>
      <c r="Y83" s="84"/>
      <c r="Z83" s="217"/>
    </row>
    <row r="84" spans="2:26" x14ac:dyDescent="0.2">
      <c r="B84" s="213"/>
      <c r="C84" s="69"/>
      <c r="D84" s="68"/>
      <c r="E84" s="68"/>
      <c r="F84" s="68"/>
      <c r="G84" s="68"/>
      <c r="H84" s="83"/>
      <c r="I84" s="68"/>
      <c r="J84" s="68"/>
      <c r="K84" s="68"/>
      <c r="L84" s="68"/>
      <c r="M84" s="68"/>
      <c r="N84" s="215"/>
      <c r="P84" s="216"/>
      <c r="T84" s="964"/>
      <c r="U84" s="964"/>
      <c r="X84" s="84"/>
      <c r="Y84" s="84"/>
      <c r="Z84" s="217"/>
    </row>
    <row r="85" spans="2:26" x14ac:dyDescent="0.2">
      <c r="B85" s="213"/>
      <c r="C85" s="69"/>
      <c r="D85" s="68"/>
      <c r="E85" s="68"/>
      <c r="F85" s="68"/>
      <c r="G85" s="68"/>
      <c r="H85" s="83"/>
      <c r="I85" s="68"/>
      <c r="J85" s="68"/>
      <c r="K85" s="68"/>
      <c r="L85" s="68"/>
      <c r="M85" s="68"/>
      <c r="N85" s="215"/>
      <c r="P85" s="216"/>
      <c r="X85" s="84"/>
      <c r="Y85" s="84"/>
      <c r="Z85" s="217"/>
    </row>
    <row r="86" spans="2:26" x14ac:dyDescent="0.2">
      <c r="B86" s="213"/>
      <c r="C86" s="69"/>
      <c r="D86" s="68"/>
      <c r="E86" s="68"/>
      <c r="F86" s="68"/>
      <c r="G86" s="68"/>
      <c r="H86" s="83"/>
      <c r="I86" s="68"/>
      <c r="J86" s="68"/>
      <c r="K86" s="68"/>
      <c r="L86" s="68"/>
      <c r="M86" s="68"/>
      <c r="N86" s="215"/>
      <c r="P86" s="216"/>
      <c r="X86" s="84"/>
      <c r="Y86" s="84"/>
      <c r="Z86" s="217"/>
    </row>
    <row r="87" spans="2:26" ht="16.5" customHeight="1" x14ac:dyDescent="0.25">
      <c r="B87" s="213"/>
      <c r="C87" s="69"/>
      <c r="D87" s="68"/>
      <c r="E87" s="68"/>
      <c r="F87" s="68"/>
      <c r="G87" s="68"/>
      <c r="H87" s="83"/>
      <c r="I87" s="68"/>
      <c r="J87" s="68"/>
      <c r="K87" s="68"/>
      <c r="L87" s="68"/>
      <c r="M87" s="68"/>
      <c r="N87" s="215"/>
      <c r="P87" s="216"/>
      <c r="S87" s="374"/>
      <c r="T87" s="374"/>
      <c r="X87" s="84"/>
      <c r="Y87" s="84"/>
      <c r="Z87" s="217"/>
    </row>
    <row r="88" spans="2:26" ht="12.75" customHeight="1" x14ac:dyDescent="0.25">
      <c r="B88" s="216"/>
      <c r="N88" s="217"/>
      <c r="P88" s="216"/>
      <c r="S88" s="374"/>
      <c r="T88" s="374"/>
      <c r="X88" s="82"/>
      <c r="Y88" s="85"/>
      <c r="Z88" s="217"/>
    </row>
    <row r="89" spans="2:26" ht="12.75" customHeight="1" x14ac:dyDescent="0.2">
      <c r="B89" s="218"/>
      <c r="C89" s="219"/>
      <c r="D89" s="219"/>
      <c r="E89" s="219"/>
      <c r="F89" s="219"/>
      <c r="G89" s="219"/>
      <c r="H89" s="219"/>
      <c r="I89" s="219"/>
      <c r="J89" s="219"/>
      <c r="K89" s="219"/>
      <c r="L89" s="219"/>
      <c r="M89" s="219"/>
      <c r="N89" s="220"/>
      <c r="P89" s="218"/>
      <c r="Q89" s="219"/>
      <c r="R89" s="219"/>
      <c r="S89" s="219"/>
      <c r="T89" s="219"/>
      <c r="U89" s="219"/>
      <c r="V89" s="219"/>
      <c r="W89" s="219"/>
      <c r="X89" s="219"/>
      <c r="Y89" s="219"/>
      <c r="Z89" s="220"/>
    </row>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80">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V35:W35"/>
    <mergeCell ref="Y35:Z35"/>
    <mergeCell ref="P39:Z39"/>
    <mergeCell ref="T83:U84"/>
    <mergeCell ref="C92:F92"/>
    <mergeCell ref="H92:K92"/>
    <mergeCell ref="M92:P92"/>
    <mergeCell ref="R92:T92"/>
    <mergeCell ref="W92:Y92"/>
    <mergeCell ref="V32:W32"/>
    <mergeCell ref="Y32:Z32"/>
    <mergeCell ref="V33:W33"/>
    <mergeCell ref="Y33:Z33"/>
    <mergeCell ref="V34:W34"/>
    <mergeCell ref="Y34:Z34"/>
    <mergeCell ref="V29:W29"/>
    <mergeCell ref="Y29:Z29"/>
    <mergeCell ref="V30:W30"/>
    <mergeCell ref="Y30:Z30"/>
    <mergeCell ref="V31:W31"/>
    <mergeCell ref="Y31:Z31"/>
    <mergeCell ref="V26:W26"/>
    <mergeCell ref="Y26:Z26"/>
    <mergeCell ref="V27:W27"/>
    <mergeCell ref="Y27:Z27"/>
    <mergeCell ref="V28:W28"/>
    <mergeCell ref="Y28:Z28"/>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Y16:Z16"/>
    <mergeCell ref="V23:W23"/>
    <mergeCell ref="Y23:Z23"/>
    <mergeCell ref="V17:W17"/>
    <mergeCell ref="Y17:Z17"/>
    <mergeCell ref="V18:W18"/>
    <mergeCell ref="Y18:Z18"/>
    <mergeCell ref="V19:W19"/>
    <mergeCell ref="Y19:Z19"/>
    <mergeCell ref="V20:W20"/>
    <mergeCell ref="Y20:Z20"/>
    <mergeCell ref="B11:N11"/>
    <mergeCell ref="P11:Z11"/>
    <mergeCell ref="B13:C13"/>
    <mergeCell ref="D13:N13"/>
    <mergeCell ref="V13:W13"/>
    <mergeCell ref="Y13:Z13"/>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4A84A-F35D-4635-A38C-A756B2659534}">
  <sheetPr>
    <tabColor rgb="FF00B0F0"/>
    <pageSetUpPr fitToPage="1"/>
  </sheetPr>
  <dimension ref="A1:AB102"/>
  <sheetViews>
    <sheetView showGridLines="0" view="pageBreakPreview" topLeftCell="E1" zoomScale="55" zoomScaleNormal="40" zoomScaleSheetLayoutView="55"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21"/>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21"/>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c r="B15" s="1009"/>
      <c r="C15" s="1009"/>
      <c r="D15" s="1009"/>
      <c r="E15" s="1009"/>
      <c r="F15" s="1009"/>
      <c r="G15" s="1009"/>
      <c r="H15" s="1009"/>
      <c r="I15" s="1009"/>
      <c r="J15" s="1009"/>
      <c r="K15" s="1009"/>
      <c r="L15" s="1009"/>
      <c r="M15" s="1009"/>
      <c r="N15" s="1009"/>
      <c r="O15" s="1009"/>
      <c r="P15" s="1009"/>
      <c r="Q15" s="1009"/>
      <c r="R15" s="1009"/>
      <c r="S15" s="1009"/>
      <c r="T15" s="1009"/>
      <c r="U15" s="1009"/>
      <c r="V15" s="1009"/>
      <c r="W15" s="1009"/>
      <c r="X15" s="1009"/>
      <c r="Y15" s="1009"/>
      <c r="Z15" s="1009"/>
    </row>
    <row r="16" spans="1:28" ht="15" customHeight="1" x14ac:dyDescent="0.2">
      <c r="B16" s="1009"/>
      <c r="C16" s="1009"/>
      <c r="D16" s="1009"/>
      <c r="E16" s="1009"/>
      <c r="F16" s="1009"/>
      <c r="G16" s="1009"/>
      <c r="H16" s="1009"/>
      <c r="I16" s="1009"/>
      <c r="J16" s="1009"/>
      <c r="K16" s="1009"/>
      <c r="L16" s="1009"/>
      <c r="M16" s="1009"/>
      <c r="N16" s="1009"/>
      <c r="O16" s="1009"/>
      <c r="P16" s="1009"/>
      <c r="Q16" s="1009"/>
      <c r="R16" s="1009"/>
      <c r="S16" s="1009"/>
      <c r="T16" s="1009"/>
      <c r="U16" s="1009"/>
      <c r="V16" s="1009"/>
      <c r="W16" s="1009"/>
      <c r="X16" s="1009"/>
      <c r="Y16" s="1009"/>
      <c r="Z16" s="1009"/>
    </row>
    <row r="17" spans="2:26" ht="13.15" customHeight="1" x14ac:dyDescent="0.2">
      <c r="B17" s="1009"/>
      <c r="C17" s="1009"/>
      <c r="D17" s="1009"/>
      <c r="E17" s="1009"/>
      <c r="F17" s="1009"/>
      <c r="G17" s="1009"/>
      <c r="H17" s="1009"/>
      <c r="I17" s="1009"/>
      <c r="J17" s="1009"/>
      <c r="K17" s="1009"/>
      <c r="L17" s="1009"/>
      <c r="M17" s="1009"/>
      <c r="N17" s="1009"/>
      <c r="O17" s="1009"/>
      <c r="P17" s="1009"/>
      <c r="Q17" s="1009"/>
      <c r="R17" s="1009"/>
      <c r="S17" s="1009"/>
      <c r="T17" s="1009"/>
      <c r="U17" s="1009"/>
      <c r="V17" s="1009"/>
      <c r="W17" s="1009"/>
      <c r="X17" s="1009"/>
      <c r="Y17" s="1009"/>
      <c r="Z17" s="1009"/>
    </row>
    <row r="18" spans="2:26" ht="15" customHeight="1" x14ac:dyDescent="0.2">
      <c r="B18" s="1009"/>
      <c r="C18" s="1009"/>
      <c r="D18" s="1009"/>
      <c r="E18" s="1009"/>
      <c r="F18" s="1009"/>
      <c r="G18" s="1009"/>
      <c r="H18" s="1009"/>
      <c r="I18" s="1009"/>
      <c r="J18" s="1009"/>
      <c r="K18" s="1009"/>
      <c r="L18" s="1009"/>
      <c r="M18" s="1009"/>
      <c r="N18" s="1009"/>
      <c r="O18" s="1009"/>
      <c r="P18" s="1009"/>
      <c r="Q18" s="1009"/>
      <c r="R18" s="1009"/>
      <c r="S18" s="1009"/>
      <c r="T18" s="1009"/>
      <c r="U18" s="1009"/>
      <c r="V18" s="1009"/>
      <c r="W18" s="1009"/>
      <c r="X18" s="1009"/>
      <c r="Y18" s="1009"/>
      <c r="Z18" s="1009"/>
    </row>
    <row r="19" spans="2:26" ht="15" customHeight="1" x14ac:dyDescent="0.2">
      <c r="B19" s="1009"/>
      <c r="C19" s="1009"/>
      <c r="D19" s="1009"/>
      <c r="E19" s="1009"/>
      <c r="F19" s="1009"/>
      <c r="G19" s="1009"/>
      <c r="H19" s="1009"/>
      <c r="I19" s="1009"/>
      <c r="J19" s="1009"/>
      <c r="K19" s="1009"/>
      <c r="L19" s="1009"/>
      <c r="M19" s="1009"/>
      <c r="N19" s="1009"/>
      <c r="O19" s="1009"/>
      <c r="P19" s="1009"/>
      <c r="Q19" s="1009"/>
      <c r="R19" s="1009"/>
      <c r="S19" s="1009"/>
      <c r="T19" s="1009"/>
      <c r="U19" s="1009"/>
      <c r="V19" s="1009"/>
      <c r="W19" s="1009"/>
      <c r="X19" s="1009"/>
      <c r="Y19" s="1009"/>
      <c r="Z19" s="1009"/>
    </row>
    <row r="20" spans="2:26" ht="15.6" customHeight="1" x14ac:dyDescent="0.2">
      <c r="B20" s="1009"/>
      <c r="C20" s="1009"/>
      <c r="D20" s="1009"/>
      <c r="E20" s="1009"/>
      <c r="F20" s="1009"/>
      <c r="G20" s="1009"/>
      <c r="H20" s="1009"/>
      <c r="I20" s="1009"/>
      <c r="J20" s="1009"/>
      <c r="K20" s="1009"/>
      <c r="L20" s="1009"/>
      <c r="M20" s="1009"/>
      <c r="N20" s="1009"/>
      <c r="O20" s="1009"/>
      <c r="P20" s="1009"/>
      <c r="Q20" s="1009"/>
      <c r="R20" s="1009"/>
      <c r="S20" s="1009"/>
      <c r="T20" s="1009"/>
      <c r="U20" s="1009"/>
      <c r="V20" s="1009"/>
      <c r="W20" s="1009"/>
      <c r="X20" s="1009"/>
      <c r="Y20" s="1009"/>
      <c r="Z20" s="1009"/>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EF925-9864-4824-A0FA-5065D1E6189C}">
  <sheetPr>
    <tabColor rgb="FF00B0F0"/>
    <pageSetUpPr fitToPage="1"/>
  </sheetPr>
  <dimension ref="A1:AB102"/>
  <sheetViews>
    <sheetView showGridLines="0" view="pageBreakPreview" zoomScale="55" zoomScaleNormal="40" zoomScaleSheetLayoutView="55"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21"/>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21"/>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c r="B15" s="1009"/>
      <c r="C15" s="1009"/>
      <c r="D15" s="1009"/>
      <c r="E15" s="1009"/>
      <c r="F15" s="1009"/>
      <c r="G15" s="1009"/>
      <c r="H15" s="1009"/>
      <c r="I15" s="1009"/>
      <c r="J15" s="1009"/>
      <c r="K15" s="1009"/>
      <c r="L15" s="1009"/>
      <c r="M15" s="1009"/>
      <c r="N15" s="1009"/>
      <c r="O15" s="1009"/>
      <c r="P15" s="1009"/>
      <c r="Q15" s="1009"/>
      <c r="R15" s="1009"/>
      <c r="S15" s="1009"/>
      <c r="T15" s="1009"/>
      <c r="U15" s="1009"/>
      <c r="V15" s="1009"/>
      <c r="W15" s="1009"/>
      <c r="X15" s="1009"/>
      <c r="Y15" s="1009"/>
      <c r="Z15" s="1009"/>
    </row>
    <row r="16" spans="1:28" ht="15" customHeight="1" x14ac:dyDescent="0.2">
      <c r="B16" s="1009"/>
      <c r="C16" s="1009"/>
      <c r="D16" s="1009"/>
      <c r="E16" s="1009"/>
      <c r="F16" s="1009"/>
      <c r="G16" s="1009"/>
      <c r="H16" s="1009"/>
      <c r="I16" s="1009"/>
      <c r="J16" s="1009"/>
      <c r="K16" s="1009"/>
      <c r="L16" s="1009"/>
      <c r="M16" s="1009"/>
      <c r="N16" s="1009"/>
      <c r="O16" s="1009"/>
      <c r="P16" s="1009"/>
      <c r="Q16" s="1009"/>
      <c r="R16" s="1009"/>
      <c r="S16" s="1009"/>
      <c r="T16" s="1009"/>
      <c r="U16" s="1009"/>
      <c r="V16" s="1009"/>
      <c r="W16" s="1009"/>
      <c r="X16" s="1009"/>
      <c r="Y16" s="1009"/>
      <c r="Z16" s="1009"/>
    </row>
    <row r="17" spans="2:26" ht="13.15" customHeight="1" x14ac:dyDescent="0.2">
      <c r="B17" s="1009"/>
      <c r="C17" s="1009"/>
      <c r="D17" s="1009"/>
      <c r="E17" s="1009"/>
      <c r="F17" s="1009"/>
      <c r="G17" s="1009"/>
      <c r="H17" s="1009"/>
      <c r="I17" s="1009"/>
      <c r="J17" s="1009"/>
      <c r="K17" s="1009"/>
      <c r="L17" s="1009"/>
      <c r="M17" s="1009"/>
      <c r="N17" s="1009"/>
      <c r="O17" s="1009"/>
      <c r="P17" s="1009"/>
      <c r="Q17" s="1009"/>
      <c r="R17" s="1009"/>
      <c r="S17" s="1009"/>
      <c r="T17" s="1009"/>
      <c r="U17" s="1009"/>
      <c r="V17" s="1009"/>
      <c r="W17" s="1009"/>
      <c r="X17" s="1009"/>
      <c r="Y17" s="1009"/>
      <c r="Z17" s="1009"/>
    </row>
    <row r="18" spans="2:26" ht="15" customHeight="1" x14ac:dyDescent="0.2">
      <c r="B18" s="1009"/>
      <c r="C18" s="1009"/>
      <c r="D18" s="1009"/>
      <c r="E18" s="1009"/>
      <c r="F18" s="1009"/>
      <c r="G18" s="1009"/>
      <c r="H18" s="1009"/>
      <c r="I18" s="1009"/>
      <c r="J18" s="1009"/>
      <c r="K18" s="1009"/>
      <c r="L18" s="1009"/>
      <c r="M18" s="1009"/>
      <c r="N18" s="1009"/>
      <c r="O18" s="1009"/>
      <c r="P18" s="1009"/>
      <c r="Q18" s="1009"/>
      <c r="R18" s="1009"/>
      <c r="S18" s="1009"/>
      <c r="T18" s="1009"/>
      <c r="U18" s="1009"/>
      <c r="V18" s="1009"/>
      <c r="W18" s="1009"/>
      <c r="X18" s="1009"/>
      <c r="Y18" s="1009"/>
      <c r="Z18" s="1009"/>
    </row>
    <row r="19" spans="2:26" ht="15" customHeight="1" x14ac:dyDescent="0.2">
      <c r="B19" s="1009"/>
      <c r="C19" s="1009"/>
      <c r="D19" s="1009"/>
      <c r="E19" s="1009"/>
      <c r="F19" s="1009"/>
      <c r="G19" s="1009"/>
      <c r="H19" s="1009"/>
      <c r="I19" s="1009"/>
      <c r="J19" s="1009"/>
      <c r="K19" s="1009"/>
      <c r="L19" s="1009"/>
      <c r="M19" s="1009"/>
      <c r="N19" s="1009"/>
      <c r="O19" s="1009"/>
      <c r="P19" s="1009"/>
      <c r="Q19" s="1009"/>
      <c r="R19" s="1009"/>
      <c r="S19" s="1009"/>
      <c r="T19" s="1009"/>
      <c r="U19" s="1009"/>
      <c r="V19" s="1009"/>
      <c r="W19" s="1009"/>
      <c r="X19" s="1009"/>
      <c r="Y19" s="1009"/>
      <c r="Z19" s="1009"/>
    </row>
    <row r="20" spans="2:26" ht="15.6" customHeight="1" x14ac:dyDescent="0.2">
      <c r="B20" s="1009"/>
      <c r="C20" s="1009"/>
      <c r="D20" s="1009"/>
      <c r="E20" s="1009"/>
      <c r="F20" s="1009"/>
      <c r="G20" s="1009"/>
      <c r="H20" s="1009"/>
      <c r="I20" s="1009"/>
      <c r="J20" s="1009"/>
      <c r="K20" s="1009"/>
      <c r="L20" s="1009"/>
      <c r="M20" s="1009"/>
      <c r="N20" s="1009"/>
      <c r="O20" s="1009"/>
      <c r="P20" s="1009"/>
      <c r="Q20" s="1009"/>
      <c r="R20" s="1009"/>
      <c r="S20" s="1009"/>
      <c r="T20" s="1009"/>
      <c r="U20" s="1009"/>
      <c r="V20" s="1009"/>
      <c r="W20" s="1009"/>
      <c r="X20" s="1009"/>
      <c r="Y20" s="1009"/>
      <c r="Z20" s="1009"/>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ACC81-1528-44C2-9C0F-858BE23BC1E5}">
  <sheetPr>
    <tabColor rgb="FF00B0F0"/>
    <pageSetUpPr fitToPage="1"/>
  </sheetPr>
  <dimension ref="A1:AB102"/>
  <sheetViews>
    <sheetView showGridLines="0" view="pageBreakPreview" topLeftCell="A24" zoomScale="30" zoomScaleNormal="40" zoomScaleSheetLayoutView="30" workbookViewId="0">
      <selection activeCell="T6" sqref="T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21"/>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21"/>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462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462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323</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E94F6-7CDE-48EC-BB48-0DAE3AE40650}">
  <sheetPr>
    <tabColor rgb="FF92D050"/>
    <pageSetUpPr fitToPage="1"/>
  </sheetPr>
  <dimension ref="A1:AB102"/>
  <sheetViews>
    <sheetView showGridLines="0" view="pageBreakPreview" topLeftCell="B1" zoomScale="50" zoomScaleNormal="40" zoomScaleSheetLayoutView="50" workbookViewId="0">
      <selection activeCell="D14" sqref="D14:N19"/>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41"/>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41"/>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c r="B15" s="1009"/>
      <c r="C15" s="1009"/>
      <c r="D15" s="1009"/>
      <c r="E15" s="1009"/>
      <c r="F15" s="1009"/>
      <c r="G15" s="1009"/>
      <c r="H15" s="1009"/>
      <c r="I15" s="1009"/>
      <c r="J15" s="1009"/>
      <c r="K15" s="1009"/>
      <c r="L15" s="1009"/>
      <c r="M15" s="1009"/>
      <c r="N15" s="1009"/>
      <c r="O15" s="1009"/>
      <c r="P15" s="1009"/>
      <c r="Q15" s="1009"/>
      <c r="R15" s="1009"/>
      <c r="S15" s="1009"/>
      <c r="T15" s="1009"/>
      <c r="U15" s="1009"/>
      <c r="V15" s="1009"/>
      <c r="W15" s="1009"/>
      <c r="X15" s="1009"/>
      <c r="Y15" s="1009"/>
      <c r="Z15" s="1009"/>
    </row>
    <row r="16" spans="1:28" ht="15" customHeight="1" x14ac:dyDescent="0.2">
      <c r="B16" s="1009"/>
      <c r="C16" s="1009"/>
      <c r="D16" s="1009"/>
      <c r="E16" s="1009"/>
      <c r="F16" s="1009"/>
      <c r="G16" s="1009"/>
      <c r="H16" s="1009"/>
      <c r="I16" s="1009"/>
      <c r="J16" s="1009"/>
      <c r="K16" s="1009"/>
      <c r="L16" s="1009"/>
      <c r="M16" s="1009"/>
      <c r="N16" s="1009"/>
      <c r="O16" s="1009"/>
      <c r="P16" s="1009"/>
      <c r="Q16" s="1009"/>
      <c r="R16" s="1009"/>
      <c r="S16" s="1009"/>
      <c r="T16" s="1009"/>
      <c r="U16" s="1009"/>
      <c r="V16" s="1009"/>
      <c r="W16" s="1009"/>
      <c r="X16" s="1009"/>
      <c r="Y16" s="1009"/>
      <c r="Z16" s="1009"/>
    </row>
    <row r="17" spans="2:26" ht="13.15" customHeight="1" x14ac:dyDescent="0.2">
      <c r="B17" s="1009"/>
      <c r="C17" s="1009"/>
      <c r="D17" s="1009"/>
      <c r="E17" s="1009"/>
      <c r="F17" s="1009"/>
      <c r="G17" s="1009"/>
      <c r="H17" s="1009"/>
      <c r="I17" s="1009"/>
      <c r="J17" s="1009"/>
      <c r="K17" s="1009"/>
      <c r="L17" s="1009"/>
      <c r="M17" s="1009"/>
      <c r="N17" s="1009"/>
      <c r="O17" s="1009"/>
      <c r="P17" s="1009"/>
      <c r="Q17" s="1009"/>
      <c r="R17" s="1009"/>
      <c r="S17" s="1009"/>
      <c r="T17" s="1009"/>
      <c r="U17" s="1009"/>
      <c r="V17" s="1009"/>
      <c r="W17" s="1009"/>
      <c r="X17" s="1009"/>
      <c r="Y17" s="1009"/>
      <c r="Z17" s="1009"/>
    </row>
    <row r="18" spans="2:26" ht="15" customHeight="1" x14ac:dyDescent="0.2">
      <c r="B18" s="1009"/>
      <c r="C18" s="1009"/>
      <c r="D18" s="1009"/>
      <c r="E18" s="1009"/>
      <c r="F18" s="1009"/>
      <c r="G18" s="1009"/>
      <c r="H18" s="1009"/>
      <c r="I18" s="1009"/>
      <c r="J18" s="1009"/>
      <c r="K18" s="1009"/>
      <c r="L18" s="1009"/>
      <c r="M18" s="1009"/>
      <c r="N18" s="1009"/>
      <c r="O18" s="1009"/>
      <c r="P18" s="1009"/>
      <c r="Q18" s="1009"/>
      <c r="R18" s="1009"/>
      <c r="S18" s="1009"/>
      <c r="T18" s="1009"/>
      <c r="U18" s="1009"/>
      <c r="V18" s="1009"/>
      <c r="W18" s="1009"/>
      <c r="X18" s="1009"/>
      <c r="Y18" s="1009"/>
      <c r="Z18" s="1009"/>
    </row>
    <row r="19" spans="2:26" ht="15" customHeight="1" x14ac:dyDescent="0.2">
      <c r="B19" s="1009"/>
      <c r="C19" s="1009"/>
      <c r="D19" s="1009"/>
      <c r="E19" s="1009"/>
      <c r="F19" s="1009"/>
      <c r="G19" s="1009"/>
      <c r="H19" s="1009"/>
      <c r="I19" s="1009"/>
      <c r="J19" s="1009"/>
      <c r="K19" s="1009"/>
      <c r="L19" s="1009"/>
      <c r="M19" s="1009"/>
      <c r="N19" s="1009"/>
      <c r="O19" s="1009"/>
      <c r="P19" s="1009"/>
      <c r="Q19" s="1009"/>
      <c r="R19" s="1009"/>
      <c r="S19" s="1009"/>
      <c r="T19" s="1009"/>
      <c r="U19" s="1009"/>
      <c r="V19" s="1009"/>
      <c r="W19" s="1009"/>
      <c r="X19" s="1009"/>
      <c r="Y19" s="1009"/>
      <c r="Z19" s="1009"/>
    </row>
    <row r="20" spans="2:26" ht="15.6" customHeight="1" x14ac:dyDescent="0.2">
      <c r="B20" s="1009"/>
      <c r="C20" s="1009"/>
      <c r="D20" s="1009"/>
      <c r="E20" s="1009"/>
      <c r="F20" s="1009"/>
      <c r="G20" s="1009"/>
      <c r="H20" s="1009"/>
      <c r="I20" s="1009"/>
      <c r="J20" s="1009"/>
      <c r="K20" s="1009"/>
      <c r="L20" s="1009"/>
      <c r="M20" s="1009"/>
      <c r="N20" s="1009"/>
      <c r="O20" s="1009"/>
      <c r="P20" s="1009"/>
      <c r="Q20" s="1009"/>
      <c r="R20" s="1009"/>
      <c r="S20" s="1009"/>
      <c r="T20" s="1009"/>
      <c r="U20" s="1009"/>
      <c r="V20" s="1009"/>
      <c r="W20" s="1009"/>
      <c r="X20" s="1009"/>
      <c r="Y20" s="1009"/>
      <c r="Z20" s="1009"/>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8F7B4-B0A2-4F56-B7C4-3F1EF6AFDA15}">
  <sheetPr>
    <tabColor rgb="FF92D050"/>
    <pageSetUpPr fitToPage="1"/>
  </sheetPr>
  <dimension ref="A1:AB102"/>
  <sheetViews>
    <sheetView showGridLines="0" view="pageBreakPreview" topLeftCell="A8" zoomScale="50" zoomScaleNormal="40" zoomScaleSheetLayoutView="50" workbookViewId="0">
      <selection activeCell="D14" sqref="D14:N19"/>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82"/>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82"/>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468</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0413D-53A6-496B-9CFB-C07688CC78D3}">
  <sheetPr>
    <tabColor rgb="FF92D050"/>
    <pageSetUpPr fitToPage="1"/>
  </sheetPr>
  <dimension ref="A1:AE102"/>
  <sheetViews>
    <sheetView showGridLines="0" view="pageBreakPreview" zoomScale="40" zoomScaleNormal="40" zoomScaleSheetLayoutView="40" workbookViewId="0">
      <selection activeCell="S13" sqref="S13"/>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3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3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636"/>
      <c r="V13" s="981" t="s">
        <v>58</v>
      </c>
      <c r="W13" s="981"/>
      <c r="X13" s="636" t="s">
        <v>67</v>
      </c>
      <c r="Y13" s="981" t="s">
        <v>78</v>
      </c>
      <c r="Z13" s="981"/>
    </row>
    <row r="14" spans="1:28" ht="14.25" customHeight="1" x14ac:dyDescent="0.2">
      <c r="B14" s="950" t="s">
        <v>149</v>
      </c>
      <c r="C14" s="951"/>
      <c r="D14" s="956" t="s">
        <v>162</v>
      </c>
      <c r="E14" s="956"/>
      <c r="F14" s="956"/>
      <c r="G14" s="956"/>
      <c r="H14" s="956"/>
      <c r="I14" s="956"/>
      <c r="J14" s="956"/>
      <c r="K14" s="956"/>
      <c r="L14" s="956"/>
      <c r="M14" s="956"/>
      <c r="N14" s="956"/>
      <c r="P14" s="286"/>
      <c r="Q14" s="634"/>
      <c r="R14" s="634"/>
      <c r="S14" s="634"/>
      <c r="T14" s="634"/>
      <c r="U14" s="634"/>
      <c r="V14" s="957"/>
      <c r="W14" s="957"/>
      <c r="X14" s="965" t="s">
        <v>322</v>
      </c>
      <c r="Y14" s="957"/>
      <c r="Z14" s="957"/>
    </row>
    <row r="15" spans="1:28" ht="15" customHeight="1" x14ac:dyDescent="0.2">
      <c r="B15" s="952"/>
      <c r="C15" s="953"/>
      <c r="D15" s="956"/>
      <c r="E15" s="956"/>
      <c r="F15" s="956"/>
      <c r="G15" s="956"/>
      <c r="H15" s="956"/>
      <c r="I15" s="956"/>
      <c r="J15" s="956"/>
      <c r="K15" s="956"/>
      <c r="L15" s="956"/>
      <c r="M15" s="956"/>
      <c r="N15" s="956"/>
      <c r="O15" s="70"/>
      <c r="P15" s="287"/>
      <c r="Q15" s="634"/>
      <c r="R15" s="634"/>
      <c r="S15" s="968"/>
      <c r="T15" s="969"/>
      <c r="U15" s="635"/>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634"/>
      <c r="R16" s="634"/>
      <c r="S16" s="635"/>
      <c r="T16" s="635"/>
      <c r="U16" s="635"/>
      <c r="V16" s="970"/>
      <c r="W16" s="970"/>
      <c r="X16" s="966"/>
      <c r="Y16" s="957"/>
      <c r="Z16" s="957"/>
    </row>
    <row r="17" spans="2:26" ht="20.25" x14ac:dyDescent="0.3">
      <c r="B17" s="952"/>
      <c r="C17" s="953"/>
      <c r="D17" s="956"/>
      <c r="E17" s="956"/>
      <c r="F17" s="956"/>
      <c r="G17" s="956"/>
      <c r="H17" s="956"/>
      <c r="I17" s="956"/>
      <c r="J17" s="956"/>
      <c r="K17" s="956"/>
      <c r="L17" s="956"/>
      <c r="M17" s="956"/>
      <c r="N17" s="956"/>
      <c r="O17" s="70"/>
      <c r="P17" s="287"/>
      <c r="Q17" s="634"/>
      <c r="R17" s="634"/>
      <c r="S17" s="635"/>
      <c r="T17" s="635"/>
      <c r="U17" s="459" t="s">
        <v>300</v>
      </c>
      <c r="V17" s="982">
        <v>12.35</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634"/>
      <c r="R18" s="634"/>
      <c r="S18" s="635"/>
      <c r="T18" s="635"/>
      <c r="U18" s="635"/>
      <c r="V18" s="970"/>
      <c r="W18" s="970"/>
      <c r="X18" s="966"/>
      <c r="Y18" s="957"/>
      <c r="Z18" s="957"/>
    </row>
    <row r="19" spans="2:26" ht="15" customHeight="1" x14ac:dyDescent="0.2">
      <c r="B19" s="954"/>
      <c r="C19" s="955"/>
      <c r="D19" s="956"/>
      <c r="E19" s="956"/>
      <c r="F19" s="956"/>
      <c r="G19" s="956"/>
      <c r="H19" s="956"/>
      <c r="I19" s="956"/>
      <c r="J19" s="956"/>
      <c r="K19" s="956"/>
      <c r="L19" s="956"/>
      <c r="M19" s="956"/>
      <c r="N19" s="956"/>
      <c r="O19" s="70"/>
      <c r="P19" s="287"/>
      <c r="Q19" s="634"/>
      <c r="R19" s="634"/>
      <c r="S19" s="635"/>
      <c r="T19" s="635"/>
      <c r="U19" s="420"/>
      <c r="V19" s="968"/>
      <c r="W19" s="969"/>
      <c r="X19" s="966"/>
      <c r="Y19" s="984"/>
      <c r="Z19" s="984"/>
    </row>
    <row r="20" spans="2:26" ht="15.6" customHeight="1" x14ac:dyDescent="0.2">
      <c r="B20" s="231"/>
      <c r="C20" s="69"/>
      <c r="D20" s="68" t="s">
        <v>407</v>
      </c>
      <c r="E20" s="68"/>
      <c r="F20" s="68"/>
      <c r="G20" s="68"/>
      <c r="H20" s="83"/>
      <c r="I20" s="68"/>
      <c r="J20" s="68"/>
      <c r="K20" s="70"/>
      <c r="L20" s="70"/>
      <c r="M20" s="70"/>
      <c r="N20" s="214"/>
      <c r="O20" s="70"/>
      <c r="P20" s="287"/>
      <c r="Q20" s="634"/>
      <c r="R20" s="634"/>
      <c r="S20" s="634"/>
      <c r="T20" s="634"/>
      <c r="U20" s="634"/>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634"/>
      <c r="R21" s="634"/>
      <c r="S21" s="634"/>
      <c r="T21" s="634"/>
      <c r="U21" s="634"/>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634"/>
      <c r="R22" s="634"/>
      <c r="S22" s="634"/>
      <c r="T22" s="634"/>
      <c r="X22" s="966"/>
      <c r="Y22" s="421"/>
      <c r="Z22" s="421"/>
    </row>
    <row r="23" spans="2:26" ht="15" customHeight="1" x14ac:dyDescent="0.2">
      <c r="B23" s="213"/>
      <c r="C23" s="69"/>
      <c r="D23" s="68"/>
      <c r="E23" s="68"/>
      <c r="F23" s="68"/>
      <c r="G23" s="68"/>
      <c r="H23" s="83"/>
      <c r="I23" s="68"/>
      <c r="J23" s="68"/>
      <c r="K23" s="70"/>
      <c r="L23" s="70"/>
      <c r="M23" s="70"/>
      <c r="N23" s="214"/>
      <c r="O23" s="70"/>
      <c r="P23" s="287"/>
      <c r="Q23" s="634"/>
      <c r="R23" s="634"/>
      <c r="S23" s="634"/>
      <c r="T23" s="634"/>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634"/>
      <c r="R24" s="634"/>
      <c r="S24" s="634"/>
      <c r="T24" s="634"/>
      <c r="U24" s="634"/>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634"/>
      <c r="R25" s="634"/>
      <c r="S25" s="634"/>
      <c r="T25" s="634"/>
      <c r="U25" s="634"/>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634"/>
      <c r="R26" s="634"/>
      <c r="S26" s="634"/>
      <c r="T26" s="634"/>
      <c r="U26" s="634"/>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634"/>
      <c r="R27" s="634"/>
      <c r="S27" s="634"/>
      <c r="T27" s="634"/>
      <c r="U27" s="634"/>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634"/>
      <c r="R28" s="634"/>
      <c r="S28" s="634"/>
      <c r="T28" s="634"/>
      <c r="U28" s="634"/>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634"/>
      <c r="R29" s="634"/>
      <c r="S29" s="634"/>
      <c r="T29" s="634"/>
      <c r="U29" s="634"/>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634"/>
      <c r="R30" s="634"/>
      <c r="S30" s="634"/>
      <c r="T30" s="634"/>
      <c r="U30" s="634"/>
      <c r="V30" s="957"/>
      <c r="W30" s="957"/>
      <c r="X30" s="966"/>
      <c r="Y30" s="957"/>
      <c r="Z30" s="957"/>
    </row>
    <row r="31" spans="2:26" ht="13.9" customHeight="1" x14ac:dyDescent="0.2">
      <c r="B31" s="213"/>
      <c r="C31" s="69"/>
      <c r="D31" s="68"/>
      <c r="E31" s="68"/>
      <c r="F31" s="68"/>
      <c r="G31" s="68"/>
      <c r="H31" s="83"/>
      <c r="I31" s="68"/>
      <c r="J31" s="68"/>
      <c r="K31" s="70"/>
      <c r="L31" s="70"/>
      <c r="M31" s="70"/>
      <c r="N31" s="214"/>
      <c r="O31" s="70"/>
      <c r="P31" s="287"/>
      <c r="Q31" s="634"/>
      <c r="R31" s="634"/>
      <c r="S31" s="634"/>
      <c r="T31" s="634"/>
      <c r="U31" s="634"/>
      <c r="V31" s="957"/>
      <c r="W31" s="957"/>
      <c r="X31" s="966"/>
      <c r="Y31" s="957"/>
      <c r="Z31" s="957"/>
    </row>
    <row r="32" spans="2:26" ht="13.9" customHeight="1" x14ac:dyDescent="0.2">
      <c r="B32" s="213"/>
      <c r="C32" s="69"/>
      <c r="D32" s="68"/>
      <c r="E32" s="68"/>
      <c r="F32" s="68"/>
      <c r="G32" s="68"/>
      <c r="H32" s="83"/>
      <c r="I32" s="68"/>
      <c r="J32" s="68"/>
      <c r="K32" s="70"/>
      <c r="L32" s="70"/>
      <c r="M32" s="70"/>
      <c r="N32" s="214"/>
      <c r="O32" s="70"/>
      <c r="P32" s="287"/>
      <c r="Q32" s="634"/>
      <c r="R32" s="634"/>
      <c r="S32" s="634"/>
      <c r="T32" s="634"/>
      <c r="U32" s="634"/>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634"/>
      <c r="R33" s="634"/>
      <c r="S33" s="634"/>
      <c r="T33" s="634"/>
      <c r="U33" s="634"/>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634"/>
      <c r="R34" s="634"/>
      <c r="S34" s="634"/>
      <c r="T34" s="634"/>
      <c r="U34" s="634"/>
      <c r="V34" s="957"/>
      <c r="W34" s="957"/>
      <c r="X34" s="967"/>
      <c r="Y34" s="957"/>
      <c r="Z34" s="957"/>
    </row>
    <row r="35" spans="2:26" ht="18" x14ac:dyDescent="0.25">
      <c r="B35" s="213"/>
      <c r="C35" s="69"/>
      <c r="D35" s="68"/>
      <c r="E35" s="68"/>
      <c r="F35" s="68"/>
      <c r="G35" s="68"/>
      <c r="H35" s="83"/>
      <c r="I35" s="68"/>
      <c r="J35" s="68"/>
      <c r="K35" s="68"/>
      <c r="L35" s="68"/>
      <c r="M35" s="68"/>
      <c r="N35" s="215"/>
      <c r="P35" s="288"/>
      <c r="Q35" s="289"/>
      <c r="R35" s="290"/>
      <c r="S35" s="291"/>
      <c r="T35" s="292"/>
      <c r="U35" s="293" t="s">
        <v>76</v>
      </c>
      <c r="V35" s="958">
        <f>SUM(V17:W19)</f>
        <v>12.35</v>
      </c>
      <c r="W35" s="958"/>
      <c r="X35" s="294"/>
      <c r="Y35" s="959"/>
      <c r="Z35" s="960"/>
    </row>
    <row r="36" spans="2:26" x14ac:dyDescent="0.2">
      <c r="B36" s="213"/>
      <c r="C36" s="69"/>
      <c r="D36" s="68"/>
      <c r="E36" s="68"/>
      <c r="F36" s="68"/>
      <c r="G36" s="68"/>
      <c r="H36" s="83"/>
      <c r="I36" s="68"/>
      <c r="J36" s="68"/>
      <c r="K36" s="68"/>
      <c r="L36" s="68"/>
      <c r="M36" s="68"/>
      <c r="N36" s="215"/>
      <c r="P36" s="216"/>
      <c r="Z36" s="217"/>
    </row>
    <row r="37" spans="2:26"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999" t="s">
        <v>75</v>
      </c>
      <c r="Q39" s="999"/>
      <c r="R39" s="999"/>
      <c r="S39" s="999"/>
      <c r="T39" s="999"/>
      <c r="U39" s="999"/>
      <c r="V39" s="999"/>
      <c r="W39" s="999"/>
      <c r="X39" s="999"/>
      <c r="Y39" s="999"/>
      <c r="Z39" s="999"/>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31" x14ac:dyDescent="0.2">
      <c r="B65" s="213"/>
      <c r="C65" s="69"/>
      <c r="D65" s="68"/>
      <c r="E65" s="68"/>
      <c r="F65" s="68"/>
      <c r="G65" s="68"/>
      <c r="H65" s="83"/>
      <c r="I65" s="68"/>
      <c r="J65" s="68"/>
      <c r="K65" s="68"/>
      <c r="L65" s="68"/>
      <c r="M65" s="68"/>
      <c r="N65" s="215"/>
      <c r="P65" s="216"/>
      <c r="X65" s="84"/>
      <c r="Y65" s="84"/>
      <c r="Z65" s="217"/>
    </row>
    <row r="66" spans="2:31" x14ac:dyDescent="0.2">
      <c r="B66" s="213"/>
      <c r="C66" s="69"/>
      <c r="D66" s="68"/>
      <c r="E66" s="68"/>
      <c r="F66" s="68"/>
      <c r="G66" s="68"/>
      <c r="H66" s="83"/>
      <c r="I66" s="68"/>
      <c r="J66" s="68"/>
      <c r="K66" s="68"/>
      <c r="L66" s="68"/>
      <c r="M66" s="68"/>
      <c r="N66" s="215"/>
      <c r="P66" s="216"/>
      <c r="X66" s="84"/>
      <c r="Y66" s="84"/>
      <c r="Z66" s="217"/>
    </row>
    <row r="67" spans="2:31" x14ac:dyDescent="0.2">
      <c r="B67" s="213"/>
      <c r="C67" s="69"/>
      <c r="D67" s="68"/>
      <c r="E67" s="68"/>
      <c r="F67" s="68"/>
      <c r="G67" s="68"/>
      <c r="H67" s="83"/>
      <c r="I67" s="68"/>
      <c r="J67" s="68"/>
      <c r="K67" s="68"/>
      <c r="L67" s="68"/>
      <c r="M67" s="68"/>
      <c r="N67" s="215"/>
      <c r="P67" s="216"/>
      <c r="X67" s="84"/>
      <c r="Y67" s="84"/>
      <c r="Z67" s="217"/>
    </row>
    <row r="68" spans="2:31" x14ac:dyDescent="0.2">
      <c r="B68" s="213"/>
      <c r="C68" s="69"/>
      <c r="D68" s="68"/>
      <c r="E68" s="68"/>
      <c r="F68" s="68"/>
      <c r="G68" s="68"/>
      <c r="H68" s="83"/>
      <c r="I68" s="68"/>
      <c r="J68" s="68"/>
      <c r="K68" s="68"/>
      <c r="L68" s="68"/>
      <c r="M68" s="68"/>
      <c r="N68" s="215"/>
      <c r="P68" s="216"/>
      <c r="X68" s="84"/>
      <c r="Y68" s="84"/>
      <c r="Z68" s="217"/>
    </row>
    <row r="69" spans="2:31" x14ac:dyDescent="0.2">
      <c r="B69" s="213"/>
      <c r="C69" s="69"/>
      <c r="D69" s="68"/>
      <c r="E69" s="68"/>
      <c r="F69" s="68"/>
      <c r="G69" s="68"/>
      <c r="H69" s="83"/>
      <c r="I69" s="68"/>
      <c r="J69" s="68"/>
      <c r="K69" s="68"/>
      <c r="L69" s="68"/>
      <c r="M69" s="68"/>
      <c r="N69" s="215"/>
      <c r="P69" s="216"/>
      <c r="X69" s="84"/>
      <c r="Y69" s="84"/>
      <c r="Z69" s="217"/>
    </row>
    <row r="70" spans="2:31" x14ac:dyDescent="0.2">
      <c r="B70" s="213"/>
      <c r="C70" s="69"/>
      <c r="D70" s="68"/>
      <c r="E70" s="68"/>
      <c r="F70" s="68"/>
      <c r="G70" s="68"/>
      <c r="H70" s="83"/>
      <c r="I70" s="68"/>
      <c r="J70" s="68"/>
      <c r="K70" s="68"/>
      <c r="L70" s="68"/>
      <c r="M70" s="68"/>
      <c r="N70" s="215"/>
      <c r="P70" s="216"/>
      <c r="X70" s="84"/>
      <c r="Y70" s="84"/>
      <c r="Z70" s="217"/>
    </row>
    <row r="71" spans="2:31" x14ac:dyDescent="0.2">
      <c r="B71" s="213"/>
      <c r="C71" s="69"/>
      <c r="D71" s="68"/>
      <c r="E71" s="68"/>
      <c r="F71" s="68"/>
      <c r="G71" s="68"/>
      <c r="H71" s="83"/>
      <c r="I71" s="68"/>
      <c r="J71" s="68"/>
      <c r="K71" s="68"/>
      <c r="L71" s="68"/>
      <c r="M71" s="68"/>
      <c r="N71" s="215"/>
      <c r="P71" s="216"/>
      <c r="X71" s="84"/>
      <c r="Y71" s="84"/>
      <c r="Z71" s="217"/>
    </row>
    <row r="72" spans="2:31" x14ac:dyDescent="0.2">
      <c r="B72" s="213"/>
      <c r="C72" s="69"/>
      <c r="D72" s="68"/>
      <c r="E72" s="68"/>
      <c r="F72" s="68"/>
      <c r="G72" s="68"/>
      <c r="H72" s="83"/>
      <c r="I72" s="68"/>
      <c r="J72" s="68"/>
      <c r="K72" s="68"/>
      <c r="L72" s="68"/>
      <c r="M72" s="68"/>
      <c r="N72" s="215"/>
      <c r="P72" s="216"/>
      <c r="X72" s="84"/>
      <c r="Y72" s="84"/>
      <c r="Z72" s="217"/>
    </row>
    <row r="73" spans="2:31" x14ac:dyDescent="0.2">
      <c r="B73" s="213"/>
      <c r="C73" s="69"/>
      <c r="D73" s="68"/>
      <c r="E73" s="68"/>
      <c r="F73" s="68"/>
      <c r="G73" s="68"/>
      <c r="H73" s="83"/>
      <c r="I73" s="68"/>
      <c r="J73" s="68"/>
      <c r="K73" s="68"/>
      <c r="L73" s="68"/>
      <c r="M73" s="68"/>
      <c r="N73" s="215"/>
      <c r="P73" s="216"/>
      <c r="X73" s="84"/>
      <c r="Y73" s="84"/>
      <c r="Z73" s="217"/>
    </row>
    <row r="74" spans="2:31" x14ac:dyDescent="0.2">
      <c r="B74" s="213"/>
      <c r="C74" s="69"/>
      <c r="D74" s="68"/>
      <c r="E74" s="68"/>
      <c r="F74" s="68"/>
      <c r="G74" s="68"/>
      <c r="H74" s="83"/>
      <c r="I74" s="68"/>
      <c r="J74" s="68"/>
      <c r="K74" s="68"/>
      <c r="L74" s="68"/>
      <c r="M74" s="68"/>
      <c r="N74" s="215"/>
      <c r="P74" s="216"/>
      <c r="X74" s="84"/>
      <c r="Y74" s="84"/>
      <c r="Z74" s="217"/>
    </row>
    <row r="75" spans="2:31" x14ac:dyDescent="0.2">
      <c r="B75" s="213"/>
      <c r="C75" s="69"/>
      <c r="D75" s="68"/>
      <c r="E75" s="68"/>
      <c r="F75" s="68"/>
      <c r="G75" s="68"/>
      <c r="H75" s="83"/>
      <c r="I75" s="68"/>
      <c r="J75" s="68"/>
      <c r="K75" s="68"/>
      <c r="L75" s="68"/>
      <c r="M75" s="68"/>
      <c r="N75" s="215"/>
      <c r="P75" s="216"/>
      <c r="X75" s="84"/>
      <c r="Y75" s="84"/>
      <c r="Z75" s="217"/>
      <c r="AE75" s="369"/>
    </row>
    <row r="76" spans="2:31" x14ac:dyDescent="0.2">
      <c r="B76" s="213"/>
      <c r="C76" s="69"/>
      <c r="D76" s="68"/>
      <c r="E76" s="68"/>
      <c r="F76" s="68"/>
      <c r="G76" s="68"/>
      <c r="H76" s="83"/>
      <c r="I76" s="68"/>
      <c r="J76" s="68"/>
      <c r="K76" s="68"/>
      <c r="L76" s="68"/>
      <c r="M76" s="68"/>
      <c r="N76" s="215"/>
      <c r="P76" s="216"/>
      <c r="X76" s="84"/>
      <c r="Y76" s="84"/>
      <c r="Z76" s="217"/>
    </row>
    <row r="77" spans="2:31" x14ac:dyDescent="0.2">
      <c r="B77" s="213"/>
      <c r="C77" s="69"/>
      <c r="D77" s="68"/>
      <c r="E77" s="68"/>
      <c r="F77" s="68"/>
      <c r="G77" s="68"/>
      <c r="H77" s="83"/>
      <c r="I77" s="68"/>
      <c r="J77" s="68"/>
      <c r="K77" s="68"/>
      <c r="L77" s="68"/>
      <c r="M77" s="68"/>
      <c r="N77" s="215"/>
      <c r="P77" s="216"/>
      <c r="X77" s="84"/>
      <c r="Y77" s="84"/>
      <c r="Z77" s="217"/>
    </row>
    <row r="78" spans="2:31" x14ac:dyDescent="0.2">
      <c r="B78" s="213"/>
      <c r="C78" s="69"/>
      <c r="D78" s="68"/>
      <c r="E78" s="68"/>
      <c r="F78" s="68"/>
      <c r="G78" s="68"/>
      <c r="H78" s="83"/>
      <c r="I78" s="68"/>
      <c r="J78" s="68"/>
      <c r="K78" s="68"/>
      <c r="L78" s="68"/>
      <c r="M78" s="68"/>
      <c r="N78" s="215"/>
      <c r="P78" s="216"/>
      <c r="X78" s="84"/>
      <c r="Y78" s="84"/>
      <c r="Z78" s="217"/>
    </row>
    <row r="79" spans="2:31" x14ac:dyDescent="0.2">
      <c r="B79" s="213"/>
      <c r="C79" s="69"/>
      <c r="D79" s="68"/>
      <c r="E79" s="68"/>
      <c r="F79" s="68"/>
      <c r="G79" s="68"/>
      <c r="H79" s="83"/>
      <c r="I79" s="68"/>
      <c r="J79" s="68"/>
      <c r="K79" s="68"/>
      <c r="L79" s="68"/>
      <c r="M79" s="68"/>
      <c r="N79" s="215"/>
      <c r="P79" s="216"/>
      <c r="X79" s="84"/>
      <c r="Y79" s="84"/>
      <c r="Z79" s="217"/>
    </row>
    <row r="80" spans="2:31" x14ac:dyDescent="0.2">
      <c r="B80" s="213"/>
      <c r="C80" s="69"/>
      <c r="D80" s="68"/>
      <c r="E80" s="68"/>
      <c r="F80" s="68"/>
      <c r="G80" s="68"/>
      <c r="H80" s="83"/>
      <c r="I80" s="68"/>
      <c r="J80" s="68"/>
      <c r="K80" s="68"/>
      <c r="L80" s="68"/>
      <c r="M80" s="68"/>
      <c r="N80" s="215"/>
      <c r="P80" s="216"/>
      <c r="X80" s="84"/>
      <c r="Y80" s="84"/>
      <c r="Z80" s="217"/>
    </row>
    <row r="81" spans="2:26" x14ac:dyDescent="0.2">
      <c r="B81" s="213"/>
      <c r="C81" s="69"/>
      <c r="D81" s="68"/>
      <c r="E81" s="68"/>
      <c r="F81" s="68"/>
      <c r="G81" s="68"/>
      <c r="H81" s="83"/>
      <c r="I81" s="68"/>
      <c r="J81" s="68"/>
      <c r="K81" s="68"/>
      <c r="L81" s="68"/>
      <c r="M81" s="68"/>
      <c r="N81" s="215"/>
      <c r="P81" s="216"/>
      <c r="X81" s="84"/>
      <c r="Y81" s="84"/>
      <c r="Z81" s="217"/>
    </row>
    <row r="82" spans="2:26" x14ac:dyDescent="0.2">
      <c r="B82" s="213"/>
      <c r="C82" s="69"/>
      <c r="D82" s="68"/>
      <c r="E82" s="68"/>
      <c r="F82" s="68"/>
      <c r="G82" s="68"/>
      <c r="H82" s="83"/>
      <c r="I82" s="68"/>
      <c r="J82" s="68"/>
      <c r="K82" s="68"/>
      <c r="L82" s="68"/>
      <c r="M82" s="68"/>
      <c r="N82" s="215"/>
      <c r="P82" s="216"/>
      <c r="X82" s="84"/>
      <c r="Y82" s="84"/>
      <c r="Z82" s="217"/>
    </row>
    <row r="83" spans="2:26" x14ac:dyDescent="0.2">
      <c r="B83" s="213"/>
      <c r="C83" s="69"/>
      <c r="D83" s="68"/>
      <c r="E83" s="68"/>
      <c r="F83" s="68"/>
      <c r="G83" s="68"/>
      <c r="H83" s="83"/>
      <c r="I83" s="68"/>
      <c r="J83" s="68"/>
      <c r="K83" s="68"/>
      <c r="L83" s="68"/>
      <c r="M83" s="68"/>
      <c r="N83" s="215"/>
      <c r="P83" s="216"/>
      <c r="T83" s="998"/>
      <c r="U83" s="964"/>
      <c r="X83" s="84"/>
      <c r="Y83" s="84"/>
      <c r="Z83" s="217"/>
    </row>
    <row r="84" spans="2:26" x14ac:dyDescent="0.2">
      <c r="B84" s="213"/>
      <c r="C84" s="69"/>
      <c r="D84" s="68"/>
      <c r="E84" s="68"/>
      <c r="F84" s="68"/>
      <c r="G84" s="68"/>
      <c r="H84" s="83"/>
      <c r="I84" s="68"/>
      <c r="J84" s="68"/>
      <c r="K84" s="68"/>
      <c r="L84" s="68"/>
      <c r="M84" s="68"/>
      <c r="N84" s="215"/>
      <c r="P84" s="216"/>
      <c r="T84" s="964"/>
      <c r="U84" s="964"/>
      <c r="X84" s="84"/>
      <c r="Y84" s="84"/>
      <c r="Z84" s="217"/>
    </row>
    <row r="85" spans="2:26" x14ac:dyDescent="0.2">
      <c r="B85" s="213"/>
      <c r="C85" s="69"/>
      <c r="D85" s="68"/>
      <c r="E85" s="68"/>
      <c r="F85" s="68"/>
      <c r="G85" s="68"/>
      <c r="H85" s="83"/>
      <c r="I85" s="68"/>
      <c r="J85" s="68"/>
      <c r="K85" s="68"/>
      <c r="L85" s="68"/>
      <c r="M85" s="68"/>
      <c r="N85" s="215"/>
      <c r="P85" s="216"/>
      <c r="X85" s="84"/>
      <c r="Y85" s="84"/>
      <c r="Z85" s="217"/>
    </row>
    <row r="86" spans="2:26" x14ac:dyDescent="0.2">
      <c r="B86" s="213"/>
      <c r="C86" s="69"/>
      <c r="D86" s="68"/>
      <c r="E86" s="68"/>
      <c r="F86" s="68"/>
      <c r="G86" s="68"/>
      <c r="H86" s="83"/>
      <c r="I86" s="68"/>
      <c r="J86" s="68"/>
      <c r="K86" s="68"/>
      <c r="L86" s="68"/>
      <c r="M86" s="68"/>
      <c r="N86" s="215"/>
      <c r="P86" s="216"/>
      <c r="X86" s="84"/>
      <c r="Y86" s="84"/>
      <c r="Z86" s="217"/>
    </row>
    <row r="87" spans="2:26" ht="16.5" customHeight="1" x14ac:dyDescent="0.25">
      <c r="B87" s="213"/>
      <c r="C87" s="69"/>
      <c r="D87" s="68"/>
      <c r="E87" s="68"/>
      <c r="F87" s="68"/>
      <c r="G87" s="68"/>
      <c r="H87" s="83"/>
      <c r="I87" s="68"/>
      <c r="J87" s="68"/>
      <c r="K87" s="68"/>
      <c r="L87" s="68"/>
      <c r="M87" s="68"/>
      <c r="N87" s="215"/>
      <c r="P87" s="216"/>
      <c r="S87" s="374"/>
      <c r="T87" s="374"/>
      <c r="X87" s="84"/>
      <c r="Y87" s="84"/>
      <c r="Z87" s="217"/>
    </row>
    <row r="88" spans="2:26" ht="12.75" customHeight="1" x14ac:dyDescent="0.25">
      <c r="B88" s="216"/>
      <c r="N88" s="217"/>
      <c r="P88" s="216"/>
      <c r="S88" s="374"/>
      <c r="T88" s="374"/>
      <c r="X88" s="82"/>
      <c r="Y88" s="85"/>
      <c r="Z88" s="217"/>
    </row>
    <row r="89" spans="2:26" ht="12.75" customHeight="1" x14ac:dyDescent="0.2">
      <c r="B89" s="218"/>
      <c r="C89" s="219"/>
      <c r="D89" s="219"/>
      <c r="E89" s="219"/>
      <c r="F89" s="219"/>
      <c r="G89" s="219"/>
      <c r="H89" s="219"/>
      <c r="I89" s="219"/>
      <c r="J89" s="219"/>
      <c r="K89" s="219"/>
      <c r="L89" s="219"/>
      <c r="M89" s="219"/>
      <c r="N89" s="220"/>
      <c r="P89" s="218"/>
      <c r="Q89" s="219"/>
      <c r="R89" s="219"/>
      <c r="S89" s="219"/>
      <c r="T89" s="219"/>
      <c r="U89" s="219"/>
      <c r="V89" s="219"/>
      <c r="W89" s="219"/>
      <c r="X89" s="219"/>
      <c r="Y89" s="219"/>
      <c r="Z89" s="220"/>
    </row>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80">
    <mergeCell ref="B11:N11"/>
    <mergeCell ref="P11:Z11"/>
    <mergeCell ref="B13:C13"/>
    <mergeCell ref="D13:N13"/>
    <mergeCell ref="V13:W13"/>
    <mergeCell ref="Y13:Z13"/>
    <mergeCell ref="Y16:Z16"/>
    <mergeCell ref="V23:W23"/>
    <mergeCell ref="Y23:Z23"/>
    <mergeCell ref="V17:W17"/>
    <mergeCell ref="Y17:Z17"/>
    <mergeCell ref="V18:W18"/>
    <mergeCell ref="Y18:Z18"/>
    <mergeCell ref="V19:W19"/>
    <mergeCell ref="Y19:Z19"/>
    <mergeCell ref="V20:W20"/>
    <mergeCell ref="Y20:Z20"/>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V26:W26"/>
    <mergeCell ref="Y26:Z26"/>
    <mergeCell ref="V27:W27"/>
    <mergeCell ref="Y27:Z27"/>
    <mergeCell ref="V28:W28"/>
    <mergeCell ref="Y28:Z28"/>
    <mergeCell ref="V29:W29"/>
    <mergeCell ref="Y29:Z29"/>
    <mergeCell ref="V30:W30"/>
    <mergeCell ref="Y30:Z30"/>
    <mergeCell ref="V31:W31"/>
    <mergeCell ref="Y31:Z31"/>
    <mergeCell ref="V32:W32"/>
    <mergeCell ref="Y32:Z32"/>
    <mergeCell ref="V33:W33"/>
    <mergeCell ref="Y33:Z33"/>
    <mergeCell ref="V34:W34"/>
    <mergeCell ref="Y34:Z34"/>
    <mergeCell ref="V35:W35"/>
    <mergeCell ref="Y35:Z35"/>
    <mergeCell ref="P39:Z39"/>
    <mergeCell ref="T83:U84"/>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7680FA-1203-4C46-8C2C-3CDDB0171A95}">
  <sheetPr>
    <tabColor rgb="FF92D050"/>
    <pageSetUpPr fitToPage="1"/>
  </sheetPr>
  <dimension ref="A1:AB102"/>
  <sheetViews>
    <sheetView showGridLines="0" view="pageBreakPreview" topLeftCell="A15" zoomScale="50" zoomScaleNormal="40" zoomScaleSheetLayoutView="50" workbookViewId="0">
      <selection activeCell="S13" sqref="S13"/>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3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3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c r="B15" s="1009"/>
      <c r="C15" s="1009"/>
      <c r="D15" s="1009"/>
      <c r="E15" s="1009"/>
      <c r="F15" s="1009"/>
      <c r="G15" s="1009"/>
      <c r="H15" s="1009"/>
      <c r="I15" s="1009"/>
      <c r="J15" s="1009"/>
      <c r="K15" s="1009"/>
      <c r="L15" s="1009"/>
      <c r="M15" s="1009"/>
      <c r="N15" s="1009"/>
      <c r="O15" s="1009"/>
      <c r="P15" s="1009"/>
      <c r="Q15" s="1009"/>
      <c r="R15" s="1009"/>
      <c r="S15" s="1009"/>
      <c r="T15" s="1009"/>
      <c r="U15" s="1009"/>
      <c r="V15" s="1009"/>
      <c r="W15" s="1009"/>
      <c r="X15" s="1009"/>
      <c r="Y15" s="1009"/>
      <c r="Z15" s="1009"/>
    </row>
    <row r="16" spans="1:28" ht="15" customHeight="1" x14ac:dyDescent="0.2">
      <c r="B16" s="1009"/>
      <c r="C16" s="1009"/>
      <c r="D16" s="1009"/>
      <c r="E16" s="1009"/>
      <c r="F16" s="1009"/>
      <c r="G16" s="1009"/>
      <c r="H16" s="1009"/>
      <c r="I16" s="1009"/>
      <c r="J16" s="1009"/>
      <c r="K16" s="1009"/>
      <c r="L16" s="1009"/>
      <c r="M16" s="1009"/>
      <c r="N16" s="1009"/>
      <c r="O16" s="1009"/>
      <c r="P16" s="1009"/>
      <c r="Q16" s="1009"/>
      <c r="R16" s="1009"/>
      <c r="S16" s="1009"/>
      <c r="T16" s="1009"/>
      <c r="U16" s="1009"/>
      <c r="V16" s="1009"/>
      <c r="W16" s="1009"/>
      <c r="X16" s="1009"/>
      <c r="Y16" s="1009"/>
      <c r="Z16" s="1009"/>
    </row>
    <row r="17" spans="2:26" ht="13.15" customHeight="1" x14ac:dyDescent="0.2">
      <c r="B17" s="1009"/>
      <c r="C17" s="1009"/>
      <c r="D17" s="1009"/>
      <c r="E17" s="1009"/>
      <c r="F17" s="1009"/>
      <c r="G17" s="1009"/>
      <c r="H17" s="1009"/>
      <c r="I17" s="1009"/>
      <c r="J17" s="1009"/>
      <c r="K17" s="1009"/>
      <c r="L17" s="1009"/>
      <c r="M17" s="1009"/>
      <c r="N17" s="1009"/>
      <c r="O17" s="1009"/>
      <c r="P17" s="1009"/>
      <c r="Q17" s="1009"/>
      <c r="R17" s="1009"/>
      <c r="S17" s="1009"/>
      <c r="T17" s="1009"/>
      <c r="U17" s="1009"/>
      <c r="V17" s="1009"/>
      <c r="W17" s="1009"/>
      <c r="X17" s="1009"/>
      <c r="Y17" s="1009"/>
      <c r="Z17" s="1009"/>
    </row>
    <row r="18" spans="2:26" ht="15" customHeight="1" x14ac:dyDescent="0.2">
      <c r="B18" s="1009"/>
      <c r="C18" s="1009"/>
      <c r="D18" s="1009"/>
      <c r="E18" s="1009"/>
      <c r="F18" s="1009"/>
      <c r="G18" s="1009"/>
      <c r="H18" s="1009"/>
      <c r="I18" s="1009"/>
      <c r="J18" s="1009"/>
      <c r="K18" s="1009"/>
      <c r="L18" s="1009"/>
      <c r="M18" s="1009"/>
      <c r="N18" s="1009"/>
      <c r="O18" s="1009"/>
      <c r="P18" s="1009"/>
      <c r="Q18" s="1009"/>
      <c r="R18" s="1009"/>
      <c r="S18" s="1009"/>
      <c r="T18" s="1009"/>
      <c r="U18" s="1009"/>
      <c r="V18" s="1009"/>
      <c r="W18" s="1009"/>
      <c r="X18" s="1009"/>
      <c r="Y18" s="1009"/>
      <c r="Z18" s="1009"/>
    </row>
    <row r="19" spans="2:26" ht="15" customHeight="1" x14ac:dyDescent="0.2">
      <c r="B19" s="1009"/>
      <c r="C19" s="1009"/>
      <c r="D19" s="1009"/>
      <c r="E19" s="1009"/>
      <c r="F19" s="1009"/>
      <c r="G19" s="1009"/>
      <c r="H19" s="1009"/>
      <c r="I19" s="1009"/>
      <c r="J19" s="1009"/>
      <c r="K19" s="1009"/>
      <c r="L19" s="1009"/>
      <c r="M19" s="1009"/>
      <c r="N19" s="1009"/>
      <c r="O19" s="1009"/>
      <c r="P19" s="1009"/>
      <c r="Q19" s="1009"/>
      <c r="R19" s="1009"/>
      <c r="S19" s="1009"/>
      <c r="T19" s="1009"/>
      <c r="U19" s="1009"/>
      <c r="V19" s="1009"/>
      <c r="W19" s="1009"/>
      <c r="X19" s="1009"/>
      <c r="Y19" s="1009"/>
      <c r="Z19" s="1009"/>
    </row>
    <row r="20" spans="2:26" ht="15.6" customHeight="1" x14ac:dyDescent="0.2">
      <c r="B20" s="1009"/>
      <c r="C20" s="1009"/>
      <c r="D20" s="1009"/>
      <c r="E20" s="1009"/>
      <c r="F20" s="1009"/>
      <c r="G20" s="1009"/>
      <c r="H20" s="1009"/>
      <c r="I20" s="1009"/>
      <c r="J20" s="1009"/>
      <c r="K20" s="1009"/>
      <c r="L20" s="1009"/>
      <c r="M20" s="1009"/>
      <c r="N20" s="1009"/>
      <c r="O20" s="1009"/>
      <c r="P20" s="1009"/>
      <c r="Q20" s="1009"/>
      <c r="R20" s="1009"/>
      <c r="S20" s="1009"/>
      <c r="T20" s="1009"/>
      <c r="U20" s="1009"/>
      <c r="V20" s="1009"/>
      <c r="W20" s="1009"/>
      <c r="X20" s="1009"/>
      <c r="Y20" s="1009"/>
      <c r="Z20" s="1009"/>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B11:Z12"/>
    <mergeCell ref="B15:C20"/>
    <mergeCell ref="D15:Z20"/>
    <mergeCell ref="D27:F28"/>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204CE-F521-49BE-8523-782E30E7B253}">
  <sheetPr>
    <tabColor rgb="FF92D050"/>
    <pageSetUpPr fitToPage="1"/>
  </sheetPr>
  <dimension ref="A1:AB102"/>
  <sheetViews>
    <sheetView showGridLines="0" view="pageBreakPreview" zoomScale="40" zoomScaleNormal="40" zoomScaleSheetLayoutView="40" workbookViewId="0">
      <selection activeCell="S13" sqref="S13"/>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3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3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c r="B15" s="1009"/>
      <c r="C15" s="1009"/>
      <c r="D15" s="1009"/>
      <c r="E15" s="1009"/>
      <c r="F15" s="1009"/>
      <c r="G15" s="1009"/>
      <c r="H15" s="1009"/>
      <c r="I15" s="1009"/>
      <c r="J15" s="1009"/>
      <c r="K15" s="1009"/>
      <c r="L15" s="1009"/>
      <c r="M15" s="1009"/>
      <c r="N15" s="1009"/>
      <c r="O15" s="1009"/>
      <c r="P15" s="1009"/>
      <c r="Q15" s="1009"/>
      <c r="R15" s="1009"/>
      <c r="S15" s="1009"/>
      <c r="T15" s="1009"/>
      <c r="U15" s="1009"/>
      <c r="V15" s="1009"/>
      <c r="W15" s="1009"/>
      <c r="X15" s="1009"/>
      <c r="Y15" s="1009"/>
      <c r="Z15" s="1009"/>
    </row>
    <row r="16" spans="1:28" ht="15" customHeight="1" x14ac:dyDescent="0.2">
      <c r="B16" s="1009"/>
      <c r="C16" s="1009"/>
      <c r="D16" s="1009"/>
      <c r="E16" s="1009"/>
      <c r="F16" s="1009"/>
      <c r="G16" s="1009"/>
      <c r="H16" s="1009"/>
      <c r="I16" s="1009"/>
      <c r="J16" s="1009"/>
      <c r="K16" s="1009"/>
      <c r="L16" s="1009"/>
      <c r="M16" s="1009"/>
      <c r="N16" s="1009"/>
      <c r="O16" s="1009"/>
      <c r="P16" s="1009"/>
      <c r="Q16" s="1009"/>
      <c r="R16" s="1009"/>
      <c r="S16" s="1009"/>
      <c r="T16" s="1009"/>
      <c r="U16" s="1009"/>
      <c r="V16" s="1009"/>
      <c r="W16" s="1009"/>
      <c r="X16" s="1009"/>
      <c r="Y16" s="1009"/>
      <c r="Z16" s="1009"/>
    </row>
    <row r="17" spans="2:26" ht="13.15" customHeight="1" x14ac:dyDescent="0.2">
      <c r="B17" s="1009"/>
      <c r="C17" s="1009"/>
      <c r="D17" s="1009"/>
      <c r="E17" s="1009"/>
      <c r="F17" s="1009"/>
      <c r="G17" s="1009"/>
      <c r="H17" s="1009"/>
      <c r="I17" s="1009"/>
      <c r="J17" s="1009"/>
      <c r="K17" s="1009"/>
      <c r="L17" s="1009"/>
      <c r="M17" s="1009"/>
      <c r="N17" s="1009"/>
      <c r="O17" s="1009"/>
      <c r="P17" s="1009"/>
      <c r="Q17" s="1009"/>
      <c r="R17" s="1009"/>
      <c r="S17" s="1009"/>
      <c r="T17" s="1009"/>
      <c r="U17" s="1009"/>
      <c r="V17" s="1009"/>
      <c r="W17" s="1009"/>
      <c r="X17" s="1009"/>
      <c r="Y17" s="1009"/>
      <c r="Z17" s="1009"/>
    </row>
    <row r="18" spans="2:26" ht="15" customHeight="1" x14ac:dyDescent="0.2">
      <c r="B18" s="1009"/>
      <c r="C18" s="1009"/>
      <c r="D18" s="1009"/>
      <c r="E18" s="1009"/>
      <c r="F18" s="1009"/>
      <c r="G18" s="1009"/>
      <c r="H18" s="1009"/>
      <c r="I18" s="1009"/>
      <c r="J18" s="1009"/>
      <c r="K18" s="1009"/>
      <c r="L18" s="1009"/>
      <c r="M18" s="1009"/>
      <c r="N18" s="1009"/>
      <c r="O18" s="1009"/>
      <c r="P18" s="1009"/>
      <c r="Q18" s="1009"/>
      <c r="R18" s="1009"/>
      <c r="S18" s="1009"/>
      <c r="T18" s="1009"/>
      <c r="U18" s="1009"/>
      <c r="V18" s="1009"/>
      <c r="W18" s="1009"/>
      <c r="X18" s="1009"/>
      <c r="Y18" s="1009"/>
      <c r="Z18" s="1009"/>
    </row>
    <row r="19" spans="2:26" ht="15" customHeight="1" x14ac:dyDescent="0.2">
      <c r="B19" s="1009"/>
      <c r="C19" s="1009"/>
      <c r="D19" s="1009"/>
      <c r="E19" s="1009"/>
      <c r="F19" s="1009"/>
      <c r="G19" s="1009"/>
      <c r="H19" s="1009"/>
      <c r="I19" s="1009"/>
      <c r="J19" s="1009"/>
      <c r="K19" s="1009"/>
      <c r="L19" s="1009"/>
      <c r="M19" s="1009"/>
      <c r="N19" s="1009"/>
      <c r="O19" s="1009"/>
      <c r="P19" s="1009"/>
      <c r="Q19" s="1009"/>
      <c r="R19" s="1009"/>
      <c r="S19" s="1009"/>
      <c r="T19" s="1009"/>
      <c r="U19" s="1009"/>
      <c r="V19" s="1009"/>
      <c r="W19" s="1009"/>
      <c r="X19" s="1009"/>
      <c r="Y19" s="1009"/>
      <c r="Z19" s="1009"/>
    </row>
    <row r="20" spans="2:26" ht="15.6" customHeight="1" x14ac:dyDescent="0.2">
      <c r="B20" s="1009"/>
      <c r="C20" s="1009"/>
      <c r="D20" s="1009"/>
      <c r="E20" s="1009"/>
      <c r="F20" s="1009"/>
      <c r="G20" s="1009"/>
      <c r="H20" s="1009"/>
      <c r="I20" s="1009"/>
      <c r="J20" s="1009"/>
      <c r="K20" s="1009"/>
      <c r="L20" s="1009"/>
      <c r="M20" s="1009"/>
      <c r="N20" s="1009"/>
      <c r="O20" s="1009"/>
      <c r="P20" s="1009"/>
      <c r="Q20" s="1009"/>
      <c r="R20" s="1009"/>
      <c r="S20" s="1009"/>
      <c r="T20" s="1009"/>
      <c r="U20" s="1009"/>
      <c r="V20" s="1009"/>
      <c r="W20" s="1009"/>
      <c r="X20" s="1009"/>
      <c r="Y20" s="1009"/>
      <c r="Z20" s="1009"/>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B11:Z12"/>
    <mergeCell ref="B15:C20"/>
    <mergeCell ref="D15:Z20"/>
    <mergeCell ref="D27:F28"/>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D4980-AE4D-4A8E-B016-9F10A886E886}">
  <sheetPr>
    <tabColor rgb="FF92D050"/>
    <pageSetUpPr fitToPage="1"/>
  </sheetPr>
  <dimension ref="A1:AB102"/>
  <sheetViews>
    <sheetView showGridLines="0" view="pageBreakPreview" zoomScale="55" zoomScaleNormal="40" zoomScaleSheetLayoutView="55" workbookViewId="0">
      <selection activeCell="S13" sqref="S13"/>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3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3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323</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B11:Z12"/>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8B143-42F3-486D-BF8A-BD6883E4F1D9}">
  <sheetPr>
    <tabColor rgb="FF92D050"/>
    <pageSetUpPr fitToPage="1"/>
  </sheetPr>
  <dimension ref="A1:AE102"/>
  <sheetViews>
    <sheetView showGridLines="0" view="pageBreakPreview" zoomScale="50" zoomScaleNormal="40" zoomScaleSheetLayoutView="50" workbookViewId="0">
      <selection activeCell="D14" sqref="D14:N19"/>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70"/>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70"/>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767"/>
      <c r="V13" s="981" t="s">
        <v>58</v>
      </c>
      <c r="W13" s="981"/>
      <c r="X13" s="767" t="s">
        <v>67</v>
      </c>
      <c r="Y13" s="981" t="s">
        <v>78</v>
      </c>
      <c r="Z13" s="981"/>
    </row>
    <row r="14" spans="1:28" ht="14.25" customHeight="1" x14ac:dyDescent="0.2">
      <c r="B14" s="950" t="s">
        <v>149</v>
      </c>
      <c r="C14" s="951"/>
      <c r="D14" s="956" t="s">
        <v>163</v>
      </c>
      <c r="E14" s="956"/>
      <c r="F14" s="956"/>
      <c r="G14" s="956"/>
      <c r="H14" s="956"/>
      <c r="I14" s="956"/>
      <c r="J14" s="956"/>
      <c r="K14" s="956"/>
      <c r="L14" s="956"/>
      <c r="M14" s="956"/>
      <c r="N14" s="956"/>
      <c r="P14" s="286"/>
      <c r="Q14" s="768"/>
      <c r="R14" s="768"/>
      <c r="S14" s="768"/>
      <c r="T14" s="768"/>
      <c r="U14" s="768"/>
      <c r="V14" s="957"/>
      <c r="W14" s="957"/>
      <c r="X14" s="965" t="s">
        <v>322</v>
      </c>
      <c r="Y14" s="957"/>
      <c r="Z14" s="957"/>
    </row>
    <row r="15" spans="1:28" ht="15" customHeight="1" x14ac:dyDescent="0.2">
      <c r="B15" s="952"/>
      <c r="C15" s="953"/>
      <c r="D15" s="956"/>
      <c r="E15" s="956"/>
      <c r="F15" s="956"/>
      <c r="G15" s="956"/>
      <c r="H15" s="956"/>
      <c r="I15" s="956"/>
      <c r="J15" s="956"/>
      <c r="K15" s="956"/>
      <c r="L15" s="956"/>
      <c r="M15" s="956"/>
      <c r="N15" s="956"/>
      <c r="O15" s="70"/>
      <c r="P15" s="287"/>
      <c r="Q15" s="768"/>
      <c r="R15" s="768"/>
      <c r="S15" s="968"/>
      <c r="T15" s="969"/>
      <c r="U15" s="769"/>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768"/>
      <c r="R16" s="768"/>
      <c r="S16" s="769"/>
      <c r="T16" s="769"/>
      <c r="U16" s="769"/>
      <c r="V16" s="970"/>
      <c r="W16" s="970"/>
      <c r="X16" s="966"/>
      <c r="Y16" s="957"/>
      <c r="Z16" s="957"/>
    </row>
    <row r="17" spans="2:26" ht="20.25" x14ac:dyDescent="0.3">
      <c r="B17" s="952"/>
      <c r="C17" s="953"/>
      <c r="D17" s="956"/>
      <c r="E17" s="956"/>
      <c r="F17" s="956"/>
      <c r="G17" s="956"/>
      <c r="H17" s="956"/>
      <c r="I17" s="956"/>
      <c r="J17" s="956"/>
      <c r="K17" s="956"/>
      <c r="L17" s="956"/>
      <c r="M17" s="956"/>
      <c r="N17" s="956"/>
      <c r="O17" s="70"/>
      <c r="P17" s="287"/>
      <c r="Q17" s="768"/>
      <c r="R17" s="768"/>
      <c r="S17" s="769"/>
      <c r="T17" s="769"/>
      <c r="U17" s="459" t="s">
        <v>300</v>
      </c>
      <c r="V17" s="982">
        <v>12.35</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768"/>
      <c r="R18" s="768"/>
      <c r="S18" s="769"/>
      <c r="T18" s="769"/>
      <c r="U18" s="769"/>
      <c r="V18" s="970"/>
      <c r="W18" s="970"/>
      <c r="X18" s="966"/>
      <c r="Y18" s="957"/>
      <c r="Z18" s="957"/>
    </row>
    <row r="19" spans="2:26" ht="15" customHeight="1" x14ac:dyDescent="0.2">
      <c r="B19" s="954"/>
      <c r="C19" s="955"/>
      <c r="D19" s="956"/>
      <c r="E19" s="956"/>
      <c r="F19" s="956"/>
      <c r="G19" s="956"/>
      <c r="H19" s="956"/>
      <c r="I19" s="956"/>
      <c r="J19" s="956"/>
      <c r="K19" s="956"/>
      <c r="L19" s="956"/>
      <c r="M19" s="956"/>
      <c r="N19" s="956"/>
      <c r="O19" s="70"/>
      <c r="P19" s="287"/>
      <c r="Q19" s="768"/>
      <c r="R19" s="768"/>
      <c r="S19" s="769"/>
      <c r="T19" s="769"/>
      <c r="U19" s="420"/>
      <c r="V19" s="968"/>
      <c r="W19" s="969"/>
      <c r="X19" s="966"/>
      <c r="Y19" s="984"/>
      <c r="Z19" s="984"/>
    </row>
    <row r="20" spans="2:26" ht="15.6" customHeight="1" x14ac:dyDescent="0.2">
      <c r="B20" s="231"/>
      <c r="C20" s="69"/>
      <c r="D20" s="68" t="s">
        <v>407</v>
      </c>
      <c r="E20" s="68"/>
      <c r="F20" s="68"/>
      <c r="G20" s="68"/>
      <c r="H20" s="83"/>
      <c r="I20" s="68"/>
      <c r="J20" s="68"/>
      <c r="K20" s="70"/>
      <c r="L20" s="70"/>
      <c r="M20" s="70"/>
      <c r="N20" s="214"/>
      <c r="O20" s="70"/>
      <c r="P20" s="287"/>
      <c r="Q20" s="768"/>
      <c r="R20" s="768"/>
      <c r="S20" s="768"/>
      <c r="T20" s="768"/>
      <c r="U20" s="768"/>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768"/>
      <c r="R21" s="768"/>
      <c r="S21" s="768"/>
      <c r="T21" s="768"/>
      <c r="U21" s="768"/>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768"/>
      <c r="R22" s="768"/>
      <c r="S22" s="768"/>
      <c r="T22" s="768"/>
      <c r="X22" s="966"/>
      <c r="Y22" s="421"/>
      <c r="Z22" s="421"/>
    </row>
    <row r="23" spans="2:26" ht="15" customHeight="1" x14ac:dyDescent="0.2">
      <c r="B23" s="213"/>
      <c r="C23" s="69"/>
      <c r="D23" s="68"/>
      <c r="E23" s="68"/>
      <c r="F23" s="68"/>
      <c r="G23" s="68"/>
      <c r="H23" s="83"/>
      <c r="I23" s="68"/>
      <c r="J23" s="68"/>
      <c r="K23" s="70"/>
      <c r="L23" s="70"/>
      <c r="M23" s="70"/>
      <c r="N23" s="214"/>
      <c r="O23" s="70"/>
      <c r="P23" s="287"/>
      <c r="Q23" s="768"/>
      <c r="R23" s="768"/>
      <c r="S23" s="768"/>
      <c r="T23" s="768"/>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768"/>
      <c r="R24" s="768"/>
      <c r="S24" s="768"/>
      <c r="T24" s="768"/>
      <c r="U24" s="768"/>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768"/>
      <c r="R25" s="768"/>
      <c r="S25" s="768"/>
      <c r="T25" s="768"/>
      <c r="U25" s="768"/>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768"/>
      <c r="R26" s="768"/>
      <c r="S26" s="768"/>
      <c r="T26" s="768"/>
      <c r="U26" s="768"/>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768"/>
      <c r="R27" s="768"/>
      <c r="S27" s="768"/>
      <c r="T27" s="768"/>
      <c r="U27" s="768"/>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768"/>
      <c r="R28" s="768"/>
      <c r="S28" s="768"/>
      <c r="T28" s="768"/>
      <c r="U28" s="768"/>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768"/>
      <c r="R29" s="768"/>
      <c r="S29" s="768"/>
      <c r="T29" s="768"/>
      <c r="U29" s="768"/>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768"/>
      <c r="R30" s="768"/>
      <c r="S30" s="768"/>
      <c r="T30" s="768"/>
      <c r="U30" s="768"/>
      <c r="V30" s="957"/>
      <c r="W30" s="957"/>
      <c r="X30" s="966"/>
      <c r="Y30" s="957"/>
      <c r="Z30" s="957"/>
    </row>
    <row r="31" spans="2:26" ht="13.9" customHeight="1" x14ac:dyDescent="0.2">
      <c r="B31" s="213"/>
      <c r="C31" s="69"/>
      <c r="D31" s="68"/>
      <c r="E31" s="68"/>
      <c r="F31" s="68"/>
      <c r="G31" s="68"/>
      <c r="H31" s="83"/>
      <c r="I31" s="68"/>
      <c r="J31" s="68"/>
      <c r="K31" s="70"/>
      <c r="L31" s="70"/>
      <c r="M31" s="70"/>
      <c r="N31" s="214"/>
      <c r="O31" s="70"/>
      <c r="P31" s="287"/>
      <c r="Q31" s="768"/>
      <c r="R31" s="768"/>
      <c r="S31" s="768"/>
      <c r="T31" s="768"/>
      <c r="U31" s="768"/>
      <c r="V31" s="957"/>
      <c r="W31" s="957"/>
      <c r="X31" s="966"/>
      <c r="Y31" s="957"/>
      <c r="Z31" s="957"/>
    </row>
    <row r="32" spans="2:26" ht="13.9" customHeight="1" x14ac:dyDescent="0.2">
      <c r="B32" s="213"/>
      <c r="C32" s="69"/>
      <c r="D32" s="68"/>
      <c r="E32" s="68"/>
      <c r="F32" s="68"/>
      <c r="G32" s="68"/>
      <c r="H32" s="83"/>
      <c r="I32" s="68"/>
      <c r="J32" s="68"/>
      <c r="K32" s="70"/>
      <c r="L32" s="70"/>
      <c r="M32" s="70"/>
      <c r="N32" s="214"/>
      <c r="O32" s="70"/>
      <c r="P32" s="287"/>
      <c r="Q32" s="768"/>
      <c r="R32" s="768"/>
      <c r="S32" s="768"/>
      <c r="T32" s="768"/>
      <c r="U32" s="768"/>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768"/>
      <c r="R33" s="768"/>
      <c r="S33" s="768"/>
      <c r="T33" s="768"/>
      <c r="U33" s="768"/>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768"/>
      <c r="R34" s="768"/>
      <c r="S34" s="768"/>
      <c r="T34" s="768"/>
      <c r="U34" s="768"/>
      <c r="V34" s="957"/>
      <c r="W34" s="957"/>
      <c r="X34" s="967"/>
      <c r="Y34" s="957"/>
      <c r="Z34" s="957"/>
    </row>
    <row r="35" spans="2:26" ht="18" x14ac:dyDescent="0.25">
      <c r="B35" s="213"/>
      <c r="C35" s="69"/>
      <c r="D35" s="68"/>
      <c r="E35" s="68"/>
      <c r="F35" s="68"/>
      <c r="G35" s="68"/>
      <c r="H35" s="83"/>
      <c r="I35" s="68"/>
      <c r="J35" s="68"/>
      <c r="K35" s="68"/>
      <c r="L35" s="68"/>
      <c r="M35" s="68"/>
      <c r="N35" s="215"/>
      <c r="P35" s="288"/>
      <c r="Q35" s="289"/>
      <c r="R35" s="290"/>
      <c r="S35" s="291"/>
      <c r="T35" s="292"/>
      <c r="U35" s="293" t="s">
        <v>76</v>
      </c>
      <c r="V35" s="958">
        <f>SUM(V17:W19)</f>
        <v>12.35</v>
      </c>
      <c r="W35" s="958"/>
      <c r="X35" s="294"/>
      <c r="Y35" s="959"/>
      <c r="Z35" s="960"/>
    </row>
    <row r="36" spans="2:26" x14ac:dyDescent="0.2">
      <c r="B36" s="213"/>
      <c r="C36" s="69"/>
      <c r="D36" s="68"/>
      <c r="E36" s="68"/>
      <c r="F36" s="68"/>
      <c r="G36" s="68"/>
      <c r="H36" s="83"/>
      <c r="I36" s="68"/>
      <c r="J36" s="68"/>
      <c r="K36" s="68"/>
      <c r="L36" s="68"/>
      <c r="M36" s="68"/>
      <c r="N36" s="215"/>
      <c r="P36" s="216"/>
      <c r="Z36" s="217"/>
    </row>
    <row r="37" spans="2:26"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999" t="s">
        <v>75</v>
      </c>
      <c r="Q39" s="999"/>
      <c r="R39" s="999"/>
      <c r="S39" s="999"/>
      <c r="T39" s="999"/>
      <c r="U39" s="999"/>
      <c r="V39" s="999"/>
      <c r="W39" s="999"/>
      <c r="X39" s="999"/>
      <c r="Y39" s="999"/>
      <c r="Z39" s="999"/>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31" x14ac:dyDescent="0.2">
      <c r="B65" s="213"/>
      <c r="C65" s="69"/>
      <c r="D65" s="68"/>
      <c r="E65" s="68"/>
      <c r="F65" s="68"/>
      <c r="G65" s="68"/>
      <c r="H65" s="83"/>
      <c r="I65" s="68"/>
      <c r="J65" s="68"/>
      <c r="K65" s="68"/>
      <c r="L65" s="68"/>
      <c r="M65" s="68"/>
      <c r="N65" s="215"/>
      <c r="P65" s="216"/>
      <c r="X65" s="84"/>
      <c r="Y65" s="84"/>
      <c r="Z65" s="217"/>
    </row>
    <row r="66" spans="2:31" x14ac:dyDescent="0.2">
      <c r="B66" s="213"/>
      <c r="C66" s="69"/>
      <c r="D66" s="68"/>
      <c r="E66" s="68"/>
      <c r="F66" s="68"/>
      <c r="G66" s="68"/>
      <c r="H66" s="83"/>
      <c r="I66" s="68"/>
      <c r="J66" s="68"/>
      <c r="K66" s="68"/>
      <c r="L66" s="68"/>
      <c r="M66" s="68"/>
      <c r="N66" s="215"/>
      <c r="P66" s="216"/>
      <c r="X66" s="84"/>
      <c r="Y66" s="84"/>
      <c r="Z66" s="217"/>
    </row>
    <row r="67" spans="2:31" x14ac:dyDescent="0.2">
      <c r="B67" s="213"/>
      <c r="C67" s="69"/>
      <c r="D67" s="68"/>
      <c r="E67" s="68"/>
      <c r="F67" s="68"/>
      <c r="G67" s="68"/>
      <c r="H67" s="83"/>
      <c r="I67" s="68"/>
      <c r="J67" s="68"/>
      <c r="K67" s="68"/>
      <c r="L67" s="68"/>
      <c r="M67" s="68"/>
      <c r="N67" s="215"/>
      <c r="P67" s="216"/>
      <c r="X67" s="84"/>
      <c r="Y67" s="84"/>
      <c r="Z67" s="217"/>
    </row>
    <row r="68" spans="2:31" x14ac:dyDescent="0.2">
      <c r="B68" s="213"/>
      <c r="C68" s="69"/>
      <c r="D68" s="68"/>
      <c r="E68" s="68"/>
      <c r="F68" s="68"/>
      <c r="G68" s="68"/>
      <c r="H68" s="83"/>
      <c r="I68" s="68"/>
      <c r="J68" s="68"/>
      <c r="K68" s="68"/>
      <c r="L68" s="68"/>
      <c r="M68" s="68"/>
      <c r="N68" s="215"/>
      <c r="P68" s="216"/>
      <c r="X68" s="84"/>
      <c r="Y68" s="84"/>
      <c r="Z68" s="217"/>
    </row>
    <row r="69" spans="2:31" x14ac:dyDescent="0.2">
      <c r="B69" s="213"/>
      <c r="C69" s="69"/>
      <c r="D69" s="68"/>
      <c r="E69" s="68"/>
      <c r="F69" s="68"/>
      <c r="G69" s="68"/>
      <c r="H69" s="83"/>
      <c r="I69" s="68"/>
      <c r="J69" s="68"/>
      <c r="K69" s="68"/>
      <c r="L69" s="68"/>
      <c r="M69" s="68"/>
      <c r="N69" s="215"/>
      <c r="P69" s="216"/>
      <c r="X69" s="84"/>
      <c r="Y69" s="84"/>
      <c r="Z69" s="217"/>
    </row>
    <row r="70" spans="2:31" x14ac:dyDescent="0.2">
      <c r="B70" s="213"/>
      <c r="C70" s="69"/>
      <c r="D70" s="68"/>
      <c r="E70" s="68"/>
      <c r="F70" s="68"/>
      <c r="G70" s="68"/>
      <c r="H70" s="83"/>
      <c r="I70" s="68"/>
      <c r="J70" s="68"/>
      <c r="K70" s="68"/>
      <c r="L70" s="68"/>
      <c r="M70" s="68"/>
      <c r="N70" s="215"/>
      <c r="P70" s="216"/>
      <c r="X70" s="84"/>
      <c r="Y70" s="84"/>
      <c r="Z70" s="217"/>
    </row>
    <row r="71" spans="2:31" x14ac:dyDescent="0.2">
      <c r="B71" s="213"/>
      <c r="C71" s="69"/>
      <c r="D71" s="68"/>
      <c r="E71" s="68"/>
      <c r="F71" s="68"/>
      <c r="G71" s="68"/>
      <c r="H71" s="83"/>
      <c r="I71" s="68"/>
      <c r="J71" s="68"/>
      <c r="K71" s="68"/>
      <c r="L71" s="68"/>
      <c r="M71" s="68"/>
      <c r="N71" s="215"/>
      <c r="P71" s="216"/>
      <c r="X71" s="84"/>
      <c r="Y71" s="84"/>
      <c r="Z71" s="217"/>
    </row>
    <row r="72" spans="2:31" x14ac:dyDescent="0.2">
      <c r="B72" s="213"/>
      <c r="C72" s="69"/>
      <c r="D72" s="68"/>
      <c r="E72" s="68"/>
      <c r="F72" s="68"/>
      <c r="G72" s="68"/>
      <c r="H72" s="83"/>
      <c r="I72" s="68"/>
      <c r="J72" s="68"/>
      <c r="K72" s="68"/>
      <c r="L72" s="68"/>
      <c r="M72" s="68"/>
      <c r="N72" s="215"/>
      <c r="P72" s="216"/>
      <c r="X72" s="84"/>
      <c r="Y72" s="84"/>
      <c r="Z72" s="217"/>
    </row>
    <row r="73" spans="2:31" x14ac:dyDescent="0.2">
      <c r="B73" s="213"/>
      <c r="C73" s="69"/>
      <c r="D73" s="68"/>
      <c r="E73" s="68"/>
      <c r="F73" s="68"/>
      <c r="G73" s="68"/>
      <c r="H73" s="83"/>
      <c r="I73" s="68"/>
      <c r="J73" s="68"/>
      <c r="K73" s="68"/>
      <c r="L73" s="68"/>
      <c r="M73" s="68"/>
      <c r="N73" s="215"/>
      <c r="P73" s="216"/>
      <c r="X73" s="84"/>
      <c r="Y73" s="84"/>
      <c r="Z73" s="217"/>
    </row>
    <row r="74" spans="2:31" x14ac:dyDescent="0.2">
      <c r="B74" s="213"/>
      <c r="C74" s="69"/>
      <c r="D74" s="68"/>
      <c r="E74" s="68"/>
      <c r="F74" s="68"/>
      <c r="G74" s="68"/>
      <c r="H74" s="83"/>
      <c r="I74" s="68"/>
      <c r="J74" s="68"/>
      <c r="K74" s="68"/>
      <c r="L74" s="68"/>
      <c r="M74" s="68"/>
      <c r="N74" s="215"/>
      <c r="P74" s="216"/>
      <c r="X74" s="84"/>
      <c r="Y74" s="84"/>
      <c r="Z74" s="217"/>
    </row>
    <row r="75" spans="2:31" x14ac:dyDescent="0.2">
      <c r="B75" s="213"/>
      <c r="C75" s="69"/>
      <c r="D75" s="68"/>
      <c r="E75" s="68"/>
      <c r="F75" s="68"/>
      <c r="G75" s="68"/>
      <c r="H75" s="83"/>
      <c r="I75" s="68"/>
      <c r="J75" s="68"/>
      <c r="K75" s="68"/>
      <c r="L75" s="68"/>
      <c r="M75" s="68"/>
      <c r="N75" s="215"/>
      <c r="P75" s="216"/>
      <c r="X75" s="84"/>
      <c r="Y75" s="84"/>
      <c r="Z75" s="217"/>
      <c r="AE75" s="369"/>
    </row>
    <row r="76" spans="2:31" x14ac:dyDescent="0.2">
      <c r="B76" s="213"/>
      <c r="C76" s="69"/>
      <c r="D76" s="68"/>
      <c r="E76" s="68"/>
      <c r="F76" s="68"/>
      <c r="G76" s="68"/>
      <c r="H76" s="83"/>
      <c r="I76" s="68"/>
      <c r="J76" s="68"/>
      <c r="K76" s="68"/>
      <c r="L76" s="68"/>
      <c r="M76" s="68"/>
      <c r="N76" s="215"/>
      <c r="P76" s="216"/>
      <c r="X76" s="84"/>
      <c r="Y76" s="84"/>
      <c r="Z76" s="217"/>
    </row>
    <row r="77" spans="2:31" x14ac:dyDescent="0.2">
      <c r="B77" s="213"/>
      <c r="C77" s="69"/>
      <c r="D77" s="68"/>
      <c r="E77" s="68"/>
      <c r="F77" s="68"/>
      <c r="G77" s="68"/>
      <c r="H77" s="83"/>
      <c r="I77" s="68"/>
      <c r="J77" s="68"/>
      <c r="K77" s="68"/>
      <c r="L77" s="68"/>
      <c r="M77" s="68"/>
      <c r="N77" s="215"/>
      <c r="P77" s="216"/>
      <c r="X77" s="84"/>
      <c r="Y77" s="84"/>
      <c r="Z77" s="217"/>
    </row>
    <row r="78" spans="2:31" x14ac:dyDescent="0.2">
      <c r="B78" s="213"/>
      <c r="C78" s="69"/>
      <c r="D78" s="68"/>
      <c r="E78" s="68"/>
      <c r="F78" s="68"/>
      <c r="G78" s="68"/>
      <c r="H78" s="83"/>
      <c r="I78" s="68"/>
      <c r="J78" s="68"/>
      <c r="K78" s="68"/>
      <c r="L78" s="68"/>
      <c r="M78" s="68"/>
      <c r="N78" s="215"/>
      <c r="P78" s="216"/>
      <c r="X78" s="84"/>
      <c r="Y78" s="84"/>
      <c r="Z78" s="217"/>
    </row>
    <row r="79" spans="2:31" x14ac:dyDescent="0.2">
      <c r="B79" s="213"/>
      <c r="C79" s="69"/>
      <c r="D79" s="68"/>
      <c r="E79" s="68"/>
      <c r="F79" s="68"/>
      <c r="G79" s="68"/>
      <c r="H79" s="83"/>
      <c r="I79" s="68"/>
      <c r="J79" s="68"/>
      <c r="K79" s="68"/>
      <c r="L79" s="68"/>
      <c r="M79" s="68"/>
      <c r="N79" s="215"/>
      <c r="P79" s="216"/>
      <c r="X79" s="84"/>
      <c r="Y79" s="84"/>
      <c r="Z79" s="217"/>
    </row>
    <row r="80" spans="2:31" x14ac:dyDescent="0.2">
      <c r="B80" s="213"/>
      <c r="C80" s="69"/>
      <c r="D80" s="68"/>
      <c r="E80" s="68"/>
      <c r="F80" s="68"/>
      <c r="G80" s="68"/>
      <c r="H80" s="83"/>
      <c r="I80" s="68"/>
      <c r="J80" s="68"/>
      <c r="K80" s="68"/>
      <c r="L80" s="68"/>
      <c r="M80" s="68"/>
      <c r="N80" s="215"/>
      <c r="P80" s="216"/>
      <c r="X80" s="84"/>
      <c r="Y80" s="84"/>
      <c r="Z80" s="217"/>
    </row>
    <row r="81" spans="2:26" x14ac:dyDescent="0.2">
      <c r="B81" s="213"/>
      <c r="C81" s="69"/>
      <c r="D81" s="68"/>
      <c r="E81" s="68"/>
      <c r="F81" s="68"/>
      <c r="G81" s="68"/>
      <c r="H81" s="83"/>
      <c r="I81" s="68"/>
      <c r="J81" s="68"/>
      <c r="K81" s="68"/>
      <c r="L81" s="68"/>
      <c r="M81" s="68"/>
      <c r="N81" s="215"/>
      <c r="P81" s="216"/>
      <c r="X81" s="84"/>
      <c r="Y81" s="84"/>
      <c r="Z81" s="217"/>
    </row>
    <row r="82" spans="2:26" x14ac:dyDescent="0.2">
      <c r="B82" s="213"/>
      <c r="C82" s="69"/>
      <c r="D82" s="68"/>
      <c r="E82" s="68"/>
      <c r="F82" s="68"/>
      <c r="G82" s="68"/>
      <c r="H82" s="83"/>
      <c r="I82" s="68"/>
      <c r="J82" s="68"/>
      <c r="K82" s="68"/>
      <c r="L82" s="68"/>
      <c r="M82" s="68"/>
      <c r="N82" s="215"/>
      <c r="P82" s="216"/>
      <c r="X82" s="84"/>
      <c r="Y82" s="84"/>
      <c r="Z82" s="217"/>
    </row>
    <row r="83" spans="2:26" x14ac:dyDescent="0.2">
      <c r="B83" s="213"/>
      <c r="C83" s="69"/>
      <c r="D83" s="68"/>
      <c r="E83" s="68"/>
      <c r="F83" s="68"/>
      <c r="G83" s="68"/>
      <c r="H83" s="83"/>
      <c r="I83" s="68"/>
      <c r="J83" s="68"/>
      <c r="K83" s="68"/>
      <c r="L83" s="68"/>
      <c r="M83" s="68"/>
      <c r="N83" s="215"/>
      <c r="P83" s="216"/>
      <c r="T83" s="998"/>
      <c r="U83" s="964"/>
      <c r="X83" s="84"/>
      <c r="Y83" s="84"/>
      <c r="Z83" s="217"/>
    </row>
    <row r="84" spans="2:26" x14ac:dyDescent="0.2">
      <c r="B84" s="213"/>
      <c r="C84" s="69"/>
      <c r="D84" s="68"/>
      <c r="E84" s="68"/>
      <c r="F84" s="68"/>
      <c r="G84" s="68"/>
      <c r="H84" s="83"/>
      <c r="I84" s="68"/>
      <c r="J84" s="68"/>
      <c r="K84" s="68"/>
      <c r="L84" s="68"/>
      <c r="M84" s="68"/>
      <c r="N84" s="215"/>
      <c r="P84" s="216"/>
      <c r="T84" s="964"/>
      <c r="U84" s="964"/>
      <c r="X84" s="84"/>
      <c r="Y84" s="84"/>
      <c r="Z84" s="217"/>
    </row>
    <row r="85" spans="2:26" x14ac:dyDescent="0.2">
      <c r="B85" s="213"/>
      <c r="C85" s="69"/>
      <c r="D85" s="68"/>
      <c r="E85" s="68"/>
      <c r="F85" s="68"/>
      <c r="G85" s="68"/>
      <c r="H85" s="83"/>
      <c r="I85" s="68"/>
      <c r="J85" s="68"/>
      <c r="K85" s="68"/>
      <c r="L85" s="68"/>
      <c r="M85" s="68"/>
      <c r="N85" s="215"/>
      <c r="P85" s="216"/>
      <c r="X85" s="84"/>
      <c r="Y85" s="84"/>
      <c r="Z85" s="217"/>
    </row>
    <row r="86" spans="2:26" x14ac:dyDescent="0.2">
      <c r="B86" s="213"/>
      <c r="C86" s="69"/>
      <c r="D86" s="68"/>
      <c r="E86" s="68"/>
      <c r="F86" s="68"/>
      <c r="G86" s="68"/>
      <c r="H86" s="83"/>
      <c r="I86" s="68"/>
      <c r="J86" s="68"/>
      <c r="K86" s="68"/>
      <c r="L86" s="68"/>
      <c r="M86" s="68"/>
      <c r="N86" s="215"/>
      <c r="P86" s="216"/>
      <c r="X86" s="84"/>
      <c r="Y86" s="84"/>
      <c r="Z86" s="217"/>
    </row>
    <row r="87" spans="2:26" ht="16.5" customHeight="1" x14ac:dyDescent="0.25">
      <c r="B87" s="213"/>
      <c r="C87" s="69"/>
      <c r="D87" s="68"/>
      <c r="E87" s="68"/>
      <c r="F87" s="68"/>
      <c r="G87" s="68"/>
      <c r="H87" s="83"/>
      <c r="I87" s="68"/>
      <c r="J87" s="68"/>
      <c r="K87" s="68"/>
      <c r="L87" s="68"/>
      <c r="M87" s="68"/>
      <c r="N87" s="215"/>
      <c r="P87" s="216"/>
      <c r="S87" s="374"/>
      <c r="T87" s="374"/>
      <c r="X87" s="84"/>
      <c r="Y87" s="84"/>
      <c r="Z87" s="217"/>
    </row>
    <row r="88" spans="2:26" ht="12.75" customHeight="1" x14ac:dyDescent="0.25">
      <c r="B88" s="216"/>
      <c r="N88" s="217"/>
      <c r="P88" s="216"/>
      <c r="S88" s="374"/>
      <c r="T88" s="374"/>
      <c r="X88" s="82"/>
      <c r="Y88" s="85"/>
      <c r="Z88" s="217"/>
    </row>
    <row r="89" spans="2:26" ht="12.75" customHeight="1" x14ac:dyDescent="0.2">
      <c r="B89" s="218"/>
      <c r="C89" s="219"/>
      <c r="D89" s="219"/>
      <c r="E89" s="219"/>
      <c r="F89" s="219"/>
      <c r="G89" s="219"/>
      <c r="H89" s="219"/>
      <c r="I89" s="219"/>
      <c r="J89" s="219"/>
      <c r="K89" s="219"/>
      <c r="L89" s="219"/>
      <c r="M89" s="219"/>
      <c r="N89" s="220"/>
      <c r="P89" s="218"/>
      <c r="Q89" s="219"/>
      <c r="R89" s="219"/>
      <c r="S89" s="219"/>
      <c r="T89" s="219"/>
      <c r="U89" s="219"/>
      <c r="V89" s="219"/>
      <c r="W89" s="219"/>
      <c r="X89" s="219"/>
      <c r="Y89" s="219"/>
      <c r="Z89" s="220"/>
    </row>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80">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V35:W35"/>
    <mergeCell ref="Y35:Z35"/>
    <mergeCell ref="P39:Z39"/>
    <mergeCell ref="T83:U84"/>
    <mergeCell ref="C92:F92"/>
    <mergeCell ref="H92:K92"/>
    <mergeCell ref="M92:P92"/>
    <mergeCell ref="R92:T92"/>
    <mergeCell ref="W92:Y92"/>
    <mergeCell ref="V32:W32"/>
    <mergeCell ref="Y32:Z32"/>
    <mergeCell ref="V33:W33"/>
    <mergeCell ref="Y33:Z33"/>
    <mergeCell ref="V34:W34"/>
    <mergeCell ref="Y34:Z34"/>
    <mergeCell ref="V29:W29"/>
    <mergeCell ref="Y29:Z29"/>
    <mergeCell ref="V30:W30"/>
    <mergeCell ref="Y30:Z30"/>
    <mergeCell ref="V31:W31"/>
    <mergeCell ref="Y31:Z31"/>
    <mergeCell ref="V26:W26"/>
    <mergeCell ref="Y26:Z26"/>
    <mergeCell ref="V27:W27"/>
    <mergeCell ref="Y27:Z27"/>
    <mergeCell ref="V28:W28"/>
    <mergeCell ref="Y28:Z28"/>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Y16:Z16"/>
    <mergeCell ref="V23:W23"/>
    <mergeCell ref="Y23:Z23"/>
    <mergeCell ref="V17:W17"/>
    <mergeCell ref="Y17:Z17"/>
    <mergeCell ref="V18:W18"/>
    <mergeCell ref="Y18:Z18"/>
    <mergeCell ref="V19:W19"/>
    <mergeCell ref="Y19:Z19"/>
    <mergeCell ref="V20:W20"/>
    <mergeCell ref="Y20:Z20"/>
    <mergeCell ref="B11:N11"/>
    <mergeCell ref="P11:Z11"/>
    <mergeCell ref="B13:C13"/>
    <mergeCell ref="D13:N13"/>
    <mergeCell ref="V13:W13"/>
    <mergeCell ref="Y13:Z13"/>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E1658-D1C5-4EF4-B30C-1F14ABE01449}">
  <sheetPr>
    <tabColor rgb="FF92D050"/>
    <pageSetUpPr fitToPage="1"/>
  </sheetPr>
  <dimension ref="A1:AB102"/>
  <sheetViews>
    <sheetView showGridLines="0" view="pageBreakPreview" topLeftCell="C1" zoomScale="50" zoomScaleNormal="40" zoomScaleSheetLayoutView="50" workbookViewId="0">
      <selection activeCell="D14" sqref="D14:N19"/>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70"/>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70"/>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c r="B15" s="1009"/>
      <c r="C15" s="1009"/>
      <c r="D15" s="1009"/>
      <c r="E15" s="1009"/>
      <c r="F15" s="1009"/>
      <c r="G15" s="1009"/>
      <c r="H15" s="1009"/>
      <c r="I15" s="1009"/>
      <c r="J15" s="1009"/>
      <c r="K15" s="1009"/>
      <c r="L15" s="1009"/>
      <c r="M15" s="1009"/>
      <c r="N15" s="1009"/>
      <c r="O15" s="1009"/>
      <c r="P15" s="1009"/>
      <c r="Q15" s="1009"/>
      <c r="R15" s="1009"/>
      <c r="S15" s="1009"/>
      <c r="T15" s="1009"/>
      <c r="U15" s="1009"/>
      <c r="V15" s="1009"/>
      <c r="W15" s="1009"/>
      <c r="X15" s="1009"/>
      <c r="Y15" s="1009"/>
      <c r="Z15" s="1009"/>
    </row>
    <row r="16" spans="1:28" ht="15" customHeight="1" x14ac:dyDescent="0.2">
      <c r="B16" s="1009"/>
      <c r="C16" s="1009"/>
      <c r="D16" s="1009"/>
      <c r="E16" s="1009"/>
      <c r="F16" s="1009"/>
      <c r="G16" s="1009"/>
      <c r="H16" s="1009"/>
      <c r="I16" s="1009"/>
      <c r="J16" s="1009"/>
      <c r="K16" s="1009"/>
      <c r="L16" s="1009"/>
      <c r="M16" s="1009"/>
      <c r="N16" s="1009"/>
      <c r="O16" s="1009"/>
      <c r="P16" s="1009"/>
      <c r="Q16" s="1009"/>
      <c r="R16" s="1009"/>
      <c r="S16" s="1009"/>
      <c r="T16" s="1009"/>
      <c r="U16" s="1009"/>
      <c r="V16" s="1009"/>
      <c r="W16" s="1009"/>
      <c r="X16" s="1009"/>
      <c r="Y16" s="1009"/>
      <c r="Z16" s="1009"/>
    </row>
    <row r="17" spans="2:26" ht="13.15" customHeight="1" x14ac:dyDescent="0.2">
      <c r="B17" s="1009"/>
      <c r="C17" s="1009"/>
      <c r="D17" s="1009"/>
      <c r="E17" s="1009"/>
      <c r="F17" s="1009"/>
      <c r="G17" s="1009"/>
      <c r="H17" s="1009"/>
      <c r="I17" s="1009"/>
      <c r="J17" s="1009"/>
      <c r="K17" s="1009"/>
      <c r="L17" s="1009"/>
      <c r="M17" s="1009"/>
      <c r="N17" s="1009"/>
      <c r="O17" s="1009"/>
      <c r="P17" s="1009"/>
      <c r="Q17" s="1009"/>
      <c r="R17" s="1009"/>
      <c r="S17" s="1009"/>
      <c r="T17" s="1009"/>
      <c r="U17" s="1009"/>
      <c r="V17" s="1009"/>
      <c r="W17" s="1009"/>
      <c r="X17" s="1009"/>
      <c r="Y17" s="1009"/>
      <c r="Z17" s="1009"/>
    </row>
    <row r="18" spans="2:26" ht="15" customHeight="1" x14ac:dyDescent="0.2">
      <c r="B18" s="1009"/>
      <c r="C18" s="1009"/>
      <c r="D18" s="1009"/>
      <c r="E18" s="1009"/>
      <c r="F18" s="1009"/>
      <c r="G18" s="1009"/>
      <c r="H18" s="1009"/>
      <c r="I18" s="1009"/>
      <c r="J18" s="1009"/>
      <c r="K18" s="1009"/>
      <c r="L18" s="1009"/>
      <c r="M18" s="1009"/>
      <c r="N18" s="1009"/>
      <c r="O18" s="1009"/>
      <c r="P18" s="1009"/>
      <c r="Q18" s="1009"/>
      <c r="R18" s="1009"/>
      <c r="S18" s="1009"/>
      <c r="T18" s="1009"/>
      <c r="U18" s="1009"/>
      <c r="V18" s="1009"/>
      <c r="W18" s="1009"/>
      <c r="X18" s="1009"/>
      <c r="Y18" s="1009"/>
      <c r="Z18" s="1009"/>
    </row>
    <row r="19" spans="2:26" ht="15" customHeight="1" x14ac:dyDescent="0.2">
      <c r="B19" s="1009"/>
      <c r="C19" s="1009"/>
      <c r="D19" s="1009"/>
      <c r="E19" s="1009"/>
      <c r="F19" s="1009"/>
      <c r="G19" s="1009"/>
      <c r="H19" s="1009"/>
      <c r="I19" s="1009"/>
      <c r="J19" s="1009"/>
      <c r="K19" s="1009"/>
      <c r="L19" s="1009"/>
      <c r="M19" s="1009"/>
      <c r="N19" s="1009"/>
      <c r="O19" s="1009"/>
      <c r="P19" s="1009"/>
      <c r="Q19" s="1009"/>
      <c r="R19" s="1009"/>
      <c r="S19" s="1009"/>
      <c r="T19" s="1009"/>
      <c r="U19" s="1009"/>
      <c r="V19" s="1009"/>
      <c r="W19" s="1009"/>
      <c r="X19" s="1009"/>
      <c r="Y19" s="1009"/>
      <c r="Z19" s="1009"/>
    </row>
    <row r="20" spans="2:26" ht="15.6" customHeight="1" x14ac:dyDescent="0.2">
      <c r="B20" s="1009"/>
      <c r="C20" s="1009"/>
      <c r="D20" s="1009"/>
      <c r="E20" s="1009"/>
      <c r="F20" s="1009"/>
      <c r="G20" s="1009"/>
      <c r="H20" s="1009"/>
      <c r="I20" s="1009"/>
      <c r="J20" s="1009"/>
      <c r="K20" s="1009"/>
      <c r="L20" s="1009"/>
      <c r="M20" s="1009"/>
      <c r="N20" s="1009"/>
      <c r="O20" s="1009"/>
      <c r="P20" s="1009"/>
      <c r="Q20" s="1009"/>
      <c r="R20" s="1009"/>
      <c r="S20" s="1009"/>
      <c r="T20" s="1009"/>
      <c r="U20" s="1009"/>
      <c r="V20" s="1009"/>
      <c r="W20" s="1009"/>
      <c r="X20" s="1009"/>
      <c r="Y20" s="1009"/>
      <c r="Z20" s="1009"/>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6E618-2A78-4499-B69E-7B80EB38C46B}">
  <sheetPr>
    <tabColor rgb="FF92D050"/>
    <pageSetUpPr fitToPage="1"/>
  </sheetPr>
  <dimension ref="A1:AB102"/>
  <sheetViews>
    <sheetView showGridLines="0" view="pageBreakPreview" topLeftCell="C2" zoomScale="50" zoomScaleNormal="40" zoomScaleSheetLayoutView="50" workbookViewId="0">
      <selection activeCell="D14" sqref="D14:N19"/>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70"/>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70"/>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c r="B15" s="1009"/>
      <c r="C15" s="1009"/>
      <c r="D15" s="1009"/>
      <c r="E15" s="1009"/>
      <c r="F15" s="1009"/>
      <c r="G15" s="1009"/>
      <c r="H15" s="1009"/>
      <c r="I15" s="1009"/>
      <c r="J15" s="1009"/>
      <c r="K15" s="1009"/>
      <c r="L15" s="1009"/>
      <c r="M15" s="1009"/>
      <c r="N15" s="1009"/>
      <c r="O15" s="1009"/>
      <c r="P15" s="1009"/>
      <c r="Q15" s="1009"/>
      <c r="R15" s="1009"/>
      <c r="S15" s="1009"/>
      <c r="T15" s="1009"/>
      <c r="U15" s="1009"/>
      <c r="V15" s="1009"/>
      <c r="W15" s="1009"/>
      <c r="X15" s="1009"/>
      <c r="Y15" s="1009"/>
      <c r="Z15" s="1009"/>
    </row>
    <row r="16" spans="1:28" ht="15" customHeight="1" x14ac:dyDescent="0.2">
      <c r="B16" s="1009"/>
      <c r="C16" s="1009"/>
      <c r="D16" s="1009"/>
      <c r="E16" s="1009"/>
      <c r="F16" s="1009"/>
      <c r="G16" s="1009"/>
      <c r="H16" s="1009"/>
      <c r="I16" s="1009"/>
      <c r="J16" s="1009"/>
      <c r="K16" s="1009"/>
      <c r="L16" s="1009"/>
      <c r="M16" s="1009"/>
      <c r="N16" s="1009"/>
      <c r="O16" s="1009"/>
      <c r="P16" s="1009"/>
      <c r="Q16" s="1009"/>
      <c r="R16" s="1009"/>
      <c r="S16" s="1009"/>
      <c r="T16" s="1009"/>
      <c r="U16" s="1009"/>
      <c r="V16" s="1009"/>
      <c r="W16" s="1009"/>
      <c r="X16" s="1009"/>
      <c r="Y16" s="1009"/>
      <c r="Z16" s="1009"/>
    </row>
    <row r="17" spans="2:26" ht="13.15" customHeight="1" x14ac:dyDescent="0.2">
      <c r="B17" s="1009"/>
      <c r="C17" s="1009"/>
      <c r="D17" s="1009"/>
      <c r="E17" s="1009"/>
      <c r="F17" s="1009"/>
      <c r="G17" s="1009"/>
      <c r="H17" s="1009"/>
      <c r="I17" s="1009"/>
      <c r="J17" s="1009"/>
      <c r="K17" s="1009"/>
      <c r="L17" s="1009"/>
      <c r="M17" s="1009"/>
      <c r="N17" s="1009"/>
      <c r="O17" s="1009"/>
      <c r="P17" s="1009"/>
      <c r="Q17" s="1009"/>
      <c r="R17" s="1009"/>
      <c r="S17" s="1009"/>
      <c r="T17" s="1009"/>
      <c r="U17" s="1009"/>
      <c r="V17" s="1009"/>
      <c r="W17" s="1009"/>
      <c r="X17" s="1009"/>
      <c r="Y17" s="1009"/>
      <c r="Z17" s="1009"/>
    </row>
    <row r="18" spans="2:26" ht="15" customHeight="1" x14ac:dyDescent="0.2">
      <c r="B18" s="1009"/>
      <c r="C18" s="1009"/>
      <c r="D18" s="1009"/>
      <c r="E18" s="1009"/>
      <c r="F18" s="1009"/>
      <c r="G18" s="1009"/>
      <c r="H18" s="1009"/>
      <c r="I18" s="1009"/>
      <c r="J18" s="1009"/>
      <c r="K18" s="1009"/>
      <c r="L18" s="1009"/>
      <c r="M18" s="1009"/>
      <c r="N18" s="1009"/>
      <c r="O18" s="1009"/>
      <c r="P18" s="1009"/>
      <c r="Q18" s="1009"/>
      <c r="R18" s="1009"/>
      <c r="S18" s="1009"/>
      <c r="T18" s="1009"/>
      <c r="U18" s="1009"/>
      <c r="V18" s="1009"/>
      <c r="W18" s="1009"/>
      <c r="X18" s="1009"/>
      <c r="Y18" s="1009"/>
      <c r="Z18" s="1009"/>
    </row>
    <row r="19" spans="2:26" ht="15" customHeight="1" x14ac:dyDescent="0.2">
      <c r="B19" s="1009"/>
      <c r="C19" s="1009"/>
      <c r="D19" s="1009"/>
      <c r="E19" s="1009"/>
      <c r="F19" s="1009"/>
      <c r="G19" s="1009"/>
      <c r="H19" s="1009"/>
      <c r="I19" s="1009"/>
      <c r="J19" s="1009"/>
      <c r="K19" s="1009"/>
      <c r="L19" s="1009"/>
      <c r="M19" s="1009"/>
      <c r="N19" s="1009"/>
      <c r="O19" s="1009"/>
      <c r="P19" s="1009"/>
      <c r="Q19" s="1009"/>
      <c r="R19" s="1009"/>
      <c r="S19" s="1009"/>
      <c r="T19" s="1009"/>
      <c r="U19" s="1009"/>
      <c r="V19" s="1009"/>
      <c r="W19" s="1009"/>
      <c r="X19" s="1009"/>
      <c r="Y19" s="1009"/>
      <c r="Z19" s="1009"/>
    </row>
    <row r="20" spans="2:26" ht="15.6" customHeight="1" x14ac:dyDescent="0.2">
      <c r="B20" s="1009"/>
      <c r="C20" s="1009"/>
      <c r="D20" s="1009"/>
      <c r="E20" s="1009"/>
      <c r="F20" s="1009"/>
      <c r="G20" s="1009"/>
      <c r="H20" s="1009"/>
      <c r="I20" s="1009"/>
      <c r="J20" s="1009"/>
      <c r="K20" s="1009"/>
      <c r="L20" s="1009"/>
      <c r="M20" s="1009"/>
      <c r="N20" s="1009"/>
      <c r="O20" s="1009"/>
      <c r="P20" s="1009"/>
      <c r="Q20" s="1009"/>
      <c r="R20" s="1009"/>
      <c r="S20" s="1009"/>
      <c r="T20" s="1009"/>
      <c r="U20" s="1009"/>
      <c r="V20" s="1009"/>
      <c r="W20" s="1009"/>
      <c r="X20" s="1009"/>
      <c r="Y20" s="1009"/>
      <c r="Z20" s="1009"/>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967BD-8410-43E8-895D-BE164687E432}">
  <sheetPr>
    <tabColor rgb="FF92D050"/>
    <pageSetUpPr fitToPage="1"/>
  </sheetPr>
  <dimension ref="A1:AE102"/>
  <sheetViews>
    <sheetView showGridLines="0" view="pageBreakPreview" topLeftCell="A64" zoomScale="50" zoomScaleNormal="40" zoomScaleSheetLayoutView="50" workbookViewId="0">
      <selection activeCell="Q105" sqref="Q105"/>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8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8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542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542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789"/>
      <c r="V13" s="981" t="s">
        <v>58</v>
      </c>
      <c r="W13" s="981"/>
      <c r="X13" s="789" t="s">
        <v>67</v>
      </c>
      <c r="Y13" s="981" t="s">
        <v>78</v>
      </c>
      <c r="Z13" s="981"/>
    </row>
    <row r="14" spans="1:28" ht="14.25" customHeight="1" x14ac:dyDescent="0.2">
      <c r="B14" s="950" t="s">
        <v>149</v>
      </c>
      <c r="C14" s="951"/>
      <c r="D14" s="956" t="s">
        <v>164</v>
      </c>
      <c r="E14" s="956"/>
      <c r="F14" s="956"/>
      <c r="G14" s="956"/>
      <c r="H14" s="956"/>
      <c r="I14" s="956"/>
      <c r="J14" s="956"/>
      <c r="K14" s="956"/>
      <c r="L14" s="956"/>
      <c r="M14" s="956"/>
      <c r="N14" s="956"/>
      <c r="P14" s="286"/>
      <c r="Q14" s="787"/>
      <c r="R14" s="787"/>
      <c r="S14" s="787"/>
      <c r="T14" s="787"/>
      <c r="U14" s="787"/>
      <c r="V14" s="957"/>
      <c r="W14" s="957"/>
      <c r="X14" s="965" t="s">
        <v>322</v>
      </c>
      <c r="Y14" s="957"/>
      <c r="Z14" s="957"/>
    </row>
    <row r="15" spans="1:28" ht="15" customHeight="1" x14ac:dyDescent="0.2">
      <c r="B15" s="952"/>
      <c r="C15" s="953"/>
      <c r="D15" s="956"/>
      <c r="E15" s="956"/>
      <c r="F15" s="956"/>
      <c r="G15" s="956"/>
      <c r="H15" s="956"/>
      <c r="I15" s="956"/>
      <c r="J15" s="956"/>
      <c r="K15" s="956"/>
      <c r="L15" s="956"/>
      <c r="M15" s="956"/>
      <c r="N15" s="956"/>
      <c r="O15" s="70"/>
      <c r="P15" s="287"/>
      <c r="Q15" s="787"/>
      <c r="R15" s="787"/>
      <c r="S15" s="968"/>
      <c r="T15" s="969"/>
      <c r="U15" s="788"/>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787"/>
      <c r="R16" s="787"/>
      <c r="S16" s="788"/>
      <c r="T16" s="788"/>
      <c r="U16" s="788"/>
      <c r="V16" s="970"/>
      <c r="W16" s="970"/>
      <c r="X16" s="966"/>
      <c r="Y16" s="957"/>
      <c r="Z16" s="957"/>
    </row>
    <row r="17" spans="2:26" ht="20.25" x14ac:dyDescent="0.3">
      <c r="B17" s="952"/>
      <c r="C17" s="953"/>
      <c r="D17" s="956"/>
      <c r="E17" s="956"/>
      <c r="F17" s="956"/>
      <c r="G17" s="956"/>
      <c r="H17" s="956"/>
      <c r="I17" s="956"/>
      <c r="J17" s="956"/>
      <c r="K17" s="956"/>
      <c r="L17" s="956"/>
      <c r="M17" s="956"/>
      <c r="N17" s="956"/>
      <c r="O17" s="70"/>
      <c r="P17" s="287"/>
      <c r="Q17" s="787"/>
      <c r="R17" s="787"/>
      <c r="S17" s="788"/>
      <c r="T17" s="788"/>
      <c r="U17" s="459" t="s">
        <v>300</v>
      </c>
      <c r="V17" s="982">
        <v>12.35</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787"/>
      <c r="R18" s="787"/>
      <c r="S18" s="788"/>
      <c r="T18" s="788"/>
      <c r="U18" s="788"/>
      <c r="V18" s="970"/>
      <c r="W18" s="970"/>
      <c r="X18" s="966"/>
      <c r="Y18" s="957"/>
      <c r="Z18" s="957"/>
    </row>
    <row r="19" spans="2:26" ht="15" customHeight="1" x14ac:dyDescent="0.2">
      <c r="B19" s="954"/>
      <c r="C19" s="955"/>
      <c r="D19" s="956"/>
      <c r="E19" s="956"/>
      <c r="F19" s="956"/>
      <c r="G19" s="956"/>
      <c r="H19" s="956"/>
      <c r="I19" s="956"/>
      <c r="J19" s="956"/>
      <c r="K19" s="956"/>
      <c r="L19" s="956"/>
      <c r="M19" s="956"/>
      <c r="N19" s="956"/>
      <c r="O19" s="70"/>
      <c r="P19" s="287"/>
      <c r="Q19" s="787"/>
      <c r="R19" s="787"/>
      <c r="S19" s="788"/>
      <c r="T19" s="788"/>
      <c r="U19" s="420"/>
      <c r="V19" s="968"/>
      <c r="W19" s="969"/>
      <c r="X19" s="966"/>
      <c r="Y19" s="984"/>
      <c r="Z19" s="984"/>
    </row>
    <row r="20" spans="2:26" ht="15.6" customHeight="1" x14ac:dyDescent="0.2">
      <c r="B20" s="231"/>
      <c r="C20" s="69"/>
      <c r="D20" s="68" t="s">
        <v>407</v>
      </c>
      <c r="E20" s="68"/>
      <c r="F20" s="68"/>
      <c r="G20" s="68"/>
      <c r="H20" s="83"/>
      <c r="I20" s="68"/>
      <c r="J20" s="68"/>
      <c r="K20" s="70"/>
      <c r="L20" s="70"/>
      <c r="M20" s="70"/>
      <c r="N20" s="214"/>
      <c r="O20" s="70"/>
      <c r="P20" s="287"/>
      <c r="Q20" s="787"/>
      <c r="R20" s="787"/>
      <c r="S20" s="787"/>
      <c r="T20" s="787"/>
      <c r="U20" s="787"/>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787"/>
      <c r="R21" s="787"/>
      <c r="S21" s="787"/>
      <c r="T21" s="787"/>
      <c r="U21" s="787"/>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787"/>
      <c r="R22" s="787"/>
      <c r="S22" s="787"/>
      <c r="T22" s="787"/>
      <c r="X22" s="966"/>
      <c r="Y22" s="421"/>
      <c r="Z22" s="421"/>
    </row>
    <row r="23" spans="2:26" ht="15" customHeight="1" x14ac:dyDescent="0.2">
      <c r="B23" s="213"/>
      <c r="C23" s="69"/>
      <c r="D23" s="68"/>
      <c r="E23" s="68"/>
      <c r="F23" s="68"/>
      <c r="G23" s="68"/>
      <c r="H23" s="83"/>
      <c r="I23" s="68"/>
      <c r="J23" s="68"/>
      <c r="K23" s="70"/>
      <c r="L23" s="70"/>
      <c r="M23" s="70"/>
      <c r="N23" s="214"/>
      <c r="O23" s="70"/>
      <c r="P23" s="287"/>
      <c r="Q23" s="787"/>
      <c r="R23" s="787"/>
      <c r="S23" s="787"/>
      <c r="T23" s="787"/>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787"/>
      <c r="R24" s="787"/>
      <c r="S24" s="787"/>
      <c r="T24" s="787"/>
      <c r="U24" s="787"/>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787"/>
      <c r="R25" s="787"/>
      <c r="S25" s="787"/>
      <c r="T25" s="787"/>
      <c r="U25" s="787"/>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787"/>
      <c r="R26" s="787"/>
      <c r="S26" s="787"/>
      <c r="T26" s="787"/>
      <c r="U26" s="787"/>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787"/>
      <c r="R27" s="787"/>
      <c r="S27" s="787"/>
      <c r="T27" s="787"/>
      <c r="U27" s="787"/>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787"/>
      <c r="R28" s="787"/>
      <c r="S28" s="787"/>
      <c r="T28" s="787"/>
      <c r="U28" s="787"/>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787"/>
      <c r="R29" s="787"/>
      <c r="S29" s="787"/>
      <c r="T29" s="787"/>
      <c r="U29" s="787"/>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787"/>
      <c r="R30" s="787"/>
      <c r="S30" s="787"/>
      <c r="T30" s="787"/>
      <c r="U30" s="787"/>
      <c r="V30" s="957"/>
      <c r="W30" s="957"/>
      <c r="X30" s="966"/>
      <c r="Y30" s="957"/>
      <c r="Z30" s="957"/>
    </row>
    <row r="31" spans="2:26" ht="13.9" customHeight="1" x14ac:dyDescent="0.2">
      <c r="B31" s="213"/>
      <c r="C31" s="69"/>
      <c r="D31" s="68"/>
      <c r="E31" s="68"/>
      <c r="F31" s="68"/>
      <c r="G31" s="68"/>
      <c r="H31" s="83"/>
      <c r="I31" s="68"/>
      <c r="J31" s="68"/>
      <c r="K31" s="70"/>
      <c r="L31" s="70"/>
      <c r="M31" s="70"/>
      <c r="N31" s="214"/>
      <c r="O31" s="70"/>
      <c r="P31" s="287"/>
      <c r="Q31" s="787"/>
      <c r="R31" s="787"/>
      <c r="S31" s="787"/>
      <c r="T31" s="787"/>
      <c r="U31" s="787"/>
      <c r="V31" s="957"/>
      <c r="W31" s="957"/>
      <c r="X31" s="966"/>
      <c r="Y31" s="957"/>
      <c r="Z31" s="957"/>
    </row>
    <row r="32" spans="2:26" ht="13.9" customHeight="1" x14ac:dyDescent="0.2">
      <c r="B32" s="213"/>
      <c r="C32" s="69"/>
      <c r="D32" s="68"/>
      <c r="E32" s="68"/>
      <c r="F32" s="68"/>
      <c r="G32" s="68"/>
      <c r="H32" s="83"/>
      <c r="I32" s="68"/>
      <c r="J32" s="68"/>
      <c r="K32" s="70"/>
      <c r="L32" s="70"/>
      <c r="M32" s="70"/>
      <c r="N32" s="214"/>
      <c r="O32" s="70"/>
      <c r="P32" s="287"/>
      <c r="Q32" s="787"/>
      <c r="R32" s="787"/>
      <c r="S32" s="787"/>
      <c r="T32" s="787"/>
      <c r="U32" s="787"/>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787"/>
      <c r="R33" s="787"/>
      <c r="S33" s="787"/>
      <c r="T33" s="787"/>
      <c r="U33" s="787"/>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787"/>
      <c r="R34" s="787"/>
      <c r="S34" s="787"/>
      <c r="T34" s="787"/>
      <c r="U34" s="787"/>
      <c r="V34" s="957"/>
      <c r="W34" s="957"/>
      <c r="X34" s="967"/>
      <c r="Y34" s="957"/>
      <c r="Z34" s="957"/>
    </row>
    <row r="35" spans="2:26" ht="18" x14ac:dyDescent="0.25">
      <c r="B35" s="213"/>
      <c r="C35" s="69"/>
      <c r="D35" s="68"/>
      <c r="E35" s="68"/>
      <c r="F35" s="68"/>
      <c r="G35" s="68"/>
      <c r="H35" s="83"/>
      <c r="I35" s="68"/>
      <c r="J35" s="68"/>
      <c r="K35" s="68"/>
      <c r="L35" s="68"/>
      <c r="M35" s="68"/>
      <c r="N35" s="215"/>
      <c r="P35" s="288"/>
      <c r="Q35" s="289"/>
      <c r="R35" s="290"/>
      <c r="S35" s="291"/>
      <c r="T35" s="292"/>
      <c r="U35" s="293" t="s">
        <v>76</v>
      </c>
      <c r="V35" s="958">
        <f>SUM(V17:W19)</f>
        <v>12.35</v>
      </c>
      <c r="W35" s="958"/>
      <c r="X35" s="294"/>
      <c r="Y35" s="959"/>
      <c r="Z35" s="960"/>
    </row>
    <row r="36" spans="2:26" x14ac:dyDescent="0.2">
      <c r="B36" s="213"/>
      <c r="C36" s="69"/>
      <c r="D36" s="68"/>
      <c r="E36" s="68"/>
      <c r="F36" s="68"/>
      <c r="G36" s="68"/>
      <c r="H36" s="83"/>
      <c r="I36" s="68"/>
      <c r="J36" s="68"/>
      <c r="K36" s="68"/>
      <c r="L36" s="68"/>
      <c r="M36" s="68"/>
      <c r="N36" s="215"/>
      <c r="P36" s="216"/>
      <c r="Z36" s="217"/>
    </row>
    <row r="37" spans="2:26"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999" t="s">
        <v>75</v>
      </c>
      <c r="Q39" s="999"/>
      <c r="R39" s="999"/>
      <c r="S39" s="999"/>
      <c r="T39" s="999"/>
      <c r="U39" s="999"/>
      <c r="V39" s="999"/>
      <c r="W39" s="999"/>
      <c r="X39" s="999"/>
      <c r="Y39" s="999"/>
      <c r="Z39" s="999"/>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31" x14ac:dyDescent="0.2">
      <c r="B65" s="213"/>
      <c r="C65" s="69"/>
      <c r="D65" s="68"/>
      <c r="E65" s="68"/>
      <c r="F65" s="68"/>
      <c r="G65" s="68"/>
      <c r="H65" s="83"/>
      <c r="I65" s="68"/>
      <c r="J65" s="68"/>
      <c r="K65" s="68"/>
      <c r="L65" s="68"/>
      <c r="M65" s="68"/>
      <c r="N65" s="215"/>
      <c r="P65" s="216"/>
      <c r="X65" s="84"/>
      <c r="Y65" s="84"/>
      <c r="Z65" s="217"/>
    </row>
    <row r="66" spans="2:31" x14ac:dyDescent="0.2">
      <c r="B66" s="213"/>
      <c r="C66" s="69"/>
      <c r="D66" s="68"/>
      <c r="E66" s="68"/>
      <c r="F66" s="68"/>
      <c r="G66" s="68"/>
      <c r="H66" s="83"/>
      <c r="I66" s="68"/>
      <c r="J66" s="68"/>
      <c r="K66" s="68"/>
      <c r="L66" s="68"/>
      <c r="M66" s="68"/>
      <c r="N66" s="215"/>
      <c r="P66" s="216"/>
      <c r="X66" s="84"/>
      <c r="Y66" s="84"/>
      <c r="Z66" s="217"/>
    </row>
    <row r="67" spans="2:31" x14ac:dyDescent="0.2">
      <c r="B67" s="213"/>
      <c r="C67" s="69"/>
      <c r="D67" s="68"/>
      <c r="E67" s="68"/>
      <c r="F67" s="68"/>
      <c r="G67" s="68"/>
      <c r="H67" s="83"/>
      <c r="I67" s="68"/>
      <c r="J67" s="68"/>
      <c r="K67" s="68"/>
      <c r="L67" s="68"/>
      <c r="M67" s="68"/>
      <c r="N67" s="215"/>
      <c r="P67" s="216"/>
      <c r="X67" s="84"/>
      <c r="Y67" s="84"/>
      <c r="Z67" s="217"/>
    </row>
    <row r="68" spans="2:31" x14ac:dyDescent="0.2">
      <c r="B68" s="213"/>
      <c r="C68" s="69"/>
      <c r="D68" s="68"/>
      <c r="E68" s="68"/>
      <c r="F68" s="68"/>
      <c r="G68" s="68"/>
      <c r="H68" s="83"/>
      <c r="I68" s="68"/>
      <c r="J68" s="68"/>
      <c r="K68" s="68"/>
      <c r="L68" s="68"/>
      <c r="M68" s="68"/>
      <c r="N68" s="215"/>
      <c r="P68" s="216"/>
      <c r="X68" s="84"/>
      <c r="Y68" s="84"/>
      <c r="Z68" s="217"/>
    </row>
    <row r="69" spans="2:31" x14ac:dyDescent="0.2">
      <c r="B69" s="213"/>
      <c r="C69" s="69"/>
      <c r="D69" s="68"/>
      <c r="E69" s="68"/>
      <c r="F69" s="68"/>
      <c r="G69" s="68"/>
      <c r="H69" s="83"/>
      <c r="I69" s="68"/>
      <c r="J69" s="68"/>
      <c r="K69" s="68"/>
      <c r="L69" s="68"/>
      <c r="M69" s="68"/>
      <c r="N69" s="215"/>
      <c r="P69" s="216"/>
      <c r="X69" s="84"/>
      <c r="Y69" s="84"/>
      <c r="Z69" s="217"/>
    </row>
    <row r="70" spans="2:31" x14ac:dyDescent="0.2">
      <c r="B70" s="213"/>
      <c r="C70" s="69"/>
      <c r="D70" s="68"/>
      <c r="E70" s="68"/>
      <c r="F70" s="68"/>
      <c r="G70" s="68"/>
      <c r="H70" s="83"/>
      <c r="I70" s="68"/>
      <c r="J70" s="68"/>
      <c r="K70" s="68"/>
      <c r="L70" s="68"/>
      <c r="M70" s="68"/>
      <c r="N70" s="215"/>
      <c r="P70" s="216"/>
      <c r="X70" s="84"/>
      <c r="Y70" s="84"/>
      <c r="Z70" s="217"/>
    </row>
    <row r="71" spans="2:31" x14ac:dyDescent="0.2">
      <c r="B71" s="213"/>
      <c r="C71" s="69"/>
      <c r="D71" s="68"/>
      <c r="E71" s="68"/>
      <c r="F71" s="68"/>
      <c r="G71" s="68"/>
      <c r="H71" s="83"/>
      <c r="I71" s="68"/>
      <c r="J71" s="68"/>
      <c r="K71" s="68"/>
      <c r="L71" s="68"/>
      <c r="M71" s="68"/>
      <c r="N71" s="215"/>
      <c r="P71" s="216"/>
      <c r="X71" s="84"/>
      <c r="Y71" s="84"/>
      <c r="Z71" s="217"/>
    </row>
    <row r="72" spans="2:31" x14ac:dyDescent="0.2">
      <c r="B72" s="213"/>
      <c r="C72" s="69"/>
      <c r="D72" s="68"/>
      <c r="E72" s="68"/>
      <c r="F72" s="68"/>
      <c r="G72" s="68"/>
      <c r="H72" s="83"/>
      <c r="I72" s="68"/>
      <c r="J72" s="68"/>
      <c r="K72" s="68"/>
      <c r="L72" s="68"/>
      <c r="M72" s="68"/>
      <c r="N72" s="215"/>
      <c r="P72" s="216"/>
      <c r="X72" s="84"/>
      <c r="Y72" s="84"/>
      <c r="Z72" s="217"/>
    </row>
    <row r="73" spans="2:31" x14ac:dyDescent="0.2">
      <c r="B73" s="213"/>
      <c r="C73" s="69"/>
      <c r="D73" s="68"/>
      <c r="E73" s="68"/>
      <c r="F73" s="68"/>
      <c r="G73" s="68"/>
      <c r="H73" s="83"/>
      <c r="I73" s="68"/>
      <c r="J73" s="68"/>
      <c r="K73" s="68"/>
      <c r="L73" s="68"/>
      <c r="M73" s="68"/>
      <c r="N73" s="215"/>
      <c r="P73" s="216"/>
      <c r="X73" s="84"/>
      <c r="Y73" s="84"/>
      <c r="Z73" s="217"/>
    </row>
    <row r="74" spans="2:31" x14ac:dyDescent="0.2">
      <c r="B74" s="213"/>
      <c r="C74" s="69"/>
      <c r="D74" s="68"/>
      <c r="E74" s="68"/>
      <c r="F74" s="68"/>
      <c r="G74" s="68"/>
      <c r="H74" s="83"/>
      <c r="I74" s="68"/>
      <c r="J74" s="68"/>
      <c r="K74" s="68"/>
      <c r="L74" s="68"/>
      <c r="M74" s="68"/>
      <c r="N74" s="215"/>
      <c r="P74" s="216"/>
      <c r="X74" s="84"/>
      <c r="Y74" s="84"/>
      <c r="Z74" s="217"/>
    </row>
    <row r="75" spans="2:31" x14ac:dyDescent="0.2">
      <c r="B75" s="213"/>
      <c r="C75" s="69"/>
      <c r="D75" s="68"/>
      <c r="E75" s="68"/>
      <c r="F75" s="68"/>
      <c r="G75" s="68"/>
      <c r="H75" s="83"/>
      <c r="I75" s="68"/>
      <c r="J75" s="68"/>
      <c r="K75" s="68"/>
      <c r="L75" s="68"/>
      <c r="M75" s="68"/>
      <c r="N75" s="215"/>
      <c r="P75" s="216"/>
      <c r="X75" s="84"/>
      <c r="Y75" s="84"/>
      <c r="Z75" s="217"/>
      <c r="AE75" s="369"/>
    </row>
    <row r="76" spans="2:31" x14ac:dyDescent="0.2">
      <c r="B76" s="213"/>
      <c r="C76" s="69"/>
      <c r="D76" s="68"/>
      <c r="E76" s="68"/>
      <c r="F76" s="68"/>
      <c r="G76" s="68"/>
      <c r="H76" s="83"/>
      <c r="I76" s="68"/>
      <c r="J76" s="68"/>
      <c r="K76" s="68"/>
      <c r="L76" s="68"/>
      <c r="M76" s="68"/>
      <c r="N76" s="215"/>
      <c r="P76" s="216"/>
      <c r="X76" s="84"/>
      <c r="Y76" s="84"/>
      <c r="Z76" s="217"/>
    </row>
    <row r="77" spans="2:31" x14ac:dyDescent="0.2">
      <c r="B77" s="213"/>
      <c r="C77" s="69"/>
      <c r="D77" s="68"/>
      <c r="E77" s="68"/>
      <c r="F77" s="68"/>
      <c r="G77" s="68"/>
      <c r="H77" s="83"/>
      <c r="I77" s="68"/>
      <c r="J77" s="68"/>
      <c r="K77" s="68"/>
      <c r="L77" s="68"/>
      <c r="M77" s="68"/>
      <c r="N77" s="215"/>
      <c r="P77" s="216"/>
      <c r="X77" s="84"/>
      <c r="Y77" s="84"/>
      <c r="Z77" s="217"/>
    </row>
    <row r="78" spans="2:31" x14ac:dyDescent="0.2">
      <c r="B78" s="213"/>
      <c r="C78" s="69"/>
      <c r="D78" s="68"/>
      <c r="E78" s="68"/>
      <c r="F78" s="68"/>
      <c r="G78" s="68"/>
      <c r="H78" s="83"/>
      <c r="I78" s="68"/>
      <c r="J78" s="68"/>
      <c r="K78" s="68"/>
      <c r="L78" s="68"/>
      <c r="M78" s="68"/>
      <c r="N78" s="215"/>
      <c r="P78" s="216"/>
      <c r="X78" s="84"/>
      <c r="Y78" s="84"/>
      <c r="Z78" s="217"/>
    </row>
    <row r="79" spans="2:31" x14ac:dyDescent="0.2">
      <c r="B79" s="213"/>
      <c r="C79" s="69"/>
      <c r="D79" s="68"/>
      <c r="E79" s="68"/>
      <c r="F79" s="68"/>
      <c r="G79" s="68"/>
      <c r="H79" s="83"/>
      <c r="I79" s="68"/>
      <c r="J79" s="68"/>
      <c r="K79" s="68"/>
      <c r="L79" s="68"/>
      <c r="M79" s="68"/>
      <c r="N79" s="215"/>
      <c r="P79" s="216"/>
      <c r="X79" s="84"/>
      <c r="Y79" s="84"/>
      <c r="Z79" s="217"/>
    </row>
    <row r="80" spans="2:31" x14ac:dyDescent="0.2">
      <c r="B80" s="213"/>
      <c r="C80" s="69"/>
      <c r="D80" s="68"/>
      <c r="E80" s="68"/>
      <c r="F80" s="68"/>
      <c r="G80" s="68"/>
      <c r="H80" s="83"/>
      <c r="I80" s="68"/>
      <c r="J80" s="68"/>
      <c r="K80" s="68"/>
      <c r="L80" s="68"/>
      <c r="M80" s="68"/>
      <c r="N80" s="215"/>
      <c r="P80" s="216"/>
      <c r="X80" s="84"/>
      <c r="Y80" s="84"/>
      <c r="Z80" s="217"/>
    </row>
    <row r="81" spans="2:26" x14ac:dyDescent="0.2">
      <c r="B81" s="213"/>
      <c r="C81" s="69"/>
      <c r="D81" s="68"/>
      <c r="E81" s="68"/>
      <c r="F81" s="68"/>
      <c r="G81" s="68"/>
      <c r="H81" s="83"/>
      <c r="I81" s="68"/>
      <c r="J81" s="68"/>
      <c r="K81" s="68"/>
      <c r="L81" s="68"/>
      <c r="M81" s="68"/>
      <c r="N81" s="215"/>
      <c r="P81" s="216"/>
      <c r="X81" s="84"/>
      <c r="Y81" s="84"/>
      <c r="Z81" s="217"/>
    </row>
    <row r="82" spans="2:26" x14ac:dyDescent="0.2">
      <c r="B82" s="213"/>
      <c r="C82" s="69"/>
      <c r="D82" s="68"/>
      <c r="E82" s="68"/>
      <c r="F82" s="68"/>
      <c r="G82" s="68"/>
      <c r="H82" s="83"/>
      <c r="I82" s="68"/>
      <c r="J82" s="68"/>
      <c r="K82" s="68"/>
      <c r="L82" s="68"/>
      <c r="M82" s="68"/>
      <c r="N82" s="215"/>
      <c r="P82" s="216"/>
      <c r="X82" s="84"/>
      <c r="Y82" s="84"/>
      <c r="Z82" s="217"/>
    </row>
    <row r="83" spans="2:26" x14ac:dyDescent="0.2">
      <c r="B83" s="213"/>
      <c r="C83" s="69"/>
      <c r="D83" s="68"/>
      <c r="E83" s="68"/>
      <c r="F83" s="68"/>
      <c r="G83" s="68"/>
      <c r="H83" s="83"/>
      <c r="I83" s="68"/>
      <c r="J83" s="68"/>
      <c r="K83" s="68"/>
      <c r="L83" s="68"/>
      <c r="M83" s="68"/>
      <c r="N83" s="215"/>
      <c r="P83" s="216"/>
      <c r="T83" s="998"/>
      <c r="U83" s="964"/>
      <c r="X83" s="84"/>
      <c r="Y83" s="84"/>
      <c r="Z83" s="217"/>
    </row>
    <row r="84" spans="2:26" x14ac:dyDescent="0.2">
      <c r="B84" s="213"/>
      <c r="C84" s="69"/>
      <c r="D84" s="68"/>
      <c r="E84" s="68"/>
      <c r="F84" s="68"/>
      <c r="G84" s="68"/>
      <c r="H84" s="83"/>
      <c r="I84" s="68"/>
      <c r="J84" s="68"/>
      <c r="K84" s="68"/>
      <c r="L84" s="68"/>
      <c r="M84" s="68"/>
      <c r="N84" s="215"/>
      <c r="P84" s="216"/>
      <c r="T84" s="964"/>
      <c r="U84" s="964"/>
      <c r="X84" s="84"/>
      <c r="Y84" s="84"/>
      <c r="Z84" s="217"/>
    </row>
    <row r="85" spans="2:26" x14ac:dyDescent="0.2">
      <c r="B85" s="213"/>
      <c r="C85" s="69"/>
      <c r="D85" s="68"/>
      <c r="E85" s="68"/>
      <c r="F85" s="68"/>
      <c r="G85" s="68"/>
      <c r="H85" s="83"/>
      <c r="I85" s="68"/>
      <c r="J85" s="68"/>
      <c r="K85" s="68"/>
      <c r="L85" s="68"/>
      <c r="M85" s="68"/>
      <c r="N85" s="215"/>
      <c r="P85" s="216"/>
      <c r="X85" s="84"/>
      <c r="Y85" s="84"/>
      <c r="Z85" s="217"/>
    </row>
    <row r="86" spans="2:26" x14ac:dyDescent="0.2">
      <c r="B86" s="213"/>
      <c r="C86" s="69"/>
      <c r="D86" s="68"/>
      <c r="E86" s="68"/>
      <c r="F86" s="68"/>
      <c r="G86" s="68"/>
      <c r="H86" s="83"/>
      <c r="I86" s="68"/>
      <c r="J86" s="68"/>
      <c r="K86" s="68"/>
      <c r="L86" s="68"/>
      <c r="M86" s="68"/>
      <c r="N86" s="215"/>
      <c r="P86" s="216"/>
      <c r="X86" s="84"/>
      <c r="Y86" s="84"/>
      <c r="Z86" s="217"/>
    </row>
    <row r="87" spans="2:26" ht="16.5" customHeight="1" x14ac:dyDescent="0.25">
      <c r="B87" s="213"/>
      <c r="C87" s="69"/>
      <c r="D87" s="68"/>
      <c r="E87" s="68"/>
      <c r="F87" s="68"/>
      <c r="G87" s="68"/>
      <c r="H87" s="83"/>
      <c r="I87" s="68"/>
      <c r="J87" s="68"/>
      <c r="K87" s="68"/>
      <c r="L87" s="68"/>
      <c r="M87" s="68"/>
      <c r="N87" s="215"/>
      <c r="P87" s="216"/>
      <c r="S87" s="374"/>
      <c r="T87" s="374"/>
      <c r="X87" s="84"/>
      <c r="Y87" s="84"/>
      <c r="Z87" s="217"/>
    </row>
    <row r="88" spans="2:26" ht="12.75" customHeight="1" x14ac:dyDescent="0.25">
      <c r="B88" s="216"/>
      <c r="N88" s="217"/>
      <c r="P88" s="216"/>
      <c r="S88" s="374"/>
      <c r="T88" s="374"/>
      <c r="X88" s="82"/>
      <c r="Y88" s="85"/>
      <c r="Z88" s="217"/>
    </row>
    <row r="89" spans="2:26" ht="12.75" customHeight="1" x14ac:dyDescent="0.2">
      <c r="B89" s="218"/>
      <c r="C89" s="219"/>
      <c r="D89" s="219"/>
      <c r="E89" s="219"/>
      <c r="F89" s="219"/>
      <c r="G89" s="219"/>
      <c r="H89" s="219"/>
      <c r="I89" s="219"/>
      <c r="J89" s="219"/>
      <c r="K89" s="219"/>
      <c r="L89" s="219"/>
      <c r="M89" s="219"/>
      <c r="N89" s="220"/>
      <c r="P89" s="218"/>
      <c r="Q89" s="219"/>
      <c r="R89" s="219"/>
      <c r="S89" s="219"/>
      <c r="T89" s="219"/>
      <c r="U89" s="219"/>
      <c r="V89" s="219"/>
      <c r="W89" s="219"/>
      <c r="X89" s="219"/>
      <c r="Y89" s="219"/>
      <c r="Z89" s="220"/>
    </row>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80">
    <mergeCell ref="B11:N11"/>
    <mergeCell ref="P11:Z11"/>
    <mergeCell ref="B13:C13"/>
    <mergeCell ref="D13:N13"/>
    <mergeCell ref="V13:W13"/>
    <mergeCell ref="Y13:Z13"/>
    <mergeCell ref="Y16:Z16"/>
    <mergeCell ref="V23:W23"/>
    <mergeCell ref="Y23:Z23"/>
    <mergeCell ref="V17:W17"/>
    <mergeCell ref="Y17:Z17"/>
    <mergeCell ref="V18:W18"/>
    <mergeCell ref="Y18:Z18"/>
    <mergeCell ref="V19:W19"/>
    <mergeCell ref="Y19:Z19"/>
    <mergeCell ref="V20:W20"/>
    <mergeCell ref="Y20:Z20"/>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V26:W26"/>
    <mergeCell ref="Y26:Z26"/>
    <mergeCell ref="V27:W27"/>
    <mergeCell ref="Y27:Z27"/>
    <mergeCell ref="V28:W28"/>
    <mergeCell ref="Y28:Z28"/>
    <mergeCell ref="V29:W29"/>
    <mergeCell ref="Y29:Z29"/>
    <mergeCell ref="V30:W30"/>
    <mergeCell ref="Y30:Z30"/>
    <mergeCell ref="V31:W31"/>
    <mergeCell ref="Y31:Z31"/>
    <mergeCell ref="V32:W32"/>
    <mergeCell ref="Y32:Z32"/>
    <mergeCell ref="V33:W33"/>
    <mergeCell ref="Y33:Z33"/>
    <mergeCell ref="V34:W34"/>
    <mergeCell ref="Y34:Z34"/>
    <mergeCell ref="V35:W35"/>
    <mergeCell ref="Y35:Z35"/>
    <mergeCell ref="P39:Z39"/>
    <mergeCell ref="T83:U84"/>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26274-BF82-4863-BA17-D6F0644517F8}">
  <sheetPr>
    <tabColor rgb="FF92D050"/>
    <pageSetUpPr fitToPage="1"/>
  </sheetPr>
  <dimension ref="A1:AB102"/>
  <sheetViews>
    <sheetView showGridLines="0" view="pageBreakPreview" topLeftCell="B57" zoomScale="50" zoomScaleNormal="40" zoomScaleSheetLayoutView="50" workbookViewId="0">
      <selection activeCell="Q105" sqref="Q105"/>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8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8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542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542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c r="B15" s="1009"/>
      <c r="C15" s="1009"/>
      <c r="D15" s="1009"/>
      <c r="E15" s="1009"/>
      <c r="F15" s="1009"/>
      <c r="G15" s="1009"/>
      <c r="H15" s="1009"/>
      <c r="I15" s="1009"/>
      <c r="J15" s="1009"/>
      <c r="K15" s="1009"/>
      <c r="L15" s="1009"/>
      <c r="M15" s="1009"/>
      <c r="N15" s="1009"/>
      <c r="O15" s="1009"/>
      <c r="P15" s="1009"/>
      <c r="Q15" s="1009"/>
      <c r="R15" s="1009"/>
      <c r="S15" s="1009"/>
      <c r="T15" s="1009"/>
      <c r="U15" s="1009"/>
      <c r="V15" s="1009"/>
      <c r="W15" s="1009"/>
      <c r="X15" s="1009"/>
      <c r="Y15" s="1009"/>
      <c r="Z15" s="1009"/>
    </row>
    <row r="16" spans="1:28" ht="15" customHeight="1" x14ac:dyDescent="0.2">
      <c r="B16" s="1009"/>
      <c r="C16" s="1009"/>
      <c r="D16" s="1009"/>
      <c r="E16" s="1009"/>
      <c r="F16" s="1009"/>
      <c r="G16" s="1009"/>
      <c r="H16" s="1009"/>
      <c r="I16" s="1009"/>
      <c r="J16" s="1009"/>
      <c r="K16" s="1009"/>
      <c r="L16" s="1009"/>
      <c r="M16" s="1009"/>
      <c r="N16" s="1009"/>
      <c r="O16" s="1009"/>
      <c r="P16" s="1009"/>
      <c r="Q16" s="1009"/>
      <c r="R16" s="1009"/>
      <c r="S16" s="1009"/>
      <c r="T16" s="1009"/>
      <c r="U16" s="1009"/>
      <c r="V16" s="1009"/>
      <c r="W16" s="1009"/>
      <c r="X16" s="1009"/>
      <c r="Y16" s="1009"/>
      <c r="Z16" s="1009"/>
    </row>
    <row r="17" spans="2:26" ht="13.15" customHeight="1" x14ac:dyDescent="0.2">
      <c r="B17" s="1009"/>
      <c r="C17" s="1009"/>
      <c r="D17" s="1009"/>
      <c r="E17" s="1009"/>
      <c r="F17" s="1009"/>
      <c r="G17" s="1009"/>
      <c r="H17" s="1009"/>
      <c r="I17" s="1009"/>
      <c r="J17" s="1009"/>
      <c r="K17" s="1009"/>
      <c r="L17" s="1009"/>
      <c r="M17" s="1009"/>
      <c r="N17" s="1009"/>
      <c r="O17" s="1009"/>
      <c r="P17" s="1009"/>
      <c r="Q17" s="1009"/>
      <c r="R17" s="1009"/>
      <c r="S17" s="1009"/>
      <c r="T17" s="1009"/>
      <c r="U17" s="1009"/>
      <c r="V17" s="1009"/>
      <c r="W17" s="1009"/>
      <c r="X17" s="1009"/>
      <c r="Y17" s="1009"/>
      <c r="Z17" s="1009"/>
    </row>
    <row r="18" spans="2:26" ht="15" customHeight="1" x14ac:dyDescent="0.2">
      <c r="B18" s="1009"/>
      <c r="C18" s="1009"/>
      <c r="D18" s="1009"/>
      <c r="E18" s="1009"/>
      <c r="F18" s="1009"/>
      <c r="G18" s="1009"/>
      <c r="H18" s="1009"/>
      <c r="I18" s="1009"/>
      <c r="J18" s="1009"/>
      <c r="K18" s="1009"/>
      <c r="L18" s="1009"/>
      <c r="M18" s="1009"/>
      <c r="N18" s="1009"/>
      <c r="O18" s="1009"/>
      <c r="P18" s="1009"/>
      <c r="Q18" s="1009"/>
      <c r="R18" s="1009"/>
      <c r="S18" s="1009"/>
      <c r="T18" s="1009"/>
      <c r="U18" s="1009"/>
      <c r="V18" s="1009"/>
      <c r="W18" s="1009"/>
      <c r="X18" s="1009"/>
      <c r="Y18" s="1009"/>
      <c r="Z18" s="1009"/>
    </row>
    <row r="19" spans="2:26" ht="15" customHeight="1" x14ac:dyDescent="0.2">
      <c r="B19" s="1009"/>
      <c r="C19" s="1009"/>
      <c r="D19" s="1009"/>
      <c r="E19" s="1009"/>
      <c r="F19" s="1009"/>
      <c r="G19" s="1009"/>
      <c r="H19" s="1009"/>
      <c r="I19" s="1009"/>
      <c r="J19" s="1009"/>
      <c r="K19" s="1009"/>
      <c r="L19" s="1009"/>
      <c r="M19" s="1009"/>
      <c r="N19" s="1009"/>
      <c r="O19" s="1009"/>
      <c r="P19" s="1009"/>
      <c r="Q19" s="1009"/>
      <c r="R19" s="1009"/>
      <c r="S19" s="1009"/>
      <c r="T19" s="1009"/>
      <c r="U19" s="1009"/>
      <c r="V19" s="1009"/>
      <c r="W19" s="1009"/>
      <c r="X19" s="1009"/>
      <c r="Y19" s="1009"/>
      <c r="Z19" s="1009"/>
    </row>
    <row r="20" spans="2:26" ht="15.6" customHeight="1" x14ac:dyDescent="0.2">
      <c r="B20" s="1009"/>
      <c r="C20" s="1009"/>
      <c r="D20" s="1009"/>
      <c r="E20" s="1009"/>
      <c r="F20" s="1009"/>
      <c r="G20" s="1009"/>
      <c r="H20" s="1009"/>
      <c r="I20" s="1009"/>
      <c r="J20" s="1009"/>
      <c r="K20" s="1009"/>
      <c r="L20" s="1009"/>
      <c r="M20" s="1009"/>
      <c r="N20" s="1009"/>
      <c r="O20" s="1009"/>
      <c r="P20" s="1009"/>
      <c r="Q20" s="1009"/>
      <c r="R20" s="1009"/>
      <c r="S20" s="1009"/>
      <c r="T20" s="1009"/>
      <c r="U20" s="1009"/>
      <c r="V20" s="1009"/>
      <c r="W20" s="1009"/>
      <c r="X20" s="1009"/>
      <c r="Y20" s="1009"/>
      <c r="Z20" s="1009"/>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B11:Z12"/>
    <mergeCell ref="B15:C20"/>
    <mergeCell ref="D15:Z20"/>
    <mergeCell ref="D27:F28"/>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7BF66-1FB4-43DD-BD4E-77D7F6491054}">
  <sheetPr>
    <tabColor rgb="FF92D050"/>
    <pageSetUpPr fitToPage="1"/>
  </sheetPr>
  <dimension ref="A1:AB102"/>
  <sheetViews>
    <sheetView showGridLines="0" view="pageBreakPreview" topLeftCell="A52" zoomScale="40" zoomScaleNormal="40" zoomScaleSheetLayoutView="40" workbookViewId="0">
      <selection activeCell="Q105" sqref="Q105"/>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8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8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542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542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c r="B15" s="1009"/>
      <c r="C15" s="1009"/>
      <c r="D15" s="1009"/>
      <c r="E15" s="1009"/>
      <c r="F15" s="1009"/>
      <c r="G15" s="1009"/>
      <c r="H15" s="1009"/>
      <c r="I15" s="1009"/>
      <c r="J15" s="1009"/>
      <c r="K15" s="1009"/>
      <c r="L15" s="1009"/>
      <c r="M15" s="1009"/>
      <c r="N15" s="1009"/>
      <c r="O15" s="1009"/>
      <c r="P15" s="1009"/>
      <c r="Q15" s="1009"/>
      <c r="R15" s="1009"/>
      <c r="S15" s="1009"/>
      <c r="T15" s="1009"/>
      <c r="U15" s="1009"/>
      <c r="V15" s="1009"/>
      <c r="W15" s="1009"/>
      <c r="X15" s="1009"/>
      <c r="Y15" s="1009"/>
      <c r="Z15" s="1009"/>
    </row>
    <row r="16" spans="1:28" ht="15" customHeight="1" x14ac:dyDescent="0.2">
      <c r="B16" s="1009"/>
      <c r="C16" s="1009"/>
      <c r="D16" s="1009"/>
      <c r="E16" s="1009"/>
      <c r="F16" s="1009"/>
      <c r="G16" s="1009"/>
      <c r="H16" s="1009"/>
      <c r="I16" s="1009"/>
      <c r="J16" s="1009"/>
      <c r="K16" s="1009"/>
      <c r="L16" s="1009"/>
      <c r="M16" s="1009"/>
      <c r="N16" s="1009"/>
      <c r="O16" s="1009"/>
      <c r="P16" s="1009"/>
      <c r="Q16" s="1009"/>
      <c r="R16" s="1009"/>
      <c r="S16" s="1009"/>
      <c r="T16" s="1009"/>
      <c r="U16" s="1009"/>
      <c r="V16" s="1009"/>
      <c r="W16" s="1009"/>
      <c r="X16" s="1009"/>
      <c r="Y16" s="1009"/>
      <c r="Z16" s="1009"/>
    </row>
    <row r="17" spans="2:26" ht="13.15" customHeight="1" x14ac:dyDescent="0.2">
      <c r="B17" s="1009"/>
      <c r="C17" s="1009"/>
      <c r="D17" s="1009"/>
      <c r="E17" s="1009"/>
      <c r="F17" s="1009"/>
      <c r="G17" s="1009"/>
      <c r="H17" s="1009"/>
      <c r="I17" s="1009"/>
      <c r="J17" s="1009"/>
      <c r="K17" s="1009"/>
      <c r="L17" s="1009"/>
      <c r="M17" s="1009"/>
      <c r="N17" s="1009"/>
      <c r="O17" s="1009"/>
      <c r="P17" s="1009"/>
      <c r="Q17" s="1009"/>
      <c r="R17" s="1009"/>
      <c r="S17" s="1009"/>
      <c r="T17" s="1009"/>
      <c r="U17" s="1009"/>
      <c r="V17" s="1009"/>
      <c r="W17" s="1009"/>
      <c r="X17" s="1009"/>
      <c r="Y17" s="1009"/>
      <c r="Z17" s="1009"/>
    </row>
    <row r="18" spans="2:26" ht="15" customHeight="1" x14ac:dyDescent="0.2">
      <c r="B18" s="1009"/>
      <c r="C18" s="1009"/>
      <c r="D18" s="1009"/>
      <c r="E18" s="1009"/>
      <c r="F18" s="1009"/>
      <c r="G18" s="1009"/>
      <c r="H18" s="1009"/>
      <c r="I18" s="1009"/>
      <c r="J18" s="1009"/>
      <c r="K18" s="1009"/>
      <c r="L18" s="1009"/>
      <c r="M18" s="1009"/>
      <c r="N18" s="1009"/>
      <c r="O18" s="1009"/>
      <c r="P18" s="1009"/>
      <c r="Q18" s="1009"/>
      <c r="R18" s="1009"/>
      <c r="S18" s="1009"/>
      <c r="T18" s="1009"/>
      <c r="U18" s="1009"/>
      <c r="V18" s="1009"/>
      <c r="W18" s="1009"/>
      <c r="X18" s="1009"/>
      <c r="Y18" s="1009"/>
      <c r="Z18" s="1009"/>
    </row>
    <row r="19" spans="2:26" ht="15" customHeight="1" x14ac:dyDescent="0.2">
      <c r="B19" s="1009"/>
      <c r="C19" s="1009"/>
      <c r="D19" s="1009"/>
      <c r="E19" s="1009"/>
      <c r="F19" s="1009"/>
      <c r="G19" s="1009"/>
      <c r="H19" s="1009"/>
      <c r="I19" s="1009"/>
      <c r="J19" s="1009"/>
      <c r="K19" s="1009"/>
      <c r="L19" s="1009"/>
      <c r="M19" s="1009"/>
      <c r="N19" s="1009"/>
      <c r="O19" s="1009"/>
      <c r="P19" s="1009"/>
      <c r="Q19" s="1009"/>
      <c r="R19" s="1009"/>
      <c r="S19" s="1009"/>
      <c r="T19" s="1009"/>
      <c r="U19" s="1009"/>
      <c r="V19" s="1009"/>
      <c r="W19" s="1009"/>
      <c r="X19" s="1009"/>
      <c r="Y19" s="1009"/>
      <c r="Z19" s="1009"/>
    </row>
    <row r="20" spans="2:26" ht="15.6" customHeight="1" x14ac:dyDescent="0.2">
      <c r="B20" s="1009"/>
      <c r="C20" s="1009"/>
      <c r="D20" s="1009"/>
      <c r="E20" s="1009"/>
      <c r="F20" s="1009"/>
      <c r="G20" s="1009"/>
      <c r="H20" s="1009"/>
      <c r="I20" s="1009"/>
      <c r="J20" s="1009"/>
      <c r="K20" s="1009"/>
      <c r="L20" s="1009"/>
      <c r="M20" s="1009"/>
      <c r="N20" s="1009"/>
      <c r="O20" s="1009"/>
      <c r="P20" s="1009"/>
      <c r="Q20" s="1009"/>
      <c r="R20" s="1009"/>
      <c r="S20" s="1009"/>
      <c r="T20" s="1009"/>
      <c r="U20" s="1009"/>
      <c r="V20" s="1009"/>
      <c r="W20" s="1009"/>
      <c r="X20" s="1009"/>
      <c r="Y20" s="1009"/>
      <c r="Z20" s="1009"/>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B11:Z12"/>
    <mergeCell ref="B15:C20"/>
    <mergeCell ref="D15:Z20"/>
    <mergeCell ref="D27:F28"/>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45EE4-D513-4594-9D44-ABB01267A4A2}">
  <sheetPr>
    <tabColor rgb="FF92D050"/>
    <pageSetUpPr fitToPage="1"/>
  </sheetPr>
  <dimension ref="A1:AB102"/>
  <sheetViews>
    <sheetView showGridLines="0" view="pageBreakPreview" topLeftCell="A59" zoomScale="48" zoomScaleNormal="40" zoomScaleSheetLayoutView="48" workbookViewId="0">
      <selection activeCell="Q105" sqref="Q105"/>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8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8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542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542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323</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B11:Z12"/>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40632-524D-49A0-A87D-70C67F3455BC}">
  <sheetPr>
    <tabColor rgb="FF92D050"/>
    <pageSetUpPr fitToPage="1"/>
  </sheetPr>
  <dimension ref="A1:AB102"/>
  <sheetViews>
    <sheetView showGridLines="0" view="pageBreakPreview" zoomScale="30" zoomScaleNormal="40" zoomScaleSheetLayoutView="30" workbookViewId="0">
      <selection activeCell="T7" sqref="T7"/>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70"/>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70"/>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542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542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323</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BA1A7-08BD-45A7-9513-136AE57C8416}">
  <sheetPr>
    <tabColor rgb="FF92D050"/>
    <pageSetUpPr fitToPage="1"/>
  </sheetPr>
  <dimension ref="A1:AB90"/>
  <sheetViews>
    <sheetView showGridLines="0" view="pageBreakPreview" topLeftCell="B11" zoomScale="55" zoomScaleNormal="40" zoomScaleSheetLayoutView="55" workbookViewId="0">
      <selection activeCell="T6" sqref="T6"/>
    </sheetView>
  </sheetViews>
  <sheetFormatPr baseColWidth="10" defaultColWidth="11.42578125" defaultRowHeight="12.75" x14ac:dyDescent="0.2"/>
  <cols>
    <col min="1" max="1" width="5.140625" style="65" customWidth="1"/>
    <col min="2" max="8" width="11.42578125" style="65"/>
    <col min="9" max="9" width="11.42578125" style="65" customWidth="1"/>
    <col min="10" max="14" width="11.42578125" style="65"/>
    <col min="15" max="15" width="4.7109375" style="65" customWidth="1"/>
    <col min="16" max="16" width="16.42578125" style="65" customWidth="1"/>
    <col min="17" max="17" width="21.5703125" style="65" customWidth="1"/>
    <col min="18" max="18" width="22.85546875" style="65" customWidth="1"/>
    <col min="19" max="19" width="17.7109375" style="65" customWidth="1"/>
    <col min="20" max="20" width="19.7109375" style="65" customWidth="1"/>
    <col min="21" max="21" width="27.7109375"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8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8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304">
        <f>'03 Desglose'!BX8</f>
        <v>45958</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587"/>
      <c r="V13" s="981" t="s">
        <v>58</v>
      </c>
      <c r="W13" s="981"/>
      <c r="X13" s="587" t="s">
        <v>67</v>
      </c>
      <c r="Y13" s="981" t="s">
        <v>78</v>
      </c>
      <c r="Z13" s="981"/>
    </row>
    <row r="14" spans="1:28" ht="14.25" customHeight="1" x14ac:dyDescent="0.2">
      <c r="B14" s="950" t="s">
        <v>181</v>
      </c>
      <c r="C14" s="951"/>
      <c r="D14" s="956" t="s">
        <v>171</v>
      </c>
      <c r="E14" s="956"/>
      <c r="F14" s="956"/>
      <c r="G14" s="956"/>
      <c r="H14" s="956"/>
      <c r="I14" s="956"/>
      <c r="J14" s="956"/>
      <c r="K14" s="956"/>
      <c r="L14" s="956"/>
      <c r="M14" s="956"/>
      <c r="N14" s="956"/>
      <c r="P14" s="286"/>
      <c r="Q14" s="584"/>
      <c r="R14" s="584"/>
      <c r="S14" s="584"/>
      <c r="T14" s="584"/>
      <c r="U14" s="584"/>
      <c r="V14" s="957"/>
      <c r="W14" s="957"/>
      <c r="X14" s="965" t="s">
        <v>63</v>
      </c>
      <c r="Y14" s="957"/>
      <c r="Z14" s="957"/>
    </row>
    <row r="15" spans="1:28" ht="19.899999999999999" customHeight="1" x14ac:dyDescent="0.2">
      <c r="B15" s="952"/>
      <c r="C15" s="953"/>
      <c r="D15" s="956"/>
      <c r="E15" s="956"/>
      <c r="F15" s="956"/>
      <c r="G15" s="956"/>
      <c r="H15" s="956"/>
      <c r="I15" s="956"/>
      <c r="J15" s="956"/>
      <c r="K15" s="956"/>
      <c r="L15" s="956"/>
      <c r="M15" s="956"/>
      <c r="N15" s="956"/>
      <c r="O15" s="70"/>
      <c r="P15" s="287"/>
      <c r="Q15" s="584"/>
      <c r="R15" s="584"/>
      <c r="S15" s="968"/>
      <c r="T15" s="969"/>
      <c r="U15" s="586"/>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584"/>
      <c r="R16" s="584"/>
      <c r="S16" s="586"/>
      <c r="T16" s="586"/>
      <c r="U16" s="586"/>
      <c r="V16" s="970"/>
      <c r="W16" s="970"/>
      <c r="X16" s="966"/>
      <c r="Y16" s="957"/>
      <c r="Z16" s="957"/>
    </row>
    <row r="17" spans="2:26" ht="21" customHeight="1" x14ac:dyDescent="0.3">
      <c r="B17" s="952"/>
      <c r="C17" s="953"/>
      <c r="D17" s="956"/>
      <c r="E17" s="956"/>
      <c r="F17" s="956"/>
      <c r="G17" s="956"/>
      <c r="H17" s="956"/>
      <c r="I17" s="956"/>
      <c r="J17" s="956"/>
      <c r="K17" s="956"/>
      <c r="L17" s="956"/>
      <c r="M17" s="956"/>
      <c r="N17" s="956"/>
      <c r="O17" s="70"/>
      <c r="P17" s="287"/>
      <c r="Q17" s="584"/>
      <c r="R17" s="584"/>
      <c r="S17" s="586"/>
      <c r="T17" s="586"/>
      <c r="U17" s="459" t="s">
        <v>360</v>
      </c>
      <c r="V17" s="982">
        <f>861.28*0.05</f>
        <v>43.064</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584"/>
      <c r="R18" s="584"/>
      <c r="S18" s="586"/>
      <c r="T18" s="586"/>
      <c r="U18" s="586"/>
      <c r="V18" s="970"/>
      <c r="W18" s="970"/>
      <c r="X18" s="966"/>
      <c r="Y18" s="957"/>
      <c r="Z18" s="957"/>
    </row>
    <row r="19" spans="2:26" ht="19.149999999999999" customHeight="1" x14ac:dyDescent="0.2">
      <c r="B19" s="954"/>
      <c r="C19" s="955"/>
      <c r="D19" s="956"/>
      <c r="E19" s="956"/>
      <c r="F19" s="956"/>
      <c r="G19" s="956"/>
      <c r="H19" s="956"/>
      <c r="I19" s="956"/>
      <c r="J19" s="956"/>
      <c r="K19" s="956"/>
      <c r="L19" s="956"/>
      <c r="M19" s="956"/>
      <c r="N19" s="956"/>
      <c r="O19" s="70"/>
      <c r="P19" s="287"/>
      <c r="Q19" s="584"/>
      <c r="R19" s="584"/>
      <c r="S19" s="586"/>
      <c r="T19" s="586"/>
      <c r="U19" s="420"/>
      <c r="V19" s="968"/>
      <c r="W19" s="969"/>
      <c r="X19" s="966"/>
      <c r="Y19" s="984"/>
      <c r="Z19" s="984"/>
    </row>
    <row r="20" spans="2:26" ht="15.6" customHeight="1" x14ac:dyDescent="0.2">
      <c r="B20" s="231"/>
      <c r="C20" s="69"/>
      <c r="D20" s="68"/>
      <c r="E20" s="68"/>
      <c r="F20" s="68"/>
      <c r="G20" s="68"/>
      <c r="H20" s="83"/>
      <c r="I20" s="68"/>
      <c r="J20" s="68"/>
      <c r="K20" s="70"/>
      <c r="L20" s="70"/>
      <c r="M20" s="70"/>
      <c r="N20" s="214"/>
      <c r="O20" s="70"/>
      <c r="P20" s="287"/>
      <c r="Q20" s="584"/>
      <c r="R20" s="584"/>
      <c r="S20" s="584"/>
      <c r="T20" s="584"/>
      <c r="U20" s="584"/>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584"/>
      <c r="R21" s="584"/>
      <c r="S21" s="584"/>
      <c r="T21" s="584"/>
      <c r="U21" s="584"/>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584"/>
      <c r="R22" s="584"/>
      <c r="S22" s="584"/>
      <c r="T22" s="584"/>
      <c r="X22" s="966"/>
      <c r="Y22" s="421"/>
      <c r="Z22" s="421"/>
    </row>
    <row r="23" spans="2:26" ht="13.9" customHeight="1" x14ac:dyDescent="0.2">
      <c r="B23" s="213"/>
      <c r="C23" s="69"/>
      <c r="D23" s="68"/>
      <c r="E23" s="68"/>
      <c r="F23" s="68"/>
      <c r="G23" s="68"/>
      <c r="H23" s="83"/>
      <c r="I23" s="68"/>
      <c r="J23" s="68"/>
      <c r="K23" s="70"/>
      <c r="L23" s="70"/>
      <c r="M23" s="70"/>
      <c r="N23" s="214"/>
      <c r="O23" s="70"/>
      <c r="P23" s="287"/>
      <c r="Q23" s="584"/>
      <c r="R23" s="584"/>
      <c r="S23" s="584"/>
      <c r="T23" s="584"/>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584"/>
      <c r="R24" s="584"/>
      <c r="S24" s="584"/>
      <c r="T24" s="584"/>
      <c r="U24" s="584"/>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584"/>
      <c r="R25" s="584"/>
      <c r="S25" s="584"/>
      <c r="T25" s="584"/>
      <c r="U25" s="584"/>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584"/>
      <c r="R26" s="584"/>
      <c r="S26" s="584"/>
      <c r="T26" s="584"/>
      <c r="U26" s="584"/>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584"/>
      <c r="R27" s="584"/>
      <c r="S27" s="584"/>
      <c r="T27" s="584"/>
      <c r="U27" s="584"/>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584"/>
      <c r="R28" s="584"/>
      <c r="S28" s="584"/>
      <c r="T28" s="584"/>
      <c r="U28" s="584"/>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584"/>
      <c r="R29" s="584"/>
      <c r="S29" s="584"/>
      <c r="T29" s="584"/>
      <c r="U29" s="584"/>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584"/>
      <c r="R30" s="584"/>
      <c r="S30" s="584"/>
      <c r="T30" s="584"/>
      <c r="U30" s="584"/>
      <c r="V30" s="957"/>
      <c r="W30" s="957"/>
      <c r="X30" s="966"/>
      <c r="Y30" s="957"/>
      <c r="Z30" s="957"/>
    </row>
    <row r="31" spans="2:26" ht="13.9" customHeight="1" x14ac:dyDescent="0.2">
      <c r="B31" s="213"/>
      <c r="C31" s="69"/>
      <c r="D31" s="68"/>
      <c r="E31" s="68"/>
      <c r="F31" s="68"/>
      <c r="G31" s="68"/>
      <c r="H31" s="83"/>
      <c r="I31" s="68"/>
      <c r="J31" s="68"/>
      <c r="K31" s="68"/>
      <c r="L31" s="68"/>
      <c r="M31" s="68"/>
      <c r="N31" s="215"/>
      <c r="P31" s="287"/>
      <c r="Q31" s="584"/>
      <c r="R31" s="584"/>
      <c r="S31" s="584"/>
      <c r="T31" s="584"/>
      <c r="U31" s="584"/>
      <c r="V31" s="957"/>
      <c r="W31" s="957"/>
      <c r="X31" s="966"/>
      <c r="Y31" s="957"/>
      <c r="Z31" s="957"/>
    </row>
    <row r="32" spans="2:26" ht="13.9" customHeight="1" x14ac:dyDescent="0.2">
      <c r="B32" s="213"/>
      <c r="C32" s="69"/>
      <c r="D32" s="68"/>
      <c r="E32" s="68"/>
      <c r="F32" s="68"/>
      <c r="G32" s="68"/>
      <c r="H32" s="83"/>
      <c r="I32" s="68"/>
      <c r="J32" s="68"/>
      <c r="K32" s="68"/>
      <c r="L32" s="68"/>
      <c r="M32" s="68"/>
      <c r="N32" s="215"/>
      <c r="P32" s="287"/>
      <c r="Q32" s="584"/>
      <c r="R32" s="584"/>
      <c r="S32" s="584"/>
      <c r="T32" s="584"/>
      <c r="U32" s="584"/>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584"/>
      <c r="R33" s="584"/>
      <c r="S33" s="584"/>
      <c r="T33" s="584"/>
      <c r="U33" s="584"/>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584"/>
      <c r="R34" s="584"/>
      <c r="S34" s="584"/>
      <c r="T34" s="584"/>
      <c r="U34" s="584"/>
      <c r="V34" s="957"/>
      <c r="W34" s="957"/>
      <c r="X34" s="967"/>
      <c r="Y34" s="957"/>
      <c r="Z34" s="957"/>
    </row>
    <row r="35" spans="2:26" ht="20.45" customHeight="1" x14ac:dyDescent="0.25">
      <c r="B35" s="213"/>
      <c r="C35" s="69"/>
      <c r="D35" s="68"/>
      <c r="E35" s="68"/>
      <c r="F35" s="68"/>
      <c r="G35" s="68"/>
      <c r="H35" s="83"/>
      <c r="I35" s="68"/>
      <c r="J35" s="68"/>
      <c r="K35" s="68"/>
      <c r="L35" s="68"/>
      <c r="M35" s="68"/>
      <c r="N35" s="215"/>
      <c r="P35" s="288"/>
      <c r="Q35" s="289"/>
      <c r="R35" s="290"/>
      <c r="S35" s="291"/>
      <c r="T35" s="292"/>
      <c r="U35" s="293" t="s">
        <v>76</v>
      </c>
      <c r="V35" s="958">
        <f>SUM(V17:W19)</f>
        <v>43.064</v>
      </c>
      <c r="W35" s="958"/>
      <c r="X35" s="294"/>
      <c r="Y35" s="959"/>
      <c r="Z35" s="960"/>
    </row>
    <row r="36" spans="2:26" ht="13.9" customHeight="1" x14ac:dyDescent="0.2">
      <c r="B36" s="213"/>
      <c r="C36" s="69"/>
      <c r="D36" s="68"/>
      <c r="E36" s="68"/>
      <c r="F36" s="68"/>
      <c r="G36" s="68"/>
      <c r="H36" s="83"/>
      <c r="I36" s="68"/>
      <c r="J36" s="68"/>
      <c r="K36" s="68"/>
      <c r="L36" s="68"/>
      <c r="M36" s="68"/>
      <c r="N36" s="215"/>
      <c r="P36" s="216"/>
      <c r="X36" s="84"/>
      <c r="Y36" s="84"/>
      <c r="Z36" s="217"/>
    </row>
    <row r="37" spans="2:26" ht="13.9" customHeight="1" x14ac:dyDescent="0.2">
      <c r="B37" s="213"/>
      <c r="C37" s="69"/>
      <c r="D37" s="68"/>
      <c r="E37" s="68"/>
      <c r="F37" s="68"/>
      <c r="G37" s="68"/>
      <c r="H37" s="83"/>
      <c r="I37" s="68"/>
      <c r="J37" s="68"/>
      <c r="K37" s="68"/>
      <c r="L37" s="68"/>
      <c r="M37" s="68"/>
      <c r="N37" s="215"/>
      <c r="P37" s="961" t="s">
        <v>75</v>
      </c>
      <c r="Q37" s="962"/>
      <c r="R37" s="962"/>
      <c r="S37" s="962"/>
      <c r="T37" s="962"/>
      <c r="U37" s="962"/>
      <c r="V37" s="962"/>
      <c r="W37" s="962"/>
      <c r="X37" s="962"/>
      <c r="Y37" s="962"/>
      <c r="Z37" s="963"/>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t="s">
        <v>272</v>
      </c>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ht="15" x14ac:dyDescent="0.2">
      <c r="B75" s="213"/>
      <c r="C75" s="69"/>
      <c r="D75" s="68"/>
      <c r="E75" s="68"/>
      <c r="F75" s="68"/>
      <c r="G75" s="68"/>
      <c r="H75" s="83"/>
      <c r="I75" s="68"/>
      <c r="J75" s="68"/>
      <c r="K75" s="68"/>
      <c r="L75" s="68"/>
      <c r="M75" s="68"/>
      <c r="N75" s="215"/>
      <c r="P75" s="216"/>
      <c r="T75" s="964"/>
      <c r="U75" s="964"/>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ht="16.5" customHeight="1" x14ac:dyDescent="0.25">
      <c r="B78" s="213"/>
      <c r="C78" s="69"/>
      <c r="D78" s="68"/>
      <c r="E78" s="68"/>
      <c r="F78" s="68"/>
      <c r="G78" s="68"/>
      <c r="H78" s="83"/>
      <c r="I78" s="68"/>
      <c r="J78" s="68"/>
      <c r="K78" s="68"/>
      <c r="L78" s="68"/>
      <c r="M78" s="68"/>
      <c r="N78" s="215"/>
      <c r="P78" s="216"/>
      <c r="S78" s="374"/>
      <c r="T78" s="374"/>
      <c r="X78" s="84"/>
      <c r="Y78" s="84"/>
      <c r="Z78" s="217"/>
    </row>
    <row r="79" spans="2:26" ht="12.75" customHeight="1" x14ac:dyDescent="0.25">
      <c r="B79" s="216"/>
      <c r="N79" s="217"/>
      <c r="P79" s="216"/>
      <c r="S79" s="374"/>
      <c r="T79" s="374"/>
      <c r="X79" s="82"/>
      <c r="Y79" s="85"/>
      <c r="Z79" s="217"/>
    </row>
    <row r="80" spans="2:26" ht="12.75" customHeight="1" x14ac:dyDescent="0.2">
      <c r="B80" s="218"/>
      <c r="C80" s="219"/>
      <c r="D80" s="219"/>
      <c r="E80" s="219"/>
      <c r="F80" s="219"/>
      <c r="G80" s="219"/>
      <c r="H80" s="219"/>
      <c r="I80" s="219"/>
      <c r="J80" s="219"/>
      <c r="K80" s="219"/>
      <c r="L80" s="219"/>
      <c r="M80" s="219"/>
      <c r="N80" s="220"/>
      <c r="P80" s="218"/>
      <c r="Q80" s="219"/>
      <c r="R80" s="219"/>
      <c r="S80" s="219"/>
      <c r="T80" s="219"/>
      <c r="U80" s="219"/>
      <c r="V80" s="219"/>
      <c r="W80" s="219"/>
      <c r="X80" s="219"/>
      <c r="Y80" s="219"/>
      <c r="Z80" s="220"/>
    </row>
    <row r="82" spans="1:26" x14ac:dyDescent="0.2">
      <c r="B82" s="221"/>
      <c r="C82" s="210"/>
      <c r="D82" s="210"/>
      <c r="E82" s="210"/>
      <c r="F82" s="210"/>
      <c r="G82" s="210"/>
      <c r="H82" s="222"/>
      <c r="I82" s="222"/>
      <c r="J82" s="222"/>
      <c r="K82" s="222"/>
      <c r="L82" s="222"/>
      <c r="M82" s="222"/>
      <c r="N82" s="222"/>
      <c r="O82" s="222"/>
      <c r="P82" s="222"/>
      <c r="Q82" s="222"/>
      <c r="R82" s="222"/>
      <c r="S82" s="222"/>
      <c r="T82" s="222"/>
      <c r="U82" s="222"/>
      <c r="V82" s="222"/>
      <c r="W82" s="210"/>
      <c r="X82" s="210"/>
      <c r="Y82" s="210"/>
      <c r="Z82" s="223"/>
    </row>
    <row r="83" spans="1:26" x14ac:dyDescent="0.2">
      <c r="B83" s="216"/>
      <c r="C83" s="946"/>
      <c r="D83" s="946"/>
      <c r="E83" s="946"/>
      <c r="F83" s="946"/>
      <c r="H83" s="946"/>
      <c r="I83" s="946"/>
      <c r="J83" s="946"/>
      <c r="K83" s="946"/>
      <c r="M83" s="946"/>
      <c r="N83" s="946"/>
      <c r="O83" s="946"/>
      <c r="P83" s="946"/>
      <c r="R83" s="946"/>
      <c r="S83" s="946"/>
      <c r="T83" s="946"/>
      <c r="W83" s="946"/>
      <c r="X83" s="946"/>
      <c r="Y83" s="946"/>
      <c r="Z83" s="224"/>
    </row>
    <row r="84" spans="1:26" x14ac:dyDescent="0.2">
      <c r="B84" s="216"/>
      <c r="Z84" s="217"/>
    </row>
    <row r="85" spans="1:26" x14ac:dyDescent="0.2">
      <c r="B85" s="216"/>
      <c r="Z85" s="217"/>
    </row>
    <row r="86" spans="1:26" x14ac:dyDescent="0.2">
      <c r="B86" s="216"/>
      <c r="Z86" s="217"/>
    </row>
    <row r="87" spans="1:26" s="67" customFormat="1" ht="11.45" customHeight="1" x14ac:dyDescent="0.2">
      <c r="B87" s="226"/>
      <c r="C87" s="858"/>
      <c r="D87" s="858"/>
      <c r="E87" s="858"/>
      <c r="F87" s="858"/>
      <c r="H87" s="858"/>
      <c r="I87" s="858"/>
      <c r="J87" s="858"/>
      <c r="K87" s="858"/>
      <c r="M87" s="858"/>
      <c r="N87" s="858"/>
      <c r="O87" s="858"/>
      <c r="P87" s="858"/>
      <c r="R87" s="858"/>
      <c r="S87" s="858"/>
      <c r="T87" s="858"/>
      <c r="W87" s="858"/>
      <c r="X87" s="858"/>
      <c r="Y87" s="858"/>
      <c r="Z87" s="227"/>
    </row>
    <row r="88" spans="1:26" x14ac:dyDescent="0.2">
      <c r="B88" s="228"/>
      <c r="C88" s="229"/>
      <c r="D88" s="229"/>
      <c r="E88" s="229"/>
      <c r="F88" s="229"/>
      <c r="G88" s="229"/>
      <c r="H88" s="219"/>
      <c r="I88" s="219"/>
      <c r="J88" s="219"/>
      <c r="K88" s="219"/>
      <c r="L88" s="219"/>
      <c r="M88" s="219"/>
      <c r="N88" s="219"/>
      <c r="O88" s="219"/>
      <c r="P88" s="219"/>
      <c r="Q88" s="219"/>
      <c r="R88" s="219"/>
      <c r="S88" s="219"/>
      <c r="T88" s="219"/>
      <c r="U88" s="219"/>
      <c r="V88" s="219"/>
      <c r="W88" s="229"/>
      <c r="X88" s="229"/>
      <c r="Y88" s="229"/>
      <c r="Z88" s="230"/>
    </row>
    <row r="90" spans="1:26" x14ac:dyDescent="0.2">
      <c r="A90" s="66"/>
    </row>
  </sheetData>
  <mergeCells count="65">
    <mergeCell ref="B11:N11"/>
    <mergeCell ref="P11:Z11"/>
    <mergeCell ref="B13:C13"/>
    <mergeCell ref="D13:N13"/>
    <mergeCell ref="V13:W13"/>
    <mergeCell ref="Y13:Z13"/>
    <mergeCell ref="Y16:Z16"/>
    <mergeCell ref="V23:W23"/>
    <mergeCell ref="Y23:Z23"/>
    <mergeCell ref="V17:W17"/>
    <mergeCell ref="Y17:Z17"/>
    <mergeCell ref="V18:W18"/>
    <mergeCell ref="Y18:Z18"/>
    <mergeCell ref="V19:W19"/>
    <mergeCell ref="Y19:Z19"/>
    <mergeCell ref="V20:W20"/>
    <mergeCell ref="Y20:Z20"/>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V26:W26"/>
    <mergeCell ref="Y26:Z26"/>
    <mergeCell ref="V27:W27"/>
    <mergeCell ref="Y27:Z27"/>
    <mergeCell ref="V28:W28"/>
    <mergeCell ref="Y28:Z28"/>
    <mergeCell ref="V29:W29"/>
    <mergeCell ref="Y29:Z29"/>
    <mergeCell ref="V30:W30"/>
    <mergeCell ref="Y30:Z30"/>
    <mergeCell ref="V31:W31"/>
    <mergeCell ref="Y31:Z31"/>
    <mergeCell ref="V32:W32"/>
    <mergeCell ref="Y32:Z32"/>
    <mergeCell ref="V33:W33"/>
    <mergeCell ref="Y33:Z33"/>
    <mergeCell ref="V34:W34"/>
    <mergeCell ref="Y34:Z34"/>
    <mergeCell ref="V35:W35"/>
    <mergeCell ref="Y35:Z35"/>
    <mergeCell ref="P37:Z37"/>
    <mergeCell ref="T75:U75"/>
    <mergeCell ref="C83:F83"/>
    <mergeCell ref="H83:K83"/>
    <mergeCell ref="M83:P83"/>
    <mergeCell ref="R83:T83"/>
    <mergeCell ref="W83:Y83"/>
    <mergeCell ref="C87:F87"/>
    <mergeCell ref="H87:K87"/>
    <mergeCell ref="M87:P87"/>
    <mergeCell ref="R87:T87"/>
    <mergeCell ref="W87:Y87"/>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F43BE-D2C8-4DB7-9BD3-6CBD65DB3DE0}">
  <sheetPr>
    <tabColor rgb="FF92D050"/>
    <pageSetUpPr fitToPage="1"/>
  </sheetPr>
  <dimension ref="A1:AB102"/>
  <sheetViews>
    <sheetView showGridLines="0" view="pageBreakPreview" topLeftCell="C57" zoomScale="50" zoomScaleNormal="40" zoomScaleSheetLayoutView="50" workbookViewId="0">
      <selection activeCell="T6" sqref="T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8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8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57" spans="3:8" ht="20.25" x14ac:dyDescent="0.3">
      <c r="C57" s="994"/>
      <c r="D57" s="994"/>
      <c r="E57" s="994"/>
      <c r="F57" s="994"/>
      <c r="G57" s="994"/>
      <c r="H57" s="994"/>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30">
    <mergeCell ref="C92:F92"/>
    <mergeCell ref="H92:K92"/>
    <mergeCell ref="M92:P92"/>
    <mergeCell ref="R92:T92"/>
    <mergeCell ref="W92:Y92"/>
    <mergeCell ref="B11:Z12"/>
    <mergeCell ref="B15:C20"/>
    <mergeCell ref="D15:Z20"/>
    <mergeCell ref="D27:F28"/>
    <mergeCell ref="C57:H57"/>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4B8CD-02DB-45B7-B93F-4F3679FE7362}">
  <sheetPr>
    <tabColor rgb="FF92D050"/>
    <pageSetUpPr fitToPage="1"/>
  </sheetPr>
  <dimension ref="A1:AB102"/>
  <sheetViews>
    <sheetView showGridLines="0" view="pageBreakPreview" topLeftCell="F55" zoomScale="55" zoomScaleNormal="40" zoomScaleSheetLayoutView="55" workbookViewId="0">
      <selection activeCell="T6" sqref="T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60.28515625" style="65" customWidth="1"/>
    <col min="24" max="24" width="18" style="65" customWidth="1"/>
    <col min="25" max="25" width="2.140625" style="65" customWidth="1"/>
    <col min="26" max="26" width="30"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8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8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2" spans="2:26" ht="13.5" thickBot="1" x14ac:dyDescent="0.25"/>
    <row r="23" spans="2:26" ht="27" thickBot="1" x14ac:dyDescent="0.45">
      <c r="W23" s="1014" t="s">
        <v>472</v>
      </c>
      <c r="X23" s="1015"/>
      <c r="Y23" s="1016"/>
    </row>
    <row r="24" spans="2:26" ht="25.5" x14ac:dyDescent="0.35">
      <c r="W24" s="478" t="s">
        <v>471</v>
      </c>
      <c r="X24" s="1017">
        <v>906.05</v>
      </c>
      <c r="Y24" s="1017"/>
    </row>
    <row r="25" spans="2:26" ht="25.5" x14ac:dyDescent="0.35">
      <c r="W25" s="472" t="s">
        <v>333</v>
      </c>
      <c r="X25" s="1018">
        <v>-12.58</v>
      </c>
      <c r="Y25" s="1018"/>
    </row>
    <row r="26" spans="2:26" ht="25.5" x14ac:dyDescent="0.35">
      <c r="W26" s="472" t="s">
        <v>334</v>
      </c>
      <c r="X26" s="1018">
        <v>-13.51</v>
      </c>
      <c r="Y26" s="1018"/>
    </row>
    <row r="27" spans="2:26" ht="25.5" x14ac:dyDescent="0.35">
      <c r="D27" s="993"/>
      <c r="E27" s="993"/>
      <c r="F27" s="993"/>
      <c r="W27" s="472" t="s">
        <v>335</v>
      </c>
      <c r="X27" s="1018">
        <v>-16.66</v>
      </c>
      <c r="Y27" s="1018"/>
    </row>
    <row r="28" spans="2:26" ht="25.5" x14ac:dyDescent="0.35">
      <c r="D28" s="993"/>
      <c r="E28" s="993"/>
      <c r="F28" s="993"/>
      <c r="W28" s="473" t="s">
        <v>336</v>
      </c>
      <c r="X28" s="1019">
        <f>SUM(X24:Y27)</f>
        <v>863.3</v>
      </c>
      <c r="Y28" s="1019"/>
    </row>
    <row r="29" spans="2:26" ht="25.5" x14ac:dyDescent="0.35">
      <c r="W29" s="474"/>
      <c r="X29" s="1010"/>
      <c r="Y29" s="1010"/>
    </row>
    <row r="30" spans="2:26" ht="25.5" x14ac:dyDescent="0.35">
      <c r="W30" s="475" t="s">
        <v>337</v>
      </c>
      <c r="X30" s="1013">
        <v>861.28</v>
      </c>
      <c r="Y30" s="1013"/>
    </row>
    <row r="31" spans="2:26" ht="25.5" x14ac:dyDescent="0.35">
      <c r="W31" s="474"/>
      <c r="X31" s="1010"/>
      <c r="Y31" s="1010"/>
    </row>
    <row r="32" spans="2:26" ht="25.5" x14ac:dyDescent="0.35">
      <c r="W32" s="476"/>
      <c r="X32" s="1011"/>
      <c r="Y32" s="1011"/>
    </row>
    <row r="33" spans="23:25" ht="25.5" x14ac:dyDescent="0.35">
      <c r="W33" s="477" t="s">
        <v>338</v>
      </c>
      <c r="X33" s="1012">
        <f>X30-X28</f>
        <v>-2.0199999999999818</v>
      </c>
      <c r="Y33" s="1012"/>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40">
    <mergeCell ref="X30:Y30"/>
    <mergeCell ref="B11:Z12"/>
    <mergeCell ref="B15:C20"/>
    <mergeCell ref="D15:Z20"/>
    <mergeCell ref="W23:Y23"/>
    <mergeCell ref="X24:Y24"/>
    <mergeCell ref="X25:Y25"/>
    <mergeCell ref="X26:Y26"/>
    <mergeCell ref="D27:F28"/>
    <mergeCell ref="X27:Y27"/>
    <mergeCell ref="X28:Y28"/>
    <mergeCell ref="X29:Y29"/>
    <mergeCell ref="X31:Y31"/>
    <mergeCell ref="X32:Y32"/>
    <mergeCell ref="X33:Y33"/>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1" fitToHeight="0" orientation="landscape" r:id="rId1"/>
  <headerFooter>
    <oddFooter>&amp;L&amp;10ADMÓN. - ESTIMACIÓN - HOJA VIAJERA&amp;R&amp;P/&amp;N</oddFooter>
  </headerFooter>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82617-7571-4CFA-AE53-D0E392CCFAF1}">
  <sheetPr>
    <tabColor rgb="FF92D050"/>
    <pageSetUpPr fitToPage="1"/>
  </sheetPr>
  <dimension ref="A1:AB102"/>
  <sheetViews>
    <sheetView showGridLines="0" view="pageBreakPreview" topLeftCell="C56" zoomScale="50" zoomScaleNormal="40" zoomScaleSheetLayoutView="50" workbookViewId="0">
      <selection activeCell="T6" sqref="T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22"/>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22"/>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410</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B11:Z12"/>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81688-9EAA-4ED0-934E-E544FFB8444A}">
  <sheetPr>
    <tabColor rgb="FF92D050"/>
    <pageSetUpPr fitToPage="1"/>
  </sheetPr>
  <dimension ref="A1:AB90"/>
  <sheetViews>
    <sheetView showGridLines="0" view="pageBreakPreview" topLeftCell="A45" zoomScale="55" zoomScaleNormal="40" zoomScaleSheetLayoutView="55" workbookViewId="0">
      <selection activeCell="T6" sqref="T6"/>
    </sheetView>
  </sheetViews>
  <sheetFormatPr baseColWidth="10" defaultColWidth="11.42578125" defaultRowHeight="12.75" x14ac:dyDescent="0.2"/>
  <cols>
    <col min="1" max="1" width="5.140625" style="65" customWidth="1"/>
    <col min="2" max="8" width="11.42578125" style="65"/>
    <col min="9" max="9" width="11.42578125" style="65" customWidth="1"/>
    <col min="10" max="14" width="11.42578125" style="65"/>
    <col min="15" max="15" width="4.7109375" style="65" customWidth="1"/>
    <col min="16" max="16" width="16.42578125" style="65" customWidth="1"/>
    <col min="17" max="17" width="21.5703125" style="65" customWidth="1"/>
    <col min="18" max="18" width="22.85546875" style="65" customWidth="1"/>
    <col min="19" max="19" width="17.7109375" style="65" customWidth="1"/>
    <col min="20" max="20" width="19.7109375" style="65" customWidth="1"/>
    <col min="21" max="21" width="27.7109375"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8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8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304">
        <f>'03 Desglose'!BX8</f>
        <v>45958</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587"/>
      <c r="V13" s="981" t="s">
        <v>58</v>
      </c>
      <c r="W13" s="981"/>
      <c r="X13" s="587" t="s">
        <v>67</v>
      </c>
      <c r="Y13" s="981" t="s">
        <v>78</v>
      </c>
      <c r="Z13" s="981"/>
    </row>
    <row r="14" spans="1:28" ht="14.25" customHeight="1" x14ac:dyDescent="0.2">
      <c r="B14" s="950" t="s">
        <v>181</v>
      </c>
      <c r="C14" s="951"/>
      <c r="D14" s="956" t="s">
        <v>172</v>
      </c>
      <c r="E14" s="956"/>
      <c r="F14" s="956"/>
      <c r="G14" s="956"/>
      <c r="H14" s="956"/>
      <c r="I14" s="956"/>
      <c r="J14" s="956"/>
      <c r="K14" s="956"/>
      <c r="L14" s="956"/>
      <c r="M14" s="956"/>
      <c r="N14" s="956"/>
      <c r="P14" s="286"/>
      <c r="Q14" s="584"/>
      <c r="R14" s="584"/>
      <c r="S14" s="584"/>
      <c r="T14" s="584"/>
      <c r="U14" s="584"/>
      <c r="V14" s="957"/>
      <c r="W14" s="957"/>
      <c r="X14" s="965" t="s">
        <v>63</v>
      </c>
      <c r="Y14" s="957"/>
      <c r="Z14" s="957"/>
    </row>
    <row r="15" spans="1:28" ht="19.899999999999999" customHeight="1" x14ac:dyDescent="0.2">
      <c r="B15" s="952"/>
      <c r="C15" s="953"/>
      <c r="D15" s="956"/>
      <c r="E15" s="956"/>
      <c r="F15" s="956"/>
      <c r="G15" s="956"/>
      <c r="H15" s="956"/>
      <c r="I15" s="956"/>
      <c r="J15" s="956"/>
      <c r="K15" s="956"/>
      <c r="L15" s="956"/>
      <c r="M15" s="956"/>
      <c r="N15" s="956"/>
      <c r="O15" s="70"/>
      <c r="P15" s="287"/>
      <c r="Q15" s="584"/>
      <c r="R15" s="584"/>
      <c r="S15" s="968"/>
      <c r="T15" s="969"/>
      <c r="U15" s="586"/>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584"/>
      <c r="R16" s="584"/>
      <c r="S16" s="586"/>
      <c r="T16" s="586"/>
      <c r="U16" s="586"/>
      <c r="V16" s="970"/>
      <c r="W16" s="970"/>
      <c r="X16" s="966"/>
      <c r="Y16" s="957"/>
      <c r="Z16" s="957"/>
    </row>
    <row r="17" spans="2:26" ht="21" customHeight="1" x14ac:dyDescent="0.3">
      <c r="B17" s="952"/>
      <c r="C17" s="953"/>
      <c r="D17" s="956"/>
      <c r="E17" s="956"/>
      <c r="F17" s="956"/>
      <c r="G17" s="956"/>
      <c r="H17" s="956"/>
      <c r="I17" s="956"/>
      <c r="J17" s="956"/>
      <c r="K17" s="956"/>
      <c r="L17" s="956"/>
      <c r="M17" s="956"/>
      <c r="N17" s="956"/>
      <c r="O17" s="70"/>
      <c r="P17" s="287"/>
      <c r="Q17" s="584"/>
      <c r="R17" s="584"/>
      <c r="S17" s="586"/>
      <c r="T17" s="586"/>
      <c r="U17" s="459" t="s">
        <v>360</v>
      </c>
      <c r="V17" s="982">
        <f>861.28*0.05</f>
        <v>43.064</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584"/>
      <c r="R18" s="584"/>
      <c r="S18" s="586"/>
      <c r="T18" s="586"/>
      <c r="U18" s="586"/>
      <c r="V18" s="970"/>
      <c r="W18" s="970"/>
      <c r="X18" s="966"/>
      <c r="Y18" s="957"/>
      <c r="Z18" s="957"/>
    </row>
    <row r="19" spans="2:26" ht="19.149999999999999" customHeight="1" x14ac:dyDescent="0.2">
      <c r="B19" s="954"/>
      <c r="C19" s="955"/>
      <c r="D19" s="956"/>
      <c r="E19" s="956"/>
      <c r="F19" s="956"/>
      <c r="G19" s="956"/>
      <c r="H19" s="956"/>
      <c r="I19" s="956"/>
      <c r="J19" s="956"/>
      <c r="K19" s="956"/>
      <c r="L19" s="956"/>
      <c r="M19" s="956"/>
      <c r="N19" s="956"/>
      <c r="O19" s="70"/>
      <c r="P19" s="287"/>
      <c r="Q19" s="584"/>
      <c r="R19" s="584"/>
      <c r="S19" s="586"/>
      <c r="T19" s="586"/>
      <c r="U19" s="420"/>
      <c r="V19" s="968"/>
      <c r="W19" s="969"/>
      <c r="X19" s="966"/>
      <c r="Y19" s="984"/>
      <c r="Z19" s="984"/>
    </row>
    <row r="20" spans="2:26" ht="15.6" customHeight="1" x14ac:dyDescent="0.2">
      <c r="B20" s="231"/>
      <c r="C20" s="69"/>
      <c r="D20" s="68"/>
      <c r="E20" s="68"/>
      <c r="F20" s="68"/>
      <c r="G20" s="68"/>
      <c r="H20" s="83"/>
      <c r="I20" s="68"/>
      <c r="J20" s="68"/>
      <c r="K20" s="70"/>
      <c r="L20" s="70"/>
      <c r="M20" s="70"/>
      <c r="N20" s="214"/>
      <c r="O20" s="70"/>
      <c r="P20" s="287"/>
      <c r="Q20" s="584"/>
      <c r="R20" s="584"/>
      <c r="S20" s="584"/>
      <c r="T20" s="584"/>
      <c r="U20" s="584"/>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584"/>
      <c r="R21" s="584"/>
      <c r="S21" s="584"/>
      <c r="T21" s="584"/>
      <c r="U21" s="584"/>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584"/>
      <c r="R22" s="584"/>
      <c r="S22" s="584"/>
      <c r="T22" s="584"/>
      <c r="X22" s="966"/>
      <c r="Y22" s="421"/>
      <c r="Z22" s="421"/>
    </row>
    <row r="23" spans="2:26" ht="13.9" customHeight="1" x14ac:dyDescent="0.2">
      <c r="B23" s="213"/>
      <c r="C23" s="69"/>
      <c r="D23" s="68"/>
      <c r="E23" s="68"/>
      <c r="F23" s="68"/>
      <c r="G23" s="68"/>
      <c r="H23" s="83"/>
      <c r="I23" s="68"/>
      <c r="J23" s="68"/>
      <c r="K23" s="70"/>
      <c r="L23" s="70"/>
      <c r="M23" s="70"/>
      <c r="N23" s="214"/>
      <c r="O23" s="70"/>
      <c r="P23" s="287"/>
      <c r="Q23" s="584"/>
      <c r="R23" s="584"/>
      <c r="S23" s="584"/>
      <c r="T23" s="584"/>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584"/>
      <c r="R24" s="584"/>
      <c r="S24" s="584"/>
      <c r="T24" s="584"/>
      <c r="U24" s="584"/>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584"/>
      <c r="R25" s="584"/>
      <c r="S25" s="584"/>
      <c r="T25" s="584"/>
      <c r="U25" s="584"/>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584"/>
      <c r="R26" s="584"/>
      <c r="S26" s="584"/>
      <c r="T26" s="584"/>
      <c r="U26" s="584"/>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584"/>
      <c r="R27" s="584"/>
      <c r="S27" s="584"/>
      <c r="T27" s="584"/>
      <c r="U27" s="584"/>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584"/>
      <c r="R28" s="584"/>
      <c r="S28" s="584"/>
      <c r="T28" s="584"/>
      <c r="U28" s="584"/>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584"/>
      <c r="R29" s="584"/>
      <c r="S29" s="584"/>
      <c r="T29" s="584"/>
      <c r="U29" s="584"/>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584"/>
      <c r="R30" s="584"/>
      <c r="S30" s="584"/>
      <c r="T30" s="584"/>
      <c r="U30" s="584"/>
      <c r="V30" s="957"/>
      <c r="W30" s="957"/>
      <c r="X30" s="966"/>
      <c r="Y30" s="957"/>
      <c r="Z30" s="957"/>
    </row>
    <row r="31" spans="2:26" ht="13.9" customHeight="1" x14ac:dyDescent="0.2">
      <c r="B31" s="213"/>
      <c r="C31" s="69"/>
      <c r="D31" s="68"/>
      <c r="E31" s="68"/>
      <c r="F31" s="68"/>
      <c r="G31" s="68"/>
      <c r="H31" s="83"/>
      <c r="I31" s="68"/>
      <c r="J31" s="68"/>
      <c r="K31" s="68"/>
      <c r="L31" s="68"/>
      <c r="M31" s="68"/>
      <c r="N31" s="215"/>
      <c r="P31" s="287"/>
      <c r="Q31" s="584"/>
      <c r="R31" s="584"/>
      <c r="S31" s="584"/>
      <c r="T31" s="584"/>
      <c r="U31" s="584"/>
      <c r="V31" s="957"/>
      <c r="W31" s="957"/>
      <c r="X31" s="966"/>
      <c r="Y31" s="957"/>
      <c r="Z31" s="957"/>
    </row>
    <row r="32" spans="2:26" ht="13.9" customHeight="1" x14ac:dyDescent="0.2">
      <c r="B32" s="213"/>
      <c r="C32" s="69"/>
      <c r="D32" s="68"/>
      <c r="E32" s="68"/>
      <c r="F32" s="68"/>
      <c r="G32" s="68"/>
      <c r="H32" s="83"/>
      <c r="I32" s="68"/>
      <c r="J32" s="68"/>
      <c r="K32" s="68"/>
      <c r="L32" s="68"/>
      <c r="M32" s="68"/>
      <c r="N32" s="215"/>
      <c r="P32" s="287"/>
      <c r="Q32" s="584"/>
      <c r="R32" s="584"/>
      <c r="S32" s="584"/>
      <c r="T32" s="584"/>
      <c r="U32" s="584"/>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584"/>
      <c r="R33" s="584"/>
      <c r="S33" s="584"/>
      <c r="T33" s="584"/>
      <c r="U33" s="584"/>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584"/>
      <c r="R34" s="584"/>
      <c r="S34" s="584"/>
      <c r="T34" s="584"/>
      <c r="U34" s="584"/>
      <c r="V34" s="957"/>
      <c r="W34" s="957"/>
      <c r="X34" s="967"/>
      <c r="Y34" s="957"/>
      <c r="Z34" s="957"/>
    </row>
    <row r="35" spans="2:26" ht="20.45" customHeight="1" x14ac:dyDescent="0.25">
      <c r="B35" s="213"/>
      <c r="C35" s="69"/>
      <c r="D35" s="68"/>
      <c r="E35" s="68"/>
      <c r="F35" s="68"/>
      <c r="G35" s="68"/>
      <c r="H35" s="83"/>
      <c r="I35" s="68"/>
      <c r="J35" s="68"/>
      <c r="K35" s="68"/>
      <c r="L35" s="68"/>
      <c r="M35" s="68"/>
      <c r="N35" s="215"/>
      <c r="P35" s="288"/>
      <c r="Q35" s="289"/>
      <c r="R35" s="290"/>
      <c r="S35" s="291"/>
      <c r="T35" s="292"/>
      <c r="U35" s="293" t="s">
        <v>76</v>
      </c>
      <c r="V35" s="958">
        <f>SUM(V17:W19)</f>
        <v>43.064</v>
      </c>
      <c r="W35" s="958"/>
      <c r="X35" s="294"/>
      <c r="Y35" s="959"/>
      <c r="Z35" s="960"/>
    </row>
    <row r="36" spans="2:26" ht="13.9" customHeight="1" x14ac:dyDescent="0.2">
      <c r="B36" s="213"/>
      <c r="C36" s="69"/>
      <c r="D36" s="68"/>
      <c r="E36" s="68"/>
      <c r="F36" s="68"/>
      <c r="G36" s="68"/>
      <c r="H36" s="83"/>
      <c r="I36" s="68"/>
      <c r="J36" s="68"/>
      <c r="K36" s="68"/>
      <c r="L36" s="68"/>
      <c r="M36" s="68"/>
      <c r="N36" s="215"/>
      <c r="P36" s="216"/>
      <c r="X36" s="84"/>
      <c r="Y36" s="84"/>
      <c r="Z36" s="217"/>
    </row>
    <row r="37" spans="2:26" ht="13.9" customHeight="1" x14ac:dyDescent="0.2">
      <c r="B37" s="213"/>
      <c r="C37" s="69"/>
      <c r="D37" s="68"/>
      <c r="E37" s="68"/>
      <c r="F37" s="68"/>
      <c r="G37" s="68"/>
      <c r="H37" s="83"/>
      <c r="I37" s="68"/>
      <c r="J37" s="68"/>
      <c r="K37" s="68"/>
      <c r="L37" s="68"/>
      <c r="M37" s="68"/>
      <c r="N37" s="215"/>
      <c r="P37" s="961" t="s">
        <v>75</v>
      </c>
      <c r="Q37" s="962"/>
      <c r="R37" s="962"/>
      <c r="S37" s="962"/>
      <c r="T37" s="962"/>
      <c r="U37" s="962"/>
      <c r="V37" s="962"/>
      <c r="W37" s="962"/>
      <c r="X37" s="962"/>
      <c r="Y37" s="962"/>
      <c r="Z37" s="963"/>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t="s">
        <v>272</v>
      </c>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ht="15" x14ac:dyDescent="0.2">
      <c r="B75" s="213"/>
      <c r="C75" s="69"/>
      <c r="D75" s="68"/>
      <c r="E75" s="68"/>
      <c r="F75" s="68"/>
      <c r="G75" s="68"/>
      <c r="H75" s="83"/>
      <c r="I75" s="68"/>
      <c r="J75" s="68"/>
      <c r="K75" s="68"/>
      <c r="L75" s="68"/>
      <c r="M75" s="68"/>
      <c r="N75" s="215"/>
      <c r="P75" s="216"/>
      <c r="T75" s="964"/>
      <c r="U75" s="964"/>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ht="16.5" customHeight="1" x14ac:dyDescent="0.25">
      <c r="B78" s="213"/>
      <c r="C78" s="69"/>
      <c r="D78" s="68"/>
      <c r="E78" s="68"/>
      <c r="F78" s="68"/>
      <c r="G78" s="68"/>
      <c r="H78" s="83"/>
      <c r="I78" s="68"/>
      <c r="J78" s="68"/>
      <c r="K78" s="68"/>
      <c r="L78" s="68"/>
      <c r="M78" s="68"/>
      <c r="N78" s="215"/>
      <c r="P78" s="216"/>
      <c r="S78" s="374"/>
      <c r="T78" s="374"/>
      <c r="X78" s="84"/>
      <c r="Y78" s="84"/>
      <c r="Z78" s="217"/>
    </row>
    <row r="79" spans="2:26" ht="12.75" customHeight="1" x14ac:dyDescent="0.25">
      <c r="B79" s="216"/>
      <c r="N79" s="217"/>
      <c r="P79" s="216"/>
      <c r="S79" s="374"/>
      <c r="T79" s="374"/>
      <c r="X79" s="82"/>
      <c r="Y79" s="85"/>
      <c r="Z79" s="217"/>
    </row>
    <row r="80" spans="2:26" ht="12.75" customHeight="1" x14ac:dyDescent="0.2">
      <c r="B80" s="218"/>
      <c r="C80" s="219"/>
      <c r="D80" s="219"/>
      <c r="E80" s="219"/>
      <c r="F80" s="219"/>
      <c r="G80" s="219"/>
      <c r="H80" s="219"/>
      <c r="I80" s="219"/>
      <c r="J80" s="219"/>
      <c r="K80" s="219"/>
      <c r="L80" s="219"/>
      <c r="M80" s="219"/>
      <c r="N80" s="220"/>
      <c r="P80" s="218"/>
      <c r="Q80" s="219"/>
      <c r="R80" s="219"/>
      <c r="S80" s="219"/>
      <c r="T80" s="219"/>
      <c r="U80" s="219"/>
      <c r="V80" s="219"/>
      <c r="W80" s="219"/>
      <c r="X80" s="219"/>
      <c r="Y80" s="219"/>
      <c r="Z80" s="220"/>
    </row>
    <row r="82" spans="1:26" x14ac:dyDescent="0.2">
      <c r="B82" s="221"/>
      <c r="C82" s="210"/>
      <c r="D82" s="210"/>
      <c r="E82" s="210"/>
      <c r="F82" s="210"/>
      <c r="G82" s="210"/>
      <c r="H82" s="222"/>
      <c r="I82" s="222"/>
      <c r="J82" s="222"/>
      <c r="K82" s="222"/>
      <c r="L82" s="222"/>
      <c r="M82" s="222"/>
      <c r="N82" s="222"/>
      <c r="O82" s="222"/>
      <c r="P82" s="222"/>
      <c r="Q82" s="222"/>
      <c r="R82" s="222"/>
      <c r="S82" s="222"/>
      <c r="T82" s="222"/>
      <c r="U82" s="222"/>
      <c r="V82" s="222"/>
      <c r="W82" s="210"/>
      <c r="X82" s="210"/>
      <c r="Y82" s="210"/>
      <c r="Z82" s="223"/>
    </row>
    <row r="83" spans="1:26" x14ac:dyDescent="0.2">
      <c r="B83" s="216"/>
      <c r="C83" s="946"/>
      <c r="D83" s="946"/>
      <c r="E83" s="946"/>
      <c r="F83" s="946"/>
      <c r="H83" s="946"/>
      <c r="I83" s="946"/>
      <c r="J83" s="946"/>
      <c r="K83" s="946"/>
      <c r="M83" s="946"/>
      <c r="N83" s="946"/>
      <c r="O83" s="946"/>
      <c r="P83" s="946"/>
      <c r="R83" s="946"/>
      <c r="S83" s="946"/>
      <c r="T83" s="946"/>
      <c r="W83" s="946"/>
      <c r="X83" s="946"/>
      <c r="Y83" s="946"/>
      <c r="Z83" s="224"/>
    </row>
    <row r="84" spans="1:26" x14ac:dyDescent="0.2">
      <c r="B84" s="216"/>
      <c r="Z84" s="217"/>
    </row>
    <row r="85" spans="1:26" x14ac:dyDescent="0.2">
      <c r="B85" s="216"/>
      <c r="Z85" s="217"/>
    </row>
    <row r="86" spans="1:26" x14ac:dyDescent="0.2">
      <c r="B86" s="216"/>
      <c r="Z86" s="217"/>
    </row>
    <row r="87" spans="1:26" s="67" customFormat="1" ht="11.45" customHeight="1" x14ac:dyDescent="0.2">
      <c r="B87" s="226"/>
      <c r="C87" s="858"/>
      <c r="D87" s="858"/>
      <c r="E87" s="858"/>
      <c r="F87" s="858"/>
      <c r="H87" s="858"/>
      <c r="I87" s="858"/>
      <c r="J87" s="858"/>
      <c r="K87" s="858"/>
      <c r="M87" s="858"/>
      <c r="N87" s="858"/>
      <c r="O87" s="858"/>
      <c r="P87" s="858"/>
      <c r="R87" s="858"/>
      <c r="S87" s="858"/>
      <c r="T87" s="858"/>
      <c r="W87" s="858"/>
      <c r="X87" s="858"/>
      <c r="Y87" s="858"/>
      <c r="Z87" s="227"/>
    </row>
    <row r="88" spans="1:26" x14ac:dyDescent="0.2">
      <c r="B88" s="228"/>
      <c r="C88" s="229"/>
      <c r="D88" s="229"/>
      <c r="E88" s="229"/>
      <c r="F88" s="229"/>
      <c r="G88" s="229"/>
      <c r="H88" s="219"/>
      <c r="I88" s="219"/>
      <c r="J88" s="219"/>
      <c r="K88" s="219"/>
      <c r="L88" s="219"/>
      <c r="M88" s="219"/>
      <c r="N88" s="219"/>
      <c r="O88" s="219"/>
      <c r="P88" s="219"/>
      <c r="Q88" s="219"/>
      <c r="R88" s="219"/>
      <c r="S88" s="219"/>
      <c r="T88" s="219"/>
      <c r="U88" s="219"/>
      <c r="V88" s="219"/>
      <c r="W88" s="229"/>
      <c r="X88" s="229"/>
      <c r="Y88" s="229"/>
      <c r="Z88" s="230"/>
    </row>
    <row r="90" spans="1:26" x14ac:dyDescent="0.2">
      <c r="A90" s="66"/>
    </row>
  </sheetData>
  <mergeCells count="65">
    <mergeCell ref="B11:N11"/>
    <mergeCell ref="P11:Z11"/>
    <mergeCell ref="B13:C13"/>
    <mergeCell ref="D13:N13"/>
    <mergeCell ref="V13:W13"/>
    <mergeCell ref="Y13:Z13"/>
    <mergeCell ref="Y16:Z16"/>
    <mergeCell ref="V23:W23"/>
    <mergeCell ref="Y23:Z23"/>
    <mergeCell ref="V17:W17"/>
    <mergeCell ref="Y17:Z17"/>
    <mergeCell ref="V18:W18"/>
    <mergeCell ref="Y18:Z18"/>
    <mergeCell ref="V19:W19"/>
    <mergeCell ref="Y19:Z19"/>
    <mergeCell ref="V20:W20"/>
    <mergeCell ref="Y20:Z20"/>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V26:W26"/>
    <mergeCell ref="Y26:Z26"/>
    <mergeCell ref="V27:W27"/>
    <mergeCell ref="Y27:Z27"/>
    <mergeCell ref="V28:W28"/>
    <mergeCell ref="Y28:Z28"/>
    <mergeCell ref="V29:W29"/>
    <mergeCell ref="Y29:Z29"/>
    <mergeCell ref="V30:W30"/>
    <mergeCell ref="Y30:Z30"/>
    <mergeCell ref="V31:W31"/>
    <mergeCell ref="Y31:Z31"/>
    <mergeCell ref="V32:W32"/>
    <mergeCell ref="Y32:Z32"/>
    <mergeCell ref="V33:W33"/>
    <mergeCell ref="Y33:Z33"/>
    <mergeCell ref="V34:W34"/>
    <mergeCell ref="Y34:Z34"/>
    <mergeCell ref="V35:W35"/>
    <mergeCell ref="Y35:Z35"/>
    <mergeCell ref="P37:Z37"/>
    <mergeCell ref="T75:U75"/>
    <mergeCell ref="C83:F83"/>
    <mergeCell ref="H83:K83"/>
    <mergeCell ref="M83:P83"/>
    <mergeCell ref="R83:T83"/>
    <mergeCell ref="W83:Y83"/>
    <mergeCell ref="C87:F87"/>
    <mergeCell ref="H87:K87"/>
    <mergeCell ref="M87:P87"/>
    <mergeCell ref="R87:T87"/>
    <mergeCell ref="W87:Y87"/>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12C9B-8581-495E-9882-19AB8EB92A1D}">
  <sheetPr>
    <tabColor rgb="FF92D050"/>
    <pageSetUpPr fitToPage="1"/>
  </sheetPr>
  <dimension ref="A1:AB102"/>
  <sheetViews>
    <sheetView showGridLines="0" view="pageBreakPreview" topLeftCell="C1" zoomScale="50" zoomScaleNormal="40" zoomScaleSheetLayoutView="50" workbookViewId="0">
      <selection activeCell="T6" sqref="T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8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8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57" spans="3:8" ht="20.25" x14ac:dyDescent="0.3">
      <c r="C57" s="994"/>
      <c r="D57" s="994"/>
      <c r="E57" s="994"/>
      <c r="F57" s="994"/>
      <c r="G57" s="994"/>
      <c r="H57" s="994"/>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30">
    <mergeCell ref="C92:F92"/>
    <mergeCell ref="H92:K92"/>
    <mergeCell ref="M92:P92"/>
    <mergeCell ref="R92:T92"/>
    <mergeCell ref="W92:Y92"/>
    <mergeCell ref="B11:Z12"/>
    <mergeCell ref="B15:C20"/>
    <mergeCell ref="D15:Z20"/>
    <mergeCell ref="D27:F28"/>
    <mergeCell ref="C57:H57"/>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1A6E9-B521-408B-8C8C-D99D9E482122}">
  <sheetPr>
    <tabColor rgb="FF92D050"/>
    <pageSetUpPr fitToPage="1"/>
  </sheetPr>
  <dimension ref="A1:AB102"/>
  <sheetViews>
    <sheetView showGridLines="0" view="pageBreakPreview" topLeftCell="F61" zoomScale="55" zoomScaleNormal="40" zoomScaleSheetLayoutView="55" workbookViewId="0">
      <selection activeCell="T6" sqref="T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60.28515625" style="65" customWidth="1"/>
    <col min="24" max="24" width="18" style="65" customWidth="1"/>
    <col min="25" max="25" width="2.140625" style="65" customWidth="1"/>
    <col min="26" max="26" width="30"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8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8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2" spans="2:26" ht="13.5" thickBot="1" x14ac:dyDescent="0.25"/>
    <row r="23" spans="2:26" ht="27" thickBot="1" x14ac:dyDescent="0.45">
      <c r="W23" s="1014" t="s">
        <v>474</v>
      </c>
      <c r="X23" s="1015"/>
      <c r="Y23" s="1016"/>
    </row>
    <row r="24" spans="2:26" ht="25.5" x14ac:dyDescent="0.35">
      <c r="W24" s="478" t="s">
        <v>473</v>
      </c>
      <c r="X24" s="1017">
        <v>906.05</v>
      </c>
      <c r="Y24" s="1017"/>
    </row>
    <row r="25" spans="2:26" ht="25.5" x14ac:dyDescent="0.35">
      <c r="W25" s="472" t="s">
        <v>333</v>
      </c>
      <c r="X25" s="1018">
        <v>-12.58</v>
      </c>
      <c r="Y25" s="1018"/>
    </row>
    <row r="26" spans="2:26" ht="25.5" x14ac:dyDescent="0.35">
      <c r="W26" s="472" t="s">
        <v>334</v>
      </c>
      <c r="X26" s="1018">
        <v>-13.51</v>
      </c>
      <c r="Y26" s="1018"/>
    </row>
    <row r="27" spans="2:26" ht="25.5" x14ac:dyDescent="0.35">
      <c r="D27" s="993"/>
      <c r="E27" s="993"/>
      <c r="F27" s="993"/>
      <c r="W27" s="472" t="s">
        <v>335</v>
      </c>
      <c r="X27" s="1018">
        <v>-16.66</v>
      </c>
      <c r="Y27" s="1018"/>
    </row>
    <row r="28" spans="2:26" ht="25.5" x14ac:dyDescent="0.35">
      <c r="D28" s="993"/>
      <c r="E28" s="993"/>
      <c r="F28" s="993"/>
      <c r="W28" s="473" t="s">
        <v>336</v>
      </c>
      <c r="X28" s="1019">
        <f>SUM(X24:Y27)</f>
        <v>863.3</v>
      </c>
      <c r="Y28" s="1019"/>
    </row>
    <row r="29" spans="2:26" ht="25.5" x14ac:dyDescent="0.35">
      <c r="W29" s="474"/>
      <c r="X29" s="1010"/>
      <c r="Y29" s="1010"/>
    </row>
    <row r="30" spans="2:26" ht="25.5" x14ac:dyDescent="0.35">
      <c r="W30" s="475" t="s">
        <v>337</v>
      </c>
      <c r="X30" s="1013">
        <v>861.28</v>
      </c>
      <c r="Y30" s="1013"/>
    </row>
    <row r="31" spans="2:26" ht="25.5" x14ac:dyDescent="0.35">
      <c r="W31" s="474"/>
      <c r="X31" s="1010"/>
      <c r="Y31" s="1010"/>
    </row>
    <row r="32" spans="2:26" ht="25.5" x14ac:dyDescent="0.35">
      <c r="W32" s="476"/>
      <c r="X32" s="1011"/>
      <c r="Y32" s="1011"/>
    </row>
    <row r="33" spans="23:25" ht="25.5" x14ac:dyDescent="0.35">
      <c r="W33" s="477" t="s">
        <v>338</v>
      </c>
      <c r="X33" s="1012">
        <f>X30-X28</f>
        <v>-2.0199999999999818</v>
      </c>
      <c r="Y33" s="1012"/>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40">
    <mergeCell ref="X30:Y30"/>
    <mergeCell ref="B11:Z12"/>
    <mergeCell ref="B15:C20"/>
    <mergeCell ref="D15:Z20"/>
    <mergeCell ref="W23:Y23"/>
    <mergeCell ref="X24:Y24"/>
    <mergeCell ref="X25:Y25"/>
    <mergeCell ref="X26:Y26"/>
    <mergeCell ref="D27:F28"/>
    <mergeCell ref="X27:Y27"/>
    <mergeCell ref="X28:Y28"/>
    <mergeCell ref="X29:Y29"/>
    <mergeCell ref="X31:Y31"/>
    <mergeCell ref="X32:Y32"/>
    <mergeCell ref="X33:Y33"/>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1" fitToHeight="0" orientation="landscape" r:id="rId1"/>
  <headerFooter>
    <oddFooter>&amp;L&amp;10ADMÓN. - ESTIMACIÓN - HOJA VIAJERA&amp;R&amp;P/&amp;N</oddFooter>
  </headerFooter>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5FF0B-F77E-480D-9BAA-5B4B1D478C2B}">
  <sheetPr>
    <tabColor rgb="FF92D050"/>
    <pageSetUpPr fitToPage="1"/>
  </sheetPr>
  <dimension ref="A1:AB102"/>
  <sheetViews>
    <sheetView showGridLines="0" view="pageBreakPreview" topLeftCell="A32" zoomScale="40" zoomScaleNormal="40" zoomScaleSheetLayoutView="40" workbookViewId="0">
      <selection activeCell="T6" sqref="T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8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8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410</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B11:Z12"/>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5AF12-0080-43E1-9146-7873C2B85A62}">
  <sheetPr>
    <tabColor rgb="FF00B0F0"/>
    <pageSetUpPr fitToPage="1"/>
  </sheetPr>
  <dimension ref="A1:AE102"/>
  <sheetViews>
    <sheetView showGridLines="0" view="pageBreakPreview" topLeftCell="B1" zoomScale="50" zoomScaleNormal="40" zoomScaleSheetLayoutView="50" workbookViewId="0">
      <selection activeCell="D15" sqref="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55"/>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55"/>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626</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626</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652"/>
      <c r="V13" s="981" t="s">
        <v>58</v>
      </c>
      <c r="W13" s="981"/>
      <c r="X13" s="652" t="s">
        <v>67</v>
      </c>
      <c r="Y13" s="981" t="s">
        <v>78</v>
      </c>
      <c r="Z13" s="981"/>
    </row>
    <row r="14" spans="1:28" ht="14.25" customHeight="1" x14ac:dyDescent="0.2">
      <c r="B14" s="950" t="s">
        <v>149</v>
      </c>
      <c r="C14" s="951"/>
      <c r="D14" s="956" t="s">
        <v>153</v>
      </c>
      <c r="E14" s="956"/>
      <c r="F14" s="956"/>
      <c r="G14" s="956"/>
      <c r="H14" s="956"/>
      <c r="I14" s="956"/>
      <c r="J14" s="956"/>
      <c r="K14" s="956"/>
      <c r="L14" s="956"/>
      <c r="M14" s="956"/>
      <c r="N14" s="956"/>
      <c r="P14" s="286"/>
      <c r="Q14" s="653"/>
      <c r="R14" s="653"/>
      <c r="S14" s="653"/>
      <c r="T14" s="653"/>
      <c r="U14" s="653"/>
      <c r="V14" s="957"/>
      <c r="W14" s="957"/>
      <c r="X14" s="965" t="s">
        <v>322</v>
      </c>
      <c r="Y14" s="957"/>
      <c r="Z14" s="957"/>
    </row>
    <row r="15" spans="1:28" ht="15" customHeight="1" x14ac:dyDescent="0.2">
      <c r="B15" s="952"/>
      <c r="C15" s="953"/>
      <c r="D15" s="956"/>
      <c r="E15" s="956"/>
      <c r="F15" s="956"/>
      <c r="G15" s="956"/>
      <c r="H15" s="956"/>
      <c r="I15" s="956"/>
      <c r="J15" s="956"/>
      <c r="K15" s="956"/>
      <c r="L15" s="956"/>
      <c r="M15" s="956"/>
      <c r="N15" s="956"/>
      <c r="O15" s="70"/>
      <c r="P15" s="287"/>
      <c r="Q15" s="653"/>
      <c r="R15" s="653"/>
      <c r="S15" s="968"/>
      <c r="T15" s="969"/>
      <c r="U15" s="654"/>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653"/>
      <c r="R16" s="653"/>
      <c r="S16" s="654"/>
      <c r="T16" s="654"/>
      <c r="U16" s="654"/>
      <c r="V16" s="970"/>
      <c r="W16" s="970"/>
      <c r="X16" s="966"/>
      <c r="Y16" s="957"/>
      <c r="Z16" s="957"/>
    </row>
    <row r="17" spans="2:26" ht="20.25" x14ac:dyDescent="0.3">
      <c r="B17" s="952"/>
      <c r="C17" s="953"/>
      <c r="D17" s="956"/>
      <c r="E17" s="956"/>
      <c r="F17" s="956"/>
      <c r="G17" s="956"/>
      <c r="H17" s="956"/>
      <c r="I17" s="956"/>
      <c r="J17" s="956"/>
      <c r="K17" s="956"/>
      <c r="L17" s="956"/>
      <c r="M17" s="956"/>
      <c r="N17" s="956"/>
      <c r="O17" s="70"/>
      <c r="P17" s="287"/>
      <c r="Q17" s="653"/>
      <c r="R17" s="653"/>
      <c r="S17" s="654"/>
      <c r="T17" s="654"/>
      <c r="U17" s="459" t="s">
        <v>635</v>
      </c>
      <c r="V17" s="982">
        <v>2</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653"/>
      <c r="R18" s="653"/>
      <c r="S18" s="654"/>
      <c r="T18" s="654"/>
      <c r="U18" s="654"/>
      <c r="V18" s="970"/>
      <c r="W18" s="970"/>
      <c r="X18" s="966"/>
      <c r="Y18" s="957"/>
      <c r="Z18" s="957"/>
    </row>
    <row r="19" spans="2:26" ht="15" customHeight="1" x14ac:dyDescent="0.2">
      <c r="B19" s="954"/>
      <c r="C19" s="955"/>
      <c r="D19" s="956"/>
      <c r="E19" s="956"/>
      <c r="F19" s="956"/>
      <c r="G19" s="956"/>
      <c r="H19" s="956"/>
      <c r="I19" s="956"/>
      <c r="J19" s="956"/>
      <c r="K19" s="956"/>
      <c r="L19" s="956"/>
      <c r="M19" s="956"/>
      <c r="N19" s="956"/>
      <c r="O19" s="70"/>
      <c r="P19" s="287"/>
      <c r="Q19" s="653"/>
      <c r="R19" s="653"/>
      <c r="S19" s="654"/>
      <c r="T19" s="654"/>
      <c r="U19" s="420"/>
      <c r="V19" s="968"/>
      <c r="W19" s="969"/>
      <c r="X19" s="966"/>
      <c r="Y19" s="984"/>
      <c r="Z19" s="984"/>
    </row>
    <row r="20" spans="2:26" ht="15.6" customHeight="1" x14ac:dyDescent="0.2">
      <c r="B20" s="231"/>
      <c r="C20" s="69"/>
      <c r="D20" s="68" t="s">
        <v>407</v>
      </c>
      <c r="E20" s="68"/>
      <c r="F20" s="68"/>
      <c r="G20" s="68"/>
      <c r="H20" s="83"/>
      <c r="I20" s="68"/>
      <c r="J20" s="68"/>
      <c r="K20" s="70"/>
      <c r="L20" s="70"/>
      <c r="M20" s="70"/>
      <c r="N20" s="214"/>
      <c r="O20" s="70"/>
      <c r="P20" s="287"/>
      <c r="Q20" s="653"/>
      <c r="R20" s="653"/>
      <c r="S20" s="653"/>
      <c r="T20" s="653"/>
      <c r="U20" s="653"/>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653"/>
      <c r="R21" s="653"/>
      <c r="S21" s="653"/>
      <c r="T21" s="653"/>
      <c r="U21" s="653"/>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653"/>
      <c r="R22" s="653"/>
      <c r="S22" s="653"/>
      <c r="T22" s="653"/>
      <c r="X22" s="966"/>
      <c r="Y22" s="421"/>
      <c r="Z22" s="421"/>
    </row>
    <row r="23" spans="2:26" ht="15" customHeight="1" x14ac:dyDescent="0.2">
      <c r="B23" s="213"/>
      <c r="C23" s="69"/>
      <c r="D23" s="68"/>
      <c r="E23" s="68"/>
      <c r="F23" s="68"/>
      <c r="G23" s="68"/>
      <c r="H23" s="83"/>
      <c r="I23" s="68"/>
      <c r="J23" s="68"/>
      <c r="K23" s="70"/>
      <c r="L23" s="70"/>
      <c r="M23" s="70"/>
      <c r="N23" s="214"/>
      <c r="O23" s="70"/>
      <c r="P23" s="287"/>
      <c r="Q23" s="653"/>
      <c r="R23" s="653"/>
      <c r="S23" s="653"/>
      <c r="T23" s="653"/>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653"/>
      <c r="R24" s="653"/>
      <c r="S24" s="653"/>
      <c r="T24" s="653"/>
      <c r="U24" s="653"/>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653"/>
      <c r="R25" s="653"/>
      <c r="S25" s="653"/>
      <c r="T25" s="653"/>
      <c r="U25" s="653"/>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653"/>
      <c r="R26" s="653"/>
      <c r="S26" s="653"/>
      <c r="T26" s="653"/>
      <c r="U26" s="653"/>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653"/>
      <c r="R27" s="653"/>
      <c r="S27" s="653"/>
      <c r="T27" s="653"/>
      <c r="U27" s="653"/>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653"/>
      <c r="R28" s="653"/>
      <c r="S28" s="653"/>
      <c r="T28" s="653"/>
      <c r="U28" s="653"/>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653"/>
      <c r="R29" s="653"/>
      <c r="S29" s="653"/>
      <c r="T29" s="653"/>
      <c r="U29" s="653"/>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653"/>
      <c r="R30" s="653"/>
      <c r="S30" s="653"/>
      <c r="T30" s="653"/>
      <c r="U30" s="653"/>
      <c r="V30" s="957"/>
      <c r="W30" s="957"/>
      <c r="X30" s="966"/>
      <c r="Y30" s="957"/>
      <c r="Z30" s="957"/>
    </row>
    <row r="31" spans="2:26" ht="13.9" customHeight="1" x14ac:dyDescent="0.2">
      <c r="B31" s="213"/>
      <c r="C31" s="69"/>
      <c r="D31" s="68"/>
      <c r="E31" s="68"/>
      <c r="F31" s="68"/>
      <c r="G31" s="68"/>
      <c r="H31" s="83"/>
      <c r="I31" s="68"/>
      <c r="J31" s="68"/>
      <c r="K31" s="70"/>
      <c r="L31" s="70"/>
      <c r="M31" s="70"/>
      <c r="N31" s="214"/>
      <c r="O31" s="70"/>
      <c r="P31" s="287"/>
      <c r="Q31" s="653"/>
      <c r="R31" s="653"/>
      <c r="S31" s="653"/>
      <c r="T31" s="653"/>
      <c r="U31" s="653"/>
      <c r="V31" s="957"/>
      <c r="W31" s="957"/>
      <c r="X31" s="966"/>
      <c r="Y31" s="957"/>
      <c r="Z31" s="957"/>
    </row>
    <row r="32" spans="2:26" ht="13.9" customHeight="1" x14ac:dyDescent="0.2">
      <c r="B32" s="213"/>
      <c r="C32" s="69"/>
      <c r="D32" s="68"/>
      <c r="E32" s="68"/>
      <c r="F32" s="68"/>
      <c r="G32" s="68"/>
      <c r="H32" s="83"/>
      <c r="I32" s="68"/>
      <c r="J32" s="68"/>
      <c r="K32" s="70"/>
      <c r="L32" s="70"/>
      <c r="M32" s="70"/>
      <c r="N32" s="214"/>
      <c r="O32" s="70"/>
      <c r="P32" s="287"/>
      <c r="Q32" s="653"/>
      <c r="R32" s="653"/>
      <c r="S32" s="653"/>
      <c r="T32" s="653"/>
      <c r="U32" s="653"/>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653"/>
      <c r="R33" s="653"/>
      <c r="S33" s="653"/>
      <c r="T33" s="653"/>
      <c r="U33" s="653"/>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653"/>
      <c r="R34" s="653"/>
      <c r="S34" s="653"/>
      <c r="T34" s="653"/>
      <c r="U34" s="653"/>
      <c r="V34" s="957"/>
      <c r="W34" s="957"/>
      <c r="X34" s="967"/>
      <c r="Y34" s="957"/>
      <c r="Z34" s="957"/>
    </row>
    <row r="35" spans="2:26" ht="18" x14ac:dyDescent="0.25">
      <c r="B35" s="213"/>
      <c r="C35" s="69"/>
      <c r="D35" s="68"/>
      <c r="E35" s="68"/>
      <c r="F35" s="68"/>
      <c r="G35" s="68"/>
      <c r="H35" s="83"/>
      <c r="I35" s="68"/>
      <c r="J35" s="68"/>
      <c r="K35" s="68"/>
      <c r="L35" s="68"/>
      <c r="M35" s="68"/>
      <c r="N35" s="215"/>
      <c r="P35" s="288"/>
      <c r="Q35" s="289"/>
      <c r="R35" s="290"/>
      <c r="S35" s="291"/>
      <c r="T35" s="292"/>
      <c r="U35" s="293" t="s">
        <v>76</v>
      </c>
      <c r="V35" s="958">
        <f>SUM(V17:W19)</f>
        <v>2</v>
      </c>
      <c r="W35" s="958"/>
      <c r="X35" s="294"/>
      <c r="Y35" s="959"/>
      <c r="Z35" s="960"/>
    </row>
    <row r="36" spans="2:26" x14ac:dyDescent="0.2">
      <c r="B36" s="213"/>
      <c r="C36" s="69"/>
      <c r="D36" s="68"/>
      <c r="E36" s="68"/>
      <c r="F36" s="68"/>
      <c r="G36" s="68"/>
      <c r="H36" s="83"/>
      <c r="I36" s="68"/>
      <c r="J36" s="68"/>
      <c r="K36" s="68"/>
      <c r="L36" s="68"/>
      <c r="M36" s="68"/>
      <c r="N36" s="215"/>
      <c r="P36" s="216"/>
      <c r="Z36" s="217"/>
    </row>
    <row r="37" spans="2:26"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999" t="s">
        <v>75</v>
      </c>
      <c r="Q39" s="999"/>
      <c r="R39" s="999"/>
      <c r="S39" s="999"/>
      <c r="T39" s="999"/>
      <c r="U39" s="999"/>
      <c r="V39" s="999"/>
      <c r="W39" s="999"/>
      <c r="X39" s="999"/>
      <c r="Y39" s="999"/>
      <c r="Z39" s="999"/>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ht="12.75" customHeight="1" x14ac:dyDescent="0.2">
      <c r="B56" s="213"/>
      <c r="C56" s="69"/>
      <c r="D56" s="68"/>
      <c r="E56" s="68"/>
      <c r="F56" s="68"/>
      <c r="G56" s="68"/>
      <c r="H56" s="83"/>
      <c r="I56" s="68"/>
      <c r="J56" s="68"/>
      <c r="K56" s="68"/>
      <c r="L56" s="68"/>
      <c r="M56" s="68"/>
      <c r="N56" s="215"/>
      <c r="P56" s="216"/>
      <c r="X56" s="84"/>
      <c r="Y56" s="84"/>
      <c r="Z56" s="217"/>
    </row>
    <row r="57" spans="2:26" ht="12.75" customHeight="1" x14ac:dyDescent="0.2">
      <c r="B57" s="213"/>
      <c r="C57" s="69"/>
      <c r="D57" s="68"/>
      <c r="E57" s="68"/>
      <c r="F57" s="68"/>
      <c r="G57" s="68"/>
      <c r="H57" s="83"/>
      <c r="I57" s="68"/>
      <c r="J57" s="68"/>
      <c r="K57" s="68"/>
      <c r="L57" s="68"/>
      <c r="M57" s="68"/>
      <c r="N57" s="215"/>
      <c r="P57" s="216"/>
      <c r="X57" s="84"/>
      <c r="Y57" s="84"/>
      <c r="Z57" s="217"/>
    </row>
    <row r="58" spans="2:26" ht="12.75" customHeight="1" x14ac:dyDescent="0.2">
      <c r="B58" s="213"/>
      <c r="C58" s="69"/>
      <c r="D58" s="68"/>
      <c r="E58" s="68"/>
      <c r="F58" s="68"/>
      <c r="G58" s="68"/>
      <c r="H58" s="83"/>
      <c r="I58" s="68"/>
      <c r="J58" s="68"/>
      <c r="K58" s="68"/>
      <c r="L58" s="68"/>
      <c r="M58" s="68"/>
      <c r="N58" s="215"/>
      <c r="P58" s="216"/>
      <c r="X58" s="84"/>
      <c r="Y58" s="84"/>
      <c r="Z58" s="217"/>
    </row>
    <row r="59" spans="2:26" ht="12.75" customHeight="1" x14ac:dyDescent="0.2">
      <c r="B59" s="213"/>
      <c r="C59" s="69"/>
      <c r="D59" s="68"/>
      <c r="E59" s="68"/>
      <c r="F59" s="68"/>
      <c r="G59" s="68"/>
      <c r="H59" s="83"/>
      <c r="I59" s="68"/>
      <c r="J59" s="68"/>
      <c r="K59" s="68"/>
      <c r="L59" s="68"/>
      <c r="M59" s="68"/>
      <c r="N59" s="215"/>
      <c r="P59" s="216"/>
      <c r="X59" s="84"/>
      <c r="Y59" s="84"/>
      <c r="Z59" s="217"/>
    </row>
    <row r="60" spans="2:26" ht="12.75" customHeight="1" x14ac:dyDescent="0.2">
      <c r="B60" s="213"/>
      <c r="C60" s="69"/>
      <c r="D60" s="68"/>
      <c r="E60" s="68"/>
      <c r="F60" s="68"/>
      <c r="G60" s="68"/>
      <c r="H60" s="83"/>
      <c r="I60" s="68"/>
      <c r="J60" s="68"/>
      <c r="K60" s="68"/>
      <c r="L60" s="68"/>
      <c r="M60" s="68"/>
      <c r="N60" s="215"/>
      <c r="P60" s="216"/>
      <c r="X60" s="84"/>
      <c r="Y60" s="84"/>
      <c r="Z60" s="217"/>
    </row>
    <row r="61" spans="2:26" ht="12.75" customHeight="1"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ht="12.75" customHeight="1" x14ac:dyDescent="0.2">
      <c r="B64" s="213"/>
      <c r="C64" s="69"/>
      <c r="D64" s="68"/>
      <c r="E64" s="68"/>
      <c r="F64" s="68"/>
      <c r="G64" s="68"/>
      <c r="H64" s="83"/>
      <c r="I64" s="68"/>
      <c r="J64" s="68"/>
      <c r="K64" s="68"/>
      <c r="L64" s="68"/>
      <c r="M64" s="68"/>
      <c r="N64" s="215"/>
      <c r="P64" s="216"/>
      <c r="X64" s="84"/>
      <c r="Y64" s="84"/>
      <c r="Z64" s="217"/>
    </row>
    <row r="65" spans="2:31" ht="12.75" customHeight="1" x14ac:dyDescent="0.2">
      <c r="B65" s="213"/>
      <c r="C65" s="69"/>
      <c r="D65" s="68"/>
      <c r="E65" s="68"/>
      <c r="F65" s="68"/>
      <c r="G65" s="68"/>
      <c r="H65" s="83"/>
      <c r="I65" s="68"/>
      <c r="J65" s="68"/>
      <c r="K65" s="68"/>
      <c r="L65" s="68"/>
      <c r="M65" s="68"/>
      <c r="N65" s="215"/>
      <c r="P65" s="216"/>
      <c r="X65" s="84"/>
      <c r="Y65" s="84"/>
      <c r="Z65" s="217"/>
    </row>
    <row r="66" spans="2:31" ht="12.75" customHeight="1" x14ac:dyDescent="0.2">
      <c r="B66" s="213"/>
      <c r="C66" s="69"/>
      <c r="D66" s="68"/>
      <c r="E66" s="68"/>
      <c r="F66" s="68"/>
      <c r="G66" s="68"/>
      <c r="H66" s="83"/>
      <c r="I66" s="68"/>
      <c r="J66" s="68"/>
      <c r="K66" s="68"/>
      <c r="L66" s="68"/>
      <c r="M66" s="68"/>
      <c r="N66" s="215"/>
      <c r="P66" s="216"/>
      <c r="X66" s="84"/>
      <c r="Y66" s="84"/>
      <c r="Z66" s="217"/>
    </row>
    <row r="67" spans="2:31" ht="12.75" customHeight="1" x14ac:dyDescent="0.2">
      <c r="B67" s="213"/>
      <c r="C67" s="69"/>
      <c r="D67" s="68"/>
      <c r="E67" s="68"/>
      <c r="F67" s="68"/>
      <c r="G67" s="68"/>
      <c r="H67" s="83"/>
      <c r="I67" s="68"/>
      <c r="J67" s="68"/>
      <c r="K67" s="68"/>
      <c r="L67" s="68"/>
      <c r="M67" s="68"/>
      <c r="N67" s="215"/>
      <c r="P67" s="216"/>
      <c r="X67" s="84"/>
      <c r="Y67" s="84"/>
      <c r="Z67" s="217"/>
    </row>
    <row r="68" spans="2:31" ht="12.75" customHeight="1" x14ac:dyDescent="0.2">
      <c r="B68" s="213"/>
      <c r="C68" s="69"/>
      <c r="D68" s="68"/>
      <c r="E68" s="68"/>
      <c r="F68" s="68"/>
      <c r="G68" s="68"/>
      <c r="H68" s="83"/>
      <c r="I68" s="68"/>
      <c r="J68" s="68"/>
      <c r="K68" s="68"/>
      <c r="L68" s="68"/>
      <c r="M68" s="68"/>
      <c r="N68" s="215"/>
      <c r="P68" s="216"/>
      <c r="X68" s="84"/>
      <c r="Y68" s="84"/>
      <c r="Z68" s="217"/>
    </row>
    <row r="69" spans="2:31" ht="12.75" customHeight="1" x14ac:dyDescent="0.2">
      <c r="B69" s="213"/>
      <c r="C69" s="69"/>
      <c r="D69" s="68"/>
      <c r="E69" s="68"/>
      <c r="F69" s="68"/>
      <c r="G69" s="68"/>
      <c r="H69" s="83"/>
      <c r="I69" s="68"/>
      <c r="J69" s="68"/>
      <c r="K69" s="68"/>
      <c r="L69" s="68"/>
      <c r="M69" s="68"/>
      <c r="N69" s="215"/>
      <c r="P69" s="216"/>
      <c r="X69" s="84"/>
      <c r="Y69" s="84"/>
      <c r="Z69" s="217"/>
    </row>
    <row r="70" spans="2:31" x14ac:dyDescent="0.2">
      <c r="B70" s="213"/>
      <c r="C70" s="69"/>
      <c r="D70" s="68"/>
      <c r="E70" s="68"/>
      <c r="F70" s="68"/>
      <c r="G70" s="68"/>
      <c r="H70" s="83"/>
      <c r="I70" s="68"/>
      <c r="J70" s="68"/>
      <c r="K70" s="68"/>
      <c r="L70" s="68"/>
      <c r="M70" s="68"/>
      <c r="N70" s="215"/>
      <c r="P70" s="216"/>
      <c r="X70" s="84"/>
      <c r="Y70" s="84"/>
      <c r="Z70" s="217"/>
    </row>
    <row r="71" spans="2:31" x14ac:dyDescent="0.2">
      <c r="B71" s="213"/>
      <c r="C71" s="69"/>
      <c r="D71" s="68"/>
      <c r="E71" s="68"/>
      <c r="F71" s="68"/>
      <c r="G71" s="68"/>
      <c r="H71" s="83"/>
      <c r="I71" s="68"/>
      <c r="J71" s="68"/>
      <c r="K71" s="68"/>
      <c r="L71" s="68"/>
      <c r="M71" s="68"/>
      <c r="N71" s="215"/>
      <c r="P71" s="216"/>
      <c r="X71" s="84"/>
      <c r="Y71" s="84"/>
      <c r="Z71" s="217"/>
    </row>
    <row r="72" spans="2:31" x14ac:dyDescent="0.2">
      <c r="B72" s="213"/>
      <c r="C72" s="69"/>
      <c r="D72" s="68"/>
      <c r="E72" s="68"/>
      <c r="F72" s="68"/>
      <c r="G72" s="68"/>
      <c r="H72" s="83"/>
      <c r="I72" s="68"/>
      <c r="J72" s="68"/>
      <c r="K72" s="68"/>
      <c r="L72" s="68"/>
      <c r="M72" s="68"/>
      <c r="N72" s="215"/>
      <c r="P72" s="216"/>
      <c r="X72" s="84"/>
      <c r="Y72" s="84"/>
      <c r="Z72" s="217"/>
    </row>
    <row r="73" spans="2:31" x14ac:dyDescent="0.2">
      <c r="B73" s="213"/>
      <c r="C73" s="69"/>
      <c r="D73" s="68"/>
      <c r="E73" s="68"/>
      <c r="F73" s="68"/>
      <c r="G73" s="68"/>
      <c r="H73" s="83"/>
      <c r="I73" s="68"/>
      <c r="J73" s="68"/>
      <c r="K73" s="68"/>
      <c r="L73" s="68"/>
      <c r="M73" s="68"/>
      <c r="N73" s="215"/>
      <c r="P73" s="216"/>
      <c r="X73" s="84"/>
      <c r="Y73" s="84"/>
      <c r="Z73" s="217"/>
    </row>
    <row r="74" spans="2:31" x14ac:dyDescent="0.2">
      <c r="B74" s="213"/>
      <c r="C74" s="69"/>
      <c r="D74" s="68"/>
      <c r="E74" s="68"/>
      <c r="F74" s="68"/>
      <c r="G74" s="68"/>
      <c r="H74" s="83"/>
      <c r="I74" s="68"/>
      <c r="J74" s="68"/>
      <c r="K74" s="68"/>
      <c r="L74" s="68"/>
      <c r="M74" s="68"/>
      <c r="N74" s="215"/>
      <c r="P74" s="216"/>
      <c r="X74" s="84"/>
      <c r="Y74" s="84"/>
      <c r="Z74" s="217"/>
    </row>
    <row r="75" spans="2:31" x14ac:dyDescent="0.2">
      <c r="B75" s="213"/>
      <c r="C75" s="69"/>
      <c r="D75" s="68"/>
      <c r="E75" s="68"/>
      <c r="F75" s="68"/>
      <c r="G75" s="68"/>
      <c r="H75" s="83"/>
      <c r="I75" s="68"/>
      <c r="J75" s="68"/>
      <c r="K75" s="68"/>
      <c r="L75" s="68"/>
      <c r="M75" s="68"/>
      <c r="N75" s="215"/>
      <c r="P75" s="216"/>
      <c r="X75" s="84"/>
      <c r="Y75" s="84"/>
      <c r="Z75" s="217"/>
      <c r="AE75" s="369"/>
    </row>
    <row r="76" spans="2:31" x14ac:dyDescent="0.2">
      <c r="B76" s="213"/>
      <c r="C76" s="69"/>
      <c r="D76" s="68"/>
      <c r="E76" s="68"/>
      <c r="F76" s="68"/>
      <c r="G76" s="68"/>
      <c r="H76" s="83"/>
      <c r="I76" s="68"/>
      <c r="J76" s="68"/>
      <c r="K76" s="68"/>
      <c r="L76" s="68"/>
      <c r="M76" s="68"/>
      <c r="N76" s="215"/>
      <c r="P76" s="216"/>
      <c r="X76" s="84"/>
      <c r="Y76" s="84"/>
      <c r="Z76" s="217"/>
    </row>
    <row r="77" spans="2:31" x14ac:dyDescent="0.2">
      <c r="B77" s="213"/>
      <c r="C77" s="69"/>
      <c r="D77" s="68"/>
      <c r="E77" s="68"/>
      <c r="F77" s="68"/>
      <c r="G77" s="68"/>
      <c r="H77" s="83"/>
      <c r="I77" s="68"/>
      <c r="J77" s="68"/>
      <c r="K77" s="68"/>
      <c r="L77" s="68"/>
      <c r="M77" s="68"/>
      <c r="N77" s="215"/>
      <c r="P77" s="216"/>
      <c r="X77" s="84"/>
      <c r="Y77" s="84"/>
      <c r="Z77" s="217"/>
    </row>
    <row r="78" spans="2:31" x14ac:dyDescent="0.2">
      <c r="B78" s="213"/>
      <c r="C78" s="69"/>
      <c r="D78" s="68"/>
      <c r="E78" s="68"/>
      <c r="F78" s="68"/>
      <c r="G78" s="68"/>
      <c r="H78" s="83"/>
      <c r="I78" s="68"/>
      <c r="J78" s="68"/>
      <c r="K78" s="68"/>
      <c r="L78" s="68"/>
      <c r="M78" s="68"/>
      <c r="N78" s="215"/>
      <c r="P78" s="216"/>
      <c r="X78" s="84"/>
      <c r="Y78" s="84"/>
      <c r="Z78" s="217"/>
    </row>
    <row r="79" spans="2:31" x14ac:dyDescent="0.2">
      <c r="B79" s="213"/>
      <c r="C79" s="69"/>
      <c r="D79" s="68"/>
      <c r="E79" s="68"/>
      <c r="F79" s="68"/>
      <c r="G79" s="68"/>
      <c r="H79" s="83"/>
      <c r="I79" s="68"/>
      <c r="J79" s="68"/>
      <c r="K79" s="68"/>
      <c r="L79" s="68"/>
      <c r="M79" s="68"/>
      <c r="N79" s="215"/>
      <c r="P79" s="216"/>
      <c r="X79" s="84"/>
      <c r="Y79" s="84"/>
      <c r="Z79" s="217"/>
    </row>
    <row r="80" spans="2:31" x14ac:dyDescent="0.2">
      <c r="B80" s="213"/>
      <c r="C80" s="69"/>
      <c r="D80" s="68"/>
      <c r="E80" s="68"/>
      <c r="F80" s="68"/>
      <c r="G80" s="68"/>
      <c r="H80" s="83"/>
      <c r="I80" s="68"/>
      <c r="J80" s="68"/>
      <c r="K80" s="68"/>
      <c r="L80" s="68"/>
      <c r="M80" s="68"/>
      <c r="N80" s="215"/>
      <c r="P80" s="216"/>
      <c r="X80" s="84"/>
      <c r="Y80" s="84"/>
      <c r="Z80" s="217"/>
    </row>
    <row r="81" spans="2:26" x14ac:dyDescent="0.2">
      <c r="B81" s="213"/>
      <c r="C81" s="69"/>
      <c r="D81" s="68"/>
      <c r="E81" s="68"/>
      <c r="F81" s="68"/>
      <c r="G81" s="68"/>
      <c r="H81" s="83"/>
      <c r="I81" s="68"/>
      <c r="J81" s="68"/>
      <c r="K81" s="68"/>
      <c r="L81" s="68"/>
      <c r="M81" s="68"/>
      <c r="N81" s="215"/>
      <c r="P81" s="216"/>
      <c r="X81" s="84"/>
      <c r="Y81" s="84"/>
      <c r="Z81" s="217"/>
    </row>
    <row r="82" spans="2:26" x14ac:dyDescent="0.2">
      <c r="B82" s="213"/>
      <c r="C82" s="69"/>
      <c r="D82" s="68"/>
      <c r="E82" s="68"/>
      <c r="F82" s="68"/>
      <c r="G82" s="68"/>
      <c r="H82" s="83"/>
      <c r="I82" s="68"/>
      <c r="J82" s="68"/>
      <c r="K82" s="68"/>
      <c r="L82" s="68"/>
      <c r="M82" s="68"/>
      <c r="N82" s="215"/>
      <c r="P82" s="216"/>
      <c r="X82" s="84"/>
      <c r="Y82" s="84"/>
      <c r="Z82" s="217"/>
    </row>
    <row r="83" spans="2:26" ht="12.75" customHeight="1" x14ac:dyDescent="0.2">
      <c r="B83" s="213"/>
      <c r="C83" s="69"/>
      <c r="D83" s="68"/>
      <c r="E83" s="68"/>
      <c r="F83" s="68"/>
      <c r="G83" s="68"/>
      <c r="H83" s="83"/>
      <c r="I83" s="68"/>
      <c r="J83" s="68"/>
      <c r="K83" s="68"/>
      <c r="L83" s="68"/>
      <c r="M83" s="68"/>
      <c r="N83" s="215"/>
      <c r="P83" s="216"/>
      <c r="T83" s="998"/>
      <c r="U83" s="998"/>
      <c r="X83" s="84"/>
      <c r="Y83" s="84"/>
      <c r="Z83" s="217"/>
    </row>
    <row r="84" spans="2:26" ht="12.75" customHeight="1" x14ac:dyDescent="0.2">
      <c r="B84" s="213"/>
      <c r="C84" s="69"/>
      <c r="D84" s="68"/>
      <c r="E84" s="68"/>
      <c r="F84" s="68"/>
      <c r="G84" s="68"/>
      <c r="H84" s="83"/>
      <c r="I84" s="68"/>
      <c r="J84" s="68"/>
      <c r="K84" s="68"/>
      <c r="L84" s="68"/>
      <c r="M84" s="68"/>
      <c r="N84" s="215"/>
      <c r="P84" s="216"/>
      <c r="T84" s="998"/>
      <c r="U84" s="998"/>
      <c r="X84" s="84"/>
      <c r="Y84" s="84"/>
      <c r="Z84" s="217"/>
    </row>
    <row r="85" spans="2:26" x14ac:dyDescent="0.2">
      <c r="B85" s="213"/>
      <c r="C85" s="69"/>
      <c r="D85" s="68"/>
      <c r="E85" s="68"/>
      <c r="F85" s="68"/>
      <c r="G85" s="68"/>
      <c r="H85" s="83"/>
      <c r="I85" s="68"/>
      <c r="J85" s="68"/>
      <c r="K85" s="68"/>
      <c r="L85" s="68"/>
      <c r="M85" s="68"/>
      <c r="N85" s="215"/>
      <c r="P85" s="216"/>
      <c r="X85" s="84"/>
      <c r="Y85" s="84"/>
      <c r="Z85" s="217"/>
    </row>
    <row r="86" spans="2:26" x14ac:dyDescent="0.2">
      <c r="B86" s="213"/>
      <c r="C86" s="69"/>
      <c r="D86" s="68"/>
      <c r="E86" s="68"/>
      <c r="F86" s="68"/>
      <c r="G86" s="68"/>
      <c r="H86" s="83"/>
      <c r="I86" s="68"/>
      <c r="J86" s="68"/>
      <c r="K86" s="68"/>
      <c r="L86" s="68"/>
      <c r="M86" s="68"/>
      <c r="N86" s="215"/>
      <c r="P86" s="216"/>
      <c r="X86" s="84"/>
      <c r="Y86" s="84"/>
      <c r="Z86" s="217"/>
    </row>
    <row r="87" spans="2:26" ht="16.5" customHeight="1" x14ac:dyDescent="0.25">
      <c r="B87" s="213"/>
      <c r="C87" s="69"/>
      <c r="D87" s="68"/>
      <c r="E87" s="68"/>
      <c r="F87" s="68"/>
      <c r="G87" s="68"/>
      <c r="H87" s="83"/>
      <c r="I87" s="68"/>
      <c r="J87" s="68"/>
      <c r="K87" s="68"/>
      <c r="L87" s="68"/>
      <c r="M87" s="68"/>
      <c r="N87" s="215"/>
      <c r="P87" s="216"/>
      <c r="S87" s="374"/>
      <c r="T87" s="374"/>
      <c r="X87" s="84"/>
      <c r="Y87" s="84"/>
      <c r="Z87" s="217"/>
    </row>
    <row r="88" spans="2:26" ht="12.75" customHeight="1" x14ac:dyDescent="0.25">
      <c r="B88" s="216"/>
      <c r="N88" s="217"/>
      <c r="P88" s="216"/>
      <c r="S88" s="374"/>
      <c r="T88" s="374"/>
      <c r="X88" s="82"/>
      <c r="Y88" s="85"/>
      <c r="Z88" s="217"/>
    </row>
    <row r="89" spans="2:26" ht="12.75" customHeight="1" x14ac:dyDescent="0.2">
      <c r="B89" s="218"/>
      <c r="C89" s="219"/>
      <c r="D89" s="219"/>
      <c r="E89" s="219"/>
      <c r="F89" s="219"/>
      <c r="G89" s="219"/>
      <c r="H89" s="219"/>
      <c r="I89" s="219"/>
      <c r="J89" s="219"/>
      <c r="K89" s="219"/>
      <c r="L89" s="219"/>
      <c r="M89" s="219"/>
      <c r="N89" s="220"/>
      <c r="P89" s="218"/>
      <c r="Q89" s="219"/>
      <c r="R89" s="219"/>
      <c r="S89" s="219"/>
      <c r="T89" s="219"/>
      <c r="U89" s="219"/>
      <c r="V89" s="219"/>
      <c r="W89" s="219"/>
      <c r="X89" s="219"/>
      <c r="Y89" s="219"/>
      <c r="Z89" s="220"/>
    </row>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80">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V35:W35"/>
    <mergeCell ref="Y35:Z35"/>
    <mergeCell ref="P39:Z39"/>
    <mergeCell ref="T83:U84"/>
    <mergeCell ref="C92:F92"/>
    <mergeCell ref="H92:K92"/>
    <mergeCell ref="M92:P92"/>
    <mergeCell ref="R92:T92"/>
    <mergeCell ref="W92:Y92"/>
    <mergeCell ref="V32:W32"/>
    <mergeCell ref="Y32:Z32"/>
    <mergeCell ref="V33:W33"/>
    <mergeCell ref="Y33:Z33"/>
    <mergeCell ref="V34:W34"/>
    <mergeCell ref="Y34:Z34"/>
    <mergeCell ref="V29:W29"/>
    <mergeCell ref="Y29:Z29"/>
    <mergeCell ref="V30:W30"/>
    <mergeCell ref="Y30:Z30"/>
    <mergeCell ref="V31:W31"/>
    <mergeCell ref="Y31:Z31"/>
    <mergeCell ref="V26:W26"/>
    <mergeCell ref="Y26:Z26"/>
    <mergeCell ref="V27:W27"/>
    <mergeCell ref="Y27:Z27"/>
    <mergeCell ref="V28:W28"/>
    <mergeCell ref="Y28:Z28"/>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Y16:Z16"/>
    <mergeCell ref="V23:W23"/>
    <mergeCell ref="Y23:Z23"/>
    <mergeCell ref="V17:W17"/>
    <mergeCell ref="Y17:Z17"/>
    <mergeCell ref="V18:W18"/>
    <mergeCell ref="Y18:Z18"/>
    <mergeCell ref="V19:W19"/>
    <mergeCell ref="Y19:Z19"/>
    <mergeCell ref="V20:W20"/>
    <mergeCell ref="Y20:Z20"/>
    <mergeCell ref="B11:N11"/>
    <mergeCell ref="P11:Z11"/>
    <mergeCell ref="B13:C13"/>
    <mergeCell ref="D13:N13"/>
    <mergeCell ref="V13:W13"/>
    <mergeCell ref="Y13:Z13"/>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03DEC-F6C0-461C-94CA-C71E629A1962}">
  <sheetPr>
    <tabColor rgb="FF00B0F0"/>
    <pageSetUpPr fitToPage="1"/>
  </sheetPr>
  <dimension ref="A1:AB102"/>
  <sheetViews>
    <sheetView showGridLines="0" view="pageBreakPreview" topLeftCell="A14" zoomScale="40" zoomScaleNormal="40" zoomScaleSheetLayoutView="40" workbookViewId="0">
      <selection activeCell="D15" sqref="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55"/>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55"/>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626</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626</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c r="B15" s="1009"/>
      <c r="C15" s="1009"/>
      <c r="D15" s="1009"/>
      <c r="E15" s="1009"/>
      <c r="F15" s="1009"/>
      <c r="G15" s="1009"/>
      <c r="H15" s="1009"/>
      <c r="I15" s="1009"/>
      <c r="J15" s="1009"/>
      <c r="K15" s="1009"/>
      <c r="L15" s="1009"/>
      <c r="M15" s="1009"/>
      <c r="N15" s="1009"/>
      <c r="O15" s="1009"/>
      <c r="P15" s="1009"/>
      <c r="Q15" s="1009"/>
      <c r="R15" s="1009"/>
      <c r="S15" s="1009"/>
      <c r="T15" s="1009"/>
      <c r="U15" s="1009"/>
      <c r="V15" s="1009"/>
      <c r="W15" s="1009"/>
      <c r="X15" s="1009"/>
      <c r="Y15" s="1009"/>
      <c r="Z15" s="1009"/>
    </row>
    <row r="16" spans="1:28" ht="15" customHeight="1" x14ac:dyDescent="0.2">
      <c r="B16" s="1009"/>
      <c r="C16" s="1009"/>
      <c r="D16" s="1009"/>
      <c r="E16" s="1009"/>
      <c r="F16" s="1009"/>
      <c r="G16" s="1009"/>
      <c r="H16" s="1009"/>
      <c r="I16" s="1009"/>
      <c r="J16" s="1009"/>
      <c r="K16" s="1009"/>
      <c r="L16" s="1009"/>
      <c r="M16" s="1009"/>
      <c r="N16" s="1009"/>
      <c r="O16" s="1009"/>
      <c r="P16" s="1009"/>
      <c r="Q16" s="1009"/>
      <c r="R16" s="1009"/>
      <c r="S16" s="1009"/>
      <c r="T16" s="1009"/>
      <c r="U16" s="1009"/>
      <c r="V16" s="1009"/>
      <c r="W16" s="1009"/>
      <c r="X16" s="1009"/>
      <c r="Y16" s="1009"/>
      <c r="Z16" s="1009"/>
    </row>
    <row r="17" spans="2:26" ht="13.15" customHeight="1" x14ac:dyDescent="0.2">
      <c r="B17" s="1009"/>
      <c r="C17" s="1009"/>
      <c r="D17" s="1009"/>
      <c r="E17" s="1009"/>
      <c r="F17" s="1009"/>
      <c r="G17" s="1009"/>
      <c r="H17" s="1009"/>
      <c r="I17" s="1009"/>
      <c r="J17" s="1009"/>
      <c r="K17" s="1009"/>
      <c r="L17" s="1009"/>
      <c r="M17" s="1009"/>
      <c r="N17" s="1009"/>
      <c r="O17" s="1009"/>
      <c r="P17" s="1009"/>
      <c r="Q17" s="1009"/>
      <c r="R17" s="1009"/>
      <c r="S17" s="1009"/>
      <c r="T17" s="1009"/>
      <c r="U17" s="1009"/>
      <c r="V17" s="1009"/>
      <c r="W17" s="1009"/>
      <c r="X17" s="1009"/>
      <c r="Y17" s="1009"/>
      <c r="Z17" s="1009"/>
    </row>
    <row r="18" spans="2:26" ht="15" customHeight="1" x14ac:dyDescent="0.2">
      <c r="B18" s="1009"/>
      <c r="C18" s="1009"/>
      <c r="D18" s="1009"/>
      <c r="E18" s="1009"/>
      <c r="F18" s="1009"/>
      <c r="G18" s="1009"/>
      <c r="H18" s="1009"/>
      <c r="I18" s="1009"/>
      <c r="J18" s="1009"/>
      <c r="K18" s="1009"/>
      <c r="L18" s="1009"/>
      <c r="M18" s="1009"/>
      <c r="N18" s="1009"/>
      <c r="O18" s="1009"/>
      <c r="P18" s="1009"/>
      <c r="Q18" s="1009"/>
      <c r="R18" s="1009"/>
      <c r="S18" s="1009"/>
      <c r="T18" s="1009"/>
      <c r="U18" s="1009"/>
      <c r="V18" s="1009"/>
      <c r="W18" s="1009"/>
      <c r="X18" s="1009"/>
      <c r="Y18" s="1009"/>
      <c r="Z18" s="1009"/>
    </row>
    <row r="19" spans="2:26" ht="15" customHeight="1" x14ac:dyDescent="0.2">
      <c r="B19" s="1009"/>
      <c r="C19" s="1009"/>
      <c r="D19" s="1009"/>
      <c r="E19" s="1009"/>
      <c r="F19" s="1009"/>
      <c r="G19" s="1009"/>
      <c r="H19" s="1009"/>
      <c r="I19" s="1009"/>
      <c r="J19" s="1009"/>
      <c r="K19" s="1009"/>
      <c r="L19" s="1009"/>
      <c r="M19" s="1009"/>
      <c r="N19" s="1009"/>
      <c r="O19" s="1009"/>
      <c r="P19" s="1009"/>
      <c r="Q19" s="1009"/>
      <c r="R19" s="1009"/>
      <c r="S19" s="1009"/>
      <c r="T19" s="1009"/>
      <c r="U19" s="1009"/>
      <c r="V19" s="1009"/>
      <c r="W19" s="1009"/>
      <c r="X19" s="1009"/>
      <c r="Y19" s="1009"/>
      <c r="Z19" s="1009"/>
    </row>
    <row r="20" spans="2:26" ht="15.6" customHeight="1" x14ac:dyDescent="0.2">
      <c r="B20" s="1009"/>
      <c r="C20" s="1009"/>
      <c r="D20" s="1009"/>
      <c r="E20" s="1009"/>
      <c r="F20" s="1009"/>
      <c r="G20" s="1009"/>
      <c r="H20" s="1009"/>
      <c r="I20" s="1009"/>
      <c r="J20" s="1009"/>
      <c r="K20" s="1009"/>
      <c r="L20" s="1009"/>
      <c r="M20" s="1009"/>
      <c r="N20" s="1009"/>
      <c r="O20" s="1009"/>
      <c r="P20" s="1009"/>
      <c r="Q20" s="1009"/>
      <c r="R20" s="1009"/>
      <c r="S20" s="1009"/>
      <c r="T20" s="1009"/>
      <c r="U20" s="1009"/>
      <c r="V20" s="1009"/>
      <c r="W20" s="1009"/>
      <c r="X20" s="1009"/>
      <c r="Y20" s="1009"/>
      <c r="Z20" s="1009"/>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C404F-9290-42F9-985A-0418B1D92B4E}">
  <sheetPr>
    <tabColor rgb="FF00B0F0"/>
    <pageSetUpPr fitToPage="1"/>
  </sheetPr>
  <dimension ref="A1:AB102"/>
  <sheetViews>
    <sheetView showGridLines="0" view="pageBreakPreview" zoomScale="40" zoomScaleNormal="40" zoomScaleSheetLayoutView="40" workbookViewId="0">
      <selection activeCell="D15" sqref="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55"/>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55"/>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626</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626</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c r="B15" s="1009"/>
      <c r="C15" s="1009"/>
      <c r="D15" s="1009"/>
      <c r="E15" s="1009"/>
      <c r="F15" s="1009"/>
      <c r="G15" s="1009"/>
      <c r="H15" s="1009"/>
      <c r="I15" s="1009"/>
      <c r="J15" s="1009"/>
      <c r="K15" s="1009"/>
      <c r="L15" s="1009"/>
      <c r="M15" s="1009"/>
      <c r="N15" s="1009"/>
      <c r="O15" s="1009"/>
      <c r="P15" s="1009"/>
      <c r="Q15" s="1009"/>
      <c r="R15" s="1009"/>
      <c r="S15" s="1009"/>
      <c r="T15" s="1009"/>
      <c r="U15" s="1009"/>
      <c r="V15" s="1009"/>
      <c r="W15" s="1009"/>
      <c r="X15" s="1009"/>
      <c r="Y15" s="1009"/>
      <c r="Z15" s="1009"/>
    </row>
    <row r="16" spans="1:28" ht="15" customHeight="1" x14ac:dyDescent="0.2">
      <c r="B16" s="1009"/>
      <c r="C16" s="1009"/>
      <c r="D16" s="1009"/>
      <c r="E16" s="1009"/>
      <c r="F16" s="1009"/>
      <c r="G16" s="1009"/>
      <c r="H16" s="1009"/>
      <c r="I16" s="1009"/>
      <c r="J16" s="1009"/>
      <c r="K16" s="1009"/>
      <c r="L16" s="1009"/>
      <c r="M16" s="1009"/>
      <c r="N16" s="1009"/>
      <c r="O16" s="1009"/>
      <c r="P16" s="1009"/>
      <c r="Q16" s="1009"/>
      <c r="R16" s="1009"/>
      <c r="S16" s="1009"/>
      <c r="T16" s="1009"/>
      <c r="U16" s="1009"/>
      <c r="V16" s="1009"/>
      <c r="W16" s="1009"/>
      <c r="X16" s="1009"/>
      <c r="Y16" s="1009"/>
      <c r="Z16" s="1009"/>
    </row>
    <row r="17" spans="2:26" ht="13.15" customHeight="1" x14ac:dyDescent="0.2">
      <c r="B17" s="1009"/>
      <c r="C17" s="1009"/>
      <c r="D17" s="1009"/>
      <c r="E17" s="1009"/>
      <c r="F17" s="1009"/>
      <c r="G17" s="1009"/>
      <c r="H17" s="1009"/>
      <c r="I17" s="1009"/>
      <c r="J17" s="1009"/>
      <c r="K17" s="1009"/>
      <c r="L17" s="1009"/>
      <c r="M17" s="1009"/>
      <c r="N17" s="1009"/>
      <c r="O17" s="1009"/>
      <c r="P17" s="1009"/>
      <c r="Q17" s="1009"/>
      <c r="R17" s="1009"/>
      <c r="S17" s="1009"/>
      <c r="T17" s="1009"/>
      <c r="U17" s="1009"/>
      <c r="V17" s="1009"/>
      <c r="W17" s="1009"/>
      <c r="X17" s="1009"/>
      <c r="Y17" s="1009"/>
      <c r="Z17" s="1009"/>
    </row>
    <row r="18" spans="2:26" ht="15" customHeight="1" x14ac:dyDescent="0.2">
      <c r="B18" s="1009"/>
      <c r="C18" s="1009"/>
      <c r="D18" s="1009"/>
      <c r="E18" s="1009"/>
      <c r="F18" s="1009"/>
      <c r="G18" s="1009"/>
      <c r="H18" s="1009"/>
      <c r="I18" s="1009"/>
      <c r="J18" s="1009"/>
      <c r="K18" s="1009"/>
      <c r="L18" s="1009"/>
      <c r="M18" s="1009"/>
      <c r="N18" s="1009"/>
      <c r="O18" s="1009"/>
      <c r="P18" s="1009"/>
      <c r="Q18" s="1009"/>
      <c r="R18" s="1009"/>
      <c r="S18" s="1009"/>
      <c r="T18" s="1009"/>
      <c r="U18" s="1009"/>
      <c r="V18" s="1009"/>
      <c r="W18" s="1009"/>
      <c r="X18" s="1009"/>
      <c r="Y18" s="1009"/>
      <c r="Z18" s="1009"/>
    </row>
    <row r="19" spans="2:26" ht="15" customHeight="1" x14ac:dyDescent="0.2">
      <c r="B19" s="1009"/>
      <c r="C19" s="1009"/>
      <c r="D19" s="1009"/>
      <c r="E19" s="1009"/>
      <c r="F19" s="1009"/>
      <c r="G19" s="1009"/>
      <c r="H19" s="1009"/>
      <c r="I19" s="1009"/>
      <c r="J19" s="1009"/>
      <c r="K19" s="1009"/>
      <c r="L19" s="1009"/>
      <c r="M19" s="1009"/>
      <c r="N19" s="1009"/>
      <c r="O19" s="1009"/>
      <c r="P19" s="1009"/>
      <c r="Q19" s="1009"/>
      <c r="R19" s="1009"/>
      <c r="S19" s="1009"/>
      <c r="T19" s="1009"/>
      <c r="U19" s="1009"/>
      <c r="V19" s="1009"/>
      <c r="W19" s="1009"/>
      <c r="X19" s="1009"/>
      <c r="Y19" s="1009"/>
      <c r="Z19" s="1009"/>
    </row>
    <row r="20" spans="2:26" ht="15.6" customHeight="1" x14ac:dyDescent="0.2">
      <c r="B20" s="1009"/>
      <c r="C20" s="1009"/>
      <c r="D20" s="1009"/>
      <c r="E20" s="1009"/>
      <c r="F20" s="1009"/>
      <c r="G20" s="1009"/>
      <c r="H20" s="1009"/>
      <c r="I20" s="1009"/>
      <c r="J20" s="1009"/>
      <c r="K20" s="1009"/>
      <c r="L20" s="1009"/>
      <c r="M20" s="1009"/>
      <c r="N20" s="1009"/>
      <c r="O20" s="1009"/>
      <c r="P20" s="1009"/>
      <c r="Q20" s="1009"/>
      <c r="R20" s="1009"/>
      <c r="S20" s="1009"/>
      <c r="T20" s="1009"/>
      <c r="U20" s="1009"/>
      <c r="V20" s="1009"/>
      <c r="W20" s="1009"/>
      <c r="X20" s="1009"/>
      <c r="Y20" s="1009"/>
      <c r="Z20" s="1009"/>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09B7F-20C7-4B0D-89D5-FC0701674643}">
  <sheetPr>
    <tabColor rgb="FFFF0000"/>
    <pageSetUpPr fitToPage="1"/>
  </sheetPr>
  <dimension ref="A1:AB102"/>
  <sheetViews>
    <sheetView showGridLines="0" view="pageBreakPreview" topLeftCell="A3" zoomScale="30" zoomScaleNormal="40" zoomScaleSheetLayoutView="30" workbookViewId="0">
      <selection activeCell="X7" sqref="X7:X8"/>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55"/>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55"/>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488</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488</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323</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9CB4B-5DE6-4E3D-B12C-79976A4578D7}">
  <sheetPr>
    <tabColor rgb="FFFF0000"/>
    <pageSetUpPr fitToPage="1"/>
  </sheetPr>
  <dimension ref="A1:AB335"/>
  <sheetViews>
    <sheetView showGridLines="0" view="pageBreakPreview" topLeftCell="B9" zoomScale="55" zoomScaleNormal="40" zoomScaleSheetLayoutView="55" workbookViewId="0">
      <selection activeCell="C303" activeCellId="1" sqref="I301 C303"/>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17.7109375" style="65" customWidth="1"/>
    <col min="20" max="20" width="19.7109375" style="65" customWidth="1"/>
    <col min="21" max="21" width="34.140625"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3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3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488</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488</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304">
        <f>'03 Desglose'!BX8</f>
        <v>45958</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636"/>
      <c r="V13" s="1035" t="s">
        <v>58</v>
      </c>
      <c r="W13" s="1036"/>
      <c r="X13" s="636" t="s">
        <v>67</v>
      </c>
      <c r="Y13" s="1035" t="s">
        <v>78</v>
      </c>
      <c r="Z13" s="1036"/>
    </row>
    <row r="14" spans="1:28" ht="14.25" customHeight="1" x14ac:dyDescent="0.2">
      <c r="B14" s="950" t="s">
        <v>181</v>
      </c>
      <c r="C14" s="951"/>
      <c r="D14" s="956" t="s">
        <v>213</v>
      </c>
      <c r="E14" s="956"/>
      <c r="F14" s="956"/>
      <c r="G14" s="956"/>
      <c r="H14" s="956"/>
      <c r="I14" s="956"/>
      <c r="J14" s="956"/>
      <c r="K14" s="956"/>
      <c r="L14" s="956"/>
      <c r="M14" s="956"/>
      <c r="N14" s="956"/>
      <c r="P14" s="286"/>
      <c r="Q14" s="634"/>
      <c r="R14" s="634"/>
      <c r="S14" s="634"/>
      <c r="T14" s="634"/>
      <c r="U14" s="634"/>
      <c r="V14" s="1024"/>
      <c r="W14" s="1025"/>
      <c r="X14" s="965"/>
      <c r="Y14" s="1024"/>
      <c r="Z14" s="1025"/>
    </row>
    <row r="15" spans="1:28" ht="19.899999999999999" customHeight="1" x14ac:dyDescent="0.2">
      <c r="B15" s="952"/>
      <c r="C15" s="953"/>
      <c r="D15" s="956"/>
      <c r="E15" s="956"/>
      <c r="F15" s="956"/>
      <c r="G15" s="956"/>
      <c r="H15" s="956"/>
      <c r="I15" s="956"/>
      <c r="J15" s="956"/>
      <c r="K15" s="956"/>
      <c r="L15" s="956"/>
      <c r="M15" s="956"/>
      <c r="N15" s="956"/>
      <c r="O15" s="70"/>
      <c r="P15" s="287"/>
      <c r="Q15" s="634"/>
      <c r="R15" s="634"/>
      <c r="S15" s="968"/>
      <c r="T15" s="969"/>
      <c r="U15" s="635"/>
      <c r="V15" s="968"/>
      <c r="W15" s="969"/>
      <c r="X15" s="966"/>
      <c r="Y15" s="1024"/>
      <c r="Z15" s="1025"/>
    </row>
    <row r="16" spans="1:28" ht="15" customHeight="1" x14ac:dyDescent="0.2">
      <c r="B16" s="952"/>
      <c r="C16" s="953"/>
      <c r="D16" s="956"/>
      <c r="E16" s="956"/>
      <c r="F16" s="956"/>
      <c r="G16" s="956"/>
      <c r="H16" s="956"/>
      <c r="I16" s="956"/>
      <c r="J16" s="956"/>
      <c r="K16" s="956"/>
      <c r="L16" s="956"/>
      <c r="M16" s="956"/>
      <c r="N16" s="956"/>
      <c r="O16" s="70"/>
      <c r="P16" s="287"/>
      <c r="Q16" s="634"/>
      <c r="R16" s="634"/>
      <c r="S16" s="635"/>
      <c r="T16" s="635"/>
      <c r="U16" s="635"/>
      <c r="V16" s="968"/>
      <c r="W16" s="969"/>
      <c r="X16" s="966"/>
      <c r="Y16" s="1024"/>
      <c r="Z16" s="1025"/>
    </row>
    <row r="17" spans="2:26" ht="21" customHeight="1" x14ac:dyDescent="0.3">
      <c r="B17" s="952"/>
      <c r="C17" s="953"/>
      <c r="D17" s="956"/>
      <c r="E17" s="956"/>
      <c r="F17" s="956"/>
      <c r="G17" s="956"/>
      <c r="H17" s="956"/>
      <c r="I17" s="956"/>
      <c r="J17" s="956"/>
      <c r="K17" s="956"/>
      <c r="L17" s="956"/>
      <c r="M17" s="956"/>
      <c r="N17" s="956"/>
      <c r="O17" s="70"/>
      <c r="P17" s="287"/>
      <c r="Q17" s="634"/>
      <c r="R17" s="634"/>
      <c r="S17" s="635"/>
      <c r="T17" s="635"/>
      <c r="U17" s="459" t="s">
        <v>371</v>
      </c>
      <c r="V17" s="982">
        <v>0.72</v>
      </c>
      <c r="W17" s="1030"/>
      <c r="X17" s="966"/>
      <c r="Y17" s="1031" t="s">
        <v>268</v>
      </c>
      <c r="Z17" s="1032"/>
    </row>
    <row r="18" spans="2:26" ht="15" customHeight="1" x14ac:dyDescent="0.2">
      <c r="B18" s="952"/>
      <c r="C18" s="953"/>
      <c r="D18" s="956"/>
      <c r="E18" s="956"/>
      <c r="F18" s="956"/>
      <c r="G18" s="956"/>
      <c r="H18" s="956"/>
      <c r="I18" s="956"/>
      <c r="J18" s="956"/>
      <c r="K18" s="956"/>
      <c r="L18" s="956"/>
      <c r="M18" s="956"/>
      <c r="N18" s="956"/>
      <c r="O18" s="70"/>
      <c r="P18" s="287"/>
      <c r="Q18" s="634"/>
      <c r="R18" s="634"/>
      <c r="S18" s="635"/>
      <c r="T18" s="635"/>
      <c r="U18" s="635"/>
      <c r="V18" s="968"/>
      <c r="W18" s="969"/>
      <c r="X18" s="966"/>
      <c r="Y18" s="1024"/>
      <c r="Z18" s="1025"/>
    </row>
    <row r="19" spans="2:26" ht="19.149999999999999" customHeight="1" x14ac:dyDescent="0.2">
      <c r="B19" s="954"/>
      <c r="C19" s="955"/>
      <c r="D19" s="956"/>
      <c r="E19" s="956"/>
      <c r="F19" s="956"/>
      <c r="G19" s="956"/>
      <c r="H19" s="956"/>
      <c r="I19" s="956"/>
      <c r="J19" s="956"/>
      <c r="K19" s="956"/>
      <c r="L19" s="956"/>
      <c r="M19" s="956"/>
      <c r="N19" s="956"/>
      <c r="O19" s="70"/>
      <c r="P19" s="287"/>
      <c r="Q19" s="634"/>
      <c r="R19" s="634"/>
      <c r="S19" s="635"/>
      <c r="T19" s="635"/>
      <c r="U19" s="420"/>
      <c r="V19" s="968"/>
      <c r="W19" s="969"/>
      <c r="X19" s="966"/>
      <c r="Y19" s="1033"/>
      <c r="Z19" s="1034"/>
    </row>
    <row r="20" spans="2:26" ht="15.6" customHeight="1" x14ac:dyDescent="0.2">
      <c r="B20" s="231"/>
      <c r="C20" s="69"/>
      <c r="D20" s="68"/>
      <c r="E20" s="68"/>
      <c r="F20" s="68"/>
      <c r="G20" s="68"/>
      <c r="H20" s="83"/>
      <c r="I20" s="68"/>
      <c r="J20" s="68"/>
      <c r="K20" s="70"/>
      <c r="L20" s="70"/>
      <c r="M20" s="70"/>
      <c r="N20" s="214"/>
      <c r="O20" s="70"/>
      <c r="P20" s="287"/>
      <c r="Q20" s="634"/>
      <c r="R20" s="634"/>
      <c r="S20" s="634"/>
      <c r="T20" s="634"/>
      <c r="U20" s="634"/>
      <c r="V20" s="1024"/>
      <c r="W20" s="1025"/>
      <c r="X20" s="966"/>
      <c r="Y20" s="1028"/>
      <c r="Z20" s="1029"/>
    </row>
    <row r="21" spans="2:26" ht="15.6" customHeight="1" x14ac:dyDescent="0.25">
      <c r="B21" s="947" t="s">
        <v>77</v>
      </c>
      <c r="C21" s="948"/>
      <c r="D21" s="948"/>
      <c r="E21" s="948"/>
      <c r="F21" s="948"/>
      <c r="G21" s="948"/>
      <c r="H21" s="948"/>
      <c r="I21" s="948"/>
      <c r="J21" s="948"/>
      <c r="K21" s="948"/>
      <c r="L21" s="948"/>
      <c r="M21" s="948"/>
      <c r="N21" s="949"/>
      <c r="O21" s="70"/>
      <c r="P21" s="287"/>
      <c r="Q21" s="634"/>
      <c r="R21" s="634"/>
      <c r="S21" s="634"/>
      <c r="T21" s="634"/>
      <c r="U21" s="634"/>
      <c r="V21" s="1024"/>
      <c r="W21" s="1025"/>
      <c r="X21" s="966"/>
      <c r="Y21" s="1026"/>
      <c r="Z21" s="1027"/>
    </row>
    <row r="22" spans="2:26" ht="13.9" customHeight="1" x14ac:dyDescent="0.2">
      <c r="B22" s="213"/>
      <c r="C22" s="69"/>
      <c r="D22" s="68"/>
      <c r="E22" s="68"/>
      <c r="F22" s="68"/>
      <c r="G22" s="68"/>
      <c r="H22" s="83"/>
      <c r="I22" s="68"/>
      <c r="J22" s="68"/>
      <c r="K22" s="70"/>
      <c r="L22" s="70"/>
      <c r="M22" s="70"/>
      <c r="N22" s="214"/>
      <c r="O22" s="70"/>
      <c r="P22" s="287"/>
      <c r="Q22" s="634"/>
      <c r="R22" s="634"/>
      <c r="S22" s="634"/>
      <c r="T22" s="634"/>
      <c r="X22" s="966"/>
      <c r="Y22" s="421"/>
      <c r="Z22" s="421"/>
    </row>
    <row r="23" spans="2:26" ht="13.9" customHeight="1" x14ac:dyDescent="0.2">
      <c r="B23" s="213"/>
      <c r="C23" s="69"/>
      <c r="D23" s="68"/>
      <c r="E23" s="68"/>
      <c r="F23" s="68"/>
      <c r="G23" s="68"/>
      <c r="H23" s="83"/>
      <c r="I23" s="68"/>
      <c r="J23" s="68"/>
      <c r="K23" s="70"/>
      <c r="L23" s="70"/>
      <c r="M23" s="70"/>
      <c r="N23" s="214"/>
      <c r="O23" s="70"/>
      <c r="P23" s="287"/>
      <c r="Q23" s="634"/>
      <c r="R23" s="634"/>
      <c r="S23" s="634"/>
      <c r="T23" s="634"/>
      <c r="U23" s="420"/>
      <c r="V23" s="1024"/>
      <c r="W23" s="1025"/>
      <c r="X23" s="966"/>
      <c r="Y23" s="1028"/>
      <c r="Z23" s="1029"/>
    </row>
    <row r="24" spans="2:26" ht="13.9" customHeight="1" x14ac:dyDescent="0.2">
      <c r="B24" s="213"/>
      <c r="C24" s="69"/>
      <c r="D24" s="68"/>
      <c r="E24" s="68"/>
      <c r="F24" s="68"/>
      <c r="G24" s="68"/>
      <c r="H24" s="83"/>
      <c r="I24" s="68"/>
      <c r="J24" s="68"/>
      <c r="K24" s="70"/>
      <c r="L24" s="70"/>
      <c r="M24" s="70"/>
      <c r="N24" s="214"/>
      <c r="O24" s="70"/>
      <c r="P24" s="287"/>
      <c r="Q24" s="634"/>
      <c r="R24" s="634"/>
      <c r="S24" s="634"/>
      <c r="T24" s="634"/>
      <c r="U24" s="634"/>
      <c r="V24" s="1024"/>
      <c r="W24" s="1025"/>
      <c r="X24" s="966"/>
      <c r="Y24" s="1028"/>
      <c r="Z24" s="1029"/>
    </row>
    <row r="25" spans="2:26" ht="13.9" customHeight="1" x14ac:dyDescent="0.2">
      <c r="B25" s="213"/>
      <c r="C25" s="69"/>
      <c r="D25" s="68"/>
      <c r="E25" s="68"/>
      <c r="F25" s="68"/>
      <c r="G25" s="68"/>
      <c r="H25" s="83"/>
      <c r="I25" s="68"/>
      <c r="J25" s="68"/>
      <c r="K25" s="70"/>
      <c r="L25" s="70"/>
      <c r="M25" s="70"/>
      <c r="N25" s="214"/>
      <c r="O25" s="70"/>
      <c r="P25" s="287"/>
      <c r="Q25" s="634"/>
      <c r="R25" s="634"/>
      <c r="S25" s="634"/>
      <c r="T25" s="634"/>
      <c r="U25" s="634"/>
      <c r="V25" s="1024"/>
      <c r="W25" s="1025"/>
      <c r="X25" s="966"/>
      <c r="Y25" s="1028"/>
      <c r="Z25" s="1029"/>
    </row>
    <row r="26" spans="2:26" ht="13.9" customHeight="1" x14ac:dyDescent="0.2">
      <c r="B26" s="213"/>
      <c r="C26" s="69"/>
      <c r="D26" s="68"/>
      <c r="E26" s="68"/>
      <c r="F26" s="68"/>
      <c r="G26" s="68"/>
      <c r="H26" s="83"/>
      <c r="I26" s="68"/>
      <c r="J26" s="68"/>
      <c r="K26" s="70"/>
      <c r="L26" s="70"/>
      <c r="M26" s="70"/>
      <c r="N26" s="214"/>
      <c r="O26" s="70"/>
      <c r="P26" s="287"/>
      <c r="Q26" s="634"/>
      <c r="R26" s="634"/>
      <c r="S26" s="634"/>
      <c r="T26" s="634"/>
      <c r="U26" s="634"/>
      <c r="V26" s="1024"/>
      <c r="W26" s="1025"/>
      <c r="X26" s="966"/>
      <c r="Y26" s="1024"/>
      <c r="Z26" s="1025"/>
    </row>
    <row r="27" spans="2:26" ht="13.9" customHeight="1" x14ac:dyDescent="0.2">
      <c r="B27" s="213"/>
      <c r="C27" s="69"/>
      <c r="D27" s="68"/>
      <c r="E27" s="68"/>
      <c r="F27" s="68"/>
      <c r="G27" s="68"/>
      <c r="H27" s="83"/>
      <c r="I27" s="68"/>
      <c r="J27" s="68"/>
      <c r="K27" s="70"/>
      <c r="L27" s="70"/>
      <c r="M27" s="70"/>
      <c r="N27" s="214"/>
      <c r="O27" s="70"/>
      <c r="P27" s="287"/>
      <c r="Q27" s="634"/>
      <c r="R27" s="634"/>
      <c r="S27" s="634"/>
      <c r="T27" s="634"/>
      <c r="U27" s="634"/>
      <c r="V27" s="1024"/>
      <c r="W27" s="1025"/>
      <c r="X27" s="966"/>
      <c r="Y27" s="1024"/>
      <c r="Z27" s="1025"/>
    </row>
    <row r="28" spans="2:26" ht="13.9" customHeight="1" x14ac:dyDescent="0.2">
      <c r="B28" s="213"/>
      <c r="C28" s="69"/>
      <c r="D28" s="68"/>
      <c r="E28" s="68"/>
      <c r="F28" s="68"/>
      <c r="G28" s="68"/>
      <c r="H28" s="83"/>
      <c r="I28" s="68"/>
      <c r="J28" s="68"/>
      <c r="K28" s="70"/>
      <c r="L28" s="70"/>
      <c r="M28" s="70"/>
      <c r="N28" s="214"/>
      <c r="O28" s="70"/>
      <c r="P28" s="287"/>
      <c r="Q28" s="634"/>
      <c r="R28" s="634"/>
      <c r="S28" s="634"/>
      <c r="T28" s="634"/>
      <c r="U28" s="634"/>
      <c r="V28" s="1024"/>
      <c r="W28" s="1025"/>
      <c r="X28" s="966"/>
      <c r="Y28" s="1024"/>
      <c r="Z28" s="1025"/>
    </row>
    <row r="29" spans="2:26" ht="13.9" customHeight="1" x14ac:dyDescent="0.2">
      <c r="B29" s="213"/>
      <c r="C29" s="69"/>
      <c r="D29" s="68"/>
      <c r="E29" s="68"/>
      <c r="F29" s="68"/>
      <c r="G29" s="68"/>
      <c r="H29" s="83"/>
      <c r="I29" s="68"/>
      <c r="J29" s="68"/>
      <c r="K29" s="70"/>
      <c r="L29" s="70"/>
      <c r="M29" s="70"/>
      <c r="N29" s="214"/>
      <c r="O29" s="70"/>
      <c r="P29" s="287"/>
      <c r="Q29" s="634"/>
      <c r="R29" s="634"/>
      <c r="S29" s="634"/>
      <c r="T29" s="634"/>
      <c r="U29" s="634"/>
      <c r="V29" s="1024"/>
      <c r="W29" s="1025"/>
      <c r="X29" s="966"/>
      <c r="Y29" s="1024"/>
      <c r="Z29" s="1025"/>
    </row>
    <row r="30" spans="2:26" ht="13.9" customHeight="1" x14ac:dyDescent="0.2">
      <c r="B30" s="213"/>
      <c r="C30" s="69"/>
      <c r="D30" s="68"/>
      <c r="E30" s="68"/>
      <c r="F30" s="68"/>
      <c r="G30" s="68"/>
      <c r="H30" s="83"/>
      <c r="I30" s="68"/>
      <c r="J30" s="68"/>
      <c r="K30" s="70"/>
      <c r="L30" s="70"/>
      <c r="M30" s="70"/>
      <c r="N30" s="214"/>
      <c r="O30" s="70"/>
      <c r="P30" s="287"/>
      <c r="Q30" s="634"/>
      <c r="R30" s="634"/>
      <c r="S30" s="634"/>
      <c r="T30" s="634"/>
      <c r="U30" s="634"/>
      <c r="V30" s="1024"/>
      <c r="W30" s="1025"/>
      <c r="X30" s="966"/>
      <c r="Y30" s="1024"/>
      <c r="Z30" s="1025"/>
    </row>
    <row r="31" spans="2:26" ht="13.9" customHeight="1" x14ac:dyDescent="0.2">
      <c r="B31" s="213"/>
      <c r="C31" s="69"/>
      <c r="D31" s="68"/>
      <c r="E31" s="68"/>
      <c r="F31" s="68"/>
      <c r="G31" s="68"/>
      <c r="H31" s="83"/>
      <c r="I31" s="68"/>
      <c r="J31" s="68"/>
      <c r="K31" s="70"/>
      <c r="L31" s="70"/>
      <c r="M31" s="70"/>
      <c r="N31" s="214"/>
      <c r="O31" s="70"/>
      <c r="P31" s="287"/>
      <c r="Q31" s="634"/>
      <c r="R31" s="634"/>
      <c r="S31" s="634"/>
      <c r="T31" s="634"/>
      <c r="U31" s="634"/>
      <c r="V31" s="1024"/>
      <c r="W31" s="1025"/>
      <c r="X31" s="966"/>
      <c r="Y31" s="1024"/>
      <c r="Z31" s="1025"/>
    </row>
    <row r="32" spans="2:26" ht="13.9" customHeight="1" x14ac:dyDescent="0.2">
      <c r="B32" s="213"/>
      <c r="C32" s="69"/>
      <c r="D32" s="68"/>
      <c r="E32" s="68"/>
      <c r="F32" s="68"/>
      <c r="G32" s="68"/>
      <c r="H32" s="83"/>
      <c r="I32" s="68"/>
      <c r="J32" s="68"/>
      <c r="K32" s="68"/>
      <c r="L32" s="68"/>
      <c r="M32" s="68"/>
      <c r="N32" s="215"/>
      <c r="P32" s="287"/>
      <c r="Q32" s="634"/>
      <c r="R32" s="634"/>
      <c r="S32" s="634"/>
      <c r="T32" s="634"/>
      <c r="U32" s="634"/>
      <c r="V32" s="1024"/>
      <c r="W32" s="1025"/>
      <c r="X32" s="966"/>
      <c r="Y32" s="1024"/>
      <c r="Z32" s="1025"/>
    </row>
    <row r="33" spans="2:26" ht="13.9" customHeight="1" x14ac:dyDescent="0.2">
      <c r="B33" s="213"/>
      <c r="C33" s="69"/>
      <c r="D33" s="68"/>
      <c r="E33" s="68"/>
      <c r="F33" s="68"/>
      <c r="G33" s="68"/>
      <c r="H33" s="83"/>
      <c r="I33" s="68"/>
      <c r="J33" s="68"/>
      <c r="K33" s="68"/>
      <c r="L33" s="68"/>
      <c r="M33" s="68"/>
      <c r="N33" s="215"/>
      <c r="P33" s="287"/>
      <c r="Q33" s="634"/>
      <c r="R33" s="634"/>
      <c r="S33" s="634"/>
      <c r="T33" s="634"/>
      <c r="U33" s="634"/>
      <c r="V33" s="1024"/>
      <c r="W33" s="1025"/>
      <c r="X33" s="966"/>
      <c r="Y33" s="1024"/>
      <c r="Z33" s="1025"/>
    </row>
    <row r="34" spans="2:26" ht="13.9" customHeight="1" x14ac:dyDescent="0.2">
      <c r="B34" s="213"/>
      <c r="C34" s="69"/>
      <c r="D34" s="68"/>
      <c r="E34" s="68"/>
      <c r="F34" s="68"/>
      <c r="G34" s="68"/>
      <c r="H34" s="83"/>
      <c r="I34" s="68"/>
      <c r="J34" s="68"/>
      <c r="K34" s="68"/>
      <c r="L34" s="68"/>
      <c r="M34" s="68"/>
      <c r="N34" s="215"/>
      <c r="P34" s="287"/>
      <c r="Q34" s="634"/>
      <c r="R34" s="634"/>
      <c r="S34" s="634"/>
      <c r="T34" s="634"/>
      <c r="U34" s="634"/>
      <c r="V34" s="1024"/>
      <c r="W34" s="1025"/>
      <c r="X34" s="967"/>
      <c r="Y34" s="1024"/>
      <c r="Z34" s="1025"/>
    </row>
    <row r="35" spans="2:26" ht="18" x14ac:dyDescent="0.25">
      <c r="B35" s="213"/>
      <c r="C35" s="69"/>
      <c r="D35" s="68"/>
      <c r="E35" s="68"/>
      <c r="F35" s="68"/>
      <c r="G35" s="68"/>
      <c r="H35" s="83"/>
      <c r="I35" s="68"/>
      <c r="J35" s="68"/>
      <c r="K35" s="68"/>
      <c r="L35" s="68"/>
      <c r="M35" s="68"/>
      <c r="N35" s="215"/>
      <c r="P35" s="288"/>
      <c r="Q35" s="289"/>
      <c r="R35" s="290"/>
      <c r="S35" s="291"/>
      <c r="T35" s="292"/>
      <c r="U35" s="293" t="s">
        <v>76</v>
      </c>
      <c r="V35" s="1020">
        <f>SUM(V17:W19)</f>
        <v>0.72</v>
      </c>
      <c r="W35" s="1021"/>
      <c r="X35" s="294"/>
      <c r="Y35" s="1022"/>
      <c r="Z35" s="1023"/>
    </row>
    <row r="36" spans="2:26" x14ac:dyDescent="0.2">
      <c r="B36" s="213"/>
      <c r="C36" s="69"/>
      <c r="D36" s="68"/>
      <c r="E36" s="68"/>
      <c r="F36" s="68"/>
      <c r="G36" s="68"/>
      <c r="H36" s="83"/>
      <c r="I36" s="68"/>
      <c r="J36" s="68"/>
      <c r="K36" s="68"/>
      <c r="L36" s="68"/>
      <c r="M36" s="68"/>
      <c r="N36" s="215"/>
      <c r="P36" s="216"/>
      <c r="X36" s="84"/>
      <c r="Y36" s="84"/>
      <c r="Z36" s="217"/>
    </row>
    <row r="37" spans="2:26"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999" t="s">
        <v>75</v>
      </c>
      <c r="Q38" s="999"/>
      <c r="R38" s="999"/>
      <c r="S38" s="999"/>
      <c r="T38" s="999"/>
      <c r="U38" s="999"/>
      <c r="V38" s="999"/>
      <c r="W38" s="999"/>
      <c r="X38" s="999"/>
      <c r="Y38" s="999"/>
      <c r="Z38" s="999"/>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t="s">
        <v>272</v>
      </c>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x14ac:dyDescent="0.2">
      <c r="B75" s="213"/>
      <c r="C75" s="69"/>
      <c r="D75" s="68"/>
      <c r="E75" s="68"/>
      <c r="F75" s="68"/>
      <c r="G75" s="68"/>
      <c r="H75" s="83"/>
      <c r="I75" s="68"/>
      <c r="J75" s="68"/>
      <c r="K75" s="68"/>
      <c r="L75" s="68"/>
      <c r="M75" s="68"/>
      <c r="N75" s="215"/>
      <c r="P75" s="216"/>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x14ac:dyDescent="0.2">
      <c r="B78" s="213"/>
      <c r="C78" s="69"/>
      <c r="D78" s="68"/>
      <c r="E78" s="68"/>
      <c r="F78" s="68"/>
      <c r="G78" s="68"/>
      <c r="H78" s="83"/>
      <c r="I78" s="68"/>
      <c r="J78" s="68"/>
      <c r="K78" s="68"/>
      <c r="L78" s="68"/>
      <c r="M78" s="68"/>
      <c r="N78" s="215"/>
      <c r="P78" s="216"/>
      <c r="X78" s="84"/>
      <c r="Y78" s="84"/>
      <c r="Z78" s="217"/>
    </row>
    <row r="79" spans="2:26" x14ac:dyDescent="0.2">
      <c r="B79" s="213"/>
      <c r="C79" s="69"/>
      <c r="D79" s="68"/>
      <c r="E79" s="68"/>
      <c r="F79" s="68"/>
      <c r="G79" s="68"/>
      <c r="H79" s="83"/>
      <c r="I79" s="68"/>
      <c r="J79" s="68"/>
      <c r="K79" s="68"/>
      <c r="L79" s="68"/>
      <c r="M79" s="68"/>
      <c r="N79" s="215"/>
      <c r="P79" s="216"/>
      <c r="X79" s="84"/>
      <c r="Y79" s="84"/>
      <c r="Z79" s="217"/>
    </row>
    <row r="80" spans="2:26" x14ac:dyDescent="0.2">
      <c r="B80" s="213"/>
      <c r="C80" s="69"/>
      <c r="D80" s="68"/>
      <c r="E80" s="68"/>
      <c r="F80" s="68"/>
      <c r="G80" s="68"/>
      <c r="H80" s="83"/>
      <c r="I80" s="68"/>
      <c r="J80" s="68"/>
      <c r="K80" s="68"/>
      <c r="L80" s="68"/>
      <c r="M80" s="68"/>
      <c r="N80" s="215"/>
      <c r="P80" s="216"/>
      <c r="X80" s="82"/>
      <c r="Y80" s="85"/>
      <c r="Z80" s="217"/>
    </row>
    <row r="81" spans="2:28" x14ac:dyDescent="0.2">
      <c r="B81" s="213"/>
      <c r="C81" s="69"/>
      <c r="D81" s="68"/>
      <c r="E81" s="68"/>
      <c r="F81" s="68"/>
      <c r="G81" s="68"/>
      <c r="H81" s="83"/>
      <c r="I81" s="68"/>
      <c r="J81" s="68"/>
      <c r="K81" s="68"/>
      <c r="L81" s="68"/>
      <c r="M81" s="68"/>
      <c r="N81" s="215"/>
      <c r="P81" s="216"/>
      <c r="V81" s="219"/>
      <c r="W81" s="219"/>
      <c r="X81" s="219"/>
      <c r="Y81" s="219"/>
      <c r="Z81" s="220"/>
    </row>
    <row r="82" spans="2:28" x14ac:dyDescent="0.2">
      <c r="B82" s="213"/>
      <c r="C82" s="69"/>
      <c r="D82" s="68"/>
      <c r="E82" s="68"/>
      <c r="F82" s="68"/>
      <c r="G82" s="68"/>
      <c r="H82" s="83"/>
      <c r="I82" s="68"/>
      <c r="J82" s="68"/>
      <c r="K82" s="68"/>
      <c r="L82" s="68"/>
      <c r="M82" s="68"/>
      <c r="N82" s="215"/>
      <c r="P82" s="216"/>
      <c r="T82" s="998"/>
      <c r="U82" s="964"/>
    </row>
    <row r="83" spans="2:28" x14ac:dyDescent="0.2">
      <c r="B83" s="213"/>
      <c r="C83" s="69"/>
      <c r="D83" s="68"/>
      <c r="E83" s="68"/>
      <c r="F83" s="68"/>
      <c r="G83" s="68"/>
      <c r="H83" s="83"/>
      <c r="I83" s="68"/>
      <c r="J83" s="68"/>
      <c r="K83" s="68"/>
      <c r="L83" s="68"/>
      <c r="M83" s="68"/>
      <c r="N83" s="215"/>
      <c r="P83" s="216"/>
      <c r="T83" s="964"/>
      <c r="U83" s="964"/>
      <c r="V83" s="222"/>
      <c r="W83" s="210"/>
      <c r="X83" s="210"/>
      <c r="Y83" s="210"/>
      <c r="Z83" s="223"/>
    </row>
    <row r="84" spans="2:28" x14ac:dyDescent="0.2">
      <c r="B84" s="213"/>
      <c r="C84" s="69"/>
      <c r="D84" s="68"/>
      <c r="E84" s="68"/>
      <c r="F84" s="68"/>
      <c r="G84" s="68"/>
      <c r="H84" s="83"/>
      <c r="I84" s="68"/>
      <c r="J84" s="68"/>
      <c r="K84" s="68"/>
      <c r="L84" s="68"/>
      <c r="M84" s="68"/>
      <c r="N84" s="215"/>
      <c r="P84" s="216"/>
      <c r="W84" s="946"/>
      <c r="X84" s="946"/>
      <c r="Y84" s="946"/>
      <c r="Z84" s="224"/>
    </row>
    <row r="85" spans="2:28" x14ac:dyDescent="0.2">
      <c r="B85" s="213"/>
      <c r="C85" s="69"/>
      <c r="D85" s="68"/>
      <c r="E85" s="68"/>
      <c r="F85" s="68"/>
      <c r="G85" s="68"/>
      <c r="H85" s="83"/>
      <c r="I85" s="68"/>
      <c r="J85" s="68"/>
      <c r="K85" s="68"/>
      <c r="L85" s="68"/>
      <c r="M85" s="68"/>
      <c r="N85" s="215"/>
      <c r="P85" s="216"/>
      <c r="Z85" s="217"/>
    </row>
    <row r="86" spans="2:28" ht="16.5" customHeight="1" x14ac:dyDescent="0.25">
      <c r="B86" s="213"/>
      <c r="C86" s="69"/>
      <c r="D86" s="68"/>
      <c r="E86" s="68"/>
      <c r="F86" s="68"/>
      <c r="G86" s="68"/>
      <c r="H86" s="83"/>
      <c r="I86" s="68"/>
      <c r="J86" s="68"/>
      <c r="K86" s="68"/>
      <c r="L86" s="68"/>
      <c r="M86" s="68"/>
      <c r="N86" s="215"/>
      <c r="P86" s="216"/>
      <c r="S86" s="374"/>
      <c r="T86" s="374"/>
      <c r="Z86" s="217"/>
    </row>
    <row r="87" spans="2:28" ht="12.75" customHeight="1" x14ac:dyDescent="0.25">
      <c r="B87" s="216"/>
      <c r="N87" s="217"/>
      <c r="P87" s="216"/>
      <c r="S87" s="374"/>
      <c r="T87" s="374"/>
      <c r="Z87" s="217"/>
    </row>
    <row r="88" spans="2:28" ht="12.75" customHeight="1" x14ac:dyDescent="0.2">
      <c r="B88" s="218"/>
      <c r="C88" s="219"/>
      <c r="D88" s="219"/>
      <c r="E88" s="219"/>
      <c r="F88" s="219"/>
      <c r="G88" s="219"/>
      <c r="H88" s="219"/>
      <c r="I88" s="219"/>
      <c r="J88" s="219"/>
      <c r="K88" s="219"/>
      <c r="L88" s="219"/>
      <c r="M88" s="219"/>
      <c r="N88" s="220"/>
      <c r="P88" s="218"/>
      <c r="Q88" s="219"/>
      <c r="R88" s="219"/>
      <c r="S88" s="219"/>
      <c r="T88" s="219"/>
      <c r="U88" s="219"/>
      <c r="V88" s="67"/>
      <c r="W88" s="858"/>
      <c r="X88" s="858"/>
      <c r="Y88" s="858"/>
      <c r="Z88" s="227"/>
      <c r="AA88" s="67"/>
      <c r="AB88" s="67"/>
    </row>
    <row r="89" spans="2:28" x14ac:dyDescent="0.2">
      <c r="V89" s="219"/>
      <c r="W89" s="229"/>
      <c r="X89" s="229"/>
      <c r="Y89" s="229"/>
      <c r="Z89" s="230"/>
    </row>
    <row r="90" spans="2:28" x14ac:dyDescent="0.2">
      <c r="B90" s="221"/>
      <c r="C90" s="210"/>
      <c r="D90" s="210"/>
      <c r="E90" s="210"/>
      <c r="F90" s="210"/>
      <c r="G90" s="210"/>
      <c r="H90" s="222"/>
      <c r="I90" s="222"/>
      <c r="J90" s="222"/>
      <c r="K90" s="222"/>
      <c r="L90" s="222"/>
      <c r="M90" s="222"/>
      <c r="N90" s="222"/>
      <c r="O90" s="222"/>
      <c r="P90" s="222"/>
      <c r="Q90" s="222"/>
      <c r="R90" s="222"/>
      <c r="S90" s="222"/>
      <c r="T90" s="222"/>
      <c r="U90" s="222"/>
    </row>
    <row r="91" spans="2:28" x14ac:dyDescent="0.2">
      <c r="B91" s="216"/>
      <c r="C91" s="946"/>
      <c r="D91" s="946"/>
      <c r="E91" s="946"/>
      <c r="F91" s="946"/>
      <c r="H91" s="946"/>
      <c r="I91" s="946"/>
      <c r="J91" s="946"/>
      <c r="K91" s="946"/>
      <c r="M91" s="946"/>
      <c r="N91" s="946"/>
      <c r="O91" s="946"/>
      <c r="P91" s="946"/>
      <c r="R91" s="946"/>
      <c r="S91" s="946"/>
      <c r="T91" s="946"/>
    </row>
    <row r="92" spans="2:28" x14ac:dyDescent="0.2">
      <c r="B92" s="216"/>
    </row>
    <row r="93" spans="2:28" x14ac:dyDescent="0.2">
      <c r="B93" s="216"/>
    </row>
    <row r="94" spans="2:28" x14ac:dyDescent="0.2">
      <c r="B94" s="216"/>
    </row>
    <row r="95" spans="2:28" s="67" customFormat="1" ht="11.45" customHeight="1" x14ac:dyDescent="0.2">
      <c r="B95" s="226"/>
      <c r="C95" s="858"/>
      <c r="D95" s="858"/>
      <c r="E95" s="858"/>
      <c r="F95" s="858"/>
      <c r="H95" s="858"/>
      <c r="I95" s="858"/>
      <c r="J95" s="858"/>
      <c r="K95" s="858"/>
      <c r="M95" s="858"/>
      <c r="N95" s="858"/>
      <c r="O95" s="858"/>
      <c r="P95" s="858"/>
      <c r="R95" s="858"/>
      <c r="S95" s="858"/>
      <c r="T95" s="858"/>
      <c r="V95" s="65"/>
      <c r="W95" s="65"/>
      <c r="X95" s="65"/>
      <c r="Y95" s="65"/>
      <c r="Z95" s="65"/>
      <c r="AA95" s="65"/>
      <c r="AB95" s="65"/>
    </row>
    <row r="96" spans="2:28" ht="56.25" customHeight="1" x14ac:dyDescent="0.2">
      <c r="B96" s="228"/>
      <c r="C96" s="229"/>
      <c r="D96" s="229"/>
      <c r="E96" s="229"/>
      <c r="F96" s="229"/>
      <c r="G96" s="229"/>
      <c r="H96" s="219"/>
      <c r="I96" s="219"/>
      <c r="J96" s="219"/>
      <c r="K96" s="219"/>
      <c r="L96" s="219"/>
      <c r="M96" s="219"/>
      <c r="N96" s="219"/>
      <c r="O96" s="219"/>
      <c r="P96" s="219"/>
      <c r="Q96" s="219"/>
      <c r="R96" s="219"/>
      <c r="S96" s="219"/>
      <c r="T96" s="219"/>
      <c r="U96" s="219"/>
    </row>
    <row r="98" spans="1:1" x14ac:dyDescent="0.2">
      <c r="A98" s="66"/>
    </row>
    <row r="335" spans="7:7" x14ac:dyDescent="0.2">
      <c r="G335" s="65">
        <v>0.72</v>
      </c>
    </row>
  </sheetData>
  <mergeCells count="65">
    <mergeCell ref="B11:N11"/>
    <mergeCell ref="P11:Z11"/>
    <mergeCell ref="B13:C13"/>
    <mergeCell ref="D13:N13"/>
    <mergeCell ref="V13:W13"/>
    <mergeCell ref="Y13:Z13"/>
    <mergeCell ref="Y16:Z16"/>
    <mergeCell ref="V23:W23"/>
    <mergeCell ref="Y23:Z23"/>
    <mergeCell ref="V17:W17"/>
    <mergeCell ref="Y17:Z17"/>
    <mergeCell ref="V18:W18"/>
    <mergeCell ref="Y18:Z18"/>
    <mergeCell ref="V19:W19"/>
    <mergeCell ref="Y19:Z19"/>
    <mergeCell ref="V20:W20"/>
    <mergeCell ref="Y20:Z20"/>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V26:W26"/>
    <mergeCell ref="Y26:Z26"/>
    <mergeCell ref="V27:W27"/>
    <mergeCell ref="Y27:Z27"/>
    <mergeCell ref="V28:W28"/>
    <mergeCell ref="Y28:Z28"/>
    <mergeCell ref="V29:W29"/>
    <mergeCell ref="Y29:Z29"/>
    <mergeCell ref="V30:W30"/>
    <mergeCell ref="Y30:Z30"/>
    <mergeCell ref="V31:W31"/>
    <mergeCell ref="Y31:Z31"/>
    <mergeCell ref="V32:W32"/>
    <mergeCell ref="Y32:Z32"/>
    <mergeCell ref="V33:W33"/>
    <mergeCell ref="Y33:Z33"/>
    <mergeCell ref="V34:W34"/>
    <mergeCell ref="Y34:Z34"/>
    <mergeCell ref="V35:W35"/>
    <mergeCell ref="Y35:Z35"/>
    <mergeCell ref="P38:Z38"/>
    <mergeCell ref="T82:U83"/>
    <mergeCell ref="C91:F91"/>
    <mergeCell ref="H91:K91"/>
    <mergeCell ref="M91:P91"/>
    <mergeCell ref="R91:T91"/>
    <mergeCell ref="W84:Y84"/>
    <mergeCell ref="C95:F95"/>
    <mergeCell ref="H95:K95"/>
    <mergeCell ref="M95:P95"/>
    <mergeCell ref="R95:T95"/>
    <mergeCell ref="W88:Y88"/>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00E97-C0F6-4CA0-ADDF-C25FBFA8D81A}">
  <sheetPr>
    <tabColor rgb="FF92D050"/>
    <pageSetUpPr fitToPage="1"/>
  </sheetPr>
  <dimension ref="A1:AB90"/>
  <sheetViews>
    <sheetView showGridLines="0" view="pageBreakPreview" topLeftCell="A13" zoomScale="50" zoomScaleNormal="40" zoomScaleSheetLayoutView="50" workbookViewId="0">
      <selection activeCell="T6" sqref="T6"/>
    </sheetView>
  </sheetViews>
  <sheetFormatPr baseColWidth="10" defaultColWidth="11.42578125" defaultRowHeight="12.75" x14ac:dyDescent="0.2"/>
  <cols>
    <col min="1" max="1" width="5.140625" style="65" customWidth="1"/>
    <col min="2" max="8" width="11.42578125" style="65"/>
    <col min="9" max="9" width="11.42578125" style="65" customWidth="1"/>
    <col min="10" max="14" width="11.42578125" style="65"/>
    <col min="15" max="15" width="4.7109375" style="65" customWidth="1"/>
    <col min="16" max="16" width="16.42578125" style="65" customWidth="1"/>
    <col min="17" max="17" width="21.5703125" style="65" customWidth="1"/>
    <col min="18" max="18" width="22.85546875" style="65" customWidth="1"/>
    <col min="19" max="19" width="17.7109375" style="65" customWidth="1"/>
    <col min="20" max="20" width="19.7109375" style="65" customWidth="1"/>
    <col min="21" max="21" width="27.7109375"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70"/>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70"/>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304">
        <f>'03 Desglose'!BX8</f>
        <v>45958</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767"/>
      <c r="V13" s="981" t="s">
        <v>58</v>
      </c>
      <c r="W13" s="981"/>
      <c r="X13" s="767" t="s">
        <v>67</v>
      </c>
      <c r="Y13" s="981" t="s">
        <v>78</v>
      </c>
      <c r="Z13" s="981"/>
    </row>
    <row r="14" spans="1:28" ht="14.25" customHeight="1" x14ac:dyDescent="0.2">
      <c r="B14" s="950" t="s">
        <v>181</v>
      </c>
      <c r="C14" s="951"/>
      <c r="D14" s="956" t="s">
        <v>177</v>
      </c>
      <c r="E14" s="956"/>
      <c r="F14" s="956"/>
      <c r="G14" s="956"/>
      <c r="H14" s="956"/>
      <c r="I14" s="956"/>
      <c r="J14" s="956"/>
      <c r="K14" s="956"/>
      <c r="L14" s="956"/>
      <c r="M14" s="956"/>
      <c r="N14" s="956"/>
      <c r="P14" s="286"/>
      <c r="Q14" s="768"/>
      <c r="R14" s="768"/>
      <c r="S14" s="768"/>
      <c r="T14" s="768"/>
      <c r="U14" s="768"/>
      <c r="V14" s="957"/>
      <c r="W14" s="957"/>
      <c r="X14" s="965" t="s">
        <v>63</v>
      </c>
      <c r="Y14" s="957"/>
      <c r="Z14" s="957"/>
    </row>
    <row r="15" spans="1:28" ht="19.899999999999999" customHeight="1" x14ac:dyDescent="0.2">
      <c r="B15" s="952"/>
      <c r="C15" s="953"/>
      <c r="D15" s="956"/>
      <c r="E15" s="956"/>
      <c r="F15" s="956"/>
      <c r="G15" s="956"/>
      <c r="H15" s="956"/>
      <c r="I15" s="956"/>
      <c r="J15" s="956"/>
      <c r="K15" s="956"/>
      <c r="L15" s="956"/>
      <c r="M15" s="956"/>
      <c r="N15" s="956"/>
      <c r="O15" s="70"/>
      <c r="P15" s="287"/>
      <c r="Q15" s="768"/>
      <c r="R15" s="768"/>
      <c r="S15" s="968"/>
      <c r="T15" s="969"/>
      <c r="U15" s="769"/>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768"/>
      <c r="R16" s="768"/>
      <c r="S16" s="769"/>
      <c r="T16" s="769"/>
      <c r="U16" s="769"/>
      <c r="V16" s="970"/>
      <c r="W16" s="970"/>
      <c r="X16" s="966"/>
      <c r="Y16" s="957"/>
      <c r="Z16" s="957"/>
    </row>
    <row r="17" spans="2:26" ht="21" customHeight="1" x14ac:dyDescent="0.3">
      <c r="B17" s="952"/>
      <c r="C17" s="953"/>
      <c r="D17" s="956"/>
      <c r="E17" s="956"/>
      <c r="F17" s="956"/>
      <c r="G17" s="956"/>
      <c r="H17" s="956"/>
      <c r="I17" s="956"/>
      <c r="J17" s="956"/>
      <c r="K17" s="956"/>
      <c r="L17" s="956"/>
      <c r="M17" s="956"/>
      <c r="N17" s="956"/>
      <c r="O17" s="70"/>
      <c r="P17" s="287"/>
      <c r="Q17" s="768"/>
      <c r="R17" s="768"/>
      <c r="S17" s="769"/>
      <c r="T17" s="769"/>
      <c r="U17" s="459" t="s">
        <v>300</v>
      </c>
      <c r="V17" s="982">
        <f>861.28*0.95</f>
        <v>818.21599999999989</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768"/>
      <c r="R18" s="768"/>
      <c r="S18" s="769"/>
      <c r="T18" s="769"/>
      <c r="U18" s="769"/>
      <c r="V18" s="970"/>
      <c r="W18" s="970"/>
      <c r="X18" s="966"/>
      <c r="Y18" s="957"/>
      <c r="Z18" s="957"/>
    </row>
    <row r="19" spans="2:26" ht="19.149999999999999" customHeight="1" x14ac:dyDescent="0.2">
      <c r="B19" s="954"/>
      <c r="C19" s="955"/>
      <c r="D19" s="956"/>
      <c r="E19" s="956"/>
      <c r="F19" s="956"/>
      <c r="G19" s="956"/>
      <c r="H19" s="956"/>
      <c r="I19" s="956"/>
      <c r="J19" s="956"/>
      <c r="K19" s="956"/>
      <c r="L19" s="956"/>
      <c r="M19" s="956"/>
      <c r="N19" s="956"/>
      <c r="O19" s="70"/>
      <c r="P19" s="287"/>
      <c r="Q19" s="768"/>
      <c r="R19" s="768"/>
      <c r="S19" s="769"/>
      <c r="T19" s="769"/>
      <c r="U19" s="420"/>
      <c r="V19" s="968"/>
      <c r="W19" s="969"/>
      <c r="X19" s="966"/>
      <c r="Y19" s="984"/>
      <c r="Z19" s="984"/>
    </row>
    <row r="20" spans="2:26" ht="15.6" customHeight="1" x14ac:dyDescent="0.2">
      <c r="B20" s="231"/>
      <c r="C20" s="69"/>
      <c r="D20" s="68"/>
      <c r="E20" s="68"/>
      <c r="F20" s="68"/>
      <c r="G20" s="68"/>
      <c r="H20" s="83"/>
      <c r="I20" s="68"/>
      <c r="J20" s="68"/>
      <c r="K20" s="70"/>
      <c r="L20" s="70"/>
      <c r="M20" s="70"/>
      <c r="N20" s="214"/>
      <c r="O20" s="70"/>
      <c r="P20" s="287"/>
      <c r="Q20" s="768"/>
      <c r="R20" s="768"/>
      <c r="S20" s="768"/>
      <c r="T20" s="768"/>
      <c r="U20" s="768"/>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768"/>
      <c r="R21" s="768"/>
      <c r="S21" s="768"/>
      <c r="T21" s="768"/>
      <c r="U21" s="768"/>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768"/>
      <c r="R22" s="768"/>
      <c r="S22" s="768"/>
      <c r="T22" s="768"/>
      <c r="X22" s="966"/>
      <c r="Y22" s="421"/>
      <c r="Z22" s="421"/>
    </row>
    <row r="23" spans="2:26" ht="13.9" customHeight="1" x14ac:dyDescent="0.2">
      <c r="B23" s="213"/>
      <c r="C23" s="69"/>
      <c r="D23" s="68"/>
      <c r="E23" s="68"/>
      <c r="F23" s="68"/>
      <c r="G23" s="68"/>
      <c r="H23" s="83"/>
      <c r="I23" s="68"/>
      <c r="J23" s="68"/>
      <c r="K23" s="70"/>
      <c r="L23" s="70"/>
      <c r="M23" s="70"/>
      <c r="N23" s="214"/>
      <c r="O23" s="70"/>
      <c r="P23" s="287"/>
      <c r="Q23" s="768"/>
      <c r="R23" s="768"/>
      <c r="S23" s="768"/>
      <c r="T23" s="768"/>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768"/>
      <c r="R24" s="768"/>
      <c r="S24" s="768"/>
      <c r="T24" s="768"/>
      <c r="U24" s="768"/>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768"/>
      <c r="R25" s="768"/>
      <c r="S25" s="768"/>
      <c r="T25" s="768"/>
      <c r="U25" s="768"/>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768"/>
      <c r="R26" s="768"/>
      <c r="S26" s="768"/>
      <c r="T26" s="768"/>
      <c r="U26" s="768"/>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768"/>
      <c r="R27" s="768"/>
      <c r="S27" s="768"/>
      <c r="T27" s="768"/>
      <c r="U27" s="768"/>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768"/>
      <c r="R28" s="768"/>
      <c r="S28" s="768"/>
      <c r="T28" s="768"/>
      <c r="U28" s="768"/>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768"/>
      <c r="R29" s="768"/>
      <c r="S29" s="768"/>
      <c r="T29" s="768"/>
      <c r="U29" s="768"/>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768"/>
      <c r="R30" s="768"/>
      <c r="S30" s="768"/>
      <c r="T30" s="768"/>
      <c r="U30" s="768"/>
      <c r="V30" s="957"/>
      <c r="W30" s="957"/>
      <c r="X30" s="966"/>
      <c r="Y30" s="957"/>
      <c r="Z30" s="957"/>
    </row>
    <row r="31" spans="2:26" ht="13.9" customHeight="1" x14ac:dyDescent="0.2">
      <c r="B31" s="213"/>
      <c r="C31" s="69"/>
      <c r="D31" s="68"/>
      <c r="E31" s="68"/>
      <c r="F31" s="68"/>
      <c r="G31" s="68"/>
      <c r="H31" s="83"/>
      <c r="I31" s="68"/>
      <c r="J31" s="68"/>
      <c r="K31" s="68"/>
      <c r="L31" s="68"/>
      <c r="M31" s="68"/>
      <c r="N31" s="215"/>
      <c r="P31" s="287"/>
      <c r="Q31" s="768"/>
      <c r="R31" s="768"/>
      <c r="S31" s="768"/>
      <c r="T31" s="768"/>
      <c r="U31" s="768"/>
      <c r="V31" s="957"/>
      <c r="W31" s="957"/>
      <c r="X31" s="966"/>
      <c r="Y31" s="957"/>
      <c r="Z31" s="957"/>
    </row>
    <row r="32" spans="2:26" ht="13.9" customHeight="1" x14ac:dyDescent="0.2">
      <c r="B32" s="213"/>
      <c r="C32" s="69"/>
      <c r="D32" s="68"/>
      <c r="E32" s="68"/>
      <c r="F32" s="68"/>
      <c r="G32" s="68"/>
      <c r="H32" s="83"/>
      <c r="I32" s="68"/>
      <c r="J32" s="68"/>
      <c r="K32" s="68"/>
      <c r="L32" s="68"/>
      <c r="M32" s="68"/>
      <c r="N32" s="215"/>
      <c r="P32" s="287"/>
      <c r="Q32" s="768"/>
      <c r="R32" s="768"/>
      <c r="S32" s="768"/>
      <c r="T32" s="768"/>
      <c r="U32" s="768"/>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768"/>
      <c r="R33" s="768"/>
      <c r="S33" s="768"/>
      <c r="T33" s="768"/>
      <c r="U33" s="768"/>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768"/>
      <c r="R34" s="768"/>
      <c r="S34" s="768"/>
      <c r="T34" s="768"/>
      <c r="U34" s="768"/>
      <c r="V34" s="957"/>
      <c r="W34" s="957"/>
      <c r="X34" s="967"/>
      <c r="Y34" s="957"/>
      <c r="Z34" s="957"/>
    </row>
    <row r="35" spans="2:26" ht="20.45" customHeight="1" x14ac:dyDescent="0.25">
      <c r="B35" s="213"/>
      <c r="C35" s="69"/>
      <c r="D35" s="68"/>
      <c r="E35" s="68"/>
      <c r="F35" s="68"/>
      <c r="G35" s="68"/>
      <c r="H35" s="83"/>
      <c r="I35" s="68"/>
      <c r="J35" s="68"/>
      <c r="K35" s="68"/>
      <c r="L35" s="68"/>
      <c r="M35" s="68"/>
      <c r="N35" s="215"/>
      <c r="P35" s="288"/>
      <c r="Q35" s="289"/>
      <c r="R35" s="290"/>
      <c r="S35" s="291"/>
      <c r="T35" s="292"/>
      <c r="U35" s="293" t="s">
        <v>76</v>
      </c>
      <c r="V35" s="958">
        <f>SUM(V17:W19)</f>
        <v>818.21599999999989</v>
      </c>
      <c r="W35" s="958"/>
      <c r="X35" s="294"/>
      <c r="Y35" s="959"/>
      <c r="Z35" s="960"/>
    </row>
    <row r="36" spans="2:26" ht="13.9" customHeight="1" x14ac:dyDescent="0.2">
      <c r="B36" s="213"/>
      <c r="C36" s="69"/>
      <c r="D36" s="68"/>
      <c r="E36" s="68"/>
      <c r="F36" s="68"/>
      <c r="G36" s="68"/>
      <c r="H36" s="83"/>
      <c r="I36" s="68"/>
      <c r="J36" s="68"/>
      <c r="K36" s="68"/>
      <c r="L36" s="68"/>
      <c r="M36" s="68"/>
      <c r="N36" s="215"/>
      <c r="P36" s="216"/>
      <c r="X36" s="84"/>
      <c r="Y36" s="84"/>
      <c r="Z36" s="217"/>
    </row>
    <row r="37" spans="2:26" ht="13.9" customHeight="1" x14ac:dyDescent="0.2">
      <c r="B37" s="213"/>
      <c r="C37" s="69"/>
      <c r="D37" s="68"/>
      <c r="E37" s="68"/>
      <c r="F37" s="68"/>
      <c r="G37" s="68"/>
      <c r="H37" s="83"/>
      <c r="I37" s="68"/>
      <c r="J37" s="68"/>
      <c r="K37" s="68"/>
      <c r="L37" s="68"/>
      <c r="M37" s="68"/>
      <c r="N37" s="215"/>
      <c r="P37" s="961" t="s">
        <v>75</v>
      </c>
      <c r="Q37" s="962"/>
      <c r="R37" s="962"/>
      <c r="S37" s="962"/>
      <c r="T37" s="962"/>
      <c r="U37" s="962"/>
      <c r="V37" s="962"/>
      <c r="W37" s="962"/>
      <c r="X37" s="962"/>
      <c r="Y37" s="962"/>
      <c r="Z37" s="963"/>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t="s">
        <v>272</v>
      </c>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ht="15" x14ac:dyDescent="0.2">
      <c r="B75" s="213"/>
      <c r="C75" s="69"/>
      <c r="D75" s="68"/>
      <c r="E75" s="68"/>
      <c r="F75" s="68"/>
      <c r="G75" s="68"/>
      <c r="H75" s="83"/>
      <c r="I75" s="68"/>
      <c r="J75" s="68"/>
      <c r="K75" s="68"/>
      <c r="L75" s="68"/>
      <c r="M75" s="68"/>
      <c r="N75" s="215"/>
      <c r="P75" s="216"/>
      <c r="T75" s="964"/>
      <c r="U75" s="964"/>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ht="16.5" customHeight="1" x14ac:dyDescent="0.25">
      <c r="B78" s="213"/>
      <c r="C78" s="69"/>
      <c r="D78" s="68"/>
      <c r="E78" s="68"/>
      <c r="F78" s="68"/>
      <c r="G78" s="68"/>
      <c r="H78" s="83"/>
      <c r="I78" s="68"/>
      <c r="J78" s="68"/>
      <c r="K78" s="68"/>
      <c r="L78" s="68"/>
      <c r="M78" s="68"/>
      <c r="N78" s="215"/>
      <c r="P78" s="216"/>
      <c r="S78" s="374"/>
      <c r="T78" s="374"/>
      <c r="X78" s="84"/>
      <c r="Y78" s="84"/>
      <c r="Z78" s="217"/>
    </row>
    <row r="79" spans="2:26" ht="12.75" customHeight="1" x14ac:dyDescent="0.25">
      <c r="B79" s="216"/>
      <c r="N79" s="217"/>
      <c r="P79" s="216"/>
      <c r="S79" s="374"/>
      <c r="T79" s="374"/>
      <c r="X79" s="82"/>
      <c r="Y79" s="85"/>
      <c r="Z79" s="217"/>
    </row>
    <row r="80" spans="2:26" ht="12.75" customHeight="1" x14ac:dyDescent="0.2">
      <c r="B80" s="218"/>
      <c r="C80" s="219"/>
      <c r="D80" s="219"/>
      <c r="E80" s="219"/>
      <c r="F80" s="219"/>
      <c r="G80" s="219"/>
      <c r="H80" s="219"/>
      <c r="I80" s="219"/>
      <c r="J80" s="219"/>
      <c r="K80" s="219"/>
      <c r="L80" s="219"/>
      <c r="M80" s="219"/>
      <c r="N80" s="220"/>
      <c r="P80" s="218"/>
      <c r="Q80" s="219"/>
      <c r="R80" s="219"/>
      <c r="S80" s="219"/>
      <c r="T80" s="219"/>
      <c r="U80" s="219"/>
      <c r="V80" s="219"/>
      <c r="W80" s="219"/>
      <c r="X80" s="219"/>
      <c r="Y80" s="219"/>
      <c r="Z80" s="220"/>
    </row>
    <row r="82" spans="1:26" x14ac:dyDescent="0.2">
      <c r="B82" s="221"/>
      <c r="C82" s="210"/>
      <c r="D82" s="210"/>
      <c r="E82" s="210"/>
      <c r="F82" s="210"/>
      <c r="G82" s="210"/>
      <c r="H82" s="222"/>
      <c r="I82" s="222"/>
      <c r="J82" s="222"/>
      <c r="K82" s="222"/>
      <c r="L82" s="222"/>
      <c r="M82" s="222"/>
      <c r="N82" s="222"/>
      <c r="O82" s="222"/>
      <c r="P82" s="222"/>
      <c r="Q82" s="222"/>
      <c r="R82" s="222"/>
      <c r="S82" s="222"/>
      <c r="T82" s="222"/>
      <c r="U82" s="222"/>
      <c r="V82" s="222"/>
      <c r="W82" s="210"/>
      <c r="X82" s="210"/>
      <c r="Y82" s="210"/>
      <c r="Z82" s="223"/>
    </row>
    <row r="83" spans="1:26" x14ac:dyDescent="0.2">
      <c r="B83" s="216"/>
      <c r="C83" s="946"/>
      <c r="D83" s="946"/>
      <c r="E83" s="946"/>
      <c r="F83" s="946"/>
      <c r="H83" s="946"/>
      <c r="I83" s="946"/>
      <c r="J83" s="946"/>
      <c r="K83" s="946"/>
      <c r="M83" s="946"/>
      <c r="N83" s="946"/>
      <c r="O83" s="946"/>
      <c r="P83" s="946"/>
      <c r="R83" s="946"/>
      <c r="S83" s="946"/>
      <c r="T83" s="946"/>
      <c r="W83" s="946"/>
      <c r="X83" s="946"/>
      <c r="Y83" s="946"/>
      <c r="Z83" s="224"/>
    </row>
    <row r="84" spans="1:26" x14ac:dyDescent="0.2">
      <c r="B84" s="216"/>
      <c r="Z84" s="217"/>
    </row>
    <row r="85" spans="1:26" x14ac:dyDescent="0.2">
      <c r="B85" s="216"/>
      <c r="Z85" s="217"/>
    </row>
    <row r="86" spans="1:26" x14ac:dyDescent="0.2">
      <c r="B86" s="216"/>
      <c r="Z86" s="217"/>
    </row>
    <row r="87" spans="1:26" s="67" customFormat="1" ht="11.45" customHeight="1" x14ac:dyDescent="0.2">
      <c r="B87" s="226"/>
      <c r="C87" s="858"/>
      <c r="D87" s="858"/>
      <c r="E87" s="858"/>
      <c r="F87" s="858"/>
      <c r="H87" s="858"/>
      <c r="I87" s="858"/>
      <c r="J87" s="858"/>
      <c r="K87" s="858"/>
      <c r="M87" s="858"/>
      <c r="N87" s="858"/>
      <c r="O87" s="858"/>
      <c r="P87" s="858"/>
      <c r="R87" s="858"/>
      <c r="S87" s="858"/>
      <c r="T87" s="858"/>
      <c r="W87" s="858"/>
      <c r="X87" s="858"/>
      <c r="Y87" s="858"/>
      <c r="Z87" s="227"/>
    </row>
    <row r="88" spans="1:26" x14ac:dyDescent="0.2">
      <c r="B88" s="228"/>
      <c r="C88" s="229"/>
      <c r="D88" s="229"/>
      <c r="E88" s="229"/>
      <c r="F88" s="229"/>
      <c r="G88" s="229"/>
      <c r="H88" s="219"/>
      <c r="I88" s="219"/>
      <c r="J88" s="219"/>
      <c r="K88" s="219"/>
      <c r="L88" s="219"/>
      <c r="M88" s="219"/>
      <c r="N88" s="219"/>
      <c r="O88" s="219"/>
      <c r="P88" s="219"/>
      <c r="Q88" s="219"/>
      <c r="R88" s="219"/>
      <c r="S88" s="219"/>
      <c r="T88" s="219"/>
      <c r="U88" s="219"/>
      <c r="V88" s="219"/>
      <c r="W88" s="229"/>
      <c r="X88" s="229"/>
      <c r="Y88" s="229"/>
      <c r="Z88" s="230"/>
    </row>
    <row r="90" spans="1:26" x14ac:dyDescent="0.2">
      <c r="A90" s="66"/>
    </row>
  </sheetData>
  <mergeCells count="65">
    <mergeCell ref="C87:F87"/>
    <mergeCell ref="H87:K87"/>
    <mergeCell ref="M87:P87"/>
    <mergeCell ref="R87:T87"/>
    <mergeCell ref="W87:Y87"/>
    <mergeCell ref="V35:W35"/>
    <mergeCell ref="Y35:Z35"/>
    <mergeCell ref="P37:Z37"/>
    <mergeCell ref="T75:U75"/>
    <mergeCell ref="C83:F83"/>
    <mergeCell ref="H83:K83"/>
    <mergeCell ref="M83:P83"/>
    <mergeCell ref="R83:T83"/>
    <mergeCell ref="W83:Y83"/>
    <mergeCell ref="V32:W32"/>
    <mergeCell ref="Y32:Z32"/>
    <mergeCell ref="V33:W33"/>
    <mergeCell ref="Y33:Z33"/>
    <mergeCell ref="V34:W34"/>
    <mergeCell ref="Y34:Z34"/>
    <mergeCell ref="V29:W29"/>
    <mergeCell ref="Y29:Z29"/>
    <mergeCell ref="V30:W30"/>
    <mergeCell ref="Y30:Z30"/>
    <mergeCell ref="V31:W31"/>
    <mergeCell ref="Y31:Z31"/>
    <mergeCell ref="V26:W26"/>
    <mergeCell ref="Y26:Z26"/>
    <mergeCell ref="V27:W27"/>
    <mergeCell ref="Y27:Z27"/>
    <mergeCell ref="V28:W28"/>
    <mergeCell ref="Y28:Z28"/>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Y16:Z16"/>
    <mergeCell ref="V23:W23"/>
    <mergeCell ref="Y23:Z23"/>
    <mergeCell ref="V17:W17"/>
    <mergeCell ref="Y17:Z17"/>
    <mergeCell ref="V18:W18"/>
    <mergeCell ref="Y18:Z18"/>
    <mergeCell ref="V19:W19"/>
    <mergeCell ref="Y19:Z19"/>
    <mergeCell ref="V20:W20"/>
    <mergeCell ref="Y20:Z20"/>
    <mergeCell ref="B11:N11"/>
    <mergeCell ref="P11:Z11"/>
    <mergeCell ref="B13:C13"/>
    <mergeCell ref="D13:N13"/>
    <mergeCell ref="V13:W13"/>
    <mergeCell ref="Y13:Z13"/>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D70F7-05E6-44D3-B842-5FC5AAA7868D}">
  <sheetPr>
    <tabColor rgb="FF92D050"/>
    <pageSetUpPr fitToPage="1"/>
  </sheetPr>
  <dimension ref="A1:AB102"/>
  <sheetViews>
    <sheetView showGridLines="0" view="pageBreakPreview" topLeftCell="B59" zoomScale="50" zoomScaleNormal="40" zoomScaleSheetLayoutView="50" workbookViewId="0">
      <selection activeCell="T6" sqref="T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70"/>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70"/>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57" spans="3:8" ht="20.25" x14ac:dyDescent="0.3">
      <c r="C57" s="994"/>
      <c r="D57" s="994"/>
      <c r="E57" s="994"/>
      <c r="F57" s="994"/>
      <c r="G57" s="994"/>
      <c r="H57" s="994"/>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30">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57:H57"/>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F15CD-6029-420F-80DD-EC523C739C0E}">
  <sheetPr>
    <tabColor rgb="FF92D050"/>
    <pageSetUpPr fitToPage="1"/>
  </sheetPr>
  <dimension ref="A1:AB102"/>
  <sheetViews>
    <sheetView showGridLines="0" view="pageBreakPreview" topLeftCell="F55" zoomScale="55" zoomScaleNormal="40" zoomScaleSheetLayoutView="55" workbookViewId="0">
      <selection activeCell="T6" sqref="T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60.28515625" style="65" customWidth="1"/>
    <col min="24" max="24" width="18" style="65" customWidth="1"/>
    <col min="25" max="25" width="2.140625" style="65" customWidth="1"/>
    <col min="26" max="26" width="30"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70"/>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70"/>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2" spans="2:26" ht="13.5" thickBot="1" x14ac:dyDescent="0.25"/>
    <row r="23" spans="2:26" ht="27" thickBot="1" x14ac:dyDescent="0.45">
      <c r="W23" s="1014" t="s">
        <v>478</v>
      </c>
      <c r="X23" s="1015"/>
      <c r="Y23" s="1016"/>
    </row>
    <row r="24" spans="2:26" ht="25.5" x14ac:dyDescent="0.35">
      <c r="W24" s="478" t="s">
        <v>477</v>
      </c>
      <c r="X24" s="1017">
        <v>906.06</v>
      </c>
      <c r="Y24" s="1017"/>
    </row>
    <row r="25" spans="2:26" ht="25.5" x14ac:dyDescent="0.35">
      <c r="W25" s="472" t="s">
        <v>333</v>
      </c>
      <c r="X25" s="1018">
        <v>-12.58</v>
      </c>
      <c r="Y25" s="1018"/>
    </row>
    <row r="26" spans="2:26" ht="25.5" x14ac:dyDescent="0.35">
      <c r="W26" s="472" t="s">
        <v>334</v>
      </c>
      <c r="X26" s="1018">
        <v>-13.52</v>
      </c>
      <c r="Y26" s="1018"/>
    </row>
    <row r="27" spans="2:26" ht="25.5" x14ac:dyDescent="0.35">
      <c r="D27" s="993"/>
      <c r="E27" s="993"/>
      <c r="F27" s="993"/>
      <c r="W27" s="472" t="s">
        <v>335</v>
      </c>
      <c r="X27" s="1018">
        <v>-15.08</v>
      </c>
      <c r="Y27" s="1018"/>
    </row>
    <row r="28" spans="2:26" ht="25.5" x14ac:dyDescent="0.35">
      <c r="D28" s="993"/>
      <c r="E28" s="993"/>
      <c r="F28" s="993"/>
      <c r="W28" s="473" t="s">
        <v>336</v>
      </c>
      <c r="X28" s="1019">
        <f>SUM(X24:Y27)</f>
        <v>864.87999999999988</v>
      </c>
      <c r="Y28" s="1019"/>
    </row>
    <row r="29" spans="2:26" ht="25.5" x14ac:dyDescent="0.35">
      <c r="W29" s="474"/>
      <c r="X29" s="1010"/>
      <c r="Y29" s="1010"/>
    </row>
    <row r="30" spans="2:26" ht="25.5" x14ac:dyDescent="0.35">
      <c r="W30" s="475" t="s">
        <v>337</v>
      </c>
      <c r="X30" s="1013">
        <v>861.28</v>
      </c>
      <c r="Y30" s="1013"/>
    </row>
    <row r="31" spans="2:26" ht="25.5" x14ac:dyDescent="0.35">
      <c r="W31" s="474"/>
      <c r="X31" s="1010"/>
      <c r="Y31" s="1010"/>
    </row>
    <row r="32" spans="2:26" ht="25.5" x14ac:dyDescent="0.35">
      <c r="W32" s="476"/>
      <c r="X32" s="1011"/>
      <c r="Y32" s="1011"/>
    </row>
    <row r="33" spans="23:25" ht="25.5" x14ac:dyDescent="0.35">
      <c r="W33" s="477" t="s">
        <v>338</v>
      </c>
      <c r="X33" s="1012">
        <f>X30-X28</f>
        <v>-3.5999999999999091</v>
      </c>
      <c r="Y33" s="1012"/>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40">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X31:Y31"/>
    <mergeCell ref="X32:Y32"/>
    <mergeCell ref="X33:Y33"/>
    <mergeCell ref="C92:F92"/>
    <mergeCell ref="H92:K92"/>
    <mergeCell ref="M92:P92"/>
    <mergeCell ref="R92:T92"/>
    <mergeCell ref="W92:Y92"/>
    <mergeCell ref="X30:Y30"/>
    <mergeCell ref="B11:Z12"/>
    <mergeCell ref="B15:C20"/>
    <mergeCell ref="D15:Z20"/>
    <mergeCell ref="W23:Y23"/>
    <mergeCell ref="X24:Y24"/>
    <mergeCell ref="X25:Y25"/>
    <mergeCell ref="X26:Y26"/>
    <mergeCell ref="D27:F28"/>
    <mergeCell ref="X27:Y27"/>
    <mergeCell ref="X28:Y28"/>
    <mergeCell ref="X29:Y29"/>
  </mergeCells>
  <printOptions horizontalCentered="1" verticalCentered="1"/>
  <pageMargins left="0.70866141732283472" right="0.70866141732283472" top="0.74803149606299213" bottom="0.74803149606299213" header="0.31496062992125984" footer="0.31496062992125984"/>
  <pageSetup paperSize="9" scale="31" fitToHeight="0" orientation="landscape" r:id="rId1"/>
  <headerFooter>
    <oddFooter>&amp;L&amp;10ADMÓN. - ESTIMACIÓN - HOJA VIAJERA&amp;R&amp;P/&amp;N</oddFooter>
  </headerFooter>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4DAEB-8B41-49CA-9D86-91466CC04C98}">
  <sheetPr>
    <tabColor rgb="FF92D050"/>
    <pageSetUpPr fitToPage="1"/>
  </sheetPr>
  <dimension ref="A1:AB102"/>
  <sheetViews>
    <sheetView showGridLines="0" view="pageBreakPreview" topLeftCell="A46" zoomScale="40" zoomScaleNormal="40" zoomScaleSheetLayoutView="40" workbookViewId="0">
      <selection activeCell="T6" sqref="T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70"/>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70"/>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410</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E7E76-E569-4C0B-9AB7-AA2CF90A79CB}">
  <sheetPr>
    <tabColor rgb="FF00B0F0"/>
    <pageSetUpPr fitToPage="1"/>
  </sheetPr>
  <dimension ref="A1:AB90"/>
  <sheetViews>
    <sheetView showGridLines="0" view="pageBreakPreview" topLeftCell="D1" zoomScale="55" zoomScaleNormal="40" zoomScaleSheetLayoutView="55" workbookViewId="0">
      <selection activeCell="D6" sqref="D6"/>
    </sheetView>
  </sheetViews>
  <sheetFormatPr baseColWidth="10" defaultColWidth="11.42578125" defaultRowHeight="12.75" x14ac:dyDescent="0.2"/>
  <cols>
    <col min="1" max="1" width="5.140625" style="65" customWidth="1"/>
    <col min="2" max="8" width="11.42578125" style="65"/>
    <col min="9" max="9" width="11.42578125" style="65" customWidth="1"/>
    <col min="10" max="14" width="11.42578125" style="65"/>
    <col min="15" max="15" width="4.7109375" style="65" customWidth="1"/>
    <col min="16" max="16" width="16.42578125" style="65" customWidth="1"/>
    <col min="17" max="17" width="21.5703125" style="65" customWidth="1"/>
    <col min="18" max="18" width="22.85546875" style="65" customWidth="1"/>
    <col min="19" max="19" width="17.7109375" style="65" customWidth="1"/>
    <col min="20" max="20" width="19.7109375" style="65" customWidth="1"/>
    <col min="21" max="21" width="27.7109375"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04"/>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04"/>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304">
        <f>'03 Desglose f'!CF8</f>
        <v>45986</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800"/>
      <c r="V13" s="981" t="s">
        <v>58</v>
      </c>
      <c r="W13" s="981"/>
      <c r="X13" s="800" t="s">
        <v>67</v>
      </c>
      <c r="Y13" s="981" t="s">
        <v>78</v>
      </c>
      <c r="Z13" s="981"/>
    </row>
    <row r="14" spans="1:28" ht="14.25" customHeight="1" x14ac:dyDescent="0.2">
      <c r="B14" s="950" t="s">
        <v>181</v>
      </c>
      <c r="C14" s="951"/>
      <c r="D14" s="956" t="s">
        <v>173</v>
      </c>
      <c r="E14" s="956"/>
      <c r="F14" s="956"/>
      <c r="G14" s="956"/>
      <c r="H14" s="956"/>
      <c r="I14" s="956"/>
      <c r="J14" s="956"/>
      <c r="K14" s="956"/>
      <c r="L14" s="956"/>
      <c r="M14" s="956"/>
      <c r="N14" s="956"/>
      <c r="P14" s="286"/>
      <c r="Q14" s="801"/>
      <c r="R14" s="801"/>
      <c r="S14" s="801"/>
      <c r="T14" s="801"/>
      <c r="U14" s="801"/>
      <c r="V14" s="957"/>
      <c r="W14" s="957"/>
      <c r="X14" s="965" t="s">
        <v>63</v>
      </c>
      <c r="Y14" s="957"/>
      <c r="Z14" s="957"/>
    </row>
    <row r="15" spans="1:28" ht="19.899999999999999" customHeight="1" x14ac:dyDescent="0.2">
      <c r="B15" s="952"/>
      <c r="C15" s="953"/>
      <c r="D15" s="956"/>
      <c r="E15" s="956"/>
      <c r="F15" s="956"/>
      <c r="G15" s="956"/>
      <c r="H15" s="956"/>
      <c r="I15" s="956"/>
      <c r="J15" s="956"/>
      <c r="K15" s="956"/>
      <c r="L15" s="956"/>
      <c r="M15" s="956"/>
      <c r="N15" s="956"/>
      <c r="O15" s="70"/>
      <c r="P15" s="287"/>
      <c r="Q15" s="801"/>
      <c r="R15" s="801"/>
      <c r="S15" s="968"/>
      <c r="T15" s="969"/>
      <c r="U15" s="803"/>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801"/>
      <c r="R16" s="801"/>
      <c r="S16" s="803"/>
      <c r="T16" s="803"/>
      <c r="U16" s="803"/>
      <c r="V16" s="970"/>
      <c r="W16" s="970"/>
      <c r="X16" s="966"/>
      <c r="Y16" s="957"/>
      <c r="Z16" s="957"/>
    </row>
    <row r="17" spans="2:26" ht="21" customHeight="1" x14ac:dyDescent="0.3">
      <c r="B17" s="952"/>
      <c r="C17" s="953"/>
      <c r="D17" s="956"/>
      <c r="E17" s="956"/>
      <c r="F17" s="956"/>
      <c r="G17" s="956"/>
      <c r="H17" s="956"/>
      <c r="I17" s="956"/>
      <c r="J17" s="956"/>
      <c r="K17" s="956"/>
      <c r="L17" s="956"/>
      <c r="M17" s="956"/>
      <c r="N17" s="956"/>
      <c r="O17" s="70"/>
      <c r="P17" s="287"/>
      <c r="Q17" s="801"/>
      <c r="R17" s="801"/>
      <c r="S17" s="803"/>
      <c r="T17" s="803"/>
      <c r="U17" s="459" t="s">
        <v>360</v>
      </c>
      <c r="V17" s="982">
        <f>861.28*0.05</f>
        <v>43.064</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801"/>
      <c r="R18" s="801"/>
      <c r="S18" s="803"/>
      <c r="T18" s="803"/>
      <c r="U18" s="803"/>
      <c r="V18" s="970"/>
      <c r="W18" s="970"/>
      <c r="X18" s="966"/>
      <c r="Y18" s="957"/>
      <c r="Z18" s="957"/>
    </row>
    <row r="19" spans="2:26" ht="19.149999999999999" customHeight="1" x14ac:dyDescent="0.2">
      <c r="B19" s="954"/>
      <c r="C19" s="955"/>
      <c r="D19" s="956"/>
      <c r="E19" s="956"/>
      <c r="F19" s="956"/>
      <c r="G19" s="956"/>
      <c r="H19" s="956"/>
      <c r="I19" s="956"/>
      <c r="J19" s="956"/>
      <c r="K19" s="956"/>
      <c r="L19" s="956"/>
      <c r="M19" s="956"/>
      <c r="N19" s="956"/>
      <c r="O19" s="70"/>
      <c r="P19" s="287"/>
      <c r="Q19" s="801"/>
      <c r="R19" s="801"/>
      <c r="S19" s="803"/>
      <c r="T19" s="803"/>
      <c r="U19" s="420"/>
      <c r="V19" s="968"/>
      <c r="W19" s="969"/>
      <c r="X19" s="966"/>
      <c r="Y19" s="984"/>
      <c r="Z19" s="984"/>
    </row>
    <row r="20" spans="2:26" ht="15.6" customHeight="1" x14ac:dyDescent="0.2">
      <c r="B20" s="231"/>
      <c r="C20" s="69"/>
      <c r="D20" s="68"/>
      <c r="E20" s="68"/>
      <c r="F20" s="68"/>
      <c r="G20" s="68"/>
      <c r="H20" s="83"/>
      <c r="I20" s="68"/>
      <c r="J20" s="68"/>
      <c r="K20" s="70"/>
      <c r="L20" s="70"/>
      <c r="M20" s="70"/>
      <c r="N20" s="214"/>
      <c r="O20" s="70"/>
      <c r="P20" s="287"/>
      <c r="Q20" s="801"/>
      <c r="R20" s="801"/>
      <c r="S20" s="801"/>
      <c r="T20" s="801"/>
      <c r="U20" s="801"/>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801"/>
      <c r="R21" s="801"/>
      <c r="S21" s="801"/>
      <c r="T21" s="801"/>
      <c r="U21" s="801"/>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801"/>
      <c r="R22" s="801"/>
      <c r="S22" s="801"/>
      <c r="T22" s="801"/>
      <c r="X22" s="966"/>
      <c r="Y22" s="421"/>
      <c r="Z22" s="421"/>
    </row>
    <row r="23" spans="2:26" ht="13.9" customHeight="1" x14ac:dyDescent="0.2">
      <c r="B23" s="213"/>
      <c r="C23" s="69"/>
      <c r="D23" s="68"/>
      <c r="E23" s="68"/>
      <c r="F23" s="68"/>
      <c r="G23" s="68"/>
      <c r="H23" s="83"/>
      <c r="I23" s="68"/>
      <c r="J23" s="68"/>
      <c r="K23" s="70"/>
      <c r="L23" s="70"/>
      <c r="M23" s="70"/>
      <c r="N23" s="214"/>
      <c r="O23" s="70"/>
      <c r="P23" s="287"/>
      <c r="Q23" s="801"/>
      <c r="R23" s="801"/>
      <c r="S23" s="801"/>
      <c r="T23" s="801"/>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801"/>
      <c r="R24" s="801"/>
      <c r="S24" s="801"/>
      <c r="T24" s="801"/>
      <c r="U24" s="801"/>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801"/>
      <c r="R25" s="801"/>
      <c r="S25" s="801"/>
      <c r="T25" s="801"/>
      <c r="U25" s="801"/>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801"/>
      <c r="R26" s="801"/>
      <c r="S26" s="801"/>
      <c r="T26" s="801"/>
      <c r="U26" s="801"/>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801"/>
      <c r="R27" s="801"/>
      <c r="S27" s="801"/>
      <c r="T27" s="801"/>
      <c r="U27" s="801"/>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801"/>
      <c r="R28" s="801"/>
      <c r="S28" s="801"/>
      <c r="T28" s="801"/>
      <c r="U28" s="801"/>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801"/>
      <c r="R29" s="801"/>
      <c r="S29" s="801"/>
      <c r="T29" s="801"/>
      <c r="U29" s="801"/>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801"/>
      <c r="R30" s="801"/>
      <c r="S30" s="801"/>
      <c r="T30" s="801"/>
      <c r="U30" s="801"/>
      <c r="V30" s="957"/>
      <c r="W30" s="957"/>
      <c r="X30" s="966"/>
      <c r="Y30" s="957"/>
      <c r="Z30" s="957"/>
    </row>
    <row r="31" spans="2:26" ht="13.9" customHeight="1" x14ac:dyDescent="0.2">
      <c r="B31" s="213"/>
      <c r="C31" s="69"/>
      <c r="D31" s="68"/>
      <c r="E31" s="68"/>
      <c r="F31" s="68"/>
      <c r="G31" s="68"/>
      <c r="H31" s="83"/>
      <c r="I31" s="68"/>
      <c r="J31" s="68"/>
      <c r="K31" s="68"/>
      <c r="L31" s="68"/>
      <c r="M31" s="68"/>
      <c r="N31" s="215"/>
      <c r="P31" s="287"/>
      <c r="Q31" s="801"/>
      <c r="R31" s="801"/>
      <c r="S31" s="801"/>
      <c r="T31" s="801"/>
      <c r="U31" s="801"/>
      <c r="V31" s="957"/>
      <c r="W31" s="957"/>
      <c r="X31" s="966"/>
      <c r="Y31" s="957"/>
      <c r="Z31" s="957"/>
    </row>
    <row r="32" spans="2:26" ht="13.9" customHeight="1" x14ac:dyDescent="0.2">
      <c r="B32" s="213"/>
      <c r="C32" s="69"/>
      <c r="D32" s="68"/>
      <c r="E32" s="68"/>
      <c r="F32" s="68"/>
      <c r="G32" s="68"/>
      <c r="H32" s="83"/>
      <c r="I32" s="68"/>
      <c r="J32" s="68"/>
      <c r="K32" s="68"/>
      <c r="L32" s="68"/>
      <c r="M32" s="68"/>
      <c r="N32" s="215"/>
      <c r="P32" s="287"/>
      <c r="Q32" s="801"/>
      <c r="R32" s="801"/>
      <c r="S32" s="801"/>
      <c r="T32" s="801"/>
      <c r="U32" s="801"/>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801"/>
      <c r="R33" s="801"/>
      <c r="S33" s="801"/>
      <c r="T33" s="801"/>
      <c r="U33" s="801"/>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801"/>
      <c r="R34" s="801"/>
      <c r="S34" s="801"/>
      <c r="T34" s="801"/>
      <c r="U34" s="801"/>
      <c r="V34" s="957"/>
      <c r="W34" s="957"/>
      <c r="X34" s="967"/>
      <c r="Y34" s="957"/>
      <c r="Z34" s="957"/>
    </row>
    <row r="35" spans="2:26" ht="13.9" customHeight="1" x14ac:dyDescent="0.25">
      <c r="B35" s="213"/>
      <c r="C35" s="69"/>
      <c r="D35" s="68"/>
      <c r="E35" s="68"/>
      <c r="F35" s="68"/>
      <c r="G35" s="68"/>
      <c r="H35" s="83"/>
      <c r="I35" s="68"/>
      <c r="J35" s="68"/>
      <c r="K35" s="68"/>
      <c r="L35" s="68"/>
      <c r="M35" s="68"/>
      <c r="N35" s="215"/>
      <c r="P35" s="288"/>
      <c r="Q35" s="289"/>
      <c r="R35" s="290"/>
      <c r="S35" s="291"/>
      <c r="T35" s="292"/>
      <c r="U35" s="293" t="s">
        <v>76</v>
      </c>
      <c r="V35" s="958">
        <f>SUM(V17:W19)</f>
        <v>43.064</v>
      </c>
      <c r="W35" s="958"/>
      <c r="X35" s="294"/>
      <c r="Y35" s="959"/>
      <c r="Z35" s="960"/>
    </row>
    <row r="36" spans="2:26" ht="13.9" customHeight="1" x14ac:dyDescent="0.2">
      <c r="B36" s="213"/>
      <c r="C36" s="69"/>
      <c r="D36" s="68"/>
      <c r="E36" s="68"/>
      <c r="F36" s="68"/>
      <c r="G36" s="68"/>
      <c r="H36" s="83"/>
      <c r="I36" s="68"/>
      <c r="J36" s="68"/>
      <c r="K36" s="68"/>
      <c r="L36" s="68"/>
      <c r="M36" s="68"/>
      <c r="N36" s="215"/>
      <c r="P36" s="216"/>
      <c r="X36" s="84"/>
      <c r="Y36" s="84"/>
      <c r="Z36" s="217"/>
    </row>
    <row r="37" spans="2:26" ht="13.9" customHeight="1" x14ac:dyDescent="0.2">
      <c r="B37" s="213"/>
      <c r="C37" s="69"/>
      <c r="D37" s="68"/>
      <c r="E37" s="68"/>
      <c r="F37" s="68"/>
      <c r="G37" s="68"/>
      <c r="H37" s="83"/>
      <c r="I37" s="68"/>
      <c r="J37" s="68"/>
      <c r="K37" s="68"/>
      <c r="L37" s="68"/>
      <c r="M37" s="68"/>
      <c r="N37" s="215"/>
      <c r="P37" s="961" t="s">
        <v>75</v>
      </c>
      <c r="Q37" s="962"/>
      <c r="R37" s="962"/>
      <c r="S37" s="962"/>
      <c r="T37" s="962"/>
      <c r="U37" s="962"/>
      <c r="V37" s="962"/>
      <c r="W37" s="962"/>
      <c r="X37" s="962"/>
      <c r="Y37" s="962"/>
      <c r="Z37" s="963"/>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t="s">
        <v>272</v>
      </c>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ht="15" x14ac:dyDescent="0.2">
      <c r="B75" s="213"/>
      <c r="C75" s="69"/>
      <c r="D75" s="68"/>
      <c r="E75" s="68"/>
      <c r="F75" s="68"/>
      <c r="G75" s="68"/>
      <c r="H75" s="83"/>
      <c r="I75" s="68"/>
      <c r="J75" s="68"/>
      <c r="K75" s="68"/>
      <c r="L75" s="68"/>
      <c r="M75" s="68"/>
      <c r="N75" s="215"/>
      <c r="P75" s="216"/>
      <c r="T75" s="964"/>
      <c r="U75" s="964"/>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ht="16.5" customHeight="1" x14ac:dyDescent="0.25">
      <c r="B78" s="213"/>
      <c r="C78" s="69"/>
      <c r="D78" s="68"/>
      <c r="E78" s="68"/>
      <c r="F78" s="68"/>
      <c r="G78" s="68"/>
      <c r="H78" s="83"/>
      <c r="I78" s="68"/>
      <c r="J78" s="68"/>
      <c r="K78" s="68"/>
      <c r="L78" s="68"/>
      <c r="M78" s="68"/>
      <c r="N78" s="215"/>
      <c r="P78" s="216"/>
      <c r="S78" s="374"/>
      <c r="T78" s="374"/>
      <c r="X78" s="84"/>
      <c r="Y78" s="84"/>
      <c r="Z78" s="217"/>
    </row>
    <row r="79" spans="2:26" ht="12.75" customHeight="1" x14ac:dyDescent="0.25">
      <c r="B79" s="216"/>
      <c r="N79" s="217"/>
      <c r="P79" s="216"/>
      <c r="S79" s="374"/>
      <c r="T79" s="374"/>
      <c r="X79" s="82"/>
      <c r="Y79" s="85"/>
      <c r="Z79" s="217"/>
    </row>
    <row r="80" spans="2:26" ht="12.75" customHeight="1" x14ac:dyDescent="0.2">
      <c r="B80" s="218"/>
      <c r="C80" s="219"/>
      <c r="D80" s="219"/>
      <c r="E80" s="219"/>
      <c r="F80" s="219"/>
      <c r="G80" s="219"/>
      <c r="H80" s="219"/>
      <c r="I80" s="219"/>
      <c r="J80" s="219"/>
      <c r="K80" s="219"/>
      <c r="L80" s="219"/>
      <c r="M80" s="219"/>
      <c r="N80" s="220"/>
      <c r="P80" s="218"/>
      <c r="Q80" s="219"/>
      <c r="R80" s="219"/>
      <c r="S80" s="219"/>
      <c r="T80" s="219"/>
      <c r="U80" s="219"/>
      <c r="V80" s="219"/>
      <c r="W80" s="219"/>
      <c r="X80" s="219"/>
      <c r="Y80" s="219"/>
      <c r="Z80" s="220"/>
    </row>
    <row r="82" spans="1:26" x14ac:dyDescent="0.2">
      <c r="B82" s="221"/>
      <c r="C82" s="210"/>
      <c r="D82" s="210"/>
      <c r="E82" s="210"/>
      <c r="F82" s="210"/>
      <c r="G82" s="210"/>
      <c r="H82" s="222"/>
      <c r="I82" s="222"/>
      <c r="J82" s="222"/>
      <c r="K82" s="222"/>
      <c r="L82" s="222"/>
      <c r="M82" s="222"/>
      <c r="N82" s="222"/>
      <c r="O82" s="222"/>
      <c r="P82" s="222"/>
      <c r="Q82" s="222"/>
      <c r="R82" s="222"/>
      <c r="S82" s="222"/>
      <c r="T82" s="222"/>
      <c r="U82" s="222"/>
      <c r="V82" s="222"/>
      <c r="W82" s="210"/>
      <c r="X82" s="210"/>
      <c r="Y82" s="210"/>
      <c r="Z82" s="223"/>
    </row>
    <row r="83" spans="1:26" x14ac:dyDescent="0.2">
      <c r="B83" s="216"/>
      <c r="C83" s="946"/>
      <c r="D83" s="946"/>
      <c r="E83" s="946"/>
      <c r="F83" s="946"/>
      <c r="H83" s="946"/>
      <c r="I83" s="946"/>
      <c r="J83" s="946"/>
      <c r="K83" s="946"/>
      <c r="M83" s="946"/>
      <c r="N83" s="946"/>
      <c r="O83" s="946"/>
      <c r="P83" s="946"/>
      <c r="R83" s="946"/>
      <c r="S83" s="946"/>
      <c r="T83" s="946"/>
      <c r="W83" s="946"/>
      <c r="X83" s="946"/>
      <c r="Y83" s="946"/>
      <c r="Z83" s="224"/>
    </row>
    <row r="84" spans="1:26" x14ac:dyDescent="0.2">
      <c r="B84" s="216"/>
      <c r="Z84" s="217"/>
    </row>
    <row r="85" spans="1:26" x14ac:dyDescent="0.2">
      <c r="B85" s="216"/>
      <c r="Z85" s="217"/>
    </row>
    <row r="86" spans="1:26" x14ac:dyDescent="0.2">
      <c r="B86" s="216"/>
      <c r="Z86" s="217"/>
    </row>
    <row r="87" spans="1:26" s="67" customFormat="1" ht="11.45" customHeight="1" x14ac:dyDescent="0.2">
      <c r="B87" s="226"/>
      <c r="C87" s="858"/>
      <c r="D87" s="858"/>
      <c r="E87" s="858"/>
      <c r="F87" s="858"/>
      <c r="H87" s="858"/>
      <c r="I87" s="858"/>
      <c r="J87" s="858"/>
      <c r="K87" s="858"/>
      <c r="M87" s="858"/>
      <c r="N87" s="858"/>
      <c r="O87" s="858"/>
      <c r="P87" s="858"/>
      <c r="R87" s="858"/>
      <c r="S87" s="858"/>
      <c r="T87" s="858"/>
      <c r="W87" s="858"/>
      <c r="X87" s="858"/>
      <c r="Y87" s="858"/>
      <c r="Z87" s="227"/>
    </row>
    <row r="88" spans="1:26" x14ac:dyDescent="0.2">
      <c r="B88" s="228"/>
      <c r="C88" s="229"/>
      <c r="D88" s="229"/>
      <c r="E88" s="229"/>
      <c r="F88" s="229"/>
      <c r="G88" s="229"/>
      <c r="H88" s="219"/>
      <c r="I88" s="219"/>
      <c r="J88" s="219"/>
      <c r="K88" s="219"/>
      <c r="L88" s="219"/>
      <c r="M88" s="219"/>
      <c r="N88" s="219"/>
      <c r="O88" s="219"/>
      <c r="P88" s="219"/>
      <c r="Q88" s="219"/>
      <c r="R88" s="219"/>
      <c r="S88" s="219"/>
      <c r="T88" s="219"/>
      <c r="U88" s="219"/>
      <c r="V88" s="219"/>
      <c r="W88" s="229"/>
      <c r="X88" s="229"/>
      <c r="Y88" s="229"/>
      <c r="Z88" s="230"/>
    </row>
    <row r="90" spans="1:26" x14ac:dyDescent="0.2">
      <c r="A90" s="66"/>
    </row>
  </sheetData>
  <mergeCells count="65">
    <mergeCell ref="C87:F87"/>
    <mergeCell ref="H87:K87"/>
    <mergeCell ref="M87:P87"/>
    <mergeCell ref="R87:T87"/>
    <mergeCell ref="W87:Y87"/>
    <mergeCell ref="V35:W35"/>
    <mergeCell ref="Y35:Z35"/>
    <mergeCell ref="P37:Z37"/>
    <mergeCell ref="T75:U75"/>
    <mergeCell ref="C83:F83"/>
    <mergeCell ref="H83:K83"/>
    <mergeCell ref="M83:P83"/>
    <mergeCell ref="R83:T83"/>
    <mergeCell ref="W83:Y83"/>
    <mergeCell ref="V32:W32"/>
    <mergeCell ref="Y32:Z32"/>
    <mergeCell ref="V33:W33"/>
    <mergeCell ref="Y33:Z33"/>
    <mergeCell ref="V34:W34"/>
    <mergeCell ref="Y34:Z34"/>
    <mergeCell ref="V29:W29"/>
    <mergeCell ref="Y29:Z29"/>
    <mergeCell ref="V30:W30"/>
    <mergeCell ref="Y30:Z30"/>
    <mergeCell ref="V31:W31"/>
    <mergeCell ref="Y31:Z31"/>
    <mergeCell ref="V26:W26"/>
    <mergeCell ref="Y26:Z26"/>
    <mergeCell ref="V27:W27"/>
    <mergeCell ref="Y27:Z27"/>
    <mergeCell ref="V28:W28"/>
    <mergeCell ref="Y28:Z28"/>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Y16:Z16"/>
    <mergeCell ref="V23:W23"/>
    <mergeCell ref="Y23:Z23"/>
    <mergeCell ref="V17:W17"/>
    <mergeCell ref="Y17:Z17"/>
    <mergeCell ref="V18:W18"/>
    <mergeCell ref="Y18:Z18"/>
    <mergeCell ref="V19:W19"/>
    <mergeCell ref="Y19:Z19"/>
    <mergeCell ref="V20:W20"/>
    <mergeCell ref="Y20:Z20"/>
    <mergeCell ref="B11:N11"/>
    <mergeCell ref="P11:Z11"/>
    <mergeCell ref="B13:C13"/>
    <mergeCell ref="D13:N13"/>
    <mergeCell ref="V13:W13"/>
    <mergeCell ref="Y13:Z13"/>
  </mergeCells>
  <printOptions horizontalCentered="1" verticalCentered="1"/>
  <pageMargins left="0.70866141732283472" right="0.70866141732283472" top="0.74803149606299213" bottom="0.74803149606299213" header="0.31496062992125984" footer="0.31496062992125984"/>
  <pageSetup scale="33" fitToHeight="0" orientation="landscape" r:id="rId1"/>
  <headerFooter>
    <oddFooter>&amp;L&amp;10ADMÓN. - ESTIMACIÓN - HOJA VIAJERA&amp;R&amp;P/&amp;N</oddFooter>
  </headerFooter>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9827F-FDDE-44AD-BE4F-B0F62C595407}">
  <sheetPr>
    <tabColor rgb="FF00B0F0"/>
    <pageSetUpPr fitToPage="1"/>
  </sheetPr>
  <dimension ref="A1:AB102"/>
  <sheetViews>
    <sheetView showGridLines="0" view="pageBreakPreview" zoomScale="55" zoomScaleNormal="40" zoomScaleSheetLayoutView="55"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04"/>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04"/>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c r="B15" s="1009"/>
      <c r="C15" s="1009"/>
      <c r="D15" s="1009"/>
      <c r="E15" s="1009"/>
      <c r="F15" s="1009"/>
      <c r="G15" s="1009"/>
      <c r="H15" s="1009"/>
      <c r="I15" s="1009"/>
      <c r="J15" s="1009"/>
      <c r="K15" s="1009"/>
      <c r="L15" s="1009"/>
      <c r="M15" s="1009"/>
      <c r="N15" s="1009"/>
      <c r="O15" s="1009"/>
      <c r="P15" s="1009"/>
      <c r="Q15" s="1009"/>
      <c r="R15" s="1009"/>
      <c r="S15" s="1009"/>
      <c r="T15" s="1009"/>
      <c r="U15" s="1009"/>
      <c r="V15" s="1009"/>
      <c r="W15" s="1009"/>
      <c r="X15" s="1009"/>
      <c r="Y15" s="1009"/>
      <c r="Z15" s="1009"/>
    </row>
    <row r="16" spans="1:28" ht="15" customHeight="1" x14ac:dyDescent="0.2">
      <c r="B16" s="1009"/>
      <c r="C16" s="1009"/>
      <c r="D16" s="1009"/>
      <c r="E16" s="1009"/>
      <c r="F16" s="1009"/>
      <c r="G16" s="1009"/>
      <c r="H16" s="1009"/>
      <c r="I16" s="1009"/>
      <c r="J16" s="1009"/>
      <c r="K16" s="1009"/>
      <c r="L16" s="1009"/>
      <c r="M16" s="1009"/>
      <c r="N16" s="1009"/>
      <c r="O16" s="1009"/>
      <c r="P16" s="1009"/>
      <c r="Q16" s="1009"/>
      <c r="R16" s="1009"/>
      <c r="S16" s="1009"/>
      <c r="T16" s="1009"/>
      <c r="U16" s="1009"/>
      <c r="V16" s="1009"/>
      <c r="W16" s="1009"/>
      <c r="X16" s="1009"/>
      <c r="Y16" s="1009"/>
      <c r="Z16" s="1009"/>
    </row>
    <row r="17" spans="2:26" ht="13.15" customHeight="1" x14ac:dyDescent="0.2">
      <c r="B17" s="1009"/>
      <c r="C17" s="1009"/>
      <c r="D17" s="1009"/>
      <c r="E17" s="1009"/>
      <c r="F17" s="1009"/>
      <c r="G17" s="1009"/>
      <c r="H17" s="1009"/>
      <c r="I17" s="1009"/>
      <c r="J17" s="1009"/>
      <c r="K17" s="1009"/>
      <c r="L17" s="1009"/>
      <c r="M17" s="1009"/>
      <c r="N17" s="1009"/>
      <c r="O17" s="1009"/>
      <c r="P17" s="1009"/>
      <c r="Q17" s="1009"/>
      <c r="R17" s="1009"/>
      <c r="S17" s="1009"/>
      <c r="T17" s="1009"/>
      <c r="U17" s="1009"/>
      <c r="V17" s="1009"/>
      <c r="W17" s="1009"/>
      <c r="X17" s="1009"/>
      <c r="Y17" s="1009"/>
      <c r="Z17" s="1009"/>
    </row>
    <row r="18" spans="2:26" ht="15" customHeight="1" x14ac:dyDescent="0.2">
      <c r="B18" s="1009"/>
      <c r="C18" s="1009"/>
      <c r="D18" s="1009"/>
      <c r="E18" s="1009"/>
      <c r="F18" s="1009"/>
      <c r="G18" s="1009"/>
      <c r="H18" s="1009"/>
      <c r="I18" s="1009"/>
      <c r="J18" s="1009"/>
      <c r="K18" s="1009"/>
      <c r="L18" s="1009"/>
      <c r="M18" s="1009"/>
      <c r="N18" s="1009"/>
      <c r="O18" s="1009"/>
      <c r="P18" s="1009"/>
      <c r="Q18" s="1009"/>
      <c r="R18" s="1009"/>
      <c r="S18" s="1009"/>
      <c r="T18" s="1009"/>
      <c r="U18" s="1009"/>
      <c r="V18" s="1009"/>
      <c r="W18" s="1009"/>
      <c r="X18" s="1009"/>
      <c r="Y18" s="1009"/>
      <c r="Z18" s="1009"/>
    </row>
    <row r="19" spans="2:26" ht="15" customHeight="1" x14ac:dyDescent="0.2">
      <c r="B19" s="1009"/>
      <c r="C19" s="1009"/>
      <c r="D19" s="1009"/>
      <c r="E19" s="1009"/>
      <c r="F19" s="1009"/>
      <c r="G19" s="1009"/>
      <c r="H19" s="1009"/>
      <c r="I19" s="1009"/>
      <c r="J19" s="1009"/>
      <c r="K19" s="1009"/>
      <c r="L19" s="1009"/>
      <c r="M19" s="1009"/>
      <c r="N19" s="1009"/>
      <c r="O19" s="1009"/>
      <c r="P19" s="1009"/>
      <c r="Q19" s="1009"/>
      <c r="R19" s="1009"/>
      <c r="S19" s="1009"/>
      <c r="T19" s="1009"/>
      <c r="U19" s="1009"/>
      <c r="V19" s="1009"/>
      <c r="W19" s="1009"/>
      <c r="X19" s="1009"/>
      <c r="Y19" s="1009"/>
      <c r="Z19" s="1009"/>
    </row>
    <row r="20" spans="2:26" ht="15.6" customHeight="1" x14ac:dyDescent="0.2">
      <c r="B20" s="1009"/>
      <c r="C20" s="1009"/>
      <c r="D20" s="1009"/>
      <c r="E20" s="1009"/>
      <c r="F20" s="1009"/>
      <c r="G20" s="1009"/>
      <c r="H20" s="1009"/>
      <c r="I20" s="1009"/>
      <c r="J20" s="1009"/>
      <c r="K20" s="1009"/>
      <c r="L20" s="1009"/>
      <c r="M20" s="1009"/>
      <c r="N20" s="1009"/>
      <c r="O20" s="1009"/>
      <c r="P20" s="1009"/>
      <c r="Q20" s="1009"/>
      <c r="R20" s="1009"/>
      <c r="S20" s="1009"/>
      <c r="T20" s="1009"/>
      <c r="U20" s="1009"/>
      <c r="V20" s="1009"/>
      <c r="W20" s="1009"/>
      <c r="X20" s="1009"/>
      <c r="Y20" s="1009"/>
      <c r="Z20" s="1009"/>
    </row>
    <row r="27" spans="2:26" x14ac:dyDescent="0.2">
      <c r="D27" s="993"/>
      <c r="E27" s="993"/>
      <c r="F27" s="993"/>
    </row>
    <row r="28" spans="2:26" x14ac:dyDescent="0.2">
      <c r="D28" s="993"/>
      <c r="E28" s="993"/>
      <c r="F28" s="993"/>
    </row>
    <row r="57" spans="3:8" ht="20.25" x14ac:dyDescent="0.3">
      <c r="C57" s="994"/>
      <c r="D57" s="994"/>
      <c r="E57" s="994"/>
      <c r="F57" s="994"/>
      <c r="G57" s="994"/>
      <c r="H57" s="994"/>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30">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57:H57"/>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AC6B1-6C57-4D08-86DD-4BD11136A2C1}">
  <sheetPr>
    <tabColor rgb="FF00B0F0"/>
    <pageSetUpPr fitToPage="1"/>
  </sheetPr>
  <dimension ref="A1:AB102"/>
  <sheetViews>
    <sheetView showGridLines="0" view="pageBreakPreview" zoomScale="55" zoomScaleNormal="40" zoomScaleSheetLayoutView="55"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04"/>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04"/>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547</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633C7-758B-4E08-9800-AA43585545AB}">
  <sheetPr>
    <tabColor rgb="FF00B0F0"/>
    <pageSetUpPr fitToPage="1"/>
  </sheetPr>
  <dimension ref="A1:AB90"/>
  <sheetViews>
    <sheetView showGridLines="0" view="pageBreakPreview" topLeftCell="H1" zoomScale="70" zoomScaleNormal="40" zoomScaleSheetLayoutView="70" workbookViewId="0">
      <selection activeCell="D6" sqref="D6"/>
    </sheetView>
  </sheetViews>
  <sheetFormatPr baseColWidth="10" defaultColWidth="11.42578125" defaultRowHeight="12.75" x14ac:dyDescent="0.2"/>
  <cols>
    <col min="1" max="1" width="5.140625" style="65" customWidth="1"/>
    <col min="2" max="8" width="11.42578125" style="65"/>
    <col min="9" max="9" width="11.42578125" style="65" customWidth="1"/>
    <col min="10" max="14" width="11.42578125" style="65"/>
    <col min="15" max="15" width="4.7109375" style="65" customWidth="1"/>
    <col min="16" max="16" width="16.42578125" style="65" customWidth="1"/>
    <col min="17" max="17" width="21.5703125" style="65" customWidth="1"/>
    <col min="18" max="18" width="22.85546875" style="65" customWidth="1"/>
    <col min="19" max="19" width="17.7109375" style="65" customWidth="1"/>
    <col min="20" max="20" width="19.7109375" style="65" customWidth="1"/>
    <col min="21" max="21" width="27.7109375"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04"/>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04"/>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304">
        <f>'03 Desglose f'!CF8</f>
        <v>45986</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800"/>
      <c r="V13" s="981" t="s">
        <v>58</v>
      </c>
      <c r="W13" s="981"/>
      <c r="X13" s="800" t="s">
        <v>67</v>
      </c>
      <c r="Y13" s="981" t="s">
        <v>78</v>
      </c>
      <c r="Z13" s="981"/>
    </row>
    <row r="14" spans="1:28" ht="14.25" customHeight="1" x14ac:dyDescent="0.2">
      <c r="B14" s="950" t="s">
        <v>181</v>
      </c>
      <c r="C14" s="951"/>
      <c r="D14" s="956" t="s">
        <v>174</v>
      </c>
      <c r="E14" s="956"/>
      <c r="F14" s="956"/>
      <c r="G14" s="956"/>
      <c r="H14" s="956"/>
      <c r="I14" s="956"/>
      <c r="J14" s="956"/>
      <c r="K14" s="956"/>
      <c r="L14" s="956"/>
      <c r="M14" s="956"/>
      <c r="N14" s="956"/>
      <c r="P14" s="286"/>
      <c r="Q14" s="801"/>
      <c r="R14" s="801"/>
      <c r="S14" s="801"/>
      <c r="T14" s="801"/>
      <c r="U14" s="801"/>
      <c r="V14" s="957"/>
      <c r="W14" s="957"/>
      <c r="X14" s="965" t="s">
        <v>63</v>
      </c>
      <c r="Y14" s="957"/>
      <c r="Z14" s="957"/>
    </row>
    <row r="15" spans="1:28" ht="19.899999999999999" customHeight="1" x14ac:dyDescent="0.2">
      <c r="B15" s="952"/>
      <c r="C15" s="953"/>
      <c r="D15" s="956"/>
      <c r="E15" s="956"/>
      <c r="F15" s="956"/>
      <c r="G15" s="956"/>
      <c r="H15" s="956"/>
      <c r="I15" s="956"/>
      <c r="J15" s="956"/>
      <c r="K15" s="956"/>
      <c r="L15" s="956"/>
      <c r="M15" s="956"/>
      <c r="N15" s="956"/>
      <c r="O15" s="70"/>
      <c r="P15" s="287"/>
      <c r="Q15" s="801"/>
      <c r="R15" s="801"/>
      <c r="S15" s="968"/>
      <c r="T15" s="969"/>
      <c r="U15" s="803"/>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801"/>
      <c r="R16" s="801"/>
      <c r="S16" s="803"/>
      <c r="T16" s="803"/>
      <c r="U16" s="803"/>
      <c r="V16" s="970"/>
      <c r="W16" s="970"/>
      <c r="X16" s="966"/>
      <c r="Y16" s="957"/>
      <c r="Z16" s="957"/>
    </row>
    <row r="17" spans="2:26" ht="21" customHeight="1" x14ac:dyDescent="0.3">
      <c r="B17" s="952"/>
      <c r="C17" s="953"/>
      <c r="D17" s="956"/>
      <c r="E17" s="956"/>
      <c r="F17" s="956"/>
      <c r="G17" s="956"/>
      <c r="H17" s="956"/>
      <c r="I17" s="956"/>
      <c r="J17" s="956"/>
      <c r="K17" s="956"/>
      <c r="L17" s="956"/>
      <c r="M17" s="956"/>
      <c r="N17" s="956"/>
      <c r="O17" s="70"/>
      <c r="P17" s="287"/>
      <c r="Q17" s="801"/>
      <c r="R17" s="801"/>
      <c r="S17" s="803"/>
      <c r="T17" s="803"/>
      <c r="U17" s="459" t="s">
        <v>360</v>
      </c>
      <c r="V17" s="982">
        <f>861.28*0.05</f>
        <v>43.064</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801"/>
      <c r="R18" s="801"/>
      <c r="S18" s="803"/>
      <c r="T18" s="803"/>
      <c r="U18" s="803"/>
      <c r="V18" s="970"/>
      <c r="W18" s="970"/>
      <c r="X18" s="966"/>
      <c r="Y18" s="957"/>
      <c r="Z18" s="957"/>
    </row>
    <row r="19" spans="2:26" ht="19.149999999999999" customHeight="1" x14ac:dyDescent="0.2">
      <c r="B19" s="954"/>
      <c r="C19" s="955"/>
      <c r="D19" s="956"/>
      <c r="E19" s="956"/>
      <c r="F19" s="956"/>
      <c r="G19" s="956"/>
      <c r="H19" s="956"/>
      <c r="I19" s="956"/>
      <c r="J19" s="956"/>
      <c r="K19" s="956"/>
      <c r="L19" s="956"/>
      <c r="M19" s="956"/>
      <c r="N19" s="956"/>
      <c r="O19" s="70"/>
      <c r="P19" s="287"/>
      <c r="Q19" s="801"/>
      <c r="R19" s="801"/>
      <c r="S19" s="803"/>
      <c r="T19" s="803"/>
      <c r="U19" s="420"/>
      <c r="V19" s="968"/>
      <c r="W19" s="969"/>
      <c r="X19" s="966"/>
      <c r="Y19" s="984"/>
      <c r="Z19" s="984"/>
    </row>
    <row r="20" spans="2:26" ht="15.6" customHeight="1" x14ac:dyDescent="0.2">
      <c r="B20" s="231"/>
      <c r="C20" s="69"/>
      <c r="D20" s="68"/>
      <c r="E20" s="68"/>
      <c r="F20" s="68"/>
      <c r="G20" s="68"/>
      <c r="H20" s="83"/>
      <c r="I20" s="68"/>
      <c r="J20" s="68"/>
      <c r="K20" s="70"/>
      <c r="L20" s="70"/>
      <c r="M20" s="70"/>
      <c r="N20" s="214"/>
      <c r="O20" s="70"/>
      <c r="P20" s="287"/>
      <c r="Q20" s="801"/>
      <c r="R20" s="801"/>
      <c r="S20" s="801"/>
      <c r="T20" s="801"/>
      <c r="U20" s="801"/>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801"/>
      <c r="R21" s="801"/>
      <c r="S21" s="801"/>
      <c r="T21" s="801"/>
      <c r="U21" s="801"/>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801"/>
      <c r="R22" s="801"/>
      <c r="S22" s="801"/>
      <c r="T22" s="801"/>
      <c r="X22" s="966"/>
      <c r="Y22" s="421"/>
      <c r="Z22" s="421"/>
    </row>
    <row r="23" spans="2:26" ht="13.9" customHeight="1" x14ac:dyDescent="0.2">
      <c r="B23" s="213"/>
      <c r="C23" s="69"/>
      <c r="D23" s="68"/>
      <c r="E23" s="68"/>
      <c r="F23" s="68"/>
      <c r="G23" s="68"/>
      <c r="H23" s="83"/>
      <c r="I23" s="68"/>
      <c r="J23" s="68"/>
      <c r="K23" s="70"/>
      <c r="L23" s="70"/>
      <c r="M23" s="70"/>
      <c r="N23" s="214"/>
      <c r="O23" s="70"/>
      <c r="P23" s="287"/>
      <c r="Q23" s="801"/>
      <c r="R23" s="801"/>
      <c r="S23" s="801"/>
      <c r="T23" s="801"/>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801"/>
      <c r="R24" s="801"/>
      <c r="S24" s="801"/>
      <c r="T24" s="801"/>
      <c r="U24" s="801"/>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801"/>
      <c r="R25" s="801"/>
      <c r="S25" s="801"/>
      <c r="T25" s="801"/>
      <c r="U25" s="801"/>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801"/>
      <c r="R26" s="801"/>
      <c r="S26" s="801"/>
      <c r="T26" s="801"/>
      <c r="U26" s="801"/>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801"/>
      <c r="R27" s="801"/>
      <c r="S27" s="801"/>
      <c r="T27" s="801"/>
      <c r="U27" s="801"/>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801"/>
      <c r="R28" s="801"/>
      <c r="S28" s="801"/>
      <c r="T28" s="801"/>
      <c r="U28" s="801"/>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801"/>
      <c r="R29" s="801"/>
      <c r="S29" s="801"/>
      <c r="T29" s="801"/>
      <c r="U29" s="801"/>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801"/>
      <c r="R30" s="801"/>
      <c r="S30" s="801"/>
      <c r="T30" s="801"/>
      <c r="U30" s="801"/>
      <c r="V30" s="957"/>
      <c r="W30" s="957"/>
      <c r="X30" s="966"/>
      <c r="Y30" s="957"/>
      <c r="Z30" s="957"/>
    </row>
    <row r="31" spans="2:26" ht="13.9" customHeight="1" x14ac:dyDescent="0.2">
      <c r="B31" s="213"/>
      <c r="C31" s="69"/>
      <c r="D31" s="68"/>
      <c r="E31" s="68"/>
      <c r="F31" s="68"/>
      <c r="G31" s="68"/>
      <c r="H31" s="83"/>
      <c r="I31" s="68"/>
      <c r="J31" s="68"/>
      <c r="K31" s="68"/>
      <c r="L31" s="68"/>
      <c r="M31" s="68"/>
      <c r="N31" s="215"/>
      <c r="P31" s="287"/>
      <c r="Q31" s="801"/>
      <c r="R31" s="801"/>
      <c r="S31" s="801"/>
      <c r="T31" s="801"/>
      <c r="U31" s="801"/>
      <c r="V31" s="957"/>
      <c r="W31" s="957"/>
      <c r="X31" s="966"/>
      <c r="Y31" s="957"/>
      <c r="Z31" s="957"/>
    </row>
    <row r="32" spans="2:26" ht="13.9" customHeight="1" x14ac:dyDescent="0.2">
      <c r="B32" s="213"/>
      <c r="C32" s="69"/>
      <c r="D32" s="68"/>
      <c r="E32" s="68"/>
      <c r="F32" s="68"/>
      <c r="G32" s="68"/>
      <c r="H32" s="83"/>
      <c r="I32" s="68"/>
      <c r="J32" s="68"/>
      <c r="K32" s="68"/>
      <c r="L32" s="68"/>
      <c r="M32" s="68"/>
      <c r="N32" s="215"/>
      <c r="P32" s="287"/>
      <c r="Q32" s="801"/>
      <c r="R32" s="801"/>
      <c r="S32" s="801"/>
      <c r="T32" s="801"/>
      <c r="U32" s="801"/>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801"/>
      <c r="R33" s="801"/>
      <c r="S33" s="801"/>
      <c r="T33" s="801"/>
      <c r="U33" s="801"/>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801"/>
      <c r="R34" s="801"/>
      <c r="S34" s="801"/>
      <c r="T34" s="801"/>
      <c r="U34" s="801"/>
      <c r="V34" s="957"/>
      <c r="W34" s="957"/>
      <c r="X34" s="967"/>
      <c r="Y34" s="957"/>
      <c r="Z34" s="957"/>
    </row>
    <row r="35" spans="2:26" ht="20.45" customHeight="1" x14ac:dyDescent="0.25">
      <c r="B35" s="213"/>
      <c r="C35" s="69"/>
      <c r="D35" s="68"/>
      <c r="E35" s="68"/>
      <c r="F35" s="68"/>
      <c r="G35" s="68"/>
      <c r="H35" s="83"/>
      <c r="I35" s="68"/>
      <c r="J35" s="68"/>
      <c r="K35" s="68"/>
      <c r="L35" s="68"/>
      <c r="M35" s="68"/>
      <c r="N35" s="215"/>
      <c r="P35" s="288"/>
      <c r="Q35" s="289"/>
      <c r="R35" s="290"/>
      <c r="S35" s="291"/>
      <c r="T35" s="292"/>
      <c r="U35" s="293" t="s">
        <v>76</v>
      </c>
      <c r="V35" s="958">
        <f>SUM(V17:W19)</f>
        <v>43.064</v>
      </c>
      <c r="W35" s="958"/>
      <c r="X35" s="294"/>
      <c r="Y35" s="959"/>
      <c r="Z35" s="960"/>
    </row>
    <row r="36" spans="2:26" ht="13.9" customHeight="1" x14ac:dyDescent="0.2">
      <c r="B36" s="213"/>
      <c r="C36" s="69"/>
      <c r="D36" s="68"/>
      <c r="E36" s="68"/>
      <c r="F36" s="68"/>
      <c r="G36" s="68"/>
      <c r="H36" s="83"/>
      <c r="I36" s="68"/>
      <c r="J36" s="68"/>
      <c r="K36" s="68"/>
      <c r="L36" s="68"/>
      <c r="M36" s="68"/>
      <c r="N36" s="215"/>
      <c r="P36" s="216"/>
      <c r="X36" s="84"/>
      <c r="Y36" s="84"/>
      <c r="Z36" s="217"/>
    </row>
    <row r="37" spans="2:26" ht="13.9" customHeight="1" x14ac:dyDescent="0.2">
      <c r="B37" s="213"/>
      <c r="C37" s="69"/>
      <c r="D37" s="68"/>
      <c r="E37" s="68"/>
      <c r="F37" s="68"/>
      <c r="G37" s="68"/>
      <c r="H37" s="83"/>
      <c r="I37" s="68"/>
      <c r="J37" s="68"/>
      <c r="K37" s="68"/>
      <c r="L37" s="68"/>
      <c r="M37" s="68"/>
      <c r="N37" s="215"/>
      <c r="P37" s="961" t="s">
        <v>75</v>
      </c>
      <c r="Q37" s="962"/>
      <c r="R37" s="962"/>
      <c r="S37" s="962"/>
      <c r="T37" s="962"/>
      <c r="U37" s="962"/>
      <c r="V37" s="962"/>
      <c r="W37" s="962"/>
      <c r="X37" s="962"/>
      <c r="Y37" s="962"/>
      <c r="Z37" s="963"/>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t="s">
        <v>272</v>
      </c>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ht="15" x14ac:dyDescent="0.2">
      <c r="B75" s="213"/>
      <c r="C75" s="69"/>
      <c r="D75" s="68"/>
      <c r="E75" s="68"/>
      <c r="F75" s="68"/>
      <c r="G75" s="68"/>
      <c r="H75" s="83"/>
      <c r="I75" s="68"/>
      <c r="J75" s="68"/>
      <c r="K75" s="68"/>
      <c r="L75" s="68"/>
      <c r="M75" s="68"/>
      <c r="N75" s="215"/>
      <c r="P75" s="216"/>
      <c r="T75" s="964"/>
      <c r="U75" s="964"/>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ht="16.5" customHeight="1" x14ac:dyDescent="0.25">
      <c r="B78" s="213"/>
      <c r="C78" s="69"/>
      <c r="D78" s="68"/>
      <c r="E78" s="68"/>
      <c r="F78" s="68"/>
      <c r="G78" s="68"/>
      <c r="H78" s="83"/>
      <c r="I78" s="68"/>
      <c r="J78" s="68"/>
      <c r="K78" s="68"/>
      <c r="L78" s="68"/>
      <c r="M78" s="68"/>
      <c r="N78" s="215"/>
      <c r="P78" s="216"/>
      <c r="S78" s="374"/>
      <c r="T78" s="374"/>
      <c r="X78" s="84"/>
      <c r="Y78" s="84"/>
      <c r="Z78" s="217"/>
    </row>
    <row r="79" spans="2:26" ht="12.75" customHeight="1" x14ac:dyDescent="0.25">
      <c r="B79" s="216"/>
      <c r="N79" s="217"/>
      <c r="P79" s="216"/>
      <c r="S79" s="374"/>
      <c r="T79" s="374"/>
      <c r="X79" s="82"/>
      <c r="Y79" s="85"/>
      <c r="Z79" s="217"/>
    </row>
    <row r="80" spans="2:26" ht="12.75" customHeight="1" x14ac:dyDescent="0.2">
      <c r="B80" s="218"/>
      <c r="C80" s="219"/>
      <c r="D80" s="219"/>
      <c r="E80" s="219"/>
      <c r="F80" s="219"/>
      <c r="G80" s="219"/>
      <c r="H80" s="219"/>
      <c r="I80" s="219"/>
      <c r="J80" s="219"/>
      <c r="K80" s="219"/>
      <c r="L80" s="219"/>
      <c r="M80" s="219"/>
      <c r="N80" s="220"/>
      <c r="P80" s="218"/>
      <c r="Q80" s="219"/>
      <c r="R80" s="219"/>
      <c r="S80" s="219"/>
      <c r="T80" s="219"/>
      <c r="U80" s="219"/>
      <c r="V80" s="219"/>
      <c r="W80" s="219"/>
      <c r="X80" s="219"/>
      <c r="Y80" s="219"/>
      <c r="Z80" s="220"/>
    </row>
    <row r="82" spans="1:26" x14ac:dyDescent="0.2">
      <c r="B82" s="221"/>
      <c r="C82" s="210"/>
      <c r="D82" s="210"/>
      <c r="E82" s="210"/>
      <c r="F82" s="210"/>
      <c r="G82" s="210"/>
      <c r="H82" s="222"/>
      <c r="I82" s="222"/>
      <c r="J82" s="222"/>
      <c r="K82" s="222"/>
      <c r="L82" s="222"/>
      <c r="M82" s="222"/>
      <c r="N82" s="222"/>
      <c r="O82" s="222"/>
      <c r="P82" s="222"/>
      <c r="Q82" s="222"/>
      <c r="R82" s="222"/>
      <c r="S82" s="222"/>
      <c r="T82" s="222"/>
      <c r="U82" s="222"/>
      <c r="V82" s="222"/>
      <c r="W82" s="210"/>
      <c r="X82" s="210"/>
      <c r="Y82" s="210"/>
      <c r="Z82" s="223"/>
    </row>
    <row r="83" spans="1:26" x14ac:dyDescent="0.2">
      <c r="B83" s="216"/>
      <c r="C83" s="946"/>
      <c r="D83" s="946"/>
      <c r="E83" s="946"/>
      <c r="F83" s="946"/>
      <c r="H83" s="946"/>
      <c r="I83" s="946"/>
      <c r="J83" s="946"/>
      <c r="K83" s="946"/>
      <c r="M83" s="946"/>
      <c r="N83" s="946"/>
      <c r="O83" s="946"/>
      <c r="P83" s="946"/>
      <c r="R83" s="946"/>
      <c r="S83" s="946"/>
      <c r="T83" s="946"/>
      <c r="W83" s="946"/>
      <c r="X83" s="946"/>
      <c r="Y83" s="946"/>
      <c r="Z83" s="224"/>
    </row>
    <row r="84" spans="1:26" x14ac:dyDescent="0.2">
      <c r="B84" s="216"/>
      <c r="Z84" s="217"/>
    </row>
    <row r="85" spans="1:26" x14ac:dyDescent="0.2">
      <c r="B85" s="216"/>
      <c r="Z85" s="217"/>
    </row>
    <row r="86" spans="1:26" x14ac:dyDescent="0.2">
      <c r="B86" s="216"/>
      <c r="Z86" s="217"/>
    </row>
    <row r="87" spans="1:26" s="67" customFormat="1" ht="11.45" customHeight="1" x14ac:dyDescent="0.2">
      <c r="B87" s="226"/>
      <c r="C87" s="858"/>
      <c r="D87" s="858"/>
      <c r="E87" s="858"/>
      <c r="F87" s="858"/>
      <c r="H87" s="858"/>
      <c r="I87" s="858"/>
      <c r="J87" s="858"/>
      <c r="K87" s="858"/>
      <c r="M87" s="858"/>
      <c r="N87" s="858"/>
      <c r="O87" s="858"/>
      <c r="P87" s="858"/>
      <c r="R87" s="858"/>
      <c r="S87" s="858"/>
      <c r="T87" s="858"/>
      <c r="W87" s="858"/>
      <c r="X87" s="858"/>
      <c r="Y87" s="858"/>
      <c r="Z87" s="227"/>
    </row>
    <row r="88" spans="1:26" x14ac:dyDescent="0.2">
      <c r="B88" s="228"/>
      <c r="C88" s="229"/>
      <c r="D88" s="229"/>
      <c r="E88" s="229"/>
      <c r="F88" s="229"/>
      <c r="G88" s="229"/>
      <c r="H88" s="219"/>
      <c r="I88" s="219"/>
      <c r="J88" s="219"/>
      <c r="K88" s="219"/>
      <c r="L88" s="219"/>
      <c r="M88" s="219"/>
      <c r="N88" s="219"/>
      <c r="O88" s="219"/>
      <c r="P88" s="219"/>
      <c r="Q88" s="219"/>
      <c r="R88" s="219"/>
      <c r="S88" s="219"/>
      <c r="T88" s="219"/>
      <c r="U88" s="219"/>
      <c r="V88" s="219"/>
      <c r="W88" s="229"/>
      <c r="X88" s="229"/>
      <c r="Y88" s="229"/>
      <c r="Z88" s="230"/>
    </row>
    <row r="90" spans="1:26" x14ac:dyDescent="0.2">
      <c r="A90" s="66"/>
    </row>
  </sheetData>
  <mergeCells count="65">
    <mergeCell ref="C87:F87"/>
    <mergeCell ref="H87:K87"/>
    <mergeCell ref="M87:P87"/>
    <mergeCell ref="R87:T87"/>
    <mergeCell ref="W87:Y87"/>
    <mergeCell ref="V35:W35"/>
    <mergeCell ref="Y35:Z35"/>
    <mergeCell ref="P37:Z37"/>
    <mergeCell ref="T75:U75"/>
    <mergeCell ref="C83:F83"/>
    <mergeCell ref="H83:K83"/>
    <mergeCell ref="M83:P83"/>
    <mergeCell ref="R83:T83"/>
    <mergeCell ref="W83:Y83"/>
    <mergeCell ref="V32:W32"/>
    <mergeCell ref="Y32:Z32"/>
    <mergeCell ref="V33:W33"/>
    <mergeCell ref="Y33:Z33"/>
    <mergeCell ref="V34:W34"/>
    <mergeCell ref="Y34:Z34"/>
    <mergeCell ref="V29:W29"/>
    <mergeCell ref="Y29:Z29"/>
    <mergeCell ref="V30:W30"/>
    <mergeCell ref="Y30:Z30"/>
    <mergeCell ref="V31:W31"/>
    <mergeCell ref="Y31:Z31"/>
    <mergeCell ref="V26:W26"/>
    <mergeCell ref="Y26:Z26"/>
    <mergeCell ref="V27:W27"/>
    <mergeCell ref="Y27:Z27"/>
    <mergeCell ref="V28:W28"/>
    <mergeCell ref="Y28:Z28"/>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Y16:Z16"/>
    <mergeCell ref="V23:W23"/>
    <mergeCell ref="Y23:Z23"/>
    <mergeCell ref="V17:W17"/>
    <mergeCell ref="Y17:Z17"/>
    <mergeCell ref="V18:W18"/>
    <mergeCell ref="Y18:Z18"/>
    <mergeCell ref="V19:W19"/>
    <mergeCell ref="Y19:Z19"/>
    <mergeCell ref="V20:W20"/>
    <mergeCell ref="Y20:Z20"/>
    <mergeCell ref="B11:N11"/>
    <mergeCell ref="P11:Z11"/>
    <mergeCell ref="B13:C13"/>
    <mergeCell ref="D13:N13"/>
    <mergeCell ref="V13:W13"/>
    <mergeCell ref="Y13:Z13"/>
  </mergeCells>
  <printOptions horizontalCentered="1" verticalCentered="1"/>
  <pageMargins left="0.70866141732283472" right="0.70866141732283472" top="0.74803149606299213" bottom="0.74803149606299213" header="0.31496062992125984" footer="0.31496062992125984"/>
  <pageSetup scale="33" fitToHeight="0" orientation="landscape" r:id="rId1"/>
  <headerFooter>
    <oddFooter>&amp;L&amp;10ADMÓN. - ESTIMACIÓN - HOJA VIAJERA&amp;R&amp;P/&amp;N</oddFooter>
  </headerFooter>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98225-B20A-49BD-834E-382C11B97D6D}">
  <sheetPr>
    <tabColor rgb="FF00B0F0"/>
    <pageSetUpPr fitToPage="1"/>
  </sheetPr>
  <dimension ref="A1:AB102"/>
  <sheetViews>
    <sheetView showGridLines="0" view="pageBreakPreview" zoomScale="40" zoomScaleNormal="40" zoomScaleSheetLayoutView="40"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04"/>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04"/>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c r="B15" s="1009"/>
      <c r="C15" s="1009"/>
      <c r="D15" s="1009"/>
      <c r="E15" s="1009"/>
      <c r="F15" s="1009"/>
      <c r="G15" s="1009"/>
      <c r="H15" s="1009"/>
      <c r="I15" s="1009"/>
      <c r="J15" s="1009"/>
      <c r="K15" s="1009"/>
      <c r="L15" s="1009"/>
      <c r="M15" s="1009"/>
      <c r="N15" s="1009"/>
      <c r="O15" s="1009"/>
      <c r="P15" s="1009"/>
      <c r="Q15" s="1009"/>
      <c r="R15" s="1009"/>
      <c r="S15" s="1009"/>
      <c r="T15" s="1009"/>
      <c r="U15" s="1009"/>
      <c r="V15" s="1009"/>
      <c r="W15" s="1009"/>
      <c r="X15" s="1009"/>
      <c r="Y15" s="1009"/>
      <c r="Z15" s="1009"/>
    </row>
    <row r="16" spans="1:28" ht="15" customHeight="1" x14ac:dyDescent="0.2">
      <c r="B16" s="1009"/>
      <c r="C16" s="1009"/>
      <c r="D16" s="1009"/>
      <c r="E16" s="1009"/>
      <c r="F16" s="1009"/>
      <c r="G16" s="1009"/>
      <c r="H16" s="1009"/>
      <c r="I16" s="1009"/>
      <c r="J16" s="1009"/>
      <c r="K16" s="1009"/>
      <c r="L16" s="1009"/>
      <c r="M16" s="1009"/>
      <c r="N16" s="1009"/>
      <c r="O16" s="1009"/>
      <c r="P16" s="1009"/>
      <c r="Q16" s="1009"/>
      <c r="R16" s="1009"/>
      <c r="S16" s="1009"/>
      <c r="T16" s="1009"/>
      <c r="U16" s="1009"/>
      <c r="V16" s="1009"/>
      <c r="W16" s="1009"/>
      <c r="X16" s="1009"/>
      <c r="Y16" s="1009"/>
      <c r="Z16" s="1009"/>
    </row>
    <row r="17" spans="2:26" ht="13.15" customHeight="1" x14ac:dyDescent="0.2">
      <c r="B17" s="1009"/>
      <c r="C17" s="1009"/>
      <c r="D17" s="1009"/>
      <c r="E17" s="1009"/>
      <c r="F17" s="1009"/>
      <c r="G17" s="1009"/>
      <c r="H17" s="1009"/>
      <c r="I17" s="1009"/>
      <c r="J17" s="1009"/>
      <c r="K17" s="1009"/>
      <c r="L17" s="1009"/>
      <c r="M17" s="1009"/>
      <c r="N17" s="1009"/>
      <c r="O17" s="1009"/>
      <c r="P17" s="1009"/>
      <c r="Q17" s="1009"/>
      <c r="R17" s="1009"/>
      <c r="S17" s="1009"/>
      <c r="T17" s="1009"/>
      <c r="U17" s="1009"/>
      <c r="V17" s="1009"/>
      <c r="W17" s="1009"/>
      <c r="X17" s="1009"/>
      <c r="Y17" s="1009"/>
      <c r="Z17" s="1009"/>
    </row>
    <row r="18" spans="2:26" ht="15" customHeight="1" x14ac:dyDescent="0.2">
      <c r="B18" s="1009"/>
      <c r="C18" s="1009"/>
      <c r="D18" s="1009"/>
      <c r="E18" s="1009"/>
      <c r="F18" s="1009"/>
      <c r="G18" s="1009"/>
      <c r="H18" s="1009"/>
      <c r="I18" s="1009"/>
      <c r="J18" s="1009"/>
      <c r="K18" s="1009"/>
      <c r="L18" s="1009"/>
      <c r="M18" s="1009"/>
      <c r="N18" s="1009"/>
      <c r="O18" s="1009"/>
      <c r="P18" s="1009"/>
      <c r="Q18" s="1009"/>
      <c r="R18" s="1009"/>
      <c r="S18" s="1009"/>
      <c r="T18" s="1009"/>
      <c r="U18" s="1009"/>
      <c r="V18" s="1009"/>
      <c r="W18" s="1009"/>
      <c r="X18" s="1009"/>
      <c r="Y18" s="1009"/>
      <c r="Z18" s="1009"/>
    </row>
    <row r="19" spans="2:26" ht="15" customHeight="1" x14ac:dyDescent="0.2">
      <c r="B19" s="1009"/>
      <c r="C19" s="1009"/>
      <c r="D19" s="1009"/>
      <c r="E19" s="1009"/>
      <c r="F19" s="1009"/>
      <c r="G19" s="1009"/>
      <c r="H19" s="1009"/>
      <c r="I19" s="1009"/>
      <c r="J19" s="1009"/>
      <c r="K19" s="1009"/>
      <c r="L19" s="1009"/>
      <c r="M19" s="1009"/>
      <c r="N19" s="1009"/>
      <c r="O19" s="1009"/>
      <c r="P19" s="1009"/>
      <c r="Q19" s="1009"/>
      <c r="R19" s="1009"/>
      <c r="S19" s="1009"/>
      <c r="T19" s="1009"/>
      <c r="U19" s="1009"/>
      <c r="V19" s="1009"/>
      <c r="W19" s="1009"/>
      <c r="X19" s="1009"/>
      <c r="Y19" s="1009"/>
      <c r="Z19" s="1009"/>
    </row>
    <row r="20" spans="2:26" ht="15.6" customHeight="1" x14ac:dyDescent="0.2">
      <c r="B20" s="1009"/>
      <c r="C20" s="1009"/>
      <c r="D20" s="1009"/>
      <c r="E20" s="1009"/>
      <c r="F20" s="1009"/>
      <c r="G20" s="1009"/>
      <c r="H20" s="1009"/>
      <c r="I20" s="1009"/>
      <c r="J20" s="1009"/>
      <c r="K20" s="1009"/>
      <c r="L20" s="1009"/>
      <c r="M20" s="1009"/>
      <c r="N20" s="1009"/>
      <c r="O20" s="1009"/>
      <c r="P20" s="1009"/>
      <c r="Q20" s="1009"/>
      <c r="R20" s="1009"/>
      <c r="S20" s="1009"/>
      <c r="T20" s="1009"/>
      <c r="U20" s="1009"/>
      <c r="V20" s="1009"/>
      <c r="W20" s="1009"/>
      <c r="X20" s="1009"/>
      <c r="Y20" s="1009"/>
      <c r="Z20" s="1009"/>
    </row>
    <row r="27" spans="2:26" x14ac:dyDescent="0.2">
      <c r="D27" s="993"/>
      <c r="E27" s="993"/>
      <c r="F27" s="993"/>
    </row>
    <row r="28" spans="2:26" x14ac:dyDescent="0.2">
      <c r="D28" s="993"/>
      <c r="E28" s="993"/>
      <c r="F28" s="993"/>
    </row>
    <row r="57" spans="3:8" ht="20.25" x14ac:dyDescent="0.3">
      <c r="C57" s="994"/>
      <c r="D57" s="994"/>
      <c r="E57" s="994"/>
      <c r="F57" s="994"/>
      <c r="G57" s="994"/>
      <c r="H57" s="994"/>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30">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57:H57"/>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1D6C9-ABB4-4898-B73B-CAA3251A52C3}">
  <sheetPr>
    <tabColor rgb="FF00B0F0"/>
    <pageSetUpPr fitToPage="1"/>
  </sheetPr>
  <dimension ref="A1:AB102"/>
  <sheetViews>
    <sheetView showGridLines="0" view="pageBreakPreview" zoomScale="55" zoomScaleNormal="40" zoomScaleSheetLayoutView="55"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04"/>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04"/>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410</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92427-88B1-4D59-86D7-76AAA95EB2A5}">
  <sheetPr>
    <tabColor rgb="FF00B0F0"/>
    <pageSetUpPr fitToPage="1"/>
  </sheetPr>
  <dimension ref="A1:AB90"/>
  <sheetViews>
    <sheetView showGridLines="0" view="pageBreakPreview" zoomScale="40" zoomScaleNormal="40" zoomScaleSheetLayoutView="40" workbookViewId="0">
      <selection activeCell="T5" sqref="T5:T6"/>
    </sheetView>
  </sheetViews>
  <sheetFormatPr baseColWidth="10" defaultColWidth="11.42578125" defaultRowHeight="12.75" x14ac:dyDescent="0.2"/>
  <cols>
    <col min="1" max="1" width="5.140625" style="65" customWidth="1"/>
    <col min="2" max="8" width="11.42578125" style="65"/>
    <col min="9" max="9" width="11.42578125" style="65" customWidth="1"/>
    <col min="10" max="14" width="11.42578125" style="65"/>
    <col min="15" max="15" width="4.7109375" style="65" customWidth="1"/>
    <col min="16" max="16" width="16.42578125" style="65" customWidth="1"/>
    <col min="17" max="17" width="21.5703125" style="65" customWidth="1"/>
    <col min="18" max="18" width="22.85546875" style="65" customWidth="1"/>
    <col min="19" max="19" width="17.7109375" style="65" customWidth="1"/>
    <col min="20" max="20" width="19.7109375" style="65" customWidth="1"/>
    <col min="21" max="21" width="27.7109375"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15"/>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15"/>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659</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659</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304">
        <f>'03 Desglose f'!CF8</f>
        <v>45986</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812"/>
      <c r="V13" s="981" t="s">
        <v>58</v>
      </c>
      <c r="W13" s="981"/>
      <c r="X13" s="812" t="s">
        <v>67</v>
      </c>
      <c r="Y13" s="981" t="s">
        <v>78</v>
      </c>
      <c r="Z13" s="981"/>
    </row>
    <row r="14" spans="1:28" ht="14.25" customHeight="1" x14ac:dyDescent="0.2">
      <c r="B14" s="950" t="s">
        <v>181</v>
      </c>
      <c r="C14" s="951"/>
      <c r="D14" s="956" t="s">
        <v>180</v>
      </c>
      <c r="E14" s="956"/>
      <c r="F14" s="956"/>
      <c r="G14" s="956"/>
      <c r="H14" s="956"/>
      <c r="I14" s="956"/>
      <c r="J14" s="956"/>
      <c r="K14" s="956"/>
      <c r="L14" s="956"/>
      <c r="M14" s="956"/>
      <c r="N14" s="956"/>
      <c r="P14" s="286"/>
      <c r="Q14" s="813"/>
      <c r="R14" s="813"/>
      <c r="S14" s="813"/>
      <c r="T14" s="813"/>
      <c r="U14" s="813"/>
      <c r="V14" s="957"/>
      <c r="W14" s="957"/>
      <c r="X14" s="965" t="s">
        <v>63</v>
      </c>
      <c r="Y14" s="957"/>
      <c r="Z14" s="957"/>
    </row>
    <row r="15" spans="1:28" ht="19.899999999999999" customHeight="1" x14ac:dyDescent="0.2">
      <c r="B15" s="952"/>
      <c r="C15" s="953"/>
      <c r="D15" s="956"/>
      <c r="E15" s="956"/>
      <c r="F15" s="956"/>
      <c r="G15" s="956"/>
      <c r="H15" s="956"/>
      <c r="I15" s="956"/>
      <c r="J15" s="956"/>
      <c r="K15" s="956"/>
      <c r="L15" s="956"/>
      <c r="M15" s="956"/>
      <c r="N15" s="956"/>
      <c r="O15" s="70"/>
      <c r="P15" s="287"/>
      <c r="Q15" s="813"/>
      <c r="R15" s="813"/>
      <c r="S15" s="968"/>
      <c r="T15" s="969"/>
      <c r="U15" s="814"/>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813"/>
      <c r="R16" s="813"/>
      <c r="S16" s="814"/>
      <c r="T16" s="814"/>
      <c r="U16" s="814"/>
      <c r="V16" s="970"/>
      <c r="W16" s="970"/>
      <c r="X16" s="966"/>
      <c r="Y16" s="957"/>
      <c r="Z16" s="957"/>
    </row>
    <row r="17" spans="2:26" ht="21" customHeight="1" x14ac:dyDescent="0.3">
      <c r="B17" s="952"/>
      <c r="C17" s="953"/>
      <c r="D17" s="956"/>
      <c r="E17" s="956"/>
      <c r="F17" s="956"/>
      <c r="G17" s="956"/>
      <c r="H17" s="956"/>
      <c r="I17" s="956"/>
      <c r="J17" s="956"/>
      <c r="K17" s="956"/>
      <c r="L17" s="956"/>
      <c r="M17" s="956"/>
      <c r="N17" s="956"/>
      <c r="O17" s="70"/>
      <c r="P17" s="287"/>
      <c r="Q17" s="813"/>
      <c r="R17" s="813"/>
      <c r="S17" s="814"/>
      <c r="T17" s="944" t="s">
        <v>300</v>
      </c>
      <c r="U17" s="945"/>
      <c r="V17" s="982">
        <f>77.44*0.95</f>
        <v>73.567999999999998</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813"/>
      <c r="R18" s="813"/>
      <c r="S18" s="814"/>
      <c r="T18" s="814"/>
      <c r="U18" s="814"/>
      <c r="V18" s="970"/>
      <c r="W18" s="970"/>
      <c r="X18" s="966"/>
      <c r="Y18" s="957"/>
      <c r="Z18" s="957"/>
    </row>
    <row r="19" spans="2:26" ht="19.149999999999999" customHeight="1" x14ac:dyDescent="0.2">
      <c r="B19" s="954"/>
      <c r="C19" s="955"/>
      <c r="D19" s="956"/>
      <c r="E19" s="956"/>
      <c r="F19" s="956"/>
      <c r="G19" s="956"/>
      <c r="H19" s="956"/>
      <c r="I19" s="956"/>
      <c r="J19" s="956"/>
      <c r="K19" s="956"/>
      <c r="L19" s="956"/>
      <c r="M19" s="956"/>
      <c r="N19" s="956"/>
      <c r="O19" s="70"/>
      <c r="P19" s="287"/>
      <c r="Q19" s="813"/>
      <c r="R19" s="813"/>
      <c r="S19" s="814"/>
      <c r="T19" s="814"/>
      <c r="U19" s="420"/>
      <c r="V19" s="968"/>
      <c r="W19" s="969"/>
      <c r="X19" s="966"/>
      <c r="Y19" s="984"/>
      <c r="Z19" s="984"/>
    </row>
    <row r="20" spans="2:26" ht="15.6" customHeight="1" x14ac:dyDescent="0.2">
      <c r="B20" s="231"/>
      <c r="C20" s="69"/>
      <c r="D20" s="68"/>
      <c r="E20" s="68"/>
      <c r="F20" s="68"/>
      <c r="G20" s="68"/>
      <c r="H20" s="83"/>
      <c r="I20" s="68"/>
      <c r="J20" s="68"/>
      <c r="K20" s="70"/>
      <c r="L20" s="70"/>
      <c r="M20" s="70"/>
      <c r="N20" s="214"/>
      <c r="O20" s="70"/>
      <c r="P20" s="287"/>
      <c r="Q20" s="813"/>
      <c r="R20" s="813"/>
      <c r="S20" s="813"/>
      <c r="T20" s="813"/>
      <c r="U20" s="813"/>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813"/>
      <c r="R21" s="813"/>
      <c r="S21" s="813"/>
      <c r="T21" s="813"/>
      <c r="U21" s="813"/>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813"/>
      <c r="R22" s="813"/>
      <c r="S22" s="813"/>
      <c r="T22" s="813"/>
      <c r="X22" s="966"/>
      <c r="Y22" s="421"/>
      <c r="Z22" s="421"/>
    </row>
    <row r="23" spans="2:26" ht="13.9" customHeight="1" x14ac:dyDescent="0.2">
      <c r="B23" s="213"/>
      <c r="C23" s="69"/>
      <c r="D23" s="68"/>
      <c r="E23" s="68"/>
      <c r="F23" s="68"/>
      <c r="G23" s="68"/>
      <c r="H23" s="83"/>
      <c r="I23" s="68"/>
      <c r="J23" s="68"/>
      <c r="K23" s="70"/>
      <c r="L23" s="70"/>
      <c r="M23" s="70"/>
      <c r="N23" s="214"/>
      <c r="O23" s="70"/>
      <c r="P23" s="287"/>
      <c r="Q23" s="813"/>
      <c r="R23" s="813"/>
      <c r="S23" s="813"/>
      <c r="T23" s="813"/>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813"/>
      <c r="R24" s="813"/>
      <c r="S24" s="813"/>
      <c r="T24" s="813"/>
      <c r="U24" s="813"/>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813"/>
      <c r="R25" s="813"/>
      <c r="S25" s="813"/>
      <c r="T25" s="813"/>
      <c r="U25" s="813"/>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813"/>
      <c r="R26" s="813"/>
      <c r="S26" s="813"/>
      <c r="T26" s="813"/>
      <c r="U26" s="813"/>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813"/>
      <c r="R27" s="813"/>
      <c r="S27" s="813"/>
      <c r="T27" s="813"/>
      <c r="U27" s="813"/>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813"/>
      <c r="R28" s="813"/>
      <c r="S28" s="813"/>
      <c r="T28" s="813"/>
      <c r="U28" s="813"/>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813"/>
      <c r="R29" s="813"/>
      <c r="S29" s="813"/>
      <c r="T29" s="813"/>
      <c r="U29" s="813"/>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813"/>
      <c r="R30" s="813"/>
      <c r="S30" s="813"/>
      <c r="T30" s="813"/>
      <c r="U30" s="813"/>
      <c r="V30" s="957"/>
      <c r="W30" s="957"/>
      <c r="X30" s="966"/>
      <c r="Y30" s="957"/>
      <c r="Z30" s="957"/>
    </row>
    <row r="31" spans="2:26" ht="13.9" customHeight="1" x14ac:dyDescent="0.2">
      <c r="B31" s="213"/>
      <c r="C31" s="69"/>
      <c r="D31" s="68"/>
      <c r="E31" s="68"/>
      <c r="F31" s="68"/>
      <c r="G31" s="68"/>
      <c r="H31" s="83"/>
      <c r="I31" s="68"/>
      <c r="J31" s="68"/>
      <c r="K31" s="68"/>
      <c r="L31" s="68"/>
      <c r="M31" s="68"/>
      <c r="N31" s="215"/>
      <c r="P31" s="287"/>
      <c r="Q31" s="813"/>
      <c r="R31" s="813"/>
      <c r="S31" s="813"/>
      <c r="T31" s="813"/>
      <c r="U31" s="813"/>
      <c r="V31" s="957"/>
      <c r="W31" s="957"/>
      <c r="X31" s="966"/>
      <c r="Y31" s="957"/>
      <c r="Z31" s="957"/>
    </row>
    <row r="32" spans="2:26" ht="13.9" customHeight="1" x14ac:dyDescent="0.2">
      <c r="B32" s="213"/>
      <c r="C32" s="69"/>
      <c r="D32" s="68"/>
      <c r="E32" s="68"/>
      <c r="F32" s="68"/>
      <c r="G32" s="68"/>
      <c r="H32" s="83"/>
      <c r="I32" s="68"/>
      <c r="J32" s="68"/>
      <c r="K32" s="68"/>
      <c r="L32" s="68"/>
      <c r="M32" s="68"/>
      <c r="N32" s="215"/>
      <c r="P32" s="287"/>
      <c r="Q32" s="813"/>
      <c r="R32" s="813"/>
      <c r="S32" s="813"/>
      <c r="T32" s="813"/>
      <c r="U32" s="813"/>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813"/>
      <c r="R33" s="813"/>
      <c r="S33" s="813"/>
      <c r="T33" s="813"/>
      <c r="U33" s="813"/>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813"/>
      <c r="R34" s="813"/>
      <c r="S34" s="813"/>
      <c r="T34" s="813"/>
      <c r="U34" s="813"/>
      <c r="V34" s="957"/>
      <c r="W34" s="957"/>
      <c r="X34" s="967"/>
      <c r="Y34" s="957"/>
      <c r="Z34" s="957"/>
    </row>
    <row r="35" spans="2:26" ht="20.45" customHeight="1" x14ac:dyDescent="0.25">
      <c r="B35" s="213"/>
      <c r="C35" s="69"/>
      <c r="D35" s="68"/>
      <c r="E35" s="68"/>
      <c r="F35" s="68"/>
      <c r="G35" s="68"/>
      <c r="H35" s="83"/>
      <c r="I35" s="68"/>
      <c r="J35" s="68"/>
      <c r="K35" s="68"/>
      <c r="L35" s="68"/>
      <c r="M35" s="68"/>
      <c r="N35" s="215"/>
      <c r="P35" s="288"/>
      <c r="Q35" s="289"/>
      <c r="R35" s="290"/>
      <c r="S35" s="291"/>
      <c r="T35" s="292"/>
      <c r="U35" s="293" t="s">
        <v>76</v>
      </c>
      <c r="V35" s="958">
        <f>SUM(V17:W19)</f>
        <v>73.567999999999998</v>
      </c>
      <c r="W35" s="958"/>
      <c r="X35" s="294"/>
      <c r="Y35" s="959"/>
      <c r="Z35" s="960"/>
    </row>
    <row r="36" spans="2:26" ht="13.9" customHeight="1" x14ac:dyDescent="0.2">
      <c r="B36" s="213"/>
      <c r="C36" s="69"/>
      <c r="D36" s="68"/>
      <c r="E36" s="68"/>
      <c r="F36" s="68"/>
      <c r="G36" s="68"/>
      <c r="H36" s="83"/>
      <c r="I36" s="68"/>
      <c r="J36" s="68"/>
      <c r="K36" s="68"/>
      <c r="L36" s="68"/>
      <c r="M36" s="68"/>
      <c r="N36" s="215"/>
      <c r="P36" s="216"/>
      <c r="X36" s="84"/>
      <c r="Y36" s="84"/>
      <c r="Z36" s="217"/>
    </row>
    <row r="37" spans="2:26" ht="13.9" customHeight="1" x14ac:dyDescent="0.2">
      <c r="B37" s="213"/>
      <c r="C37" s="69"/>
      <c r="D37" s="68"/>
      <c r="E37" s="68"/>
      <c r="F37" s="68"/>
      <c r="G37" s="68"/>
      <c r="H37" s="83"/>
      <c r="I37" s="68"/>
      <c r="J37" s="68"/>
      <c r="K37" s="68"/>
      <c r="L37" s="68"/>
      <c r="M37" s="68"/>
      <c r="N37" s="215"/>
      <c r="P37" s="961" t="s">
        <v>75</v>
      </c>
      <c r="Q37" s="962"/>
      <c r="R37" s="962"/>
      <c r="S37" s="962"/>
      <c r="T37" s="962"/>
      <c r="U37" s="962"/>
      <c r="V37" s="962"/>
      <c r="W37" s="962"/>
      <c r="X37" s="962"/>
      <c r="Y37" s="962"/>
      <c r="Z37" s="963"/>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t="s">
        <v>272</v>
      </c>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ht="15" x14ac:dyDescent="0.2">
      <c r="B75" s="213"/>
      <c r="C75" s="69"/>
      <c r="D75" s="68"/>
      <c r="E75" s="68"/>
      <c r="F75" s="68"/>
      <c r="G75" s="68"/>
      <c r="H75" s="83"/>
      <c r="I75" s="68"/>
      <c r="J75" s="68"/>
      <c r="K75" s="68"/>
      <c r="L75" s="68"/>
      <c r="M75" s="68"/>
      <c r="N75" s="215"/>
      <c r="P75" s="216"/>
      <c r="T75" s="964"/>
      <c r="U75" s="964"/>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ht="16.5" customHeight="1" x14ac:dyDescent="0.25">
      <c r="B78" s="213"/>
      <c r="C78" s="69"/>
      <c r="D78" s="68"/>
      <c r="E78" s="68"/>
      <c r="F78" s="68"/>
      <c r="G78" s="68"/>
      <c r="H78" s="83"/>
      <c r="I78" s="68"/>
      <c r="J78" s="68"/>
      <c r="K78" s="68"/>
      <c r="L78" s="68"/>
      <c r="M78" s="68"/>
      <c r="N78" s="215"/>
      <c r="P78" s="216"/>
      <c r="S78" s="374"/>
      <c r="T78" s="374"/>
      <c r="X78" s="84"/>
      <c r="Y78" s="84"/>
      <c r="Z78" s="217"/>
    </row>
    <row r="79" spans="2:26" ht="12.75" customHeight="1" x14ac:dyDescent="0.25">
      <c r="B79" s="216"/>
      <c r="N79" s="217"/>
      <c r="P79" s="216"/>
      <c r="S79" s="374"/>
      <c r="T79" s="374"/>
      <c r="X79" s="82"/>
      <c r="Y79" s="85"/>
      <c r="Z79" s="217"/>
    </row>
    <row r="80" spans="2:26" ht="12.75" customHeight="1" x14ac:dyDescent="0.2">
      <c r="B80" s="218"/>
      <c r="C80" s="219"/>
      <c r="D80" s="219"/>
      <c r="E80" s="219"/>
      <c r="F80" s="219"/>
      <c r="G80" s="219"/>
      <c r="H80" s="219"/>
      <c r="I80" s="219"/>
      <c r="J80" s="219"/>
      <c r="K80" s="219"/>
      <c r="L80" s="219"/>
      <c r="M80" s="219"/>
      <c r="N80" s="220"/>
      <c r="P80" s="218"/>
      <c r="Q80" s="219"/>
      <c r="R80" s="219"/>
      <c r="S80" s="219"/>
      <c r="T80" s="219"/>
      <c r="U80" s="219"/>
      <c r="V80" s="219"/>
      <c r="W80" s="219"/>
      <c r="X80" s="219"/>
      <c r="Y80" s="219"/>
      <c r="Z80" s="220"/>
    </row>
    <row r="82" spans="1:26" x14ac:dyDescent="0.2">
      <c r="B82" s="221"/>
      <c r="C82" s="210"/>
      <c r="D82" s="210"/>
      <c r="E82" s="210"/>
      <c r="F82" s="210"/>
      <c r="G82" s="210"/>
      <c r="H82" s="222"/>
      <c r="I82" s="222"/>
      <c r="J82" s="222"/>
      <c r="K82" s="222"/>
      <c r="L82" s="222"/>
      <c r="M82" s="222"/>
      <c r="N82" s="222"/>
      <c r="O82" s="222"/>
      <c r="P82" s="222"/>
      <c r="Q82" s="222"/>
      <c r="R82" s="222"/>
      <c r="S82" s="222"/>
      <c r="T82" s="222"/>
      <c r="U82" s="222"/>
      <c r="V82" s="222"/>
      <c r="W82" s="210"/>
      <c r="X82" s="210"/>
      <c r="Y82" s="210"/>
      <c r="Z82" s="223"/>
    </row>
    <row r="83" spans="1:26" x14ac:dyDescent="0.2">
      <c r="B83" s="216"/>
      <c r="C83" s="946"/>
      <c r="D83" s="946"/>
      <c r="E83" s="946"/>
      <c r="F83" s="946"/>
      <c r="H83" s="946"/>
      <c r="I83" s="946"/>
      <c r="J83" s="946"/>
      <c r="K83" s="946"/>
      <c r="M83" s="946"/>
      <c r="N83" s="946"/>
      <c r="O83" s="946"/>
      <c r="P83" s="946"/>
      <c r="R83" s="946"/>
      <c r="S83" s="946"/>
      <c r="T83" s="946"/>
      <c r="W83" s="946"/>
      <c r="X83" s="946"/>
      <c r="Y83" s="946"/>
      <c r="Z83" s="224"/>
    </row>
    <row r="84" spans="1:26" x14ac:dyDescent="0.2">
      <c r="B84" s="216"/>
      <c r="Z84" s="217"/>
    </row>
    <row r="85" spans="1:26" x14ac:dyDescent="0.2">
      <c r="B85" s="216"/>
      <c r="Z85" s="217"/>
    </row>
    <row r="86" spans="1:26" x14ac:dyDescent="0.2">
      <c r="B86" s="216"/>
      <c r="Z86" s="217"/>
    </row>
    <row r="87" spans="1:26" s="67" customFormat="1" ht="11.45" customHeight="1" x14ac:dyDescent="0.2">
      <c r="B87" s="226"/>
      <c r="C87" s="858"/>
      <c r="D87" s="858"/>
      <c r="E87" s="858"/>
      <c r="F87" s="858"/>
      <c r="H87" s="858"/>
      <c r="I87" s="858"/>
      <c r="J87" s="858"/>
      <c r="K87" s="858"/>
      <c r="M87" s="858"/>
      <c r="N87" s="858"/>
      <c r="O87" s="858"/>
      <c r="P87" s="858"/>
      <c r="R87" s="858"/>
      <c r="S87" s="858"/>
      <c r="T87" s="858"/>
      <c r="W87" s="858"/>
      <c r="X87" s="858"/>
      <c r="Y87" s="858"/>
      <c r="Z87" s="227"/>
    </row>
    <row r="88" spans="1:26" x14ac:dyDescent="0.2">
      <c r="B88" s="228"/>
      <c r="C88" s="229"/>
      <c r="D88" s="229"/>
      <c r="E88" s="229"/>
      <c r="F88" s="229"/>
      <c r="G88" s="229"/>
      <c r="H88" s="219"/>
      <c r="I88" s="219"/>
      <c r="J88" s="219"/>
      <c r="K88" s="219"/>
      <c r="L88" s="219"/>
      <c r="M88" s="219"/>
      <c r="N88" s="219"/>
      <c r="O88" s="219"/>
      <c r="P88" s="219"/>
      <c r="Q88" s="219"/>
      <c r="R88" s="219"/>
      <c r="S88" s="219"/>
      <c r="T88" s="219"/>
      <c r="U88" s="219"/>
      <c r="V88" s="219"/>
      <c r="W88" s="229"/>
      <c r="X88" s="229"/>
      <c r="Y88" s="229"/>
      <c r="Z88" s="230"/>
    </row>
    <row r="90" spans="1:26" x14ac:dyDescent="0.2">
      <c r="A90" s="66"/>
    </row>
  </sheetData>
  <mergeCells count="66">
    <mergeCell ref="C87:F87"/>
    <mergeCell ref="H87:K87"/>
    <mergeCell ref="M87:P87"/>
    <mergeCell ref="R87:T87"/>
    <mergeCell ref="W87:Y87"/>
    <mergeCell ref="V35:W35"/>
    <mergeCell ref="Y35:Z35"/>
    <mergeCell ref="P37:Z37"/>
    <mergeCell ref="T75:U75"/>
    <mergeCell ref="C83:F83"/>
    <mergeCell ref="H83:K83"/>
    <mergeCell ref="M83:P83"/>
    <mergeCell ref="R83:T83"/>
    <mergeCell ref="W83:Y83"/>
    <mergeCell ref="V32:W32"/>
    <mergeCell ref="Y32:Z32"/>
    <mergeCell ref="V33:W33"/>
    <mergeCell ref="Y33:Z33"/>
    <mergeCell ref="V34:W34"/>
    <mergeCell ref="Y34:Z34"/>
    <mergeCell ref="V29:W29"/>
    <mergeCell ref="Y29:Z29"/>
    <mergeCell ref="V30:W30"/>
    <mergeCell ref="Y30:Z30"/>
    <mergeCell ref="V31:W31"/>
    <mergeCell ref="Y31:Z31"/>
    <mergeCell ref="V26:W26"/>
    <mergeCell ref="Y26:Z26"/>
    <mergeCell ref="V27:W27"/>
    <mergeCell ref="Y27:Z27"/>
    <mergeCell ref="V28:W28"/>
    <mergeCell ref="Y28:Z28"/>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V23:W23"/>
    <mergeCell ref="Y23:Z23"/>
    <mergeCell ref="V17:W17"/>
    <mergeCell ref="Y17:Z17"/>
    <mergeCell ref="V18:W18"/>
    <mergeCell ref="Y18:Z18"/>
    <mergeCell ref="V19:W19"/>
    <mergeCell ref="Y19:Z19"/>
    <mergeCell ref="V20:W20"/>
    <mergeCell ref="Y20:Z20"/>
    <mergeCell ref="T17:U17"/>
    <mergeCell ref="B11:N11"/>
    <mergeCell ref="P11:Z11"/>
    <mergeCell ref="B13:C13"/>
    <mergeCell ref="D13:N13"/>
    <mergeCell ref="V13:W13"/>
    <mergeCell ref="Y13:Z13"/>
    <mergeCell ref="Y16:Z16"/>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8EC31-54EB-4DD9-A70E-9F7C82033D00}">
  <sheetPr>
    <tabColor rgb="FF00B0F0"/>
    <pageSetUpPr fitToPage="1"/>
  </sheetPr>
  <dimension ref="A1:AB102"/>
  <sheetViews>
    <sheetView showGridLines="0" view="pageBreakPreview" zoomScale="40" zoomScaleNormal="40" zoomScaleSheetLayoutView="40" workbookViewId="0">
      <selection activeCell="T5" sqref="T5:T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15"/>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15"/>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659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659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57" spans="3:8" ht="20.25" x14ac:dyDescent="0.3">
      <c r="C57" s="994"/>
      <c r="D57" s="994"/>
      <c r="E57" s="994"/>
      <c r="F57" s="994"/>
      <c r="G57" s="994"/>
      <c r="H57" s="994"/>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30">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57:H57"/>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86E21-3772-4542-900A-3D860AFCBB5D}">
  <sheetPr>
    <tabColor rgb="FF00B0F0"/>
    <pageSetUpPr fitToPage="1"/>
  </sheetPr>
  <dimension ref="A1:AB102"/>
  <sheetViews>
    <sheetView showGridLines="0" view="pageBreakPreview" zoomScale="40" zoomScaleNormal="40" zoomScaleSheetLayoutView="40" workbookViewId="0">
      <selection activeCell="T5" sqref="T5:T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60.28515625" style="65" customWidth="1"/>
    <col min="24" max="24" width="18" style="65" customWidth="1"/>
    <col min="25" max="25" width="2.140625" style="65" customWidth="1"/>
    <col min="26" max="26" width="30"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15"/>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15"/>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659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659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2" spans="2:26" ht="13.5" thickBot="1" x14ac:dyDescent="0.25"/>
    <row r="23" spans="2:26" ht="27" thickBot="1" x14ac:dyDescent="0.45">
      <c r="W23" s="1014" t="s">
        <v>580</v>
      </c>
      <c r="X23" s="1015"/>
      <c r="Y23" s="1016"/>
    </row>
    <row r="24" spans="2:26" ht="25.5" x14ac:dyDescent="0.35">
      <c r="W24" s="478" t="s">
        <v>581</v>
      </c>
      <c r="X24" s="1044">
        <v>77.44</v>
      </c>
      <c r="Y24" s="1045"/>
    </row>
    <row r="25" spans="2:26" ht="25.5" x14ac:dyDescent="0.35">
      <c r="W25" s="472" t="s">
        <v>333</v>
      </c>
      <c r="X25" s="1039">
        <v>0</v>
      </c>
      <c r="Y25" s="1040"/>
    </row>
    <row r="26" spans="2:26" ht="25.5" x14ac:dyDescent="0.35">
      <c r="W26" s="472" t="s">
        <v>334</v>
      </c>
      <c r="X26" s="1039">
        <v>0</v>
      </c>
      <c r="Y26" s="1040"/>
    </row>
    <row r="27" spans="2:26" ht="25.5" x14ac:dyDescent="0.35">
      <c r="D27" s="993"/>
      <c r="E27" s="993"/>
      <c r="F27" s="993"/>
      <c r="W27" s="472" t="s">
        <v>335</v>
      </c>
      <c r="X27" s="1039">
        <v>0</v>
      </c>
      <c r="Y27" s="1040"/>
    </row>
    <row r="28" spans="2:26" ht="25.5" x14ac:dyDescent="0.35">
      <c r="D28" s="993"/>
      <c r="E28" s="993"/>
      <c r="F28" s="993"/>
      <c r="W28" s="473" t="s">
        <v>336</v>
      </c>
      <c r="X28" s="1041">
        <f>SUM(X24:Y27)</f>
        <v>77.44</v>
      </c>
      <c r="Y28" s="1042"/>
    </row>
    <row r="29" spans="2:26" ht="25.5" x14ac:dyDescent="0.35">
      <c r="W29" s="474"/>
      <c r="X29" s="1043"/>
      <c r="Y29" s="1043"/>
    </row>
    <row r="30" spans="2:26" ht="25.5" x14ac:dyDescent="0.35">
      <c r="W30" s="475" t="s">
        <v>337</v>
      </c>
      <c r="X30" s="1037">
        <v>77.44</v>
      </c>
      <c r="Y30" s="1038"/>
    </row>
    <row r="31" spans="2:26" ht="25.5" x14ac:dyDescent="0.35">
      <c r="W31" s="474"/>
      <c r="X31" s="1046"/>
      <c r="Y31" s="1046"/>
    </row>
    <row r="32" spans="2:26" ht="25.5" x14ac:dyDescent="0.35">
      <c r="W32" s="476"/>
      <c r="X32" s="1047"/>
      <c r="Y32" s="1047"/>
    </row>
    <row r="33" spans="23:25" ht="25.5" x14ac:dyDescent="0.35">
      <c r="W33" s="477" t="s">
        <v>338</v>
      </c>
      <c r="X33" s="1048">
        <f>X30-X28</f>
        <v>0</v>
      </c>
      <c r="Y33" s="1049"/>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40">
    <mergeCell ref="R96:T96"/>
    <mergeCell ref="W96:Y96"/>
    <mergeCell ref="C98:F98"/>
    <mergeCell ref="H98:K98"/>
    <mergeCell ref="M98:P98"/>
    <mergeCell ref="R98:T98"/>
    <mergeCell ref="W98:Y98"/>
    <mergeCell ref="R97:T97"/>
    <mergeCell ref="W97:Y97"/>
    <mergeCell ref="C97:F97"/>
    <mergeCell ref="H97:K97"/>
    <mergeCell ref="M97:P97"/>
    <mergeCell ref="C96:F96"/>
    <mergeCell ref="H96:K96"/>
    <mergeCell ref="M96:P96"/>
    <mergeCell ref="C99:F99"/>
    <mergeCell ref="H99:K99"/>
    <mergeCell ref="M99:P99"/>
    <mergeCell ref="R99:T99"/>
    <mergeCell ref="W99:Y99"/>
    <mergeCell ref="X31:Y31"/>
    <mergeCell ref="X32:Y32"/>
    <mergeCell ref="X33:Y33"/>
    <mergeCell ref="C92:F92"/>
    <mergeCell ref="H92:K92"/>
    <mergeCell ref="M92:P92"/>
    <mergeCell ref="R92:T92"/>
    <mergeCell ref="W92:Y92"/>
    <mergeCell ref="X30:Y30"/>
    <mergeCell ref="B11:Z12"/>
    <mergeCell ref="B15:C20"/>
    <mergeCell ref="D15:Z20"/>
    <mergeCell ref="X26:Y26"/>
    <mergeCell ref="D27:F28"/>
    <mergeCell ref="X27:Y27"/>
    <mergeCell ref="X28:Y28"/>
    <mergeCell ref="X29:Y29"/>
    <mergeCell ref="X25:Y25"/>
    <mergeCell ref="X24:Y24"/>
    <mergeCell ref="W23:Y23"/>
  </mergeCells>
  <printOptions horizontalCentered="1" verticalCentered="1"/>
  <pageMargins left="0.70866141732283472" right="0.70866141732283472" top="0.74803149606299213" bottom="0.74803149606299213" header="0.31496062992125984" footer="0.31496062992125984"/>
  <pageSetup paperSize="9" scale="31" fitToHeight="0" orientation="landscape" r:id="rId1"/>
  <headerFooter>
    <oddFooter>&amp;L&amp;10ADMÓN. - ESTIMACIÓN - HOJA VIAJERA&amp;R&amp;P/&amp;N</oddFooter>
  </headerFooter>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5EB1A-DC99-4DB9-89F5-B3DE637E6682}">
  <sheetPr>
    <tabColor rgb="FF00B0F0"/>
    <pageSetUpPr fitToPage="1"/>
  </sheetPr>
  <dimension ref="A1:AB102"/>
  <sheetViews>
    <sheetView showGridLines="0" view="pageBreakPreview" zoomScale="40" zoomScaleNormal="40" zoomScaleSheetLayoutView="40" workbookViewId="0">
      <selection activeCell="T5" sqref="T5:T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15"/>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15"/>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659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659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410</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383C8-960A-474D-A4C4-F20B30B8A8C6}">
  <sheetPr>
    <tabColor rgb="FF00B0F0"/>
    <pageSetUpPr fitToPage="1"/>
  </sheetPr>
  <dimension ref="A1:AB98"/>
  <sheetViews>
    <sheetView showGridLines="0" view="pageBreakPreview" zoomScale="40" zoomScaleNormal="40" zoomScaleSheetLayoutView="40" workbookViewId="0">
      <selection activeCell="D15" sqref="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17.7109375" style="65" customWidth="1"/>
    <col min="20" max="20" width="19.7109375" style="65" customWidth="1"/>
    <col min="21" max="21" width="34.140625"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5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5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626</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626</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304">
        <f>'03 Desglose f'!CF8</f>
        <v>45986</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559"/>
      <c r="V13" s="1035" t="s">
        <v>58</v>
      </c>
      <c r="W13" s="1036"/>
      <c r="X13" s="559" t="s">
        <v>67</v>
      </c>
      <c r="Y13" s="1035" t="s">
        <v>78</v>
      </c>
      <c r="Z13" s="1036"/>
    </row>
    <row r="14" spans="1:28" ht="14.25" customHeight="1" x14ac:dyDescent="0.2">
      <c r="B14" s="950" t="s">
        <v>181</v>
      </c>
      <c r="C14" s="951"/>
      <c r="D14" s="956" t="s">
        <v>212</v>
      </c>
      <c r="E14" s="956"/>
      <c r="F14" s="956"/>
      <c r="G14" s="956"/>
      <c r="H14" s="956"/>
      <c r="I14" s="956"/>
      <c r="J14" s="956"/>
      <c r="K14" s="956"/>
      <c r="L14" s="956"/>
      <c r="M14" s="956"/>
      <c r="N14" s="956"/>
      <c r="P14" s="286"/>
      <c r="Q14" s="557"/>
      <c r="R14" s="557"/>
      <c r="S14" s="557"/>
      <c r="T14" s="557"/>
      <c r="U14" s="557"/>
      <c r="V14" s="1024"/>
      <c r="W14" s="1025"/>
      <c r="X14" s="965"/>
      <c r="Y14" s="1024"/>
      <c r="Z14" s="1025"/>
    </row>
    <row r="15" spans="1:28" ht="19.899999999999999" customHeight="1" x14ac:dyDescent="0.2">
      <c r="B15" s="952"/>
      <c r="C15" s="953"/>
      <c r="D15" s="956"/>
      <c r="E15" s="956"/>
      <c r="F15" s="956"/>
      <c r="G15" s="956"/>
      <c r="H15" s="956"/>
      <c r="I15" s="956"/>
      <c r="J15" s="956"/>
      <c r="K15" s="956"/>
      <c r="L15" s="956"/>
      <c r="M15" s="956"/>
      <c r="N15" s="956"/>
      <c r="O15" s="70"/>
      <c r="P15" s="287"/>
      <c r="Q15" s="557"/>
      <c r="R15" s="557"/>
      <c r="S15" s="968"/>
      <c r="T15" s="969"/>
      <c r="U15" s="558"/>
      <c r="V15" s="968"/>
      <c r="W15" s="969"/>
      <c r="X15" s="966"/>
      <c r="Y15" s="1024"/>
      <c r="Z15" s="1025"/>
    </row>
    <row r="16" spans="1:28" ht="15" customHeight="1" x14ac:dyDescent="0.2">
      <c r="B16" s="952"/>
      <c r="C16" s="953"/>
      <c r="D16" s="956"/>
      <c r="E16" s="956"/>
      <c r="F16" s="956"/>
      <c r="G16" s="956"/>
      <c r="H16" s="956"/>
      <c r="I16" s="956"/>
      <c r="J16" s="956"/>
      <c r="K16" s="956"/>
      <c r="L16" s="956"/>
      <c r="M16" s="956"/>
      <c r="N16" s="956"/>
      <c r="O16" s="70"/>
      <c r="P16" s="287"/>
      <c r="Q16" s="557"/>
      <c r="R16" s="557"/>
      <c r="S16" s="558"/>
      <c r="T16" s="558"/>
      <c r="U16" s="558"/>
      <c r="V16" s="968"/>
      <c r="W16" s="969"/>
      <c r="X16" s="966"/>
      <c r="Y16" s="1024"/>
      <c r="Z16" s="1025"/>
    </row>
    <row r="17" spans="2:26" ht="21" customHeight="1" x14ac:dyDescent="0.3">
      <c r="B17" s="952"/>
      <c r="C17" s="953"/>
      <c r="D17" s="956"/>
      <c r="E17" s="956"/>
      <c r="F17" s="956"/>
      <c r="G17" s="956"/>
      <c r="H17" s="956"/>
      <c r="I17" s="956"/>
      <c r="J17" s="956"/>
      <c r="K17" s="956"/>
      <c r="L17" s="956"/>
      <c r="M17" s="956"/>
      <c r="N17" s="956"/>
      <c r="O17" s="70"/>
      <c r="P17" s="287"/>
      <c r="Q17" s="557"/>
      <c r="R17" s="557"/>
      <c r="S17" s="558"/>
      <c r="T17" s="558"/>
      <c r="U17" s="459" t="s">
        <v>371</v>
      </c>
      <c r="V17" s="982">
        <v>0.03</v>
      </c>
      <c r="W17" s="1030"/>
      <c r="X17" s="966"/>
      <c r="Y17" s="1031" t="s">
        <v>268</v>
      </c>
      <c r="Z17" s="1032"/>
    </row>
    <row r="18" spans="2:26" ht="15" customHeight="1" x14ac:dyDescent="0.2">
      <c r="B18" s="952"/>
      <c r="C18" s="953"/>
      <c r="D18" s="956"/>
      <c r="E18" s="956"/>
      <c r="F18" s="956"/>
      <c r="G18" s="956"/>
      <c r="H18" s="956"/>
      <c r="I18" s="956"/>
      <c r="J18" s="956"/>
      <c r="K18" s="956"/>
      <c r="L18" s="956"/>
      <c r="M18" s="956"/>
      <c r="N18" s="956"/>
      <c r="O18" s="70"/>
      <c r="P18" s="287"/>
      <c r="Q18" s="557"/>
      <c r="R18" s="557"/>
      <c r="S18" s="558"/>
      <c r="T18" s="558"/>
      <c r="U18" s="558"/>
      <c r="V18" s="968"/>
      <c r="W18" s="969"/>
      <c r="X18" s="966"/>
      <c r="Y18" s="1024"/>
      <c r="Z18" s="1025"/>
    </row>
    <row r="19" spans="2:26" ht="19.149999999999999" customHeight="1" x14ac:dyDescent="0.2">
      <c r="B19" s="954"/>
      <c r="C19" s="955"/>
      <c r="D19" s="956"/>
      <c r="E19" s="956"/>
      <c r="F19" s="956"/>
      <c r="G19" s="956"/>
      <c r="H19" s="956"/>
      <c r="I19" s="956"/>
      <c r="J19" s="956"/>
      <c r="K19" s="956"/>
      <c r="L19" s="956"/>
      <c r="M19" s="956"/>
      <c r="N19" s="956"/>
      <c r="O19" s="70"/>
      <c r="P19" s="287"/>
      <c r="Q19" s="557"/>
      <c r="R19" s="557"/>
      <c r="S19" s="558"/>
      <c r="T19" s="558"/>
      <c r="U19" s="420"/>
      <c r="V19" s="968"/>
      <c r="W19" s="969"/>
      <c r="X19" s="966"/>
      <c r="Y19" s="1033"/>
      <c r="Z19" s="1034"/>
    </row>
    <row r="20" spans="2:26" ht="15.6" customHeight="1" x14ac:dyDescent="0.2">
      <c r="B20" s="231"/>
      <c r="C20" s="69"/>
      <c r="D20" s="68"/>
      <c r="E20" s="68"/>
      <c r="F20" s="68"/>
      <c r="G20" s="68"/>
      <c r="H20" s="83"/>
      <c r="I20" s="68"/>
      <c r="J20" s="68"/>
      <c r="K20" s="70"/>
      <c r="L20" s="70"/>
      <c r="M20" s="70"/>
      <c r="N20" s="214"/>
      <c r="O20" s="70"/>
      <c r="P20" s="287"/>
      <c r="Q20" s="557"/>
      <c r="R20" s="557"/>
      <c r="S20" s="557"/>
      <c r="T20" s="557"/>
      <c r="U20" s="557"/>
      <c r="V20" s="1024"/>
      <c r="W20" s="1025"/>
      <c r="X20" s="966"/>
      <c r="Y20" s="1028"/>
      <c r="Z20" s="1029"/>
    </row>
    <row r="21" spans="2:26" ht="15.6" customHeight="1" x14ac:dyDescent="0.25">
      <c r="B21" s="947" t="s">
        <v>77</v>
      </c>
      <c r="C21" s="948"/>
      <c r="D21" s="948"/>
      <c r="E21" s="948"/>
      <c r="F21" s="948"/>
      <c r="G21" s="948"/>
      <c r="H21" s="948"/>
      <c r="I21" s="948"/>
      <c r="J21" s="948"/>
      <c r="K21" s="948"/>
      <c r="L21" s="948"/>
      <c r="M21" s="948"/>
      <c r="N21" s="949"/>
      <c r="O21" s="70"/>
      <c r="P21" s="287"/>
      <c r="Q21" s="557"/>
      <c r="R21" s="557"/>
      <c r="S21" s="557"/>
      <c r="T21" s="557"/>
      <c r="U21" s="557"/>
      <c r="V21" s="1024"/>
      <c r="W21" s="1025"/>
      <c r="X21" s="966"/>
      <c r="Y21" s="1026"/>
      <c r="Z21" s="1027"/>
    </row>
    <row r="22" spans="2:26" ht="13.9" customHeight="1" x14ac:dyDescent="0.2">
      <c r="B22" s="213"/>
      <c r="C22" s="69"/>
      <c r="D22" s="68"/>
      <c r="E22" s="68"/>
      <c r="F22" s="68"/>
      <c r="G22" s="68"/>
      <c r="H22" s="83"/>
      <c r="I22" s="68"/>
      <c r="J22" s="68"/>
      <c r="K22" s="70"/>
      <c r="L22" s="70"/>
      <c r="M22" s="70"/>
      <c r="N22" s="214"/>
      <c r="O22" s="70"/>
      <c r="P22" s="287"/>
      <c r="Q22" s="557"/>
      <c r="R22" s="557"/>
      <c r="S22" s="557"/>
      <c r="T22" s="557"/>
      <c r="X22" s="966"/>
      <c r="Y22" s="421"/>
      <c r="Z22" s="421"/>
    </row>
    <row r="23" spans="2:26" ht="13.9" customHeight="1" x14ac:dyDescent="0.2">
      <c r="B23" s="213"/>
      <c r="C23" s="69"/>
      <c r="D23" s="68"/>
      <c r="E23" s="68"/>
      <c r="F23" s="68"/>
      <c r="G23" s="68"/>
      <c r="H23" s="83"/>
      <c r="I23" s="68"/>
      <c r="J23" s="68"/>
      <c r="K23" s="70"/>
      <c r="L23" s="70"/>
      <c r="M23" s="70"/>
      <c r="N23" s="214"/>
      <c r="O23" s="70"/>
      <c r="P23" s="287"/>
      <c r="Q23" s="557"/>
      <c r="R23" s="557"/>
      <c r="S23" s="557"/>
      <c r="T23" s="557"/>
      <c r="U23" s="420"/>
      <c r="V23" s="1024"/>
      <c r="W23" s="1025"/>
      <c r="X23" s="966"/>
      <c r="Y23" s="1028"/>
      <c r="Z23" s="1029"/>
    </row>
    <row r="24" spans="2:26" ht="13.9" customHeight="1" x14ac:dyDescent="0.2">
      <c r="B24" s="213"/>
      <c r="C24" s="69"/>
      <c r="D24" s="68"/>
      <c r="E24" s="68"/>
      <c r="F24" s="68"/>
      <c r="G24" s="68"/>
      <c r="H24" s="83"/>
      <c r="I24" s="68"/>
      <c r="J24" s="68"/>
      <c r="K24" s="70"/>
      <c r="L24" s="70"/>
      <c r="M24" s="70"/>
      <c r="N24" s="214"/>
      <c r="O24" s="70"/>
      <c r="P24" s="287"/>
      <c r="Q24" s="557"/>
      <c r="R24" s="557"/>
      <c r="S24" s="557"/>
      <c r="T24" s="557"/>
      <c r="U24" s="557"/>
      <c r="V24" s="1024"/>
      <c r="W24" s="1025"/>
      <c r="X24" s="966"/>
      <c r="Y24" s="1028"/>
      <c r="Z24" s="1029"/>
    </row>
    <row r="25" spans="2:26" ht="13.9" customHeight="1" x14ac:dyDescent="0.2">
      <c r="B25" s="213"/>
      <c r="C25" s="69"/>
      <c r="D25" s="68"/>
      <c r="E25" s="68"/>
      <c r="F25" s="68"/>
      <c r="G25" s="68"/>
      <c r="H25" s="83"/>
      <c r="I25" s="68"/>
      <c r="J25" s="68"/>
      <c r="K25" s="70"/>
      <c r="L25" s="70"/>
      <c r="M25" s="70"/>
      <c r="N25" s="214"/>
      <c r="O25" s="70"/>
      <c r="P25" s="287"/>
      <c r="Q25" s="557"/>
      <c r="R25" s="557"/>
      <c r="S25" s="557"/>
      <c r="T25" s="557"/>
      <c r="U25" s="557"/>
      <c r="V25" s="1024"/>
      <c r="W25" s="1025"/>
      <c r="X25" s="966"/>
      <c r="Y25" s="1028"/>
      <c r="Z25" s="1029"/>
    </row>
    <row r="26" spans="2:26" ht="13.9" customHeight="1" x14ac:dyDescent="0.2">
      <c r="B26" s="213"/>
      <c r="C26" s="69"/>
      <c r="D26" s="68"/>
      <c r="E26" s="68"/>
      <c r="F26" s="68"/>
      <c r="G26" s="68"/>
      <c r="H26" s="83"/>
      <c r="I26" s="68"/>
      <c r="J26" s="68"/>
      <c r="K26" s="70"/>
      <c r="L26" s="70"/>
      <c r="M26" s="70"/>
      <c r="N26" s="214"/>
      <c r="O26" s="70"/>
      <c r="P26" s="287"/>
      <c r="Q26" s="557"/>
      <c r="R26" s="557"/>
      <c r="S26" s="557"/>
      <c r="T26" s="557"/>
      <c r="U26" s="557"/>
      <c r="V26" s="1024"/>
      <c r="W26" s="1025"/>
      <c r="X26" s="966"/>
      <c r="Y26" s="1024"/>
      <c r="Z26" s="1025"/>
    </row>
    <row r="27" spans="2:26" ht="13.9" customHeight="1" x14ac:dyDescent="0.2">
      <c r="B27" s="213"/>
      <c r="C27" s="69"/>
      <c r="D27" s="68"/>
      <c r="E27" s="68"/>
      <c r="F27" s="68"/>
      <c r="G27" s="68"/>
      <c r="H27" s="83"/>
      <c r="I27" s="68"/>
      <c r="J27" s="68"/>
      <c r="K27" s="70"/>
      <c r="L27" s="70"/>
      <c r="M27" s="70"/>
      <c r="N27" s="214"/>
      <c r="O27" s="70"/>
      <c r="P27" s="287"/>
      <c r="Q27" s="557"/>
      <c r="R27" s="557"/>
      <c r="S27" s="557"/>
      <c r="T27" s="557"/>
      <c r="U27" s="557"/>
      <c r="V27" s="1024"/>
      <c r="W27" s="1025"/>
      <c r="X27" s="966"/>
      <c r="Y27" s="1024"/>
      <c r="Z27" s="1025"/>
    </row>
    <row r="28" spans="2:26" ht="13.9" customHeight="1" x14ac:dyDescent="0.2">
      <c r="B28" s="213"/>
      <c r="C28" s="69"/>
      <c r="D28" s="68"/>
      <c r="E28" s="68"/>
      <c r="F28" s="68"/>
      <c r="G28" s="68"/>
      <c r="H28" s="83"/>
      <c r="I28" s="68"/>
      <c r="J28" s="68"/>
      <c r="K28" s="70"/>
      <c r="L28" s="70"/>
      <c r="M28" s="70"/>
      <c r="N28" s="214"/>
      <c r="O28" s="70"/>
      <c r="P28" s="287"/>
      <c r="Q28" s="557"/>
      <c r="R28" s="557"/>
      <c r="S28" s="557"/>
      <c r="T28" s="557"/>
      <c r="U28" s="557"/>
      <c r="V28" s="1024"/>
      <c r="W28" s="1025"/>
      <c r="X28" s="966"/>
      <c r="Y28" s="1024"/>
      <c r="Z28" s="1025"/>
    </row>
    <row r="29" spans="2:26" ht="13.9" customHeight="1" x14ac:dyDescent="0.2">
      <c r="B29" s="213"/>
      <c r="C29" s="69"/>
      <c r="D29" s="68"/>
      <c r="E29" s="68"/>
      <c r="F29" s="68"/>
      <c r="G29" s="68"/>
      <c r="H29" s="83"/>
      <c r="I29" s="68"/>
      <c r="J29" s="68"/>
      <c r="K29" s="70"/>
      <c r="L29" s="70"/>
      <c r="M29" s="70"/>
      <c r="N29" s="214"/>
      <c r="O29" s="70"/>
      <c r="P29" s="287"/>
      <c r="Q29" s="557"/>
      <c r="R29" s="557"/>
      <c r="S29" s="557"/>
      <c r="T29" s="557"/>
      <c r="U29" s="557"/>
      <c r="V29" s="1024"/>
      <c r="W29" s="1025"/>
      <c r="X29" s="966"/>
      <c r="Y29" s="1024"/>
      <c r="Z29" s="1025"/>
    </row>
    <row r="30" spans="2:26" ht="13.9" customHeight="1" x14ac:dyDescent="0.2">
      <c r="B30" s="213"/>
      <c r="C30" s="69"/>
      <c r="D30" s="68"/>
      <c r="E30" s="68"/>
      <c r="F30" s="68"/>
      <c r="G30" s="68"/>
      <c r="H30" s="83"/>
      <c r="I30" s="68"/>
      <c r="J30" s="68"/>
      <c r="K30" s="70"/>
      <c r="L30" s="70"/>
      <c r="M30" s="70"/>
      <c r="N30" s="214"/>
      <c r="O30" s="70"/>
      <c r="P30" s="287"/>
      <c r="Q30" s="557"/>
      <c r="R30" s="557"/>
      <c r="S30" s="557"/>
      <c r="T30" s="557"/>
      <c r="U30" s="557"/>
      <c r="V30" s="1024"/>
      <c r="W30" s="1025"/>
      <c r="X30" s="966"/>
      <c r="Y30" s="1024"/>
      <c r="Z30" s="1025"/>
    </row>
    <row r="31" spans="2:26" ht="13.9" customHeight="1" x14ac:dyDescent="0.2">
      <c r="B31" s="213"/>
      <c r="C31" s="69"/>
      <c r="D31" s="68"/>
      <c r="E31" s="68"/>
      <c r="F31" s="68"/>
      <c r="G31" s="68"/>
      <c r="H31" s="83"/>
      <c r="I31" s="68"/>
      <c r="J31" s="68"/>
      <c r="K31" s="70"/>
      <c r="L31" s="70"/>
      <c r="M31" s="70"/>
      <c r="N31" s="214"/>
      <c r="O31" s="70"/>
      <c r="P31" s="287"/>
      <c r="Q31" s="557"/>
      <c r="R31" s="557"/>
      <c r="S31" s="557"/>
      <c r="T31" s="557"/>
      <c r="U31" s="557"/>
      <c r="V31" s="1024"/>
      <c r="W31" s="1025"/>
      <c r="X31" s="966"/>
      <c r="Y31" s="1024"/>
      <c r="Z31" s="1025"/>
    </row>
    <row r="32" spans="2:26" ht="13.9" customHeight="1" x14ac:dyDescent="0.2">
      <c r="B32" s="213"/>
      <c r="C32" s="69"/>
      <c r="D32" s="68"/>
      <c r="E32" s="68"/>
      <c r="F32" s="68"/>
      <c r="G32" s="68"/>
      <c r="H32" s="83"/>
      <c r="I32" s="68"/>
      <c r="J32" s="68"/>
      <c r="K32" s="68"/>
      <c r="L32" s="68"/>
      <c r="M32" s="68"/>
      <c r="N32" s="215"/>
      <c r="P32" s="287"/>
      <c r="Q32" s="557"/>
      <c r="R32" s="557"/>
      <c r="S32" s="557"/>
      <c r="T32" s="557"/>
      <c r="U32" s="557"/>
      <c r="V32" s="1024"/>
      <c r="W32" s="1025"/>
      <c r="X32" s="966"/>
      <c r="Y32" s="1024"/>
      <c r="Z32" s="1025"/>
    </row>
    <row r="33" spans="2:26" ht="13.9" customHeight="1" x14ac:dyDescent="0.2">
      <c r="B33" s="213"/>
      <c r="C33" s="69"/>
      <c r="D33" s="68"/>
      <c r="E33" s="68"/>
      <c r="F33" s="68"/>
      <c r="G33" s="68"/>
      <c r="H33" s="83"/>
      <c r="I33" s="68"/>
      <c r="J33" s="68"/>
      <c r="K33" s="68"/>
      <c r="L33" s="68"/>
      <c r="M33" s="68"/>
      <c r="N33" s="215"/>
      <c r="P33" s="287"/>
      <c r="Q33" s="557"/>
      <c r="R33" s="557"/>
      <c r="S33" s="557"/>
      <c r="T33" s="557"/>
      <c r="U33" s="557"/>
      <c r="V33" s="1024"/>
      <c r="W33" s="1025"/>
      <c r="X33" s="966"/>
      <c r="Y33" s="1024"/>
      <c r="Z33" s="1025"/>
    </row>
    <row r="34" spans="2:26" ht="13.9" customHeight="1" x14ac:dyDescent="0.2">
      <c r="B34" s="213"/>
      <c r="C34" s="69"/>
      <c r="D34" s="68"/>
      <c r="E34" s="68"/>
      <c r="F34" s="68"/>
      <c r="G34" s="68"/>
      <c r="H34" s="83"/>
      <c r="I34" s="68"/>
      <c r="J34" s="68"/>
      <c r="K34" s="68"/>
      <c r="L34" s="68"/>
      <c r="M34" s="68"/>
      <c r="N34" s="215"/>
      <c r="P34" s="287"/>
      <c r="Q34" s="557"/>
      <c r="R34" s="557"/>
      <c r="S34" s="557"/>
      <c r="T34" s="557"/>
      <c r="U34" s="557"/>
      <c r="V34" s="1024"/>
      <c r="W34" s="1025"/>
      <c r="X34" s="967"/>
      <c r="Y34" s="1024"/>
      <c r="Z34" s="1025"/>
    </row>
    <row r="35" spans="2:26" ht="18" x14ac:dyDescent="0.25">
      <c r="B35" s="213"/>
      <c r="C35" s="69"/>
      <c r="D35" s="68"/>
      <c r="E35" s="68"/>
      <c r="F35" s="68"/>
      <c r="G35" s="68"/>
      <c r="H35" s="83"/>
      <c r="I35" s="68"/>
      <c r="J35" s="68"/>
      <c r="K35" s="68"/>
      <c r="L35" s="68"/>
      <c r="M35" s="68"/>
      <c r="N35" s="215"/>
      <c r="P35" s="288"/>
      <c r="Q35" s="289"/>
      <c r="R35" s="290"/>
      <c r="S35" s="291"/>
      <c r="T35" s="292"/>
      <c r="U35" s="293" t="s">
        <v>76</v>
      </c>
      <c r="V35" s="1020">
        <f>SUM(V17:W19)</f>
        <v>0.03</v>
      </c>
      <c r="W35" s="1021"/>
      <c r="X35" s="294"/>
      <c r="Y35" s="1022"/>
      <c r="Z35" s="1023"/>
    </row>
    <row r="36" spans="2:26" x14ac:dyDescent="0.2">
      <c r="B36" s="213"/>
      <c r="C36" s="69"/>
      <c r="D36" s="68"/>
      <c r="E36" s="68"/>
      <c r="F36" s="68"/>
      <c r="G36" s="68"/>
      <c r="H36" s="83"/>
      <c r="I36" s="68"/>
      <c r="J36" s="68"/>
      <c r="K36" s="68"/>
      <c r="L36" s="68"/>
      <c r="M36" s="68"/>
      <c r="N36" s="215"/>
      <c r="P36" s="216"/>
      <c r="X36" s="84"/>
      <c r="Y36" s="84"/>
      <c r="Z36" s="217"/>
    </row>
    <row r="37" spans="2:26"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999" t="s">
        <v>75</v>
      </c>
      <c r="Q38" s="999"/>
      <c r="R38" s="999"/>
      <c r="S38" s="999"/>
      <c r="T38" s="999"/>
      <c r="U38" s="999"/>
      <c r="V38" s="999"/>
      <c r="W38" s="999"/>
      <c r="X38" s="999"/>
      <c r="Y38" s="999"/>
      <c r="Z38" s="999"/>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t="s">
        <v>272</v>
      </c>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x14ac:dyDescent="0.2">
      <c r="B75" s="213"/>
      <c r="C75" s="69"/>
      <c r="D75" s="68"/>
      <c r="E75" s="68"/>
      <c r="F75" s="68"/>
      <c r="G75" s="68"/>
      <c r="H75" s="83"/>
      <c r="I75" s="68"/>
      <c r="J75" s="68"/>
      <c r="K75" s="68"/>
      <c r="L75" s="68"/>
      <c r="M75" s="68"/>
      <c r="N75" s="215"/>
      <c r="P75" s="216"/>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x14ac:dyDescent="0.2">
      <c r="B78" s="213"/>
      <c r="C78" s="69"/>
      <c r="D78" s="68"/>
      <c r="E78" s="68"/>
      <c r="F78" s="68"/>
      <c r="G78" s="68"/>
      <c r="H78" s="83"/>
      <c r="I78" s="68"/>
      <c r="J78" s="68"/>
      <c r="K78" s="68"/>
      <c r="L78" s="68"/>
      <c r="M78" s="68"/>
      <c r="N78" s="215"/>
      <c r="P78" s="216"/>
      <c r="X78" s="84"/>
      <c r="Y78" s="84"/>
      <c r="Z78" s="217"/>
    </row>
    <row r="79" spans="2:26" x14ac:dyDescent="0.2">
      <c r="B79" s="213"/>
      <c r="C79" s="69"/>
      <c r="D79" s="68"/>
      <c r="E79" s="68"/>
      <c r="F79" s="68"/>
      <c r="G79" s="68"/>
      <c r="H79" s="83"/>
      <c r="I79" s="68"/>
      <c r="J79" s="68"/>
      <c r="K79" s="68"/>
      <c r="L79" s="68"/>
      <c r="M79" s="68"/>
      <c r="N79" s="215"/>
      <c r="P79" s="216"/>
      <c r="X79" s="84"/>
      <c r="Y79" s="84"/>
      <c r="Z79" s="217"/>
    </row>
    <row r="80" spans="2:26" x14ac:dyDescent="0.2">
      <c r="B80" s="213"/>
      <c r="C80" s="69"/>
      <c r="D80" s="68"/>
      <c r="E80" s="68"/>
      <c r="F80" s="68"/>
      <c r="G80" s="68"/>
      <c r="H80" s="83"/>
      <c r="I80" s="68"/>
      <c r="J80" s="68"/>
      <c r="K80" s="68"/>
      <c r="L80" s="68"/>
      <c r="M80" s="68"/>
      <c r="N80" s="215"/>
      <c r="P80" s="216"/>
      <c r="X80" s="84"/>
      <c r="Y80" s="84"/>
      <c r="Z80" s="217"/>
    </row>
    <row r="81" spans="2:26" x14ac:dyDescent="0.2">
      <c r="B81" s="213"/>
      <c r="C81" s="69"/>
      <c r="D81" s="68"/>
      <c r="E81" s="68"/>
      <c r="F81" s="68"/>
      <c r="G81" s="68"/>
      <c r="H81" s="83"/>
      <c r="I81" s="68"/>
      <c r="J81" s="68"/>
      <c r="K81" s="68"/>
      <c r="L81" s="68"/>
      <c r="M81" s="68"/>
      <c r="N81" s="215"/>
      <c r="P81" s="216"/>
      <c r="X81" s="84"/>
      <c r="Y81" s="84"/>
      <c r="Z81" s="217"/>
    </row>
    <row r="82" spans="2:26" x14ac:dyDescent="0.2">
      <c r="B82" s="213"/>
      <c r="C82" s="69"/>
      <c r="D82" s="68"/>
      <c r="E82" s="68"/>
      <c r="F82" s="68"/>
      <c r="G82" s="68"/>
      <c r="H82" s="83"/>
      <c r="I82" s="68"/>
      <c r="J82" s="68"/>
      <c r="K82" s="68"/>
      <c r="L82" s="68"/>
      <c r="M82" s="68"/>
      <c r="N82" s="215"/>
      <c r="P82" s="216"/>
      <c r="T82" s="998"/>
      <c r="U82" s="964"/>
      <c r="X82" s="84"/>
      <c r="Y82" s="84"/>
      <c r="Z82" s="217"/>
    </row>
    <row r="83" spans="2:26" x14ac:dyDescent="0.2">
      <c r="B83" s="213"/>
      <c r="C83" s="69"/>
      <c r="D83" s="68"/>
      <c r="E83" s="68"/>
      <c r="F83" s="68"/>
      <c r="G83" s="68"/>
      <c r="H83" s="83"/>
      <c r="I83" s="68"/>
      <c r="J83" s="68"/>
      <c r="K83" s="68"/>
      <c r="L83" s="68"/>
      <c r="M83" s="68"/>
      <c r="N83" s="215"/>
      <c r="P83" s="216"/>
      <c r="T83" s="964"/>
      <c r="U83" s="964"/>
      <c r="X83" s="84"/>
      <c r="Y83" s="84"/>
      <c r="Z83" s="217"/>
    </row>
    <row r="84" spans="2:26" x14ac:dyDescent="0.2">
      <c r="B84" s="213"/>
      <c r="C84" s="69"/>
      <c r="D84" s="68"/>
      <c r="E84" s="68"/>
      <c r="F84" s="68"/>
      <c r="G84" s="68"/>
      <c r="H84" s="83"/>
      <c r="I84" s="68"/>
      <c r="J84" s="68"/>
      <c r="K84" s="68"/>
      <c r="L84" s="68"/>
      <c r="M84" s="68"/>
      <c r="N84" s="215"/>
      <c r="P84" s="216"/>
      <c r="X84" s="84"/>
      <c r="Y84" s="84"/>
      <c r="Z84" s="217"/>
    </row>
    <row r="85" spans="2:26" x14ac:dyDescent="0.2">
      <c r="B85" s="213"/>
      <c r="C85" s="69"/>
      <c r="D85" s="68"/>
      <c r="E85" s="68"/>
      <c r="F85" s="68"/>
      <c r="G85" s="68"/>
      <c r="H85" s="83"/>
      <c r="I85" s="68"/>
      <c r="J85" s="68"/>
      <c r="K85" s="68"/>
      <c r="L85" s="68"/>
      <c r="M85" s="68"/>
      <c r="N85" s="215"/>
      <c r="P85" s="216"/>
      <c r="X85" s="84"/>
      <c r="Y85" s="84"/>
      <c r="Z85" s="217"/>
    </row>
    <row r="86" spans="2:26" ht="16.5" customHeight="1" x14ac:dyDescent="0.25">
      <c r="B86" s="213"/>
      <c r="C86" s="69"/>
      <c r="D86" s="68"/>
      <c r="E86" s="68"/>
      <c r="F86" s="68"/>
      <c r="G86" s="68"/>
      <c r="H86" s="83"/>
      <c r="I86" s="68"/>
      <c r="J86" s="68"/>
      <c r="K86" s="68"/>
      <c r="L86" s="68"/>
      <c r="M86" s="68"/>
      <c r="N86" s="215"/>
      <c r="P86" s="216"/>
      <c r="S86" s="374"/>
      <c r="T86" s="374"/>
      <c r="X86" s="84"/>
      <c r="Y86" s="84"/>
      <c r="Z86" s="217"/>
    </row>
    <row r="87" spans="2:26" ht="12.75" customHeight="1" x14ac:dyDescent="0.25">
      <c r="B87" s="216"/>
      <c r="N87" s="217"/>
      <c r="P87" s="216"/>
      <c r="S87" s="374"/>
      <c r="T87" s="374"/>
      <c r="X87" s="82"/>
      <c r="Y87" s="85"/>
      <c r="Z87" s="217"/>
    </row>
    <row r="88" spans="2:26" ht="12.75" customHeight="1" x14ac:dyDescent="0.2">
      <c r="B88" s="218"/>
      <c r="C88" s="219"/>
      <c r="D88" s="219"/>
      <c r="E88" s="219"/>
      <c r="F88" s="219"/>
      <c r="G88" s="219"/>
      <c r="H88" s="219"/>
      <c r="I88" s="219"/>
      <c r="J88" s="219"/>
      <c r="K88" s="219"/>
      <c r="L88" s="219"/>
      <c r="M88" s="219"/>
      <c r="N88" s="220"/>
      <c r="P88" s="218"/>
      <c r="Q88" s="219"/>
      <c r="R88" s="219"/>
      <c r="S88" s="219"/>
      <c r="T88" s="219"/>
      <c r="U88" s="219"/>
      <c r="V88" s="219"/>
      <c r="W88" s="219"/>
      <c r="X88" s="219"/>
      <c r="Y88" s="219"/>
      <c r="Z88" s="220"/>
    </row>
    <row r="90" spans="2:26" x14ac:dyDescent="0.2">
      <c r="B90" s="221"/>
      <c r="C90" s="210"/>
      <c r="D90" s="210"/>
      <c r="E90" s="210"/>
      <c r="F90" s="210"/>
      <c r="G90" s="210"/>
      <c r="H90" s="222"/>
      <c r="I90" s="222"/>
      <c r="J90" s="222"/>
      <c r="K90" s="222"/>
      <c r="L90" s="222"/>
      <c r="M90" s="222"/>
      <c r="N90" s="222"/>
      <c r="O90" s="222"/>
      <c r="P90" s="222"/>
      <c r="Q90" s="222"/>
      <c r="R90" s="222"/>
      <c r="S90" s="222"/>
      <c r="T90" s="222"/>
      <c r="U90" s="222"/>
      <c r="V90" s="222"/>
      <c r="W90" s="210"/>
      <c r="X90" s="210"/>
      <c r="Y90" s="210"/>
      <c r="Z90" s="223"/>
    </row>
    <row r="91" spans="2:26" x14ac:dyDescent="0.2">
      <c r="B91" s="216"/>
      <c r="C91" s="946"/>
      <c r="D91" s="946"/>
      <c r="E91" s="946"/>
      <c r="F91" s="946"/>
      <c r="H91" s="946"/>
      <c r="I91" s="946"/>
      <c r="J91" s="946"/>
      <c r="K91" s="946"/>
      <c r="M91" s="946"/>
      <c r="N91" s="946"/>
      <c r="O91" s="946"/>
      <c r="P91" s="946"/>
      <c r="R91" s="946"/>
      <c r="S91" s="946"/>
      <c r="T91" s="946"/>
      <c r="W91" s="946"/>
      <c r="X91" s="946"/>
      <c r="Y91" s="946"/>
      <c r="Z91" s="224"/>
    </row>
    <row r="92" spans="2:26" x14ac:dyDescent="0.2">
      <c r="B92" s="216"/>
      <c r="Z92" s="217"/>
    </row>
    <row r="93" spans="2:26" x14ac:dyDescent="0.2">
      <c r="B93" s="216"/>
      <c r="Z93" s="217"/>
    </row>
    <row r="94" spans="2:26" x14ac:dyDescent="0.2">
      <c r="B94" s="216"/>
      <c r="Z94" s="217"/>
    </row>
    <row r="95" spans="2:26" s="67" customFormat="1" ht="11.45" customHeight="1" x14ac:dyDescent="0.2">
      <c r="B95" s="226"/>
      <c r="C95" s="858"/>
      <c r="D95" s="858"/>
      <c r="E95" s="858"/>
      <c r="F95" s="858"/>
      <c r="H95" s="858"/>
      <c r="I95" s="858"/>
      <c r="J95" s="858"/>
      <c r="K95" s="858"/>
      <c r="M95" s="858"/>
      <c r="N95" s="858"/>
      <c r="O95" s="858"/>
      <c r="P95" s="858"/>
      <c r="R95" s="858"/>
      <c r="S95" s="858"/>
      <c r="T95" s="858"/>
      <c r="W95" s="858"/>
      <c r="X95" s="858"/>
      <c r="Y95" s="858"/>
      <c r="Z95" s="227"/>
    </row>
    <row r="96" spans="2:26" ht="56.25" customHeight="1" x14ac:dyDescent="0.2">
      <c r="B96" s="228"/>
      <c r="C96" s="229"/>
      <c r="D96" s="229"/>
      <c r="E96" s="229"/>
      <c r="F96" s="229"/>
      <c r="G96" s="229"/>
      <c r="H96" s="219"/>
      <c r="I96" s="219"/>
      <c r="J96" s="219"/>
      <c r="K96" s="219"/>
      <c r="L96" s="219"/>
      <c r="M96" s="219"/>
      <c r="N96" s="219"/>
      <c r="O96" s="219"/>
      <c r="P96" s="219"/>
      <c r="Q96" s="219"/>
      <c r="R96" s="219"/>
      <c r="S96" s="219"/>
      <c r="T96" s="219"/>
      <c r="U96" s="219"/>
      <c r="V96" s="219"/>
      <c r="W96" s="229"/>
      <c r="X96" s="229"/>
      <c r="Y96" s="229"/>
      <c r="Z96" s="230"/>
    </row>
    <row r="98" spans="1:1" x14ac:dyDescent="0.2">
      <c r="A98" s="66"/>
    </row>
  </sheetData>
  <mergeCells count="65">
    <mergeCell ref="B11:N11"/>
    <mergeCell ref="P11:Z11"/>
    <mergeCell ref="B13:C13"/>
    <mergeCell ref="D13:N13"/>
    <mergeCell ref="V13:W13"/>
    <mergeCell ref="Y13:Z13"/>
    <mergeCell ref="Y16:Z16"/>
    <mergeCell ref="V23:W23"/>
    <mergeCell ref="Y23:Z23"/>
    <mergeCell ref="V17:W17"/>
    <mergeCell ref="Y17:Z17"/>
    <mergeCell ref="V18:W18"/>
    <mergeCell ref="Y18:Z18"/>
    <mergeCell ref="V19:W19"/>
    <mergeCell ref="Y19:Z19"/>
    <mergeCell ref="V20:W20"/>
    <mergeCell ref="Y20:Z20"/>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V26:W26"/>
    <mergeCell ref="Y26:Z26"/>
    <mergeCell ref="V27:W27"/>
    <mergeCell ref="Y27:Z27"/>
    <mergeCell ref="V28:W28"/>
    <mergeCell ref="Y28:Z28"/>
    <mergeCell ref="V29:W29"/>
    <mergeCell ref="Y29:Z29"/>
    <mergeCell ref="V30:W30"/>
    <mergeCell ref="Y30:Z30"/>
    <mergeCell ref="V31:W31"/>
    <mergeCell ref="Y31:Z31"/>
    <mergeCell ref="V32:W32"/>
    <mergeCell ref="Y32:Z32"/>
    <mergeCell ref="V33:W33"/>
    <mergeCell ref="Y33:Z33"/>
    <mergeCell ref="V34:W34"/>
    <mergeCell ref="Y34:Z34"/>
    <mergeCell ref="V35:W35"/>
    <mergeCell ref="Y35:Z35"/>
    <mergeCell ref="P38:Z38"/>
    <mergeCell ref="T82:U83"/>
    <mergeCell ref="C91:F91"/>
    <mergeCell ref="H91:K91"/>
    <mergeCell ref="M91:P91"/>
    <mergeCell ref="R91:T91"/>
    <mergeCell ref="W91:Y91"/>
    <mergeCell ref="C95:F95"/>
    <mergeCell ref="H95:K95"/>
    <mergeCell ref="M95:P95"/>
    <mergeCell ref="R95:T95"/>
    <mergeCell ref="W95:Y95"/>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D48A9-6DE8-4F59-8DE7-BC06DB595BAA}">
  <sheetPr>
    <tabColor rgb="FF00B0F0"/>
    <pageSetUpPr fitToPage="1"/>
  </sheetPr>
  <dimension ref="A1:AB102"/>
  <sheetViews>
    <sheetView showGridLines="0" view="pageBreakPreview" topLeftCell="A15" zoomScale="40" zoomScaleNormal="40" zoomScaleSheetLayoutView="40" workbookViewId="0">
      <selection activeCell="D15" sqref="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5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5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626</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626</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c r="B15" s="1009"/>
      <c r="C15" s="1009"/>
      <c r="D15" s="1009"/>
      <c r="E15" s="1009"/>
      <c r="F15" s="1009"/>
      <c r="G15" s="1009"/>
      <c r="H15" s="1009"/>
      <c r="I15" s="1009"/>
      <c r="J15" s="1009"/>
      <c r="K15" s="1009"/>
      <c r="L15" s="1009"/>
      <c r="M15" s="1009"/>
      <c r="N15" s="1009"/>
      <c r="O15" s="1009"/>
      <c r="P15" s="1009"/>
      <c r="Q15" s="1009"/>
      <c r="R15" s="1009"/>
      <c r="S15" s="1009"/>
      <c r="T15" s="1009"/>
      <c r="U15" s="1009"/>
      <c r="V15" s="1009"/>
      <c r="W15" s="1009"/>
      <c r="X15" s="1009"/>
      <c r="Y15" s="1009"/>
      <c r="Z15" s="1009"/>
    </row>
    <row r="16" spans="1:28" ht="15" customHeight="1" x14ac:dyDescent="0.2">
      <c r="B16" s="1009"/>
      <c r="C16" s="1009"/>
      <c r="D16" s="1009"/>
      <c r="E16" s="1009"/>
      <c r="F16" s="1009"/>
      <c r="G16" s="1009"/>
      <c r="H16" s="1009"/>
      <c r="I16" s="1009"/>
      <c r="J16" s="1009"/>
      <c r="K16" s="1009"/>
      <c r="L16" s="1009"/>
      <c r="M16" s="1009"/>
      <c r="N16" s="1009"/>
      <c r="O16" s="1009"/>
      <c r="P16" s="1009"/>
      <c r="Q16" s="1009"/>
      <c r="R16" s="1009"/>
      <c r="S16" s="1009"/>
      <c r="T16" s="1009"/>
      <c r="U16" s="1009"/>
      <c r="V16" s="1009"/>
      <c r="W16" s="1009"/>
      <c r="X16" s="1009"/>
      <c r="Y16" s="1009"/>
      <c r="Z16" s="1009"/>
    </row>
    <row r="17" spans="2:26" ht="13.15" customHeight="1" x14ac:dyDescent="0.2">
      <c r="B17" s="1009"/>
      <c r="C17" s="1009"/>
      <c r="D17" s="1009"/>
      <c r="E17" s="1009"/>
      <c r="F17" s="1009"/>
      <c r="G17" s="1009"/>
      <c r="H17" s="1009"/>
      <c r="I17" s="1009"/>
      <c r="J17" s="1009"/>
      <c r="K17" s="1009"/>
      <c r="L17" s="1009"/>
      <c r="M17" s="1009"/>
      <c r="N17" s="1009"/>
      <c r="O17" s="1009"/>
      <c r="P17" s="1009"/>
      <c r="Q17" s="1009"/>
      <c r="R17" s="1009"/>
      <c r="S17" s="1009"/>
      <c r="T17" s="1009"/>
      <c r="U17" s="1009"/>
      <c r="V17" s="1009"/>
      <c r="W17" s="1009"/>
      <c r="X17" s="1009"/>
      <c r="Y17" s="1009"/>
      <c r="Z17" s="1009"/>
    </row>
    <row r="18" spans="2:26" ht="15" customHeight="1" x14ac:dyDescent="0.2">
      <c r="B18" s="1009"/>
      <c r="C18" s="1009"/>
      <c r="D18" s="1009"/>
      <c r="E18" s="1009"/>
      <c r="F18" s="1009"/>
      <c r="G18" s="1009"/>
      <c r="H18" s="1009"/>
      <c r="I18" s="1009"/>
      <c r="J18" s="1009"/>
      <c r="K18" s="1009"/>
      <c r="L18" s="1009"/>
      <c r="M18" s="1009"/>
      <c r="N18" s="1009"/>
      <c r="O18" s="1009"/>
      <c r="P18" s="1009"/>
      <c r="Q18" s="1009"/>
      <c r="R18" s="1009"/>
      <c r="S18" s="1009"/>
      <c r="T18" s="1009"/>
      <c r="U18" s="1009"/>
      <c r="V18" s="1009"/>
      <c r="W18" s="1009"/>
      <c r="X18" s="1009"/>
      <c r="Y18" s="1009"/>
      <c r="Z18" s="1009"/>
    </row>
    <row r="19" spans="2:26" ht="15" customHeight="1" x14ac:dyDescent="0.2">
      <c r="B19" s="1009"/>
      <c r="C19" s="1009"/>
      <c r="D19" s="1009"/>
      <c r="E19" s="1009"/>
      <c r="F19" s="1009"/>
      <c r="G19" s="1009"/>
      <c r="H19" s="1009"/>
      <c r="I19" s="1009"/>
      <c r="J19" s="1009"/>
      <c r="K19" s="1009"/>
      <c r="L19" s="1009"/>
      <c r="M19" s="1009"/>
      <c r="N19" s="1009"/>
      <c r="O19" s="1009"/>
      <c r="P19" s="1009"/>
      <c r="Q19" s="1009"/>
      <c r="R19" s="1009"/>
      <c r="S19" s="1009"/>
      <c r="T19" s="1009"/>
      <c r="U19" s="1009"/>
      <c r="V19" s="1009"/>
      <c r="W19" s="1009"/>
      <c r="X19" s="1009"/>
      <c r="Y19" s="1009"/>
      <c r="Z19" s="1009"/>
    </row>
    <row r="20" spans="2:26" ht="15.6" customHeight="1" x14ac:dyDescent="0.2">
      <c r="B20" s="1009"/>
      <c r="C20" s="1009"/>
      <c r="D20" s="1009"/>
      <c r="E20" s="1009"/>
      <c r="F20" s="1009"/>
      <c r="G20" s="1009"/>
      <c r="H20" s="1009"/>
      <c r="I20" s="1009"/>
      <c r="J20" s="1009"/>
      <c r="K20" s="1009"/>
      <c r="L20" s="1009"/>
      <c r="M20" s="1009"/>
      <c r="N20" s="1009"/>
      <c r="O20" s="1009"/>
      <c r="P20" s="1009"/>
      <c r="Q20" s="1009"/>
      <c r="R20" s="1009"/>
      <c r="S20" s="1009"/>
      <c r="T20" s="1009"/>
      <c r="U20" s="1009"/>
      <c r="V20" s="1009"/>
      <c r="W20" s="1009"/>
      <c r="X20" s="1009"/>
      <c r="Y20" s="1009"/>
      <c r="Z20" s="1009"/>
    </row>
    <row r="27" spans="2:26" x14ac:dyDescent="0.2">
      <c r="D27" s="993"/>
      <c r="E27" s="993"/>
      <c r="F27" s="993"/>
    </row>
    <row r="28" spans="2:26" x14ac:dyDescent="0.2">
      <c r="D28" s="993"/>
      <c r="E28" s="993"/>
      <c r="F28" s="993"/>
    </row>
    <row r="70" spans="4:8" x14ac:dyDescent="0.2">
      <c r="D70" s="1050"/>
      <c r="E70" s="1050"/>
      <c r="F70" s="1050"/>
      <c r="G70" s="1050"/>
      <c r="H70" s="1050"/>
    </row>
    <row r="71" spans="4:8" x14ac:dyDescent="0.2">
      <c r="D71" s="1050"/>
      <c r="E71" s="1050"/>
      <c r="F71" s="1050"/>
      <c r="G71" s="1050"/>
      <c r="H71" s="1050"/>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30">
    <mergeCell ref="C92:F92"/>
    <mergeCell ref="H92:K92"/>
    <mergeCell ref="M92:P92"/>
    <mergeCell ref="R92:T92"/>
    <mergeCell ref="W92:Y92"/>
    <mergeCell ref="B11:Z12"/>
    <mergeCell ref="B15:C20"/>
    <mergeCell ref="D15:Z20"/>
    <mergeCell ref="D27:F28"/>
    <mergeCell ref="D70:H71"/>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8E921-7554-406E-B211-DC229B940879}">
  <sheetPr>
    <tabColor rgb="FF00B0F0"/>
    <pageSetUpPr fitToPage="1"/>
  </sheetPr>
  <dimension ref="A1:AB102"/>
  <sheetViews>
    <sheetView showGridLines="0" view="pageBreakPreview" topLeftCell="A13" zoomScale="50" zoomScaleNormal="40" zoomScaleSheetLayoutView="50" workbookViewId="0">
      <selection activeCell="D15" sqref="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6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6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626</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626</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c r="B15" s="1009"/>
      <c r="C15" s="1009"/>
      <c r="D15" s="567"/>
      <c r="E15" s="567"/>
      <c r="F15" s="567"/>
      <c r="G15" s="567"/>
      <c r="H15" s="567"/>
      <c r="I15" s="567"/>
      <c r="J15" s="567"/>
      <c r="K15" s="567"/>
      <c r="L15" s="567"/>
      <c r="M15" s="567"/>
      <c r="N15" s="567"/>
      <c r="O15" s="567"/>
      <c r="P15" s="567"/>
      <c r="Q15" s="567"/>
      <c r="R15" s="567"/>
      <c r="S15" s="567"/>
      <c r="T15" s="567"/>
      <c r="U15" s="567"/>
      <c r="V15" s="567"/>
      <c r="W15" s="567"/>
      <c r="X15" s="567"/>
      <c r="Y15" s="567"/>
      <c r="Z15" s="567"/>
    </row>
    <row r="16" spans="1:28" ht="15" customHeight="1" x14ac:dyDescent="0.2">
      <c r="B16" s="1009"/>
      <c r="C16" s="1009"/>
      <c r="D16" s="567"/>
      <c r="E16" s="567"/>
      <c r="F16" s="567"/>
      <c r="G16" s="567"/>
      <c r="H16" s="567"/>
      <c r="I16" s="567"/>
      <c r="J16" s="567"/>
      <c r="K16" s="567"/>
      <c r="L16" s="567"/>
      <c r="M16" s="567"/>
      <c r="N16" s="567"/>
      <c r="O16" s="567"/>
      <c r="P16" s="567"/>
      <c r="Q16" s="567"/>
      <c r="R16" s="567"/>
      <c r="S16" s="567"/>
      <c r="T16" s="567"/>
      <c r="U16" s="567"/>
      <c r="V16" s="567"/>
      <c r="W16" s="567"/>
      <c r="X16" s="567"/>
      <c r="Y16" s="567"/>
      <c r="Z16" s="567"/>
    </row>
    <row r="17" spans="2:26" ht="13.15" customHeight="1" x14ac:dyDescent="0.2">
      <c r="B17" s="1009"/>
      <c r="C17" s="1009"/>
      <c r="D17" s="567"/>
      <c r="E17" s="567"/>
      <c r="F17" s="567"/>
      <c r="G17" s="567"/>
      <c r="H17" s="567"/>
      <c r="I17" s="567"/>
      <c r="J17" s="567"/>
      <c r="K17" s="567"/>
      <c r="L17" s="567"/>
      <c r="M17" s="567"/>
      <c r="N17" s="567"/>
      <c r="O17" s="567"/>
      <c r="P17" s="567"/>
      <c r="Q17" s="567"/>
      <c r="R17" s="567"/>
      <c r="S17" s="567"/>
      <c r="T17" s="567"/>
      <c r="U17" s="567"/>
      <c r="V17" s="567"/>
      <c r="W17" s="567"/>
      <c r="X17" s="567"/>
      <c r="Y17" s="567"/>
      <c r="Z17" s="567"/>
    </row>
    <row r="18" spans="2:26" ht="15" customHeight="1" x14ac:dyDescent="0.2">
      <c r="B18" s="1009"/>
      <c r="C18" s="1009"/>
      <c r="D18" s="567"/>
      <c r="E18" s="567"/>
      <c r="F18" s="567"/>
      <c r="G18" s="567"/>
      <c r="H18" s="567"/>
      <c r="I18" s="567"/>
      <c r="J18" s="567"/>
      <c r="K18" s="567"/>
      <c r="L18" s="567"/>
      <c r="M18" s="567"/>
      <c r="N18" s="567"/>
      <c r="O18" s="567"/>
      <c r="P18" s="567"/>
      <c r="Q18" s="567"/>
      <c r="R18" s="567"/>
      <c r="S18" s="567"/>
      <c r="T18" s="567"/>
      <c r="U18" s="567"/>
      <c r="V18" s="567"/>
      <c r="W18" s="567"/>
      <c r="X18" s="567"/>
      <c r="Y18" s="567"/>
      <c r="Z18" s="567"/>
    </row>
    <row r="19" spans="2:26" ht="15" customHeight="1" x14ac:dyDescent="0.2">
      <c r="B19" s="1009"/>
      <c r="C19" s="1009"/>
      <c r="D19" s="567"/>
      <c r="E19" s="567"/>
      <c r="F19" s="567"/>
      <c r="G19" s="567"/>
      <c r="H19" s="567"/>
      <c r="I19" s="567"/>
      <c r="J19" s="567"/>
      <c r="K19" s="567"/>
      <c r="L19" s="567"/>
      <c r="M19" s="567"/>
      <c r="N19" s="567"/>
      <c r="O19" s="567"/>
      <c r="P19" s="567"/>
      <c r="Q19" s="567"/>
      <c r="R19" s="567"/>
      <c r="S19" s="567"/>
      <c r="T19" s="567"/>
      <c r="U19" s="567"/>
      <c r="V19" s="567"/>
      <c r="W19" s="567"/>
      <c r="X19" s="567"/>
      <c r="Y19" s="567"/>
      <c r="Z19" s="567"/>
    </row>
    <row r="20" spans="2:26" ht="15.6" customHeight="1" x14ac:dyDescent="0.2">
      <c r="B20" s="1009"/>
      <c r="C20" s="1009"/>
      <c r="D20" s="567"/>
      <c r="E20" s="567"/>
      <c r="F20" s="567"/>
      <c r="G20" s="567"/>
      <c r="H20" s="567"/>
      <c r="I20" s="567"/>
      <c r="J20" s="567"/>
      <c r="K20" s="567"/>
      <c r="L20" s="567"/>
      <c r="M20" s="567"/>
      <c r="N20" s="567"/>
      <c r="O20" s="567"/>
      <c r="P20" s="567"/>
      <c r="Q20" s="567"/>
      <c r="R20" s="567"/>
      <c r="S20" s="567"/>
      <c r="T20" s="567"/>
      <c r="U20" s="567"/>
      <c r="V20" s="567"/>
      <c r="W20" s="567"/>
      <c r="X20" s="567"/>
      <c r="Y20" s="567"/>
      <c r="Z20" s="567"/>
    </row>
    <row r="27" spans="2:26" x14ac:dyDescent="0.2">
      <c r="D27" s="993"/>
      <c r="E27" s="993"/>
      <c r="F27" s="993"/>
    </row>
    <row r="28" spans="2:26" x14ac:dyDescent="0.2">
      <c r="D28" s="993"/>
      <c r="E28" s="993"/>
      <c r="F28" s="993"/>
    </row>
    <row r="70" spans="4:8" x14ac:dyDescent="0.2">
      <c r="D70" s="1050"/>
      <c r="E70" s="1050"/>
      <c r="F70" s="1050"/>
      <c r="G70" s="1050"/>
      <c r="H70" s="1050"/>
    </row>
    <row r="71" spans="4:8" x14ac:dyDescent="0.2">
      <c r="D71" s="1050"/>
      <c r="E71" s="1050"/>
      <c r="F71" s="1050"/>
      <c r="G71" s="1050"/>
      <c r="H71" s="1050"/>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B11:Z12"/>
    <mergeCell ref="B15:C20"/>
    <mergeCell ref="D27:F28"/>
    <mergeCell ref="D70:H71"/>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6BB43-ED96-4287-AF9B-AC870AC00714}">
  <sheetPr>
    <tabColor rgb="FF00B0F0"/>
    <pageSetUpPr fitToPage="1"/>
  </sheetPr>
  <dimension ref="A1:AB102"/>
  <sheetViews>
    <sheetView showGridLines="0" view="pageBreakPreview" topLeftCell="B1" zoomScale="55" zoomScaleNormal="40" zoomScaleSheetLayoutView="55" workbookViewId="0">
      <selection activeCell="D15" sqref="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5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5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626</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626</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c r="B15" s="1009"/>
      <c r="C15" s="1009"/>
      <c r="D15" s="1009"/>
      <c r="E15" s="1009"/>
      <c r="F15" s="1009"/>
      <c r="G15" s="1009"/>
      <c r="H15" s="1009"/>
      <c r="I15" s="1009"/>
      <c r="J15" s="1009"/>
      <c r="K15" s="1009"/>
      <c r="L15" s="1009"/>
      <c r="M15" s="1009"/>
      <c r="N15" s="1009"/>
      <c r="O15" s="1009"/>
      <c r="P15" s="1009"/>
      <c r="Q15" s="1009"/>
      <c r="R15" s="1009"/>
      <c r="S15" s="1009"/>
      <c r="T15" s="1009"/>
      <c r="U15" s="1009"/>
      <c r="V15" s="1009"/>
      <c r="W15" s="1009"/>
      <c r="X15" s="1009"/>
      <c r="Y15" s="1009"/>
      <c r="Z15" s="1009"/>
    </row>
    <row r="16" spans="1:28" ht="15" customHeight="1" x14ac:dyDescent="0.2">
      <c r="B16" s="1009"/>
      <c r="C16" s="1009"/>
      <c r="D16" s="1009"/>
      <c r="E16" s="1009"/>
      <c r="F16" s="1009"/>
      <c r="G16" s="1009"/>
      <c r="H16" s="1009"/>
      <c r="I16" s="1009"/>
      <c r="J16" s="1009"/>
      <c r="K16" s="1009"/>
      <c r="L16" s="1009"/>
      <c r="M16" s="1009"/>
      <c r="N16" s="1009"/>
      <c r="O16" s="1009"/>
      <c r="P16" s="1009"/>
      <c r="Q16" s="1009"/>
      <c r="R16" s="1009"/>
      <c r="S16" s="1009"/>
      <c r="T16" s="1009"/>
      <c r="U16" s="1009"/>
      <c r="V16" s="1009"/>
      <c r="W16" s="1009"/>
      <c r="X16" s="1009"/>
      <c r="Y16" s="1009"/>
      <c r="Z16" s="1009"/>
    </row>
    <row r="17" spans="2:26" ht="13.15" customHeight="1" x14ac:dyDescent="0.2">
      <c r="B17" s="1009"/>
      <c r="C17" s="1009"/>
      <c r="D17" s="1009"/>
      <c r="E17" s="1009"/>
      <c r="F17" s="1009"/>
      <c r="G17" s="1009"/>
      <c r="H17" s="1009"/>
      <c r="I17" s="1009"/>
      <c r="J17" s="1009"/>
      <c r="K17" s="1009"/>
      <c r="L17" s="1009"/>
      <c r="M17" s="1009"/>
      <c r="N17" s="1009"/>
      <c r="O17" s="1009"/>
      <c r="P17" s="1009"/>
      <c r="Q17" s="1009"/>
      <c r="R17" s="1009"/>
      <c r="S17" s="1009"/>
      <c r="T17" s="1009"/>
      <c r="U17" s="1009"/>
      <c r="V17" s="1009"/>
      <c r="W17" s="1009"/>
      <c r="X17" s="1009"/>
      <c r="Y17" s="1009"/>
      <c r="Z17" s="1009"/>
    </row>
    <row r="18" spans="2:26" ht="15" customHeight="1" x14ac:dyDescent="0.2">
      <c r="B18" s="1009"/>
      <c r="C18" s="1009"/>
      <c r="D18" s="1009"/>
      <c r="E18" s="1009"/>
      <c r="F18" s="1009"/>
      <c r="G18" s="1009"/>
      <c r="H18" s="1009"/>
      <c r="I18" s="1009"/>
      <c r="J18" s="1009"/>
      <c r="K18" s="1009"/>
      <c r="L18" s="1009"/>
      <c r="M18" s="1009"/>
      <c r="N18" s="1009"/>
      <c r="O18" s="1009"/>
      <c r="P18" s="1009"/>
      <c r="Q18" s="1009"/>
      <c r="R18" s="1009"/>
      <c r="S18" s="1009"/>
      <c r="T18" s="1009"/>
      <c r="U18" s="1009"/>
      <c r="V18" s="1009"/>
      <c r="W18" s="1009"/>
      <c r="X18" s="1009"/>
      <c r="Y18" s="1009"/>
      <c r="Z18" s="1009"/>
    </row>
    <row r="19" spans="2:26" ht="15" customHeight="1" x14ac:dyDescent="0.2">
      <c r="B19" s="1009"/>
      <c r="C19" s="1009"/>
      <c r="D19" s="1009"/>
      <c r="E19" s="1009"/>
      <c r="F19" s="1009"/>
      <c r="G19" s="1009"/>
      <c r="H19" s="1009"/>
      <c r="I19" s="1009"/>
      <c r="J19" s="1009"/>
      <c r="K19" s="1009"/>
      <c r="L19" s="1009"/>
      <c r="M19" s="1009"/>
      <c r="N19" s="1009"/>
      <c r="O19" s="1009"/>
      <c r="P19" s="1009"/>
      <c r="Q19" s="1009"/>
      <c r="R19" s="1009"/>
      <c r="S19" s="1009"/>
      <c r="T19" s="1009"/>
      <c r="U19" s="1009"/>
      <c r="V19" s="1009"/>
      <c r="W19" s="1009"/>
      <c r="X19" s="1009"/>
      <c r="Y19" s="1009"/>
      <c r="Z19" s="1009"/>
    </row>
    <row r="20" spans="2:26" ht="15.6" customHeight="1" x14ac:dyDescent="0.2">
      <c r="B20" s="1009"/>
      <c r="C20" s="1009"/>
      <c r="D20" s="1009"/>
      <c r="E20" s="1009"/>
      <c r="F20" s="1009"/>
      <c r="G20" s="1009"/>
      <c r="H20" s="1009"/>
      <c r="I20" s="1009"/>
      <c r="J20" s="1009"/>
      <c r="K20" s="1009"/>
      <c r="L20" s="1009"/>
      <c r="M20" s="1009"/>
      <c r="N20" s="1009"/>
      <c r="O20" s="1009"/>
      <c r="P20" s="1009"/>
      <c r="Q20" s="1009"/>
      <c r="R20" s="1009"/>
      <c r="S20" s="1009"/>
      <c r="T20" s="1009"/>
      <c r="U20" s="1009"/>
      <c r="V20" s="1009"/>
      <c r="W20" s="1009"/>
      <c r="X20" s="1009"/>
      <c r="Y20" s="1009"/>
      <c r="Z20" s="1009"/>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B11:Z12"/>
    <mergeCell ref="B15:C20"/>
    <mergeCell ref="D15:Z20"/>
    <mergeCell ref="D27:F28"/>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73A90-23EA-43F1-8794-DEF01B48D182}">
  <sheetPr>
    <tabColor rgb="FFFF0000"/>
    <pageSetUpPr fitToPage="1"/>
  </sheetPr>
  <dimension ref="A1:AB90"/>
  <sheetViews>
    <sheetView showGridLines="0" view="pageBreakPreview" topLeftCell="A11" zoomScale="50" zoomScaleNormal="40" zoomScaleSheetLayoutView="50" workbookViewId="0">
      <selection activeCell="V15" sqref="V15:W15"/>
    </sheetView>
  </sheetViews>
  <sheetFormatPr baseColWidth="10" defaultColWidth="11.42578125" defaultRowHeight="12.75" x14ac:dyDescent="0.2"/>
  <cols>
    <col min="1" max="1" width="5.140625" style="65" customWidth="1"/>
    <col min="2" max="8" width="11.42578125" style="65"/>
    <col min="9" max="9" width="11.42578125" style="65" customWidth="1"/>
    <col min="10" max="14" width="11.42578125" style="65"/>
    <col min="15" max="15" width="4.7109375" style="65" customWidth="1"/>
    <col min="16" max="16" width="16.42578125" style="65" customWidth="1"/>
    <col min="17" max="17" width="21.5703125" style="65" customWidth="1"/>
    <col min="18" max="18" width="22.85546875" style="65" customWidth="1"/>
    <col min="19" max="19" width="17.7109375" style="65" customWidth="1"/>
    <col min="20" max="20" width="19.7109375" style="65" customWidth="1"/>
    <col min="21" max="21" width="27.7109375"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0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0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304">
        <f>'03 Desglose f'!CF8</f>
        <v>45986</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809"/>
      <c r="V13" s="981" t="s">
        <v>58</v>
      </c>
      <c r="W13" s="981"/>
      <c r="X13" s="809" t="s">
        <v>67</v>
      </c>
      <c r="Y13" s="981" t="s">
        <v>78</v>
      </c>
      <c r="Z13" s="981"/>
    </row>
    <row r="14" spans="1:28" ht="14.25" customHeight="1" x14ac:dyDescent="0.2">
      <c r="B14" s="950" t="s">
        <v>181</v>
      </c>
      <c r="C14" s="951"/>
      <c r="D14" s="956" t="s">
        <v>179</v>
      </c>
      <c r="E14" s="956"/>
      <c r="F14" s="956"/>
      <c r="G14" s="956"/>
      <c r="H14" s="956"/>
      <c r="I14" s="956"/>
      <c r="J14" s="956"/>
      <c r="K14" s="956"/>
      <c r="L14" s="956"/>
      <c r="M14" s="956"/>
      <c r="N14" s="956"/>
      <c r="P14" s="286"/>
      <c r="Q14" s="807"/>
      <c r="R14" s="807"/>
      <c r="S14" s="807"/>
      <c r="T14" s="807"/>
      <c r="U14" s="807"/>
      <c r="V14" s="957"/>
      <c r="W14" s="957"/>
      <c r="X14" s="965" t="s">
        <v>63</v>
      </c>
      <c r="Y14" s="957"/>
      <c r="Z14" s="957"/>
    </row>
    <row r="15" spans="1:28" ht="19.899999999999999" customHeight="1" x14ac:dyDescent="0.2">
      <c r="B15" s="952"/>
      <c r="C15" s="953"/>
      <c r="D15" s="956"/>
      <c r="E15" s="956"/>
      <c r="F15" s="956"/>
      <c r="G15" s="956"/>
      <c r="H15" s="956"/>
      <c r="I15" s="956"/>
      <c r="J15" s="956"/>
      <c r="K15" s="956"/>
      <c r="L15" s="956"/>
      <c r="M15" s="956"/>
      <c r="N15" s="956"/>
      <c r="O15" s="70"/>
      <c r="P15" s="287"/>
      <c r="Q15" s="807"/>
      <c r="R15" s="807"/>
      <c r="S15" s="968"/>
      <c r="T15" s="969"/>
      <c r="U15" s="808"/>
      <c r="V15" s="970"/>
      <c r="W15" s="970"/>
      <c r="X15" s="966"/>
      <c r="Y15" s="957"/>
      <c r="Z15" s="957"/>
      <c r="AB15" s="65">
        <v>872.92</v>
      </c>
    </row>
    <row r="16" spans="1:28" ht="15" customHeight="1" x14ac:dyDescent="0.2">
      <c r="B16" s="952"/>
      <c r="C16" s="953"/>
      <c r="D16" s="956"/>
      <c r="E16" s="956"/>
      <c r="F16" s="956"/>
      <c r="G16" s="956"/>
      <c r="H16" s="956"/>
      <c r="I16" s="956"/>
      <c r="J16" s="956"/>
      <c r="K16" s="956"/>
      <c r="L16" s="956"/>
      <c r="M16" s="956"/>
      <c r="N16" s="956"/>
      <c r="O16" s="70"/>
      <c r="P16" s="287"/>
      <c r="Q16" s="807"/>
      <c r="R16" s="807"/>
      <c r="S16" s="808"/>
      <c r="T16" s="808"/>
      <c r="U16" s="808"/>
      <c r="V16" s="970"/>
      <c r="W16" s="970"/>
      <c r="X16" s="966"/>
      <c r="Y16" s="957"/>
      <c r="Z16" s="957"/>
    </row>
    <row r="17" spans="2:26" ht="21" customHeight="1" x14ac:dyDescent="0.3">
      <c r="B17" s="952"/>
      <c r="C17" s="953"/>
      <c r="D17" s="956"/>
      <c r="E17" s="956"/>
      <c r="F17" s="956"/>
      <c r="G17" s="956"/>
      <c r="H17" s="956"/>
      <c r="I17" s="956"/>
      <c r="J17" s="956"/>
      <c r="K17" s="956"/>
      <c r="L17" s="956"/>
      <c r="M17" s="956"/>
      <c r="N17" s="956"/>
      <c r="O17" s="70"/>
      <c r="P17" s="287"/>
      <c r="Q17" s="807"/>
      <c r="R17" s="807"/>
      <c r="S17" s="808"/>
      <c r="T17" s="808"/>
      <c r="U17" s="459" t="s">
        <v>300</v>
      </c>
      <c r="V17" s="982">
        <f>872.92*0.95</f>
        <v>829.27399999999989</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807"/>
      <c r="R18" s="807"/>
      <c r="S18" s="808"/>
      <c r="T18" s="808"/>
      <c r="U18" s="808"/>
      <c r="V18" s="970"/>
      <c r="W18" s="970"/>
      <c r="X18" s="966"/>
      <c r="Y18" s="957"/>
      <c r="Z18" s="957"/>
    </row>
    <row r="19" spans="2:26" ht="19.149999999999999" customHeight="1" x14ac:dyDescent="0.2">
      <c r="B19" s="954"/>
      <c r="C19" s="955"/>
      <c r="D19" s="956"/>
      <c r="E19" s="956"/>
      <c r="F19" s="956"/>
      <c r="G19" s="956"/>
      <c r="H19" s="956"/>
      <c r="I19" s="956"/>
      <c r="J19" s="956"/>
      <c r="K19" s="956"/>
      <c r="L19" s="956"/>
      <c r="M19" s="956"/>
      <c r="N19" s="956"/>
      <c r="O19" s="70"/>
      <c r="P19" s="287"/>
      <c r="Q19" s="807"/>
      <c r="R19" s="807"/>
      <c r="S19" s="808"/>
      <c r="T19" s="808"/>
      <c r="U19" s="420"/>
      <c r="V19" s="968"/>
      <c r="W19" s="969"/>
      <c r="X19" s="966"/>
      <c r="Y19" s="984"/>
      <c r="Z19" s="984"/>
    </row>
    <row r="20" spans="2:26" ht="15.6" customHeight="1" x14ac:dyDescent="0.2">
      <c r="B20" s="231"/>
      <c r="C20" s="69"/>
      <c r="D20" s="68"/>
      <c r="E20" s="68"/>
      <c r="F20" s="68"/>
      <c r="G20" s="68"/>
      <c r="H20" s="83"/>
      <c r="I20" s="68"/>
      <c r="J20" s="68"/>
      <c r="K20" s="70"/>
      <c r="L20" s="70"/>
      <c r="M20" s="70"/>
      <c r="N20" s="214"/>
      <c r="O20" s="70"/>
      <c r="P20" s="287"/>
      <c r="Q20" s="807"/>
      <c r="R20" s="807"/>
      <c r="S20" s="807"/>
      <c r="T20" s="807"/>
      <c r="U20" s="807"/>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807"/>
      <c r="R21" s="807"/>
      <c r="S21" s="807"/>
      <c r="T21" s="807"/>
      <c r="U21" s="807"/>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807"/>
      <c r="R22" s="807"/>
      <c r="S22" s="807"/>
      <c r="T22" s="807"/>
      <c r="X22" s="966"/>
      <c r="Y22" s="421"/>
      <c r="Z22" s="421"/>
    </row>
    <row r="23" spans="2:26" ht="13.9" customHeight="1" x14ac:dyDescent="0.2">
      <c r="B23" s="213"/>
      <c r="C23" s="69"/>
      <c r="D23" s="68"/>
      <c r="E23" s="68"/>
      <c r="F23" s="68"/>
      <c r="G23" s="68"/>
      <c r="H23" s="83"/>
      <c r="I23" s="68"/>
      <c r="J23" s="68"/>
      <c r="K23" s="70"/>
      <c r="L23" s="70"/>
      <c r="M23" s="70"/>
      <c r="N23" s="214"/>
      <c r="O23" s="70"/>
      <c r="P23" s="287"/>
      <c r="Q23" s="807"/>
      <c r="R23" s="807"/>
      <c r="S23" s="807"/>
      <c r="T23" s="807"/>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807"/>
      <c r="R24" s="807"/>
      <c r="S24" s="807"/>
      <c r="T24" s="807"/>
      <c r="U24" s="807"/>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807"/>
      <c r="R25" s="807"/>
      <c r="S25" s="807"/>
      <c r="T25" s="807"/>
      <c r="U25" s="807"/>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807"/>
      <c r="R26" s="807"/>
      <c r="S26" s="807"/>
      <c r="T26" s="807"/>
      <c r="U26" s="807"/>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807"/>
      <c r="R27" s="807"/>
      <c r="S27" s="807"/>
      <c r="T27" s="807"/>
      <c r="U27" s="807"/>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807"/>
      <c r="R28" s="807"/>
      <c r="S28" s="807"/>
      <c r="T28" s="807"/>
      <c r="U28" s="807"/>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807"/>
      <c r="R29" s="807"/>
      <c r="S29" s="807"/>
      <c r="T29" s="807"/>
      <c r="U29" s="807"/>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807"/>
      <c r="R30" s="807"/>
      <c r="S30" s="807"/>
      <c r="T30" s="807"/>
      <c r="U30" s="807"/>
      <c r="V30" s="957"/>
      <c r="W30" s="957"/>
      <c r="X30" s="966"/>
      <c r="Y30" s="957"/>
      <c r="Z30" s="957"/>
    </row>
    <row r="31" spans="2:26" ht="13.9" customHeight="1" x14ac:dyDescent="0.2">
      <c r="B31" s="213"/>
      <c r="C31" s="69"/>
      <c r="D31" s="68"/>
      <c r="E31" s="68"/>
      <c r="F31" s="68"/>
      <c r="G31" s="68"/>
      <c r="H31" s="83"/>
      <c r="I31" s="68"/>
      <c r="J31" s="68"/>
      <c r="K31" s="68"/>
      <c r="L31" s="68"/>
      <c r="M31" s="68"/>
      <c r="N31" s="215"/>
      <c r="P31" s="287"/>
      <c r="Q31" s="807"/>
      <c r="R31" s="807"/>
      <c r="S31" s="807"/>
      <c r="T31" s="807"/>
      <c r="U31" s="807"/>
      <c r="V31" s="957"/>
      <c r="W31" s="957"/>
      <c r="X31" s="966"/>
      <c r="Y31" s="957"/>
      <c r="Z31" s="957"/>
    </row>
    <row r="32" spans="2:26" ht="13.9" customHeight="1" x14ac:dyDescent="0.2">
      <c r="B32" s="213"/>
      <c r="C32" s="69"/>
      <c r="D32" s="68"/>
      <c r="E32" s="68"/>
      <c r="F32" s="68"/>
      <c r="G32" s="68"/>
      <c r="H32" s="83"/>
      <c r="I32" s="68"/>
      <c r="J32" s="68"/>
      <c r="K32" s="68"/>
      <c r="L32" s="68"/>
      <c r="M32" s="68"/>
      <c r="N32" s="215"/>
      <c r="P32" s="287"/>
      <c r="Q32" s="807"/>
      <c r="R32" s="807"/>
      <c r="S32" s="807"/>
      <c r="T32" s="807"/>
      <c r="U32" s="807"/>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807"/>
      <c r="R33" s="807"/>
      <c r="S33" s="807"/>
      <c r="T33" s="807"/>
      <c r="U33" s="807"/>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807"/>
      <c r="R34" s="807"/>
      <c r="S34" s="807"/>
      <c r="T34" s="807"/>
      <c r="U34" s="807"/>
      <c r="V34" s="957"/>
      <c r="W34" s="957"/>
      <c r="X34" s="967"/>
      <c r="Y34" s="957"/>
      <c r="Z34" s="957"/>
    </row>
    <row r="35" spans="2:26" ht="20.45" customHeight="1" x14ac:dyDescent="0.25">
      <c r="B35" s="213"/>
      <c r="C35" s="69"/>
      <c r="D35" s="68"/>
      <c r="E35" s="68"/>
      <c r="F35" s="68"/>
      <c r="G35" s="68"/>
      <c r="H35" s="83"/>
      <c r="I35" s="68"/>
      <c r="J35" s="68"/>
      <c r="K35" s="68"/>
      <c r="L35" s="68"/>
      <c r="M35" s="68"/>
      <c r="N35" s="215"/>
      <c r="P35" s="288"/>
      <c r="Q35" s="289"/>
      <c r="R35" s="290"/>
      <c r="S35" s="291"/>
      <c r="T35" s="292"/>
      <c r="U35" s="293" t="s">
        <v>76</v>
      </c>
      <c r="V35" s="958">
        <f>SUM(V17:W19)</f>
        <v>829.27399999999989</v>
      </c>
      <c r="W35" s="958"/>
      <c r="X35" s="294"/>
      <c r="Y35" s="959"/>
      <c r="Z35" s="960"/>
    </row>
    <row r="36" spans="2:26" ht="13.9" customHeight="1" x14ac:dyDescent="0.2">
      <c r="B36" s="213"/>
      <c r="C36" s="69"/>
      <c r="D36" s="68"/>
      <c r="E36" s="68"/>
      <c r="F36" s="68"/>
      <c r="G36" s="68"/>
      <c r="H36" s="83"/>
      <c r="I36" s="68"/>
      <c r="J36" s="68"/>
      <c r="K36" s="68"/>
      <c r="L36" s="68"/>
      <c r="M36" s="68"/>
      <c r="N36" s="215"/>
      <c r="P36" s="216"/>
      <c r="X36" s="84"/>
      <c r="Y36" s="84"/>
      <c r="Z36" s="217"/>
    </row>
    <row r="37" spans="2:26" ht="13.9" customHeight="1" x14ac:dyDescent="0.2">
      <c r="B37" s="213"/>
      <c r="C37" s="69"/>
      <c r="D37" s="68"/>
      <c r="E37" s="68"/>
      <c r="F37" s="68"/>
      <c r="G37" s="68"/>
      <c r="H37" s="83"/>
      <c r="I37" s="68"/>
      <c r="J37" s="68"/>
      <c r="K37" s="68"/>
      <c r="L37" s="68"/>
      <c r="M37" s="68"/>
      <c r="N37" s="215"/>
      <c r="P37" s="961" t="s">
        <v>75</v>
      </c>
      <c r="Q37" s="962"/>
      <c r="R37" s="962"/>
      <c r="S37" s="962"/>
      <c r="T37" s="962"/>
      <c r="U37" s="962"/>
      <c r="V37" s="962"/>
      <c r="W37" s="962"/>
      <c r="X37" s="962"/>
      <c r="Y37" s="962"/>
      <c r="Z37" s="963"/>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t="s">
        <v>272</v>
      </c>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ht="15" x14ac:dyDescent="0.2">
      <c r="B75" s="213"/>
      <c r="C75" s="69"/>
      <c r="D75" s="68"/>
      <c r="E75" s="68"/>
      <c r="F75" s="68"/>
      <c r="G75" s="68"/>
      <c r="H75" s="83"/>
      <c r="I75" s="68"/>
      <c r="J75" s="68"/>
      <c r="K75" s="68"/>
      <c r="L75" s="68"/>
      <c r="M75" s="68"/>
      <c r="N75" s="215"/>
      <c r="P75" s="216"/>
      <c r="T75" s="964"/>
      <c r="U75" s="964"/>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ht="16.5" customHeight="1" x14ac:dyDescent="0.25">
      <c r="B78" s="213"/>
      <c r="C78" s="69"/>
      <c r="D78" s="68"/>
      <c r="E78" s="68"/>
      <c r="F78" s="68"/>
      <c r="G78" s="68"/>
      <c r="H78" s="83"/>
      <c r="I78" s="68"/>
      <c r="J78" s="68"/>
      <c r="K78" s="68"/>
      <c r="L78" s="68"/>
      <c r="M78" s="68"/>
      <c r="N78" s="215"/>
      <c r="P78" s="216"/>
      <c r="S78" s="374"/>
      <c r="T78" s="374"/>
      <c r="X78" s="84"/>
      <c r="Y78" s="84"/>
      <c r="Z78" s="217"/>
    </row>
    <row r="79" spans="2:26" ht="12.75" customHeight="1" x14ac:dyDescent="0.25">
      <c r="B79" s="216"/>
      <c r="N79" s="217"/>
      <c r="P79" s="216"/>
      <c r="S79" s="374"/>
      <c r="T79" s="374"/>
      <c r="X79" s="82"/>
      <c r="Y79" s="85"/>
      <c r="Z79" s="217"/>
    </row>
    <row r="80" spans="2:26" ht="12.75" customHeight="1" x14ac:dyDescent="0.2">
      <c r="B80" s="218"/>
      <c r="C80" s="219"/>
      <c r="D80" s="219"/>
      <c r="E80" s="219"/>
      <c r="F80" s="219"/>
      <c r="G80" s="219"/>
      <c r="H80" s="219"/>
      <c r="I80" s="219"/>
      <c r="J80" s="219"/>
      <c r="K80" s="219"/>
      <c r="L80" s="219"/>
      <c r="M80" s="219"/>
      <c r="N80" s="220"/>
      <c r="P80" s="218"/>
      <c r="Q80" s="219"/>
      <c r="R80" s="219"/>
      <c r="S80" s="219"/>
      <c r="T80" s="219"/>
      <c r="U80" s="219"/>
      <c r="V80" s="219"/>
      <c r="W80" s="219"/>
      <c r="X80" s="219"/>
      <c r="Y80" s="219"/>
      <c r="Z80" s="220"/>
    </row>
    <row r="82" spans="1:26" x14ac:dyDescent="0.2">
      <c r="B82" s="221"/>
      <c r="C82" s="210"/>
      <c r="D82" s="210"/>
      <c r="E82" s="210"/>
      <c r="F82" s="210"/>
      <c r="G82" s="210"/>
      <c r="H82" s="222"/>
      <c r="I82" s="222"/>
      <c r="J82" s="222"/>
      <c r="K82" s="222"/>
      <c r="L82" s="222"/>
      <c r="M82" s="222"/>
      <c r="N82" s="222"/>
      <c r="O82" s="222"/>
      <c r="P82" s="222"/>
      <c r="Q82" s="222"/>
      <c r="R82" s="222"/>
      <c r="S82" s="222"/>
      <c r="T82" s="222"/>
      <c r="U82" s="222"/>
      <c r="V82" s="222"/>
      <c r="W82" s="210"/>
      <c r="X82" s="210"/>
      <c r="Y82" s="210"/>
      <c r="Z82" s="223"/>
    </row>
    <row r="83" spans="1:26" x14ac:dyDescent="0.2">
      <c r="B83" s="216"/>
      <c r="C83" s="946"/>
      <c r="D83" s="946"/>
      <c r="E83" s="946"/>
      <c r="F83" s="946"/>
      <c r="H83" s="946"/>
      <c r="I83" s="946"/>
      <c r="J83" s="946"/>
      <c r="K83" s="946"/>
      <c r="M83" s="946"/>
      <c r="N83" s="946"/>
      <c r="O83" s="946"/>
      <c r="P83" s="946"/>
      <c r="R83" s="946"/>
      <c r="S83" s="946"/>
      <c r="T83" s="946"/>
      <c r="W83" s="946"/>
      <c r="X83" s="946"/>
      <c r="Y83" s="946"/>
      <c r="Z83" s="224"/>
    </row>
    <row r="84" spans="1:26" x14ac:dyDescent="0.2">
      <c r="B84" s="216"/>
      <c r="Z84" s="217"/>
    </row>
    <row r="85" spans="1:26" x14ac:dyDescent="0.2">
      <c r="B85" s="216"/>
      <c r="Z85" s="217"/>
    </row>
    <row r="86" spans="1:26" x14ac:dyDescent="0.2">
      <c r="B86" s="216"/>
      <c r="Z86" s="217"/>
    </row>
    <row r="87" spans="1:26" s="67" customFormat="1" ht="11.45" customHeight="1" x14ac:dyDescent="0.2">
      <c r="B87" s="226"/>
      <c r="C87" s="858"/>
      <c r="D87" s="858"/>
      <c r="E87" s="858"/>
      <c r="F87" s="858"/>
      <c r="H87" s="858"/>
      <c r="I87" s="858"/>
      <c r="J87" s="858"/>
      <c r="K87" s="858"/>
      <c r="M87" s="858"/>
      <c r="N87" s="858"/>
      <c r="O87" s="858"/>
      <c r="P87" s="858"/>
      <c r="R87" s="858"/>
      <c r="S87" s="858"/>
      <c r="T87" s="858"/>
      <c r="W87" s="858"/>
      <c r="X87" s="858"/>
      <c r="Y87" s="858"/>
      <c r="Z87" s="227"/>
    </row>
    <row r="88" spans="1:26" x14ac:dyDescent="0.2">
      <c r="B88" s="228"/>
      <c r="C88" s="229"/>
      <c r="D88" s="229"/>
      <c r="E88" s="229"/>
      <c r="F88" s="229"/>
      <c r="G88" s="229"/>
      <c r="H88" s="219"/>
      <c r="I88" s="219"/>
      <c r="J88" s="219"/>
      <c r="K88" s="219"/>
      <c r="L88" s="219"/>
      <c r="M88" s="219"/>
      <c r="N88" s="219"/>
      <c r="O88" s="219"/>
      <c r="P88" s="219"/>
      <c r="Q88" s="219"/>
      <c r="R88" s="219"/>
      <c r="S88" s="219"/>
      <c r="T88" s="219"/>
      <c r="U88" s="219"/>
      <c r="V88" s="219"/>
      <c r="W88" s="229"/>
      <c r="X88" s="229"/>
      <c r="Y88" s="229"/>
      <c r="Z88" s="230"/>
    </row>
    <row r="90" spans="1:26" x14ac:dyDescent="0.2">
      <c r="A90" s="66"/>
    </row>
  </sheetData>
  <mergeCells count="65">
    <mergeCell ref="B11:N11"/>
    <mergeCell ref="P11:Z11"/>
    <mergeCell ref="B13:C13"/>
    <mergeCell ref="D13:N13"/>
    <mergeCell ref="V13:W13"/>
    <mergeCell ref="Y13:Z13"/>
    <mergeCell ref="Y16:Z16"/>
    <mergeCell ref="V23:W23"/>
    <mergeCell ref="Y23:Z23"/>
    <mergeCell ref="V17:W17"/>
    <mergeCell ref="Y17:Z17"/>
    <mergeCell ref="V18:W18"/>
    <mergeCell ref="Y18:Z18"/>
    <mergeCell ref="V19:W19"/>
    <mergeCell ref="Y19:Z19"/>
    <mergeCell ref="V20:W20"/>
    <mergeCell ref="Y20:Z20"/>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V26:W26"/>
    <mergeCell ref="Y26:Z26"/>
    <mergeCell ref="V27:W27"/>
    <mergeCell ref="Y27:Z27"/>
    <mergeCell ref="V28:W28"/>
    <mergeCell ref="Y28:Z28"/>
    <mergeCell ref="V29:W29"/>
    <mergeCell ref="Y29:Z29"/>
    <mergeCell ref="V30:W30"/>
    <mergeCell ref="Y30:Z30"/>
    <mergeCell ref="V31:W31"/>
    <mergeCell ref="Y31:Z31"/>
    <mergeCell ref="V32:W32"/>
    <mergeCell ref="Y32:Z32"/>
    <mergeCell ref="V33:W33"/>
    <mergeCell ref="Y33:Z33"/>
    <mergeCell ref="V34:W34"/>
    <mergeCell ref="Y34:Z34"/>
    <mergeCell ref="V35:W35"/>
    <mergeCell ref="Y35:Z35"/>
    <mergeCell ref="P37:Z37"/>
    <mergeCell ref="T75:U75"/>
    <mergeCell ref="C83:F83"/>
    <mergeCell ref="H83:K83"/>
    <mergeCell ref="M83:P83"/>
    <mergeCell ref="R83:T83"/>
    <mergeCell ref="W83:Y83"/>
    <mergeCell ref="C87:F87"/>
    <mergeCell ref="H87:K87"/>
    <mergeCell ref="M87:P87"/>
    <mergeCell ref="R87:T87"/>
    <mergeCell ref="W87:Y87"/>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EC96E-3C0E-4C87-A856-8F85801185AE}">
  <sheetPr>
    <tabColor rgb="FFFF0000"/>
    <pageSetUpPr fitToPage="1"/>
  </sheetPr>
  <dimension ref="A1:AB102"/>
  <sheetViews>
    <sheetView showGridLines="0" view="pageBreakPreview" zoomScale="40" zoomScaleNormal="40" zoomScaleSheetLayoutView="40" workbookViewId="0">
      <selection activeCell="V15" sqref="V15:W15"/>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0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0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57" spans="3:8" ht="20.25" x14ac:dyDescent="0.3">
      <c r="C57" s="994"/>
      <c r="D57" s="994"/>
      <c r="E57" s="994"/>
      <c r="F57" s="994"/>
      <c r="G57" s="994"/>
      <c r="H57" s="994"/>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30">
    <mergeCell ref="C92:F92"/>
    <mergeCell ref="H92:K92"/>
    <mergeCell ref="M92:P92"/>
    <mergeCell ref="R92:T92"/>
    <mergeCell ref="W92:Y92"/>
    <mergeCell ref="B11:Z12"/>
    <mergeCell ref="B15:C20"/>
    <mergeCell ref="D15:Z20"/>
    <mergeCell ref="D27:F28"/>
    <mergeCell ref="C57:H57"/>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64C51-375C-41A6-9642-3B652D7FB6E5}">
  <sheetPr>
    <tabColor rgb="FFFF0000"/>
    <pageSetUpPr fitToPage="1"/>
  </sheetPr>
  <dimension ref="A1:AB102"/>
  <sheetViews>
    <sheetView showGridLines="0" view="pageBreakPreview" topLeftCell="A5" zoomScale="40" zoomScaleNormal="40" zoomScaleSheetLayoutView="40" workbookViewId="0">
      <selection activeCell="V15" sqref="V15:W15"/>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60.28515625" style="65" customWidth="1"/>
    <col min="24" max="24" width="18" style="65" customWidth="1"/>
    <col min="25" max="25" width="2.140625" style="65" customWidth="1"/>
    <col min="26" max="26" width="30"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0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0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2" spans="2:26" ht="13.5" thickBot="1" x14ac:dyDescent="0.25"/>
    <row r="23" spans="2:26" ht="27" thickBot="1" x14ac:dyDescent="0.45">
      <c r="W23" s="1014" t="s">
        <v>556</v>
      </c>
      <c r="X23" s="1015"/>
      <c r="Y23" s="1016"/>
    </row>
    <row r="24" spans="2:26" ht="25.5" x14ac:dyDescent="0.35">
      <c r="W24" s="478" t="s">
        <v>555</v>
      </c>
      <c r="X24" s="1017">
        <v>904.63</v>
      </c>
      <c r="Y24" s="1017"/>
    </row>
    <row r="25" spans="2:26" ht="25.5" x14ac:dyDescent="0.35">
      <c r="W25" s="472" t="s">
        <v>333</v>
      </c>
      <c r="X25" s="1018">
        <v>-14.23</v>
      </c>
      <c r="Y25" s="1018"/>
    </row>
    <row r="26" spans="2:26" ht="25.5" x14ac:dyDescent="0.35">
      <c r="W26" s="472" t="s">
        <v>334</v>
      </c>
      <c r="X26" s="1018">
        <v>0</v>
      </c>
      <c r="Y26" s="1018"/>
    </row>
    <row r="27" spans="2:26" ht="25.5" x14ac:dyDescent="0.35">
      <c r="D27" s="993"/>
      <c r="E27" s="993"/>
      <c r="F27" s="993"/>
      <c r="W27" s="472" t="s">
        <v>335</v>
      </c>
      <c r="X27" s="1018">
        <v>0</v>
      </c>
      <c r="Y27" s="1018"/>
    </row>
    <row r="28" spans="2:26" ht="25.5" x14ac:dyDescent="0.35">
      <c r="D28" s="993"/>
      <c r="E28" s="993"/>
      <c r="F28" s="993"/>
      <c r="W28" s="473" t="s">
        <v>336</v>
      </c>
      <c r="X28" s="1019">
        <f>SUM(X24:Y27)</f>
        <v>890.4</v>
      </c>
      <c r="Y28" s="1019"/>
    </row>
    <row r="29" spans="2:26" ht="25.5" x14ac:dyDescent="0.35">
      <c r="W29" s="474"/>
      <c r="X29" s="1010"/>
      <c r="Y29" s="1010"/>
    </row>
    <row r="30" spans="2:26" ht="25.5" x14ac:dyDescent="0.35">
      <c r="W30" s="475" t="s">
        <v>337</v>
      </c>
      <c r="X30" s="1013">
        <v>872.92</v>
      </c>
      <c r="Y30" s="1013"/>
    </row>
    <row r="31" spans="2:26" ht="25.5" x14ac:dyDescent="0.35">
      <c r="W31" s="474"/>
      <c r="X31" s="1010"/>
      <c r="Y31" s="1010"/>
    </row>
    <row r="32" spans="2:26" ht="25.5" x14ac:dyDescent="0.35">
      <c r="W32" s="476"/>
      <c r="X32" s="1011"/>
      <c r="Y32" s="1011"/>
    </row>
    <row r="33" spans="23:25" ht="25.5" x14ac:dyDescent="0.35">
      <c r="W33" s="477" t="s">
        <v>338</v>
      </c>
      <c r="X33" s="1012">
        <f>X30-X28</f>
        <v>-17.480000000000018</v>
      </c>
      <c r="Y33" s="1012"/>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40">
    <mergeCell ref="X30:Y30"/>
    <mergeCell ref="B11:Z12"/>
    <mergeCell ref="B15:C20"/>
    <mergeCell ref="D15:Z20"/>
    <mergeCell ref="W23:Y23"/>
    <mergeCell ref="X24:Y24"/>
    <mergeCell ref="X25:Y25"/>
    <mergeCell ref="X26:Y26"/>
    <mergeCell ref="D27:F28"/>
    <mergeCell ref="X27:Y27"/>
    <mergeCell ref="X28:Y28"/>
    <mergeCell ref="X29:Y29"/>
    <mergeCell ref="X31:Y31"/>
    <mergeCell ref="X32:Y32"/>
    <mergeCell ref="X33:Y33"/>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1" fitToHeight="0" orientation="landscape" r:id="rId1"/>
  <headerFooter>
    <oddFooter>&amp;L&amp;10ADMÓN. - ESTIMACIÓN - HOJA VIAJERA&amp;R&amp;P/&amp;N</oddFooter>
  </headerFooter>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A7ECA-8659-4DFD-9D12-71239AEFEA99}">
  <sheetPr>
    <tabColor rgb="FFFF0000"/>
    <pageSetUpPr fitToPage="1"/>
  </sheetPr>
  <dimension ref="A1:AB102"/>
  <sheetViews>
    <sheetView showGridLines="0" view="pageBreakPreview" zoomScale="40" zoomScaleNormal="40" zoomScaleSheetLayoutView="40" workbookViewId="0">
      <selection activeCell="V15" sqref="V15:W15"/>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0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0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410</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B11:Z12"/>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C5938-710F-4726-A9BB-2F47DA9B2751}">
  <sheetPr>
    <tabColor rgb="FF00B0F0"/>
    <pageSetUpPr fitToPage="1"/>
  </sheetPr>
  <dimension ref="A1:AB98"/>
  <sheetViews>
    <sheetView showGridLines="0" view="pageBreakPreview" topLeftCell="A3" zoomScale="40" zoomScaleNormal="40" zoomScaleSheetLayoutView="40" workbookViewId="0">
      <selection activeCell="T5" sqref="T5:T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17.710937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27"/>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27"/>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659</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659</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304">
        <f>'03 Desglose f'!CF8</f>
        <v>45986</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530"/>
      <c r="V13" s="1035" t="s">
        <v>58</v>
      </c>
      <c r="W13" s="1036"/>
      <c r="X13" s="530" t="s">
        <v>67</v>
      </c>
      <c r="Y13" s="1035" t="s">
        <v>78</v>
      </c>
      <c r="Z13" s="1036"/>
    </row>
    <row r="14" spans="1:28" ht="14.25" customHeight="1" x14ac:dyDescent="0.2">
      <c r="B14" s="950" t="s">
        <v>181</v>
      </c>
      <c r="C14" s="951"/>
      <c r="D14" s="956" t="str">
        <f>'[6]03 Desglose'!D79</f>
        <v>Renta de Torre Grua para elevacion de materiales. Incluye: equipo, herramienta, operación, accesorios, consumos, mantenimiento.</v>
      </c>
      <c r="E14" s="956"/>
      <c r="F14" s="956"/>
      <c r="G14" s="956"/>
      <c r="H14" s="956"/>
      <c r="I14" s="956"/>
      <c r="J14" s="956"/>
      <c r="K14" s="956"/>
      <c r="L14" s="956"/>
      <c r="M14" s="956"/>
      <c r="N14" s="956"/>
      <c r="P14" s="286"/>
      <c r="Q14" s="528"/>
      <c r="R14" s="528"/>
      <c r="S14" s="528"/>
      <c r="T14" s="528"/>
      <c r="U14" s="528"/>
      <c r="V14" s="1024"/>
      <c r="W14" s="1025"/>
      <c r="X14" s="965" t="s">
        <v>131</v>
      </c>
      <c r="Y14" s="1024"/>
      <c r="Z14" s="1025"/>
    </row>
    <row r="15" spans="1:28" ht="19.899999999999999" customHeight="1" x14ac:dyDescent="0.2">
      <c r="B15" s="952"/>
      <c r="C15" s="953"/>
      <c r="D15" s="956"/>
      <c r="E15" s="956"/>
      <c r="F15" s="956"/>
      <c r="G15" s="956"/>
      <c r="H15" s="956"/>
      <c r="I15" s="956"/>
      <c r="J15" s="956"/>
      <c r="K15" s="956"/>
      <c r="L15" s="956"/>
      <c r="M15" s="956"/>
      <c r="N15" s="956"/>
      <c r="O15" s="70"/>
      <c r="P15" s="287"/>
      <c r="Q15" s="528"/>
      <c r="R15" s="528"/>
      <c r="S15" s="968"/>
      <c r="T15" s="969"/>
      <c r="U15" s="529"/>
      <c r="V15" s="968"/>
      <c r="W15" s="969"/>
      <c r="X15" s="966"/>
      <c r="Y15" s="1024"/>
      <c r="Z15" s="1025"/>
    </row>
    <row r="16" spans="1:28" ht="15" customHeight="1" x14ac:dyDescent="0.2">
      <c r="B16" s="952"/>
      <c r="C16" s="953"/>
      <c r="D16" s="956"/>
      <c r="E16" s="956"/>
      <c r="F16" s="956"/>
      <c r="G16" s="956"/>
      <c r="H16" s="956"/>
      <c r="I16" s="956"/>
      <c r="J16" s="956"/>
      <c r="K16" s="956"/>
      <c r="L16" s="956"/>
      <c r="M16" s="956"/>
      <c r="N16" s="956"/>
      <c r="O16" s="70"/>
      <c r="P16" s="287"/>
      <c r="Q16" s="528"/>
      <c r="R16" s="528"/>
      <c r="S16" s="529"/>
      <c r="T16" s="529"/>
      <c r="U16" s="529"/>
      <c r="V16" s="968"/>
      <c r="W16" s="969"/>
      <c r="X16" s="966"/>
      <c r="Y16" s="1024"/>
      <c r="Z16" s="1025"/>
    </row>
    <row r="17" spans="2:26" ht="21" customHeight="1" x14ac:dyDescent="0.3">
      <c r="B17" s="952"/>
      <c r="C17" s="953"/>
      <c r="D17" s="956"/>
      <c r="E17" s="956"/>
      <c r="F17" s="956"/>
      <c r="G17" s="956"/>
      <c r="H17" s="956"/>
      <c r="I17" s="956"/>
      <c r="J17" s="956"/>
      <c r="K17" s="956"/>
      <c r="L17" s="956"/>
      <c r="M17" s="956"/>
      <c r="N17" s="956"/>
      <c r="O17" s="70"/>
      <c r="P17" s="287"/>
      <c r="Q17" s="528"/>
      <c r="R17" s="528"/>
      <c r="S17" s="529"/>
      <c r="T17" s="529"/>
      <c r="U17" s="459" t="s">
        <v>641</v>
      </c>
      <c r="V17" s="982">
        <v>1</v>
      </c>
      <c r="W17" s="1030"/>
      <c r="X17" s="966"/>
      <c r="Y17" s="1031" t="s">
        <v>642</v>
      </c>
      <c r="Z17" s="1032"/>
    </row>
    <row r="18" spans="2:26" ht="15" customHeight="1" x14ac:dyDescent="0.2">
      <c r="B18" s="952"/>
      <c r="C18" s="953"/>
      <c r="D18" s="956"/>
      <c r="E18" s="956"/>
      <c r="F18" s="956"/>
      <c r="G18" s="956"/>
      <c r="H18" s="956"/>
      <c r="I18" s="956"/>
      <c r="J18" s="956"/>
      <c r="K18" s="956"/>
      <c r="L18" s="956"/>
      <c r="M18" s="956"/>
      <c r="N18" s="956"/>
      <c r="O18" s="70"/>
      <c r="P18" s="287"/>
      <c r="Q18" s="528"/>
      <c r="R18" s="528"/>
      <c r="S18" s="529"/>
      <c r="T18" s="529"/>
      <c r="U18" s="529"/>
      <c r="V18" s="968"/>
      <c r="W18" s="969"/>
      <c r="X18" s="966"/>
      <c r="Y18" s="1024"/>
      <c r="Z18" s="1025"/>
    </row>
    <row r="19" spans="2:26" ht="19.149999999999999" customHeight="1" x14ac:dyDescent="0.2">
      <c r="B19" s="954"/>
      <c r="C19" s="955"/>
      <c r="D19" s="956"/>
      <c r="E19" s="956"/>
      <c r="F19" s="956"/>
      <c r="G19" s="956"/>
      <c r="H19" s="956"/>
      <c r="I19" s="956"/>
      <c r="J19" s="956"/>
      <c r="K19" s="956"/>
      <c r="L19" s="956"/>
      <c r="M19" s="956"/>
      <c r="N19" s="956"/>
      <c r="O19" s="70"/>
      <c r="P19" s="287"/>
      <c r="Q19" s="528"/>
      <c r="R19" s="528"/>
      <c r="S19" s="529"/>
      <c r="T19" s="529"/>
      <c r="U19" s="420"/>
      <c r="V19" s="968"/>
      <c r="W19" s="969"/>
      <c r="X19" s="966"/>
      <c r="Y19" s="1033"/>
      <c r="Z19" s="1034"/>
    </row>
    <row r="20" spans="2:26" ht="15.6" customHeight="1" x14ac:dyDescent="0.2">
      <c r="B20" s="231"/>
      <c r="C20" s="69"/>
      <c r="D20" s="68"/>
      <c r="E20" s="68"/>
      <c r="F20" s="68"/>
      <c r="G20" s="68"/>
      <c r="H20" s="83"/>
      <c r="I20" s="68"/>
      <c r="J20" s="68"/>
      <c r="K20" s="70"/>
      <c r="L20" s="70"/>
      <c r="M20" s="70"/>
      <c r="N20" s="214"/>
      <c r="O20" s="70"/>
      <c r="P20" s="287"/>
      <c r="Q20" s="528"/>
      <c r="R20" s="528"/>
      <c r="S20" s="528"/>
      <c r="T20" s="528"/>
      <c r="U20" s="528"/>
      <c r="V20" s="1024"/>
      <c r="W20" s="1025"/>
      <c r="X20" s="966"/>
      <c r="Y20" s="1028"/>
      <c r="Z20" s="1029"/>
    </row>
    <row r="21" spans="2:26" ht="15.6" customHeight="1" x14ac:dyDescent="0.25">
      <c r="B21" s="947" t="s">
        <v>77</v>
      </c>
      <c r="C21" s="948"/>
      <c r="D21" s="948"/>
      <c r="E21" s="948"/>
      <c r="F21" s="948"/>
      <c r="G21" s="948"/>
      <c r="H21" s="948"/>
      <c r="I21" s="948"/>
      <c r="J21" s="948"/>
      <c r="K21" s="948"/>
      <c r="L21" s="948"/>
      <c r="M21" s="948"/>
      <c r="N21" s="949"/>
      <c r="O21" s="70"/>
      <c r="P21" s="287"/>
      <c r="Q21" s="528"/>
      <c r="R21" s="528"/>
      <c r="S21" s="528"/>
      <c r="T21" s="528"/>
      <c r="U21" s="528"/>
      <c r="V21" s="1024"/>
      <c r="W21" s="1025"/>
      <c r="X21" s="966"/>
      <c r="Y21" s="1026"/>
      <c r="Z21" s="1027"/>
    </row>
    <row r="22" spans="2:26" ht="13.9" customHeight="1" x14ac:dyDescent="0.2">
      <c r="B22" s="213"/>
      <c r="C22" s="69"/>
      <c r="D22" s="68"/>
      <c r="E22" s="68"/>
      <c r="F22" s="68"/>
      <c r="G22" s="68"/>
      <c r="H22" s="83"/>
      <c r="I22" s="68"/>
      <c r="J22" s="68"/>
      <c r="K22" s="70"/>
      <c r="L22" s="70"/>
      <c r="M22" s="70"/>
      <c r="N22" s="214"/>
      <c r="O22" s="70"/>
      <c r="P22" s="287"/>
      <c r="Q22" s="528"/>
      <c r="R22" s="528"/>
      <c r="S22" s="528"/>
      <c r="T22" s="528"/>
      <c r="X22" s="966"/>
      <c r="Y22" s="421"/>
      <c r="Z22" s="421"/>
    </row>
    <row r="23" spans="2:26" ht="13.9" customHeight="1" x14ac:dyDescent="0.2">
      <c r="B23" s="213"/>
      <c r="C23" s="69"/>
      <c r="D23" s="68"/>
      <c r="E23" s="68"/>
      <c r="F23" s="68"/>
      <c r="G23" s="68"/>
      <c r="H23" s="83"/>
      <c r="I23" s="68"/>
      <c r="J23" s="68"/>
      <c r="K23" s="70"/>
      <c r="L23" s="70"/>
      <c r="M23" s="70"/>
      <c r="N23" s="214"/>
      <c r="O23" s="70"/>
      <c r="P23" s="287"/>
      <c r="Q23" s="528"/>
      <c r="R23" s="528"/>
      <c r="S23" s="528"/>
      <c r="T23" s="528"/>
      <c r="U23" s="420"/>
      <c r="V23" s="1024"/>
      <c r="W23" s="1025"/>
      <c r="X23" s="966"/>
      <c r="Y23" s="1028"/>
      <c r="Z23" s="1029"/>
    </row>
    <row r="24" spans="2:26" ht="13.9" customHeight="1" x14ac:dyDescent="0.2">
      <c r="B24" s="213"/>
      <c r="C24" s="69"/>
      <c r="D24" s="68"/>
      <c r="E24" s="68"/>
      <c r="F24" s="68"/>
      <c r="G24" s="68"/>
      <c r="H24" s="83"/>
      <c r="I24" s="68"/>
      <c r="J24" s="68"/>
      <c r="K24" s="70"/>
      <c r="L24" s="70"/>
      <c r="M24" s="70"/>
      <c r="N24" s="214"/>
      <c r="O24" s="70"/>
      <c r="P24" s="287"/>
      <c r="Q24" s="528"/>
      <c r="R24" s="528"/>
      <c r="S24" s="528"/>
      <c r="T24" s="528"/>
      <c r="U24" s="528"/>
      <c r="V24" s="1024"/>
      <c r="W24" s="1025"/>
      <c r="X24" s="966"/>
      <c r="Y24" s="1028"/>
      <c r="Z24" s="1029"/>
    </row>
    <row r="25" spans="2:26" ht="13.9" customHeight="1" x14ac:dyDescent="0.2">
      <c r="B25" s="213"/>
      <c r="C25" s="69"/>
      <c r="D25" s="68"/>
      <c r="E25" s="68"/>
      <c r="F25" s="68"/>
      <c r="G25" s="68"/>
      <c r="H25" s="83"/>
      <c r="I25" s="68"/>
      <c r="J25" s="68"/>
      <c r="K25" s="70"/>
      <c r="L25" s="70"/>
      <c r="M25" s="70"/>
      <c r="N25" s="214"/>
      <c r="O25" s="70"/>
      <c r="P25" s="287"/>
      <c r="Q25" s="528"/>
      <c r="R25" s="528"/>
      <c r="S25" s="528"/>
      <c r="T25" s="528"/>
      <c r="U25" s="528"/>
      <c r="V25" s="1024"/>
      <c r="W25" s="1025"/>
      <c r="X25" s="966"/>
      <c r="Y25" s="1028"/>
      <c r="Z25" s="1029"/>
    </row>
    <row r="26" spans="2:26" ht="13.9" customHeight="1" x14ac:dyDescent="0.2">
      <c r="B26" s="213"/>
      <c r="C26" s="69"/>
      <c r="D26" s="68"/>
      <c r="E26" s="68"/>
      <c r="F26" s="68"/>
      <c r="G26" s="68"/>
      <c r="H26" s="83"/>
      <c r="I26" s="68"/>
      <c r="J26" s="68"/>
      <c r="K26" s="70"/>
      <c r="L26" s="70"/>
      <c r="M26" s="70"/>
      <c r="N26" s="214"/>
      <c r="O26" s="70"/>
      <c r="P26" s="287"/>
      <c r="Q26" s="528"/>
      <c r="R26" s="528"/>
      <c r="S26" s="528"/>
      <c r="T26" s="528"/>
      <c r="U26" s="528"/>
      <c r="V26" s="1024"/>
      <c r="W26" s="1025"/>
      <c r="X26" s="966"/>
      <c r="Y26" s="1024"/>
      <c r="Z26" s="1025"/>
    </row>
    <row r="27" spans="2:26" ht="13.9" customHeight="1" x14ac:dyDescent="0.2">
      <c r="B27" s="213"/>
      <c r="C27" s="69"/>
      <c r="D27" s="68"/>
      <c r="E27" s="68"/>
      <c r="F27" s="68"/>
      <c r="G27" s="68"/>
      <c r="H27" s="83"/>
      <c r="I27" s="68"/>
      <c r="J27" s="68"/>
      <c r="K27" s="70"/>
      <c r="L27" s="70"/>
      <c r="M27" s="70"/>
      <c r="N27" s="214"/>
      <c r="O27" s="70"/>
      <c r="P27" s="287"/>
      <c r="Q27" s="528"/>
      <c r="R27" s="528"/>
      <c r="S27" s="528"/>
      <c r="T27" s="528"/>
      <c r="U27" s="528"/>
      <c r="V27" s="1024"/>
      <c r="W27" s="1025"/>
      <c r="X27" s="966"/>
      <c r="Y27" s="1024"/>
      <c r="Z27" s="1025"/>
    </row>
    <row r="28" spans="2:26" ht="13.9" customHeight="1" x14ac:dyDescent="0.2">
      <c r="B28" s="213"/>
      <c r="C28" s="69"/>
      <c r="D28" s="68"/>
      <c r="E28" s="68"/>
      <c r="F28" s="68"/>
      <c r="G28" s="68"/>
      <c r="H28" s="83"/>
      <c r="I28" s="68"/>
      <c r="J28" s="68"/>
      <c r="K28" s="70"/>
      <c r="L28" s="70"/>
      <c r="M28" s="70"/>
      <c r="N28" s="214"/>
      <c r="O28" s="70"/>
      <c r="P28" s="287"/>
      <c r="Q28" s="528"/>
      <c r="R28" s="528"/>
      <c r="S28" s="528"/>
      <c r="T28" s="528"/>
      <c r="U28" s="528"/>
      <c r="V28" s="1024"/>
      <c r="W28" s="1025"/>
      <c r="X28" s="966"/>
      <c r="Y28" s="1024"/>
      <c r="Z28" s="1025"/>
    </row>
    <row r="29" spans="2:26" ht="13.9" customHeight="1" x14ac:dyDescent="0.2">
      <c r="B29" s="213"/>
      <c r="C29" s="69"/>
      <c r="D29" s="68"/>
      <c r="E29" s="68"/>
      <c r="F29" s="68"/>
      <c r="G29" s="68"/>
      <c r="H29" s="83"/>
      <c r="I29" s="68"/>
      <c r="J29" s="68"/>
      <c r="K29" s="70"/>
      <c r="L29" s="70"/>
      <c r="M29" s="70"/>
      <c r="N29" s="214"/>
      <c r="O29" s="70"/>
      <c r="P29" s="287"/>
      <c r="Q29" s="528"/>
      <c r="R29" s="528"/>
      <c r="S29" s="528"/>
      <c r="T29" s="528"/>
      <c r="U29" s="528"/>
      <c r="V29" s="1024"/>
      <c r="W29" s="1025"/>
      <c r="X29" s="966"/>
      <c r="Y29" s="1024"/>
      <c r="Z29" s="1025"/>
    </row>
    <row r="30" spans="2:26" ht="13.9" customHeight="1" x14ac:dyDescent="0.2">
      <c r="B30" s="213"/>
      <c r="C30" s="69"/>
      <c r="D30" s="68"/>
      <c r="E30" s="68"/>
      <c r="F30" s="68"/>
      <c r="G30" s="68"/>
      <c r="H30" s="83"/>
      <c r="I30" s="68"/>
      <c r="J30" s="68"/>
      <c r="K30" s="70"/>
      <c r="L30" s="70"/>
      <c r="M30" s="70"/>
      <c r="N30" s="214"/>
      <c r="O30" s="70"/>
      <c r="P30" s="287"/>
      <c r="Q30" s="528"/>
      <c r="R30" s="528"/>
      <c r="S30" s="528"/>
      <c r="T30" s="528"/>
      <c r="U30" s="528"/>
      <c r="V30" s="1024"/>
      <c r="W30" s="1025"/>
      <c r="X30" s="966"/>
      <c r="Y30" s="1024"/>
      <c r="Z30" s="1025"/>
    </row>
    <row r="31" spans="2:26" ht="13.9" customHeight="1" x14ac:dyDescent="0.2">
      <c r="B31" s="213"/>
      <c r="C31" s="69"/>
      <c r="D31" s="68"/>
      <c r="E31" s="68"/>
      <c r="F31" s="68"/>
      <c r="G31" s="68"/>
      <c r="H31" s="83"/>
      <c r="I31" s="68"/>
      <c r="J31" s="68"/>
      <c r="K31" s="70"/>
      <c r="L31" s="70"/>
      <c r="M31" s="70"/>
      <c r="N31" s="214"/>
      <c r="O31" s="70"/>
      <c r="P31" s="287"/>
      <c r="Q31" s="528"/>
      <c r="R31" s="528"/>
      <c r="S31" s="528"/>
      <c r="T31" s="528"/>
      <c r="U31" s="528"/>
      <c r="V31" s="1024"/>
      <c r="W31" s="1025"/>
      <c r="X31" s="966"/>
      <c r="Y31" s="1024"/>
      <c r="Z31" s="1025"/>
    </row>
    <row r="32" spans="2:26" ht="13.9" customHeight="1" x14ac:dyDescent="0.2">
      <c r="B32" s="213"/>
      <c r="C32" s="69"/>
      <c r="D32" s="68"/>
      <c r="E32" s="68"/>
      <c r="F32" s="68"/>
      <c r="G32" s="68"/>
      <c r="H32" s="83"/>
      <c r="I32" s="68"/>
      <c r="J32" s="68"/>
      <c r="K32" s="68"/>
      <c r="L32" s="68"/>
      <c r="M32" s="68"/>
      <c r="N32" s="215"/>
      <c r="P32" s="287"/>
      <c r="Q32" s="528"/>
      <c r="R32" s="528"/>
      <c r="S32" s="528"/>
      <c r="T32" s="528"/>
      <c r="U32" s="528"/>
      <c r="V32" s="1024"/>
      <c r="W32" s="1025"/>
      <c r="X32" s="966"/>
      <c r="Y32" s="1024"/>
      <c r="Z32" s="1025"/>
    </row>
    <row r="33" spans="2:26" ht="13.9" customHeight="1" x14ac:dyDescent="0.2">
      <c r="B33" s="213"/>
      <c r="C33" s="69"/>
      <c r="D33" s="68"/>
      <c r="E33" s="68"/>
      <c r="F33" s="68"/>
      <c r="G33" s="68"/>
      <c r="H33" s="83"/>
      <c r="I33" s="68"/>
      <c r="J33" s="68"/>
      <c r="K33" s="68"/>
      <c r="L33" s="68"/>
      <c r="M33" s="68"/>
      <c r="N33" s="215"/>
      <c r="P33" s="287"/>
      <c r="Q33" s="528"/>
      <c r="R33" s="528"/>
      <c r="S33" s="528"/>
      <c r="T33" s="528"/>
      <c r="U33" s="528"/>
      <c r="V33" s="1024"/>
      <c r="W33" s="1025"/>
      <c r="X33" s="966"/>
      <c r="Y33" s="1024"/>
      <c r="Z33" s="1025"/>
    </row>
    <row r="34" spans="2:26" ht="13.9" customHeight="1" x14ac:dyDescent="0.2">
      <c r="B34" s="213"/>
      <c r="C34" s="69"/>
      <c r="D34" s="68"/>
      <c r="E34" s="68"/>
      <c r="F34" s="68"/>
      <c r="G34" s="68"/>
      <c r="H34" s="83"/>
      <c r="I34" s="68"/>
      <c r="J34" s="68"/>
      <c r="K34" s="68"/>
      <c r="L34" s="68"/>
      <c r="M34" s="68"/>
      <c r="N34" s="215"/>
      <c r="P34" s="287"/>
      <c r="Q34" s="528"/>
      <c r="R34" s="528"/>
      <c r="S34" s="528"/>
      <c r="T34" s="528"/>
      <c r="U34" s="528"/>
      <c r="V34" s="1024"/>
      <c r="W34" s="1025"/>
      <c r="X34" s="967"/>
      <c r="Y34" s="1024"/>
      <c r="Z34" s="1025"/>
    </row>
    <row r="35" spans="2:26" ht="18" x14ac:dyDescent="0.25">
      <c r="B35" s="213"/>
      <c r="C35" s="69"/>
      <c r="D35" s="68"/>
      <c r="E35" s="68"/>
      <c r="F35" s="68"/>
      <c r="G35" s="68"/>
      <c r="H35" s="83"/>
      <c r="I35" s="68"/>
      <c r="J35" s="68"/>
      <c r="K35" s="68"/>
      <c r="L35" s="68"/>
      <c r="M35" s="68"/>
      <c r="N35" s="215"/>
      <c r="P35" s="288"/>
      <c r="Q35" s="289"/>
      <c r="R35" s="290"/>
      <c r="S35" s="291"/>
      <c r="T35" s="292"/>
      <c r="U35" s="293" t="s">
        <v>76</v>
      </c>
      <c r="V35" s="1020">
        <f>SUM(V17:W19)</f>
        <v>1</v>
      </c>
      <c r="W35" s="1021"/>
      <c r="X35" s="294"/>
      <c r="Y35" s="1022"/>
      <c r="Z35" s="1023"/>
    </row>
    <row r="36" spans="2:26" x14ac:dyDescent="0.2">
      <c r="B36" s="213"/>
      <c r="C36" s="69"/>
      <c r="D36" s="68"/>
      <c r="E36" s="68"/>
      <c r="F36" s="68"/>
      <c r="G36" s="68"/>
      <c r="H36" s="83"/>
      <c r="I36" s="68"/>
      <c r="J36" s="68"/>
      <c r="K36" s="68"/>
      <c r="L36" s="68"/>
      <c r="M36" s="68"/>
      <c r="N36" s="215"/>
      <c r="P36" s="216"/>
      <c r="X36" s="84"/>
      <c r="Y36" s="84"/>
      <c r="Z36" s="217"/>
    </row>
    <row r="37" spans="2:26"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999" t="s">
        <v>75</v>
      </c>
      <c r="Q38" s="999"/>
      <c r="R38" s="999"/>
      <c r="S38" s="999"/>
      <c r="T38" s="999"/>
      <c r="U38" s="999"/>
      <c r="V38" s="999"/>
      <c r="W38" s="999"/>
      <c r="X38" s="999"/>
      <c r="Y38" s="999"/>
      <c r="Z38" s="999"/>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t="s">
        <v>272</v>
      </c>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x14ac:dyDescent="0.2">
      <c r="B75" s="213"/>
      <c r="C75" s="69"/>
      <c r="D75" s="68"/>
      <c r="E75" s="68"/>
      <c r="F75" s="68"/>
      <c r="G75" s="68"/>
      <c r="H75" s="83"/>
      <c r="I75" s="68"/>
      <c r="J75" s="68"/>
      <c r="K75" s="68"/>
      <c r="L75" s="68"/>
      <c r="M75" s="68"/>
      <c r="N75" s="215"/>
      <c r="P75" s="216"/>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x14ac:dyDescent="0.2">
      <c r="B78" s="213"/>
      <c r="C78" s="69"/>
      <c r="D78" s="68"/>
      <c r="E78" s="68"/>
      <c r="F78" s="68"/>
      <c r="G78" s="68"/>
      <c r="H78" s="83"/>
      <c r="I78" s="68"/>
      <c r="J78" s="68"/>
      <c r="K78" s="68"/>
      <c r="L78" s="68"/>
      <c r="M78" s="68"/>
      <c r="N78" s="215"/>
      <c r="P78" s="216"/>
      <c r="X78" s="84"/>
      <c r="Y78" s="84"/>
      <c r="Z78" s="217"/>
    </row>
    <row r="79" spans="2:26" x14ac:dyDescent="0.2">
      <c r="B79" s="213"/>
      <c r="C79" s="69"/>
      <c r="D79" s="68"/>
      <c r="E79" s="68"/>
      <c r="F79" s="68"/>
      <c r="G79" s="68"/>
      <c r="H79" s="83"/>
      <c r="I79" s="68"/>
      <c r="J79" s="68"/>
      <c r="K79" s="68"/>
      <c r="L79" s="68"/>
      <c r="M79" s="68"/>
      <c r="N79" s="215"/>
      <c r="P79" s="216"/>
      <c r="X79" s="84"/>
      <c r="Y79" s="84"/>
      <c r="Z79" s="217"/>
    </row>
    <row r="80" spans="2:26" x14ac:dyDescent="0.2">
      <c r="B80" s="213"/>
      <c r="C80" s="69"/>
      <c r="D80" s="68"/>
      <c r="E80" s="68"/>
      <c r="F80" s="68"/>
      <c r="G80" s="68"/>
      <c r="H80" s="83"/>
      <c r="I80" s="68"/>
      <c r="J80" s="68"/>
      <c r="K80" s="68"/>
      <c r="L80" s="68"/>
      <c r="M80" s="68"/>
      <c r="N80" s="215"/>
      <c r="P80" s="216"/>
      <c r="X80" s="84"/>
      <c r="Y80" s="84"/>
      <c r="Z80" s="217"/>
    </row>
    <row r="81" spans="2:26" x14ac:dyDescent="0.2">
      <c r="B81" s="213"/>
      <c r="C81" s="69"/>
      <c r="D81" s="68"/>
      <c r="E81" s="68"/>
      <c r="F81" s="68"/>
      <c r="G81" s="68"/>
      <c r="H81" s="83"/>
      <c r="I81" s="68"/>
      <c r="J81" s="68"/>
      <c r="K81" s="68"/>
      <c r="L81" s="68"/>
      <c r="M81" s="68"/>
      <c r="N81" s="215"/>
      <c r="P81" s="216"/>
      <c r="X81" s="84"/>
      <c r="Y81" s="84"/>
      <c r="Z81" s="217"/>
    </row>
    <row r="82" spans="2:26" x14ac:dyDescent="0.2">
      <c r="B82" s="213"/>
      <c r="C82" s="69"/>
      <c r="D82" s="68"/>
      <c r="E82" s="68"/>
      <c r="F82" s="68"/>
      <c r="G82" s="68"/>
      <c r="H82" s="83"/>
      <c r="I82" s="68"/>
      <c r="J82" s="68"/>
      <c r="K82" s="68"/>
      <c r="L82" s="68"/>
      <c r="M82" s="68"/>
      <c r="N82" s="215"/>
      <c r="P82" s="216"/>
      <c r="T82" s="998"/>
      <c r="U82" s="964"/>
      <c r="X82" s="84"/>
      <c r="Y82" s="84"/>
      <c r="Z82" s="217"/>
    </row>
    <row r="83" spans="2:26" x14ac:dyDescent="0.2">
      <c r="B83" s="213"/>
      <c r="C83" s="69"/>
      <c r="D83" s="68"/>
      <c r="E83" s="68"/>
      <c r="F83" s="68"/>
      <c r="G83" s="68"/>
      <c r="H83" s="83"/>
      <c r="I83" s="68"/>
      <c r="J83" s="68"/>
      <c r="K83" s="68"/>
      <c r="L83" s="68"/>
      <c r="M83" s="68"/>
      <c r="N83" s="215"/>
      <c r="P83" s="216"/>
      <c r="T83" s="964"/>
      <c r="U83" s="964"/>
      <c r="X83" s="84"/>
      <c r="Y83" s="84"/>
      <c r="Z83" s="217"/>
    </row>
    <row r="84" spans="2:26" x14ac:dyDescent="0.2">
      <c r="B84" s="213"/>
      <c r="C84" s="69"/>
      <c r="D84" s="68"/>
      <c r="E84" s="68"/>
      <c r="F84" s="68"/>
      <c r="G84" s="68"/>
      <c r="H84" s="83"/>
      <c r="I84" s="68"/>
      <c r="J84" s="68"/>
      <c r="K84" s="68"/>
      <c r="L84" s="68"/>
      <c r="M84" s="68"/>
      <c r="N84" s="215"/>
      <c r="P84" s="216"/>
      <c r="X84" s="84"/>
      <c r="Y84" s="84"/>
      <c r="Z84" s="217"/>
    </row>
    <row r="85" spans="2:26" x14ac:dyDescent="0.2">
      <c r="B85" s="213"/>
      <c r="C85" s="69"/>
      <c r="D85" s="68"/>
      <c r="E85" s="68"/>
      <c r="F85" s="68"/>
      <c r="G85" s="68"/>
      <c r="H85" s="83"/>
      <c r="I85" s="68"/>
      <c r="J85" s="68"/>
      <c r="K85" s="68"/>
      <c r="L85" s="68"/>
      <c r="M85" s="68"/>
      <c r="N85" s="215"/>
      <c r="P85" s="216"/>
      <c r="X85" s="84"/>
      <c r="Y85" s="84"/>
      <c r="Z85" s="217"/>
    </row>
    <row r="86" spans="2:26" ht="16.5" customHeight="1" x14ac:dyDescent="0.25">
      <c r="B86" s="213"/>
      <c r="C86" s="69"/>
      <c r="D86" s="68"/>
      <c r="E86" s="68"/>
      <c r="F86" s="68"/>
      <c r="G86" s="68"/>
      <c r="H86" s="83"/>
      <c r="I86" s="68"/>
      <c r="J86" s="68"/>
      <c r="K86" s="68"/>
      <c r="L86" s="68"/>
      <c r="M86" s="68"/>
      <c r="N86" s="215"/>
      <c r="P86" s="216"/>
      <c r="S86" s="374"/>
      <c r="T86" s="374"/>
      <c r="X86" s="84"/>
      <c r="Y86" s="84"/>
      <c r="Z86" s="217"/>
    </row>
    <row r="87" spans="2:26" ht="12.75" customHeight="1" x14ac:dyDescent="0.25">
      <c r="B87" s="216"/>
      <c r="N87" s="217"/>
      <c r="P87" s="216"/>
      <c r="S87" s="374"/>
      <c r="T87" s="374"/>
      <c r="X87" s="82"/>
      <c r="Y87" s="85"/>
      <c r="Z87" s="217"/>
    </row>
    <row r="88" spans="2:26" ht="12.75" customHeight="1" x14ac:dyDescent="0.2">
      <c r="B88" s="218"/>
      <c r="C88" s="219"/>
      <c r="D88" s="219"/>
      <c r="E88" s="219"/>
      <c r="F88" s="219"/>
      <c r="G88" s="219"/>
      <c r="H88" s="219"/>
      <c r="I88" s="219"/>
      <c r="J88" s="219"/>
      <c r="K88" s="219"/>
      <c r="L88" s="219"/>
      <c r="M88" s="219"/>
      <c r="N88" s="220"/>
      <c r="P88" s="218"/>
      <c r="Q88" s="219"/>
      <c r="R88" s="219"/>
      <c r="S88" s="219"/>
      <c r="T88" s="219"/>
      <c r="U88" s="219"/>
      <c r="V88" s="219"/>
      <c r="W88" s="219"/>
      <c r="X88" s="219"/>
      <c r="Y88" s="219"/>
      <c r="Z88" s="220"/>
    </row>
    <row r="90" spans="2:26" x14ac:dyDescent="0.2">
      <c r="B90" s="221"/>
      <c r="C90" s="210"/>
      <c r="D90" s="210"/>
      <c r="E90" s="210"/>
      <c r="F90" s="210"/>
      <c r="G90" s="210"/>
      <c r="H90" s="222"/>
      <c r="I90" s="222"/>
      <c r="J90" s="222"/>
      <c r="K90" s="222"/>
      <c r="L90" s="222"/>
      <c r="M90" s="222"/>
      <c r="N90" s="222"/>
      <c r="O90" s="222"/>
      <c r="P90" s="222"/>
      <c r="Q90" s="222"/>
      <c r="R90" s="222"/>
      <c r="S90" s="222"/>
      <c r="T90" s="222"/>
      <c r="U90" s="222"/>
      <c r="V90" s="222"/>
      <c r="W90" s="210"/>
      <c r="X90" s="210"/>
      <c r="Y90" s="210"/>
      <c r="Z90" s="223"/>
    </row>
    <row r="91" spans="2:26" x14ac:dyDescent="0.2">
      <c r="B91" s="216"/>
      <c r="C91" s="946"/>
      <c r="D91" s="946"/>
      <c r="E91" s="946"/>
      <c r="F91" s="946"/>
      <c r="H91" s="946"/>
      <c r="I91" s="946"/>
      <c r="J91" s="946"/>
      <c r="K91" s="946"/>
      <c r="M91" s="946"/>
      <c r="N91" s="946"/>
      <c r="O91" s="946"/>
      <c r="P91" s="946"/>
      <c r="R91" s="946"/>
      <c r="S91" s="946"/>
      <c r="T91" s="946"/>
      <c r="W91" s="946"/>
      <c r="X91" s="946"/>
      <c r="Y91" s="946"/>
      <c r="Z91" s="224"/>
    </row>
    <row r="92" spans="2:26" x14ac:dyDescent="0.2">
      <c r="B92" s="216"/>
      <c r="Z92" s="217"/>
    </row>
    <row r="93" spans="2:26" x14ac:dyDescent="0.2">
      <c r="B93" s="216"/>
      <c r="Z93" s="217"/>
    </row>
    <row r="94" spans="2:26" x14ac:dyDescent="0.2">
      <c r="B94" s="216"/>
      <c r="Z94" s="217"/>
    </row>
    <row r="95" spans="2:26" s="67" customFormat="1" ht="11.45" customHeight="1" x14ac:dyDescent="0.2">
      <c r="B95" s="226"/>
      <c r="C95" s="858"/>
      <c r="D95" s="858"/>
      <c r="E95" s="858"/>
      <c r="F95" s="858"/>
      <c r="H95" s="858"/>
      <c r="I95" s="858"/>
      <c r="J95" s="858"/>
      <c r="K95" s="858"/>
      <c r="M95" s="858"/>
      <c r="N95" s="858"/>
      <c r="O95" s="858"/>
      <c r="P95" s="858"/>
      <c r="R95" s="858"/>
      <c r="S95" s="858"/>
      <c r="T95" s="858"/>
      <c r="W95" s="858"/>
      <c r="X95" s="858"/>
      <c r="Y95" s="858"/>
      <c r="Z95" s="227"/>
    </row>
    <row r="96" spans="2:26" ht="56.25" customHeight="1" x14ac:dyDescent="0.2">
      <c r="B96" s="228"/>
      <c r="C96" s="229"/>
      <c r="D96" s="229"/>
      <c r="E96" s="229"/>
      <c r="F96" s="229"/>
      <c r="G96" s="229"/>
      <c r="H96" s="219"/>
      <c r="I96" s="219"/>
      <c r="J96" s="219"/>
      <c r="K96" s="219"/>
      <c r="L96" s="219"/>
      <c r="M96" s="219"/>
      <c r="N96" s="219"/>
      <c r="O96" s="219"/>
      <c r="P96" s="219"/>
      <c r="Q96" s="219"/>
      <c r="R96" s="219"/>
      <c r="S96" s="219"/>
      <c r="T96" s="219"/>
      <c r="U96" s="219"/>
      <c r="V96" s="219"/>
      <c r="W96" s="229"/>
      <c r="X96" s="229"/>
      <c r="Y96" s="229"/>
      <c r="Z96" s="230"/>
    </row>
    <row r="98" spans="1:1" x14ac:dyDescent="0.2">
      <c r="A98" s="66"/>
    </row>
  </sheetData>
  <mergeCells count="65">
    <mergeCell ref="B11:N11"/>
    <mergeCell ref="P11:Z11"/>
    <mergeCell ref="B13:C13"/>
    <mergeCell ref="D13:N13"/>
    <mergeCell ref="V13:W13"/>
    <mergeCell ref="Y13:Z13"/>
    <mergeCell ref="Y16:Z16"/>
    <mergeCell ref="V23:W23"/>
    <mergeCell ref="Y23:Z23"/>
    <mergeCell ref="V17:W17"/>
    <mergeCell ref="Y17:Z17"/>
    <mergeCell ref="V18:W18"/>
    <mergeCell ref="Y18:Z18"/>
    <mergeCell ref="V19:W19"/>
    <mergeCell ref="Y19:Z19"/>
    <mergeCell ref="V20:W20"/>
    <mergeCell ref="Y20:Z20"/>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V26:W26"/>
    <mergeCell ref="Y26:Z26"/>
    <mergeCell ref="V27:W27"/>
    <mergeCell ref="Y27:Z27"/>
    <mergeCell ref="V28:W28"/>
    <mergeCell ref="Y28:Z28"/>
    <mergeCell ref="V29:W29"/>
    <mergeCell ref="Y29:Z29"/>
    <mergeCell ref="V30:W30"/>
    <mergeCell ref="Y30:Z30"/>
    <mergeCell ref="V31:W31"/>
    <mergeCell ref="Y31:Z31"/>
    <mergeCell ref="V32:W32"/>
    <mergeCell ref="Y32:Z32"/>
    <mergeCell ref="V33:W33"/>
    <mergeCell ref="Y33:Z33"/>
    <mergeCell ref="V34:W34"/>
    <mergeCell ref="Y34:Z34"/>
    <mergeCell ref="V35:W35"/>
    <mergeCell ref="Y35:Z35"/>
    <mergeCell ref="P38:Z38"/>
    <mergeCell ref="T82:U83"/>
    <mergeCell ref="C91:F91"/>
    <mergeCell ref="H91:K91"/>
    <mergeCell ref="M91:P91"/>
    <mergeCell ref="R91:T91"/>
    <mergeCell ref="W91:Y91"/>
    <mergeCell ref="C95:F95"/>
    <mergeCell ref="H95:K95"/>
    <mergeCell ref="M95:P95"/>
    <mergeCell ref="R95:T95"/>
    <mergeCell ref="W95:Y95"/>
  </mergeCells>
  <printOptions horizontalCentered="1" verticalCentered="1"/>
  <pageMargins left="0.70866141732283472" right="0.70866141732283472" top="0.74803149606299213" bottom="0.74803149606299213" header="0.31496062992125984" footer="0.31496062992125984"/>
  <pageSetup scale="33" fitToHeight="0" orientation="landscape" r:id="rId1"/>
  <headerFooter>
    <oddFooter>&amp;L&amp;10ADMÓN. - ESTIMACIÓN - HOJA VIAJERA&amp;R&amp;P/&amp;N</oddFooter>
  </headerFooter>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139DF-056E-42A5-BD6C-7C0068633C9D}">
  <sheetPr>
    <tabColor rgb="FF00B0F0"/>
    <pageSetUpPr fitToPage="1"/>
  </sheetPr>
  <dimension ref="A1:AB102"/>
  <sheetViews>
    <sheetView showGridLines="0" view="pageBreakPreview" topLeftCell="A2" zoomScale="40" zoomScaleNormal="40" zoomScaleSheetLayoutView="40" workbookViewId="0">
      <selection activeCell="T5" sqref="T5:T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27"/>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27"/>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659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659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c r="B15" s="1009"/>
      <c r="C15" s="1009"/>
      <c r="D15" s="1009"/>
      <c r="E15" s="1009"/>
      <c r="F15" s="1009"/>
      <c r="G15" s="1009"/>
      <c r="H15" s="1009"/>
      <c r="I15" s="1009"/>
      <c r="J15" s="1009"/>
      <c r="K15" s="1009"/>
      <c r="L15" s="1009"/>
      <c r="M15" s="1009"/>
      <c r="N15" s="1009"/>
      <c r="O15" s="1009"/>
      <c r="P15" s="1009"/>
      <c r="Q15" s="1009"/>
      <c r="R15" s="1009"/>
      <c r="S15" s="1009"/>
      <c r="T15" s="1009"/>
      <c r="U15" s="1009"/>
      <c r="V15" s="1009"/>
      <c r="W15" s="1009"/>
      <c r="X15" s="1009"/>
      <c r="Y15" s="1009"/>
      <c r="Z15" s="1009"/>
    </row>
    <row r="16" spans="1:28" ht="15" customHeight="1" x14ac:dyDescent="0.2">
      <c r="B16" s="1009"/>
      <c r="C16" s="1009"/>
      <c r="D16" s="1009"/>
      <c r="E16" s="1009"/>
      <c r="F16" s="1009"/>
      <c r="G16" s="1009"/>
      <c r="H16" s="1009"/>
      <c r="I16" s="1009"/>
      <c r="J16" s="1009"/>
      <c r="K16" s="1009"/>
      <c r="L16" s="1009"/>
      <c r="M16" s="1009"/>
      <c r="N16" s="1009"/>
      <c r="O16" s="1009"/>
      <c r="P16" s="1009"/>
      <c r="Q16" s="1009"/>
      <c r="R16" s="1009"/>
      <c r="S16" s="1009"/>
      <c r="T16" s="1009"/>
      <c r="U16" s="1009"/>
      <c r="V16" s="1009"/>
      <c r="W16" s="1009"/>
      <c r="X16" s="1009"/>
      <c r="Y16" s="1009"/>
      <c r="Z16" s="1009"/>
    </row>
    <row r="17" spans="2:26" ht="13.15" customHeight="1" x14ac:dyDescent="0.2">
      <c r="B17" s="1009"/>
      <c r="C17" s="1009"/>
      <c r="D17" s="1009"/>
      <c r="E17" s="1009"/>
      <c r="F17" s="1009"/>
      <c r="G17" s="1009"/>
      <c r="H17" s="1009"/>
      <c r="I17" s="1009"/>
      <c r="J17" s="1009"/>
      <c r="K17" s="1009"/>
      <c r="L17" s="1009"/>
      <c r="M17" s="1009"/>
      <c r="N17" s="1009"/>
      <c r="O17" s="1009"/>
      <c r="P17" s="1009"/>
      <c r="Q17" s="1009"/>
      <c r="R17" s="1009"/>
      <c r="S17" s="1009"/>
      <c r="T17" s="1009"/>
      <c r="U17" s="1009"/>
      <c r="V17" s="1009"/>
      <c r="W17" s="1009"/>
      <c r="X17" s="1009"/>
      <c r="Y17" s="1009"/>
      <c r="Z17" s="1009"/>
    </row>
    <row r="18" spans="2:26" ht="15" customHeight="1" x14ac:dyDescent="0.2">
      <c r="B18" s="1009"/>
      <c r="C18" s="1009"/>
      <c r="D18" s="1009"/>
      <c r="E18" s="1009"/>
      <c r="F18" s="1009"/>
      <c r="G18" s="1009"/>
      <c r="H18" s="1009"/>
      <c r="I18" s="1009"/>
      <c r="J18" s="1009"/>
      <c r="K18" s="1009"/>
      <c r="L18" s="1009"/>
      <c r="M18" s="1009"/>
      <c r="N18" s="1009"/>
      <c r="O18" s="1009"/>
      <c r="P18" s="1009"/>
      <c r="Q18" s="1009"/>
      <c r="R18" s="1009"/>
      <c r="S18" s="1009"/>
      <c r="T18" s="1009"/>
      <c r="U18" s="1009"/>
      <c r="V18" s="1009"/>
      <c r="W18" s="1009"/>
      <c r="X18" s="1009"/>
      <c r="Y18" s="1009"/>
      <c r="Z18" s="1009"/>
    </row>
    <row r="19" spans="2:26" ht="15" customHeight="1" x14ac:dyDescent="0.2">
      <c r="B19" s="1009"/>
      <c r="C19" s="1009"/>
      <c r="D19" s="1009"/>
      <c r="E19" s="1009"/>
      <c r="F19" s="1009"/>
      <c r="G19" s="1009"/>
      <c r="H19" s="1009"/>
      <c r="I19" s="1009"/>
      <c r="J19" s="1009"/>
      <c r="K19" s="1009"/>
      <c r="L19" s="1009"/>
      <c r="M19" s="1009"/>
      <c r="N19" s="1009"/>
      <c r="O19" s="1009"/>
      <c r="P19" s="1009"/>
      <c r="Q19" s="1009"/>
      <c r="R19" s="1009"/>
      <c r="S19" s="1009"/>
      <c r="T19" s="1009"/>
      <c r="U19" s="1009"/>
      <c r="V19" s="1009"/>
      <c r="W19" s="1009"/>
      <c r="X19" s="1009"/>
      <c r="Y19" s="1009"/>
      <c r="Z19" s="1009"/>
    </row>
    <row r="20" spans="2:26" ht="15.6" customHeight="1" x14ac:dyDescent="0.2">
      <c r="B20" s="1009"/>
      <c r="C20" s="1009"/>
      <c r="D20" s="1009"/>
      <c r="E20" s="1009"/>
      <c r="F20" s="1009"/>
      <c r="G20" s="1009"/>
      <c r="H20" s="1009"/>
      <c r="I20" s="1009"/>
      <c r="J20" s="1009"/>
      <c r="K20" s="1009"/>
      <c r="L20" s="1009"/>
      <c r="M20" s="1009"/>
      <c r="N20" s="1009"/>
      <c r="O20" s="1009"/>
      <c r="P20" s="1009"/>
      <c r="Q20" s="1009"/>
      <c r="R20" s="1009"/>
      <c r="S20" s="1009"/>
      <c r="T20" s="1009"/>
      <c r="U20" s="1009"/>
      <c r="V20" s="1009"/>
      <c r="W20" s="1009"/>
      <c r="X20" s="1009"/>
      <c r="Y20" s="1009"/>
      <c r="Z20" s="1009"/>
    </row>
    <row r="27" spans="2:26" x14ac:dyDescent="0.2">
      <c r="D27" s="993"/>
      <c r="E27" s="993"/>
      <c r="F27" s="993"/>
    </row>
    <row r="28" spans="2:26" x14ac:dyDescent="0.2">
      <c r="D28" s="993"/>
      <c r="E28" s="993"/>
      <c r="F28" s="993"/>
    </row>
    <row r="70" spans="4:8" x14ac:dyDescent="0.2">
      <c r="D70" s="1050"/>
      <c r="E70" s="1050"/>
      <c r="F70" s="1050"/>
      <c r="G70" s="1050"/>
      <c r="H70" s="1050"/>
    </row>
    <row r="71" spans="4:8" x14ac:dyDescent="0.2">
      <c r="D71" s="1050"/>
      <c r="E71" s="1050"/>
      <c r="F71" s="1050"/>
      <c r="G71" s="1050"/>
      <c r="H71" s="1050"/>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30">
    <mergeCell ref="C92:F92"/>
    <mergeCell ref="H92:K92"/>
    <mergeCell ref="M92:P92"/>
    <mergeCell ref="R92:T92"/>
    <mergeCell ref="W92:Y92"/>
    <mergeCell ref="B11:Z12"/>
    <mergeCell ref="B15:C20"/>
    <mergeCell ref="D15:Z20"/>
    <mergeCell ref="D27:F28"/>
    <mergeCell ref="D70:H71"/>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3DAC3-EAB1-426E-9B88-A027112749FB}">
  <sheetPr>
    <tabColor rgb="FF00B0F0"/>
    <pageSetUpPr fitToPage="1"/>
  </sheetPr>
  <dimension ref="A1:AB102"/>
  <sheetViews>
    <sheetView showGridLines="0" view="pageBreakPreview" topLeftCell="C1" zoomScale="55" zoomScaleNormal="40" zoomScaleSheetLayoutView="55" workbookViewId="0">
      <selection activeCell="T5" sqref="T5:T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27"/>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27"/>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626</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626</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c r="B15" s="1009"/>
      <c r="C15" s="1009"/>
      <c r="D15" s="1009"/>
      <c r="E15" s="1009"/>
      <c r="F15" s="1009"/>
      <c r="G15" s="1009"/>
      <c r="H15" s="1009"/>
      <c r="I15" s="1009"/>
      <c r="J15" s="1009"/>
      <c r="K15" s="1009"/>
      <c r="L15" s="1009"/>
      <c r="M15" s="1009"/>
      <c r="N15" s="1009"/>
      <c r="O15" s="1009"/>
      <c r="P15" s="1009"/>
      <c r="Q15" s="1009"/>
      <c r="R15" s="1009"/>
      <c r="S15" s="1009"/>
      <c r="T15" s="1009"/>
      <c r="U15" s="1009"/>
      <c r="V15" s="1009"/>
      <c r="W15" s="1009"/>
      <c r="X15" s="1009"/>
      <c r="Y15" s="1009"/>
      <c r="Z15" s="1009"/>
    </row>
    <row r="16" spans="1:28" ht="15" customHeight="1" x14ac:dyDescent="0.2">
      <c r="B16" s="1009"/>
      <c r="C16" s="1009"/>
      <c r="D16" s="1009"/>
      <c r="E16" s="1009"/>
      <c r="F16" s="1009"/>
      <c r="G16" s="1009"/>
      <c r="H16" s="1009"/>
      <c r="I16" s="1009"/>
      <c r="J16" s="1009"/>
      <c r="K16" s="1009"/>
      <c r="L16" s="1009"/>
      <c r="M16" s="1009"/>
      <c r="N16" s="1009"/>
      <c r="O16" s="1009"/>
      <c r="P16" s="1009"/>
      <c r="Q16" s="1009"/>
      <c r="R16" s="1009"/>
      <c r="S16" s="1009"/>
      <c r="T16" s="1009"/>
      <c r="U16" s="1009"/>
      <c r="V16" s="1009"/>
      <c r="W16" s="1009"/>
      <c r="X16" s="1009"/>
      <c r="Y16" s="1009"/>
      <c r="Z16" s="1009"/>
    </row>
    <row r="17" spans="2:26" ht="13.15" customHeight="1" x14ac:dyDescent="0.2">
      <c r="B17" s="1009"/>
      <c r="C17" s="1009"/>
      <c r="D17" s="1009"/>
      <c r="E17" s="1009"/>
      <c r="F17" s="1009"/>
      <c r="G17" s="1009"/>
      <c r="H17" s="1009"/>
      <c r="I17" s="1009"/>
      <c r="J17" s="1009"/>
      <c r="K17" s="1009"/>
      <c r="L17" s="1009"/>
      <c r="M17" s="1009"/>
      <c r="N17" s="1009"/>
      <c r="O17" s="1009"/>
      <c r="P17" s="1009"/>
      <c r="Q17" s="1009"/>
      <c r="R17" s="1009"/>
      <c r="S17" s="1009"/>
      <c r="T17" s="1009"/>
      <c r="U17" s="1009"/>
      <c r="V17" s="1009"/>
      <c r="W17" s="1009"/>
      <c r="X17" s="1009"/>
      <c r="Y17" s="1009"/>
      <c r="Z17" s="1009"/>
    </row>
    <row r="18" spans="2:26" ht="15" customHeight="1" x14ac:dyDescent="0.2">
      <c r="B18" s="1009"/>
      <c r="C18" s="1009"/>
      <c r="D18" s="1009"/>
      <c r="E18" s="1009"/>
      <c r="F18" s="1009"/>
      <c r="G18" s="1009"/>
      <c r="H18" s="1009"/>
      <c r="I18" s="1009"/>
      <c r="J18" s="1009"/>
      <c r="K18" s="1009"/>
      <c r="L18" s="1009"/>
      <c r="M18" s="1009"/>
      <c r="N18" s="1009"/>
      <c r="O18" s="1009"/>
      <c r="P18" s="1009"/>
      <c r="Q18" s="1009"/>
      <c r="R18" s="1009"/>
      <c r="S18" s="1009"/>
      <c r="T18" s="1009"/>
      <c r="U18" s="1009"/>
      <c r="V18" s="1009"/>
      <c r="W18" s="1009"/>
      <c r="X18" s="1009"/>
      <c r="Y18" s="1009"/>
      <c r="Z18" s="1009"/>
    </row>
    <row r="19" spans="2:26" ht="15" customHeight="1" x14ac:dyDescent="0.2">
      <c r="B19" s="1009"/>
      <c r="C19" s="1009"/>
      <c r="D19" s="1009"/>
      <c r="E19" s="1009"/>
      <c r="F19" s="1009"/>
      <c r="G19" s="1009"/>
      <c r="H19" s="1009"/>
      <c r="I19" s="1009"/>
      <c r="J19" s="1009"/>
      <c r="K19" s="1009"/>
      <c r="L19" s="1009"/>
      <c r="M19" s="1009"/>
      <c r="N19" s="1009"/>
      <c r="O19" s="1009"/>
      <c r="P19" s="1009"/>
      <c r="Q19" s="1009"/>
      <c r="R19" s="1009"/>
      <c r="S19" s="1009"/>
      <c r="T19" s="1009"/>
      <c r="U19" s="1009"/>
      <c r="V19" s="1009"/>
      <c r="W19" s="1009"/>
      <c r="X19" s="1009"/>
      <c r="Y19" s="1009"/>
      <c r="Z19" s="1009"/>
    </row>
    <row r="20" spans="2:26" ht="15.6" customHeight="1" x14ac:dyDescent="0.2">
      <c r="B20" s="1009"/>
      <c r="C20" s="1009"/>
      <c r="D20" s="1009"/>
      <c r="E20" s="1009"/>
      <c r="F20" s="1009"/>
      <c r="G20" s="1009"/>
      <c r="H20" s="1009"/>
      <c r="I20" s="1009"/>
      <c r="J20" s="1009"/>
      <c r="K20" s="1009"/>
      <c r="L20" s="1009"/>
      <c r="M20" s="1009"/>
      <c r="N20" s="1009"/>
      <c r="O20" s="1009"/>
      <c r="P20" s="1009"/>
      <c r="Q20" s="1009"/>
      <c r="R20" s="1009"/>
      <c r="S20" s="1009"/>
      <c r="T20" s="1009"/>
      <c r="U20" s="1009"/>
      <c r="V20" s="1009"/>
      <c r="W20" s="1009"/>
      <c r="X20" s="1009"/>
      <c r="Y20" s="1009"/>
      <c r="Z20" s="1009"/>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B11:Z12"/>
    <mergeCell ref="B15:C20"/>
    <mergeCell ref="D15:Z20"/>
    <mergeCell ref="D27:F28"/>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7B202-3DA4-4096-AA71-529FE3A12C96}">
  <sheetPr>
    <tabColor rgb="FF00B0F0"/>
    <pageSetUpPr fitToPage="1"/>
  </sheetPr>
  <dimension ref="A1:AB102"/>
  <sheetViews>
    <sheetView showGridLines="0" view="pageBreakPreview" topLeftCell="A7" zoomScale="30" zoomScaleNormal="40" zoomScaleSheetLayoutView="30" workbookViewId="0">
      <selection activeCell="T5" sqref="T5:T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27"/>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27"/>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626</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626</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323</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B11:Z12"/>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3D131-08F2-46F3-BACD-F6D420EF4823}">
  <sheetPr>
    <tabColor rgb="FF00B0F0"/>
    <pageSetUpPr fitToPage="1"/>
  </sheetPr>
  <dimension ref="A1:AB98"/>
  <sheetViews>
    <sheetView showGridLines="0" view="pageBreakPreview" zoomScale="40" zoomScaleNormal="40" zoomScaleSheetLayoutView="40" workbookViewId="0">
      <selection activeCell="D15" sqref="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17.710937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34"/>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34"/>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626</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626</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304">
        <f>'03 Desglose f'!CF8</f>
        <v>45986</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837"/>
      <c r="V13" s="1035" t="s">
        <v>58</v>
      </c>
      <c r="W13" s="1036"/>
      <c r="X13" s="837" t="s">
        <v>67</v>
      </c>
      <c r="Y13" s="1035" t="s">
        <v>78</v>
      </c>
      <c r="Z13" s="1036"/>
    </row>
    <row r="14" spans="1:28" ht="14.25" customHeight="1" x14ac:dyDescent="0.2">
      <c r="B14" s="950" t="s">
        <v>181</v>
      </c>
      <c r="C14" s="951"/>
      <c r="D14" s="956" t="s">
        <v>214</v>
      </c>
      <c r="E14" s="956"/>
      <c r="F14" s="956"/>
      <c r="G14" s="956"/>
      <c r="H14" s="956"/>
      <c r="I14" s="956"/>
      <c r="J14" s="956"/>
      <c r="K14" s="956"/>
      <c r="L14" s="956"/>
      <c r="M14" s="956"/>
      <c r="N14" s="956"/>
      <c r="P14" s="286"/>
      <c r="Q14" s="835"/>
      <c r="R14" s="835"/>
      <c r="S14" s="835"/>
      <c r="T14" s="835"/>
      <c r="U14" s="835"/>
      <c r="V14" s="1024"/>
      <c r="W14" s="1025"/>
      <c r="X14" s="965" t="s">
        <v>113</v>
      </c>
      <c r="Y14" s="1024"/>
      <c r="Z14" s="1025"/>
    </row>
    <row r="15" spans="1:28" ht="19.899999999999999" customHeight="1" x14ac:dyDescent="0.2">
      <c r="B15" s="952"/>
      <c r="C15" s="953"/>
      <c r="D15" s="956"/>
      <c r="E15" s="956"/>
      <c r="F15" s="956"/>
      <c r="G15" s="956"/>
      <c r="H15" s="956"/>
      <c r="I15" s="956"/>
      <c r="J15" s="956"/>
      <c r="K15" s="956"/>
      <c r="L15" s="956"/>
      <c r="M15" s="956"/>
      <c r="N15" s="956"/>
      <c r="O15" s="70"/>
      <c r="P15" s="287"/>
      <c r="Q15" s="835"/>
      <c r="R15" s="835"/>
      <c r="S15" s="968"/>
      <c r="T15" s="969"/>
      <c r="U15" s="836"/>
      <c r="V15" s="968"/>
      <c r="W15" s="969"/>
      <c r="X15" s="966"/>
      <c r="Y15" s="1024"/>
      <c r="Z15" s="1025"/>
    </row>
    <row r="16" spans="1:28" ht="15" customHeight="1" x14ac:dyDescent="0.2">
      <c r="B16" s="952"/>
      <c r="C16" s="953"/>
      <c r="D16" s="956"/>
      <c r="E16" s="956"/>
      <c r="F16" s="956"/>
      <c r="G16" s="956"/>
      <c r="H16" s="956"/>
      <c r="I16" s="956"/>
      <c r="J16" s="956"/>
      <c r="K16" s="956"/>
      <c r="L16" s="956"/>
      <c r="M16" s="956"/>
      <c r="N16" s="956"/>
      <c r="O16" s="70"/>
      <c r="P16" s="287"/>
      <c r="Q16" s="835"/>
      <c r="R16" s="835"/>
      <c r="S16" s="836"/>
      <c r="T16" s="836"/>
      <c r="U16" s="836"/>
      <c r="V16" s="968"/>
      <c r="W16" s="969"/>
      <c r="X16" s="966"/>
      <c r="Y16" s="1024"/>
      <c r="Z16" s="1025"/>
    </row>
    <row r="17" spans="2:26" ht="21" customHeight="1" x14ac:dyDescent="0.3">
      <c r="B17" s="952"/>
      <c r="C17" s="953"/>
      <c r="D17" s="956"/>
      <c r="E17" s="956"/>
      <c r="F17" s="956"/>
      <c r="G17" s="956"/>
      <c r="H17" s="956"/>
      <c r="I17" s="956"/>
      <c r="J17" s="956"/>
      <c r="K17" s="956"/>
      <c r="L17" s="956"/>
      <c r="M17" s="956"/>
      <c r="N17" s="956"/>
      <c r="O17" s="70"/>
      <c r="P17" s="287"/>
      <c r="Q17" s="835"/>
      <c r="R17" s="835"/>
      <c r="S17" s="836"/>
      <c r="T17" s="836"/>
      <c r="U17" s="459" t="s">
        <v>113</v>
      </c>
      <c r="V17" s="982">
        <v>1</v>
      </c>
      <c r="W17" s="1030"/>
      <c r="X17" s="966"/>
      <c r="Y17" s="1051"/>
      <c r="Z17" s="1052"/>
    </row>
    <row r="18" spans="2:26" ht="15" customHeight="1" x14ac:dyDescent="0.2">
      <c r="B18" s="952"/>
      <c r="C18" s="953"/>
      <c r="D18" s="956"/>
      <c r="E18" s="956"/>
      <c r="F18" s="956"/>
      <c r="G18" s="956"/>
      <c r="H18" s="956"/>
      <c r="I18" s="956"/>
      <c r="J18" s="956"/>
      <c r="K18" s="956"/>
      <c r="L18" s="956"/>
      <c r="M18" s="956"/>
      <c r="N18" s="956"/>
      <c r="O18" s="70"/>
      <c r="P18" s="287"/>
      <c r="Q18" s="835"/>
      <c r="R18" s="835"/>
      <c r="S18" s="836"/>
      <c r="T18" s="836"/>
      <c r="U18" s="836"/>
      <c r="V18" s="968"/>
      <c r="W18" s="969"/>
      <c r="X18" s="966"/>
      <c r="Y18" s="1024"/>
      <c r="Z18" s="1025"/>
    </row>
    <row r="19" spans="2:26" ht="19.149999999999999" customHeight="1" x14ac:dyDescent="0.2">
      <c r="B19" s="954"/>
      <c r="C19" s="955"/>
      <c r="D19" s="956"/>
      <c r="E19" s="956"/>
      <c r="F19" s="956"/>
      <c r="G19" s="956"/>
      <c r="H19" s="956"/>
      <c r="I19" s="956"/>
      <c r="J19" s="956"/>
      <c r="K19" s="956"/>
      <c r="L19" s="956"/>
      <c r="M19" s="956"/>
      <c r="N19" s="956"/>
      <c r="O19" s="70"/>
      <c r="P19" s="287"/>
      <c r="Q19" s="835"/>
      <c r="R19" s="835"/>
      <c r="S19" s="836"/>
      <c r="T19" s="836"/>
      <c r="U19" s="420"/>
      <c r="V19" s="968"/>
      <c r="W19" s="969"/>
      <c r="X19" s="966"/>
      <c r="Y19" s="1033"/>
      <c r="Z19" s="1034"/>
    </row>
    <row r="20" spans="2:26" ht="15.6" customHeight="1" x14ac:dyDescent="0.2">
      <c r="B20" s="231"/>
      <c r="C20" s="69"/>
      <c r="D20" s="68"/>
      <c r="E20" s="68"/>
      <c r="F20" s="68"/>
      <c r="G20" s="68"/>
      <c r="H20" s="83"/>
      <c r="I20" s="68"/>
      <c r="J20" s="68"/>
      <c r="K20" s="70"/>
      <c r="L20" s="70"/>
      <c r="M20" s="70"/>
      <c r="N20" s="214"/>
      <c r="O20" s="70"/>
      <c r="P20" s="287"/>
      <c r="Q20" s="835"/>
      <c r="R20" s="835"/>
      <c r="S20" s="835"/>
      <c r="T20" s="835"/>
      <c r="U20" s="835"/>
      <c r="V20" s="1024"/>
      <c r="W20" s="1025"/>
      <c r="X20" s="966"/>
      <c r="Y20" s="1028"/>
      <c r="Z20" s="1029"/>
    </row>
    <row r="21" spans="2:26" ht="15.6" customHeight="1" x14ac:dyDescent="0.25">
      <c r="B21" s="947" t="s">
        <v>77</v>
      </c>
      <c r="C21" s="948"/>
      <c r="D21" s="948"/>
      <c r="E21" s="948"/>
      <c r="F21" s="948"/>
      <c r="G21" s="948"/>
      <c r="H21" s="948"/>
      <c r="I21" s="948"/>
      <c r="J21" s="948"/>
      <c r="K21" s="948"/>
      <c r="L21" s="948"/>
      <c r="M21" s="948"/>
      <c r="N21" s="949"/>
      <c r="O21" s="70"/>
      <c r="P21" s="287"/>
      <c r="Q21" s="835"/>
      <c r="R21" s="835"/>
      <c r="S21" s="835"/>
      <c r="T21" s="835"/>
      <c r="U21" s="835"/>
      <c r="V21" s="1024"/>
      <c r="W21" s="1025"/>
      <c r="X21" s="966"/>
      <c r="Y21" s="1026"/>
      <c r="Z21" s="1027"/>
    </row>
    <row r="22" spans="2:26" ht="13.9" customHeight="1" x14ac:dyDescent="0.2">
      <c r="B22" s="213"/>
      <c r="C22" s="69"/>
      <c r="D22" s="68"/>
      <c r="E22" s="68"/>
      <c r="F22" s="68"/>
      <c r="G22" s="68"/>
      <c r="H22" s="83"/>
      <c r="I22" s="68"/>
      <c r="J22" s="68"/>
      <c r="K22" s="70"/>
      <c r="L22" s="70"/>
      <c r="M22" s="70"/>
      <c r="N22" s="214"/>
      <c r="O22" s="70"/>
      <c r="P22" s="287"/>
      <c r="Q22" s="835"/>
      <c r="R22" s="835"/>
      <c r="S22" s="835"/>
      <c r="T22" s="835"/>
      <c r="X22" s="966"/>
      <c r="Y22" s="421"/>
      <c r="Z22" s="421"/>
    </row>
    <row r="23" spans="2:26" ht="13.9" customHeight="1" x14ac:dyDescent="0.2">
      <c r="B23" s="213"/>
      <c r="C23" s="69"/>
      <c r="D23" s="68"/>
      <c r="E23" s="68"/>
      <c r="F23" s="68"/>
      <c r="G23" s="68"/>
      <c r="H23" s="83"/>
      <c r="I23" s="68"/>
      <c r="J23" s="68"/>
      <c r="K23" s="70"/>
      <c r="L23" s="70"/>
      <c r="M23" s="70"/>
      <c r="N23" s="214"/>
      <c r="O23" s="70"/>
      <c r="P23" s="287"/>
      <c r="Q23" s="835"/>
      <c r="R23" s="835"/>
      <c r="S23" s="835"/>
      <c r="T23" s="835"/>
      <c r="U23" s="420"/>
      <c r="V23" s="1024"/>
      <c r="W23" s="1025"/>
      <c r="X23" s="966"/>
      <c r="Y23" s="1028"/>
      <c r="Z23" s="1029"/>
    </row>
    <row r="24" spans="2:26" ht="13.9" customHeight="1" x14ac:dyDescent="0.2">
      <c r="B24" s="213"/>
      <c r="C24" s="69"/>
      <c r="D24" s="68"/>
      <c r="E24" s="68"/>
      <c r="F24" s="68"/>
      <c r="G24" s="68"/>
      <c r="H24" s="83"/>
      <c r="I24" s="68"/>
      <c r="J24" s="68"/>
      <c r="K24" s="70"/>
      <c r="L24" s="70"/>
      <c r="M24" s="70"/>
      <c r="N24" s="214"/>
      <c r="O24" s="70"/>
      <c r="P24" s="287"/>
      <c r="Q24" s="835"/>
      <c r="R24" s="835"/>
      <c r="S24" s="835"/>
      <c r="T24" s="835"/>
      <c r="U24" s="835"/>
      <c r="V24" s="1024"/>
      <c r="W24" s="1025"/>
      <c r="X24" s="966"/>
      <c r="Y24" s="1028"/>
      <c r="Z24" s="1029"/>
    </row>
    <row r="25" spans="2:26" ht="13.9" customHeight="1" x14ac:dyDescent="0.2">
      <c r="B25" s="213"/>
      <c r="C25" s="69"/>
      <c r="D25" s="68"/>
      <c r="E25" s="68"/>
      <c r="F25" s="68"/>
      <c r="G25" s="68"/>
      <c r="H25" s="83"/>
      <c r="I25" s="68"/>
      <c r="J25" s="68"/>
      <c r="K25" s="70"/>
      <c r="L25" s="70"/>
      <c r="M25" s="70"/>
      <c r="N25" s="214"/>
      <c r="O25" s="70"/>
      <c r="P25" s="287"/>
      <c r="Q25" s="835"/>
      <c r="R25" s="835"/>
      <c r="S25" s="835"/>
      <c r="T25" s="835"/>
      <c r="U25" s="835"/>
      <c r="V25" s="1024"/>
      <c r="W25" s="1025"/>
      <c r="X25" s="966"/>
      <c r="Y25" s="1028"/>
      <c r="Z25" s="1029"/>
    </row>
    <row r="26" spans="2:26" ht="13.9" customHeight="1" x14ac:dyDescent="0.2">
      <c r="B26" s="213"/>
      <c r="C26" s="69"/>
      <c r="D26" s="68"/>
      <c r="E26" s="68"/>
      <c r="F26" s="68"/>
      <c r="G26" s="68"/>
      <c r="H26" s="83"/>
      <c r="I26" s="68"/>
      <c r="J26" s="68"/>
      <c r="K26" s="70"/>
      <c r="L26" s="70"/>
      <c r="M26" s="70"/>
      <c r="N26" s="214"/>
      <c r="O26" s="70"/>
      <c r="P26" s="287"/>
      <c r="Q26" s="835"/>
      <c r="R26" s="835"/>
      <c r="S26" s="835"/>
      <c r="T26" s="835"/>
      <c r="U26" s="835"/>
      <c r="V26" s="1024"/>
      <c r="W26" s="1025"/>
      <c r="X26" s="966"/>
      <c r="Y26" s="1024"/>
      <c r="Z26" s="1025"/>
    </row>
    <row r="27" spans="2:26" ht="13.9" customHeight="1" x14ac:dyDescent="0.2">
      <c r="B27" s="213"/>
      <c r="C27" s="69"/>
      <c r="D27" s="68"/>
      <c r="E27" s="68"/>
      <c r="F27" s="68"/>
      <c r="G27" s="68"/>
      <c r="H27" s="83"/>
      <c r="I27" s="68"/>
      <c r="J27" s="68"/>
      <c r="K27" s="70"/>
      <c r="L27" s="70"/>
      <c r="M27" s="70"/>
      <c r="N27" s="214"/>
      <c r="O27" s="70"/>
      <c r="P27" s="287"/>
      <c r="Q27" s="835"/>
      <c r="R27" s="835"/>
      <c r="S27" s="835"/>
      <c r="T27" s="835"/>
      <c r="U27" s="835"/>
      <c r="V27" s="1024"/>
      <c r="W27" s="1025"/>
      <c r="X27" s="966"/>
      <c r="Y27" s="1024"/>
      <c r="Z27" s="1025"/>
    </row>
    <row r="28" spans="2:26" ht="13.9" customHeight="1" x14ac:dyDescent="0.2">
      <c r="B28" s="213"/>
      <c r="C28" s="69"/>
      <c r="D28" s="68"/>
      <c r="E28" s="68"/>
      <c r="F28" s="68"/>
      <c r="G28" s="68"/>
      <c r="H28" s="83"/>
      <c r="I28" s="68"/>
      <c r="J28" s="68"/>
      <c r="K28" s="70"/>
      <c r="L28" s="70"/>
      <c r="M28" s="70"/>
      <c r="N28" s="214"/>
      <c r="O28" s="70"/>
      <c r="P28" s="287"/>
      <c r="Q28" s="835"/>
      <c r="R28" s="835"/>
      <c r="S28" s="835"/>
      <c r="T28" s="835"/>
      <c r="U28" s="835"/>
      <c r="V28" s="1024"/>
      <c r="W28" s="1025"/>
      <c r="X28" s="966"/>
      <c r="Y28" s="1024"/>
      <c r="Z28" s="1025"/>
    </row>
    <row r="29" spans="2:26" ht="13.9" customHeight="1" x14ac:dyDescent="0.2">
      <c r="B29" s="213"/>
      <c r="C29" s="69"/>
      <c r="D29" s="68"/>
      <c r="E29" s="68"/>
      <c r="F29" s="68"/>
      <c r="G29" s="68"/>
      <c r="H29" s="83"/>
      <c r="I29" s="68"/>
      <c r="J29" s="68"/>
      <c r="K29" s="70"/>
      <c r="L29" s="70"/>
      <c r="M29" s="70"/>
      <c r="N29" s="214"/>
      <c r="O29" s="70"/>
      <c r="P29" s="287"/>
      <c r="Q29" s="835"/>
      <c r="R29" s="835"/>
      <c r="S29" s="835"/>
      <c r="T29" s="835"/>
      <c r="U29" s="835"/>
      <c r="V29" s="1024"/>
      <c r="W29" s="1025"/>
      <c r="X29" s="966"/>
      <c r="Y29" s="1024"/>
      <c r="Z29" s="1025"/>
    </row>
    <row r="30" spans="2:26" ht="13.9" customHeight="1" x14ac:dyDescent="0.2">
      <c r="B30" s="213"/>
      <c r="C30" s="69"/>
      <c r="D30" s="68"/>
      <c r="E30" s="68"/>
      <c r="F30" s="68"/>
      <c r="G30" s="68"/>
      <c r="H30" s="83"/>
      <c r="I30" s="68"/>
      <c r="J30" s="68"/>
      <c r="K30" s="70"/>
      <c r="L30" s="70"/>
      <c r="M30" s="70"/>
      <c r="N30" s="214"/>
      <c r="O30" s="70"/>
      <c r="P30" s="287"/>
      <c r="Q30" s="835"/>
      <c r="R30" s="835"/>
      <c r="S30" s="835"/>
      <c r="T30" s="835"/>
      <c r="U30" s="835"/>
      <c r="V30" s="1024"/>
      <c r="W30" s="1025"/>
      <c r="X30" s="966"/>
      <c r="Y30" s="1024"/>
      <c r="Z30" s="1025"/>
    </row>
    <row r="31" spans="2:26" ht="13.9" customHeight="1" x14ac:dyDescent="0.2">
      <c r="B31" s="213"/>
      <c r="C31" s="69"/>
      <c r="D31" s="68"/>
      <c r="E31" s="68"/>
      <c r="F31" s="68"/>
      <c r="G31" s="68"/>
      <c r="H31" s="83"/>
      <c r="I31" s="68"/>
      <c r="J31" s="68"/>
      <c r="K31" s="70"/>
      <c r="L31" s="70"/>
      <c r="M31" s="70"/>
      <c r="N31" s="214"/>
      <c r="O31" s="70"/>
      <c r="P31" s="287"/>
      <c r="Q31" s="835"/>
      <c r="R31" s="835"/>
      <c r="S31" s="835"/>
      <c r="T31" s="835"/>
      <c r="U31" s="835"/>
      <c r="V31" s="1024"/>
      <c r="W31" s="1025"/>
      <c r="X31" s="966"/>
      <c r="Y31" s="1024"/>
      <c r="Z31" s="1025"/>
    </row>
    <row r="32" spans="2:26" ht="13.9" customHeight="1" x14ac:dyDescent="0.2">
      <c r="B32" s="213"/>
      <c r="C32" s="69"/>
      <c r="D32" s="68"/>
      <c r="E32" s="68"/>
      <c r="F32" s="68"/>
      <c r="G32" s="68"/>
      <c r="H32" s="83"/>
      <c r="I32" s="68"/>
      <c r="J32" s="68"/>
      <c r="K32" s="68"/>
      <c r="L32" s="68"/>
      <c r="M32" s="68"/>
      <c r="N32" s="215"/>
      <c r="P32" s="287"/>
      <c r="Q32" s="835"/>
      <c r="R32" s="835"/>
      <c r="S32" s="835"/>
      <c r="T32" s="835"/>
      <c r="U32" s="835"/>
      <c r="V32" s="1024"/>
      <c r="W32" s="1025"/>
      <c r="X32" s="966"/>
      <c r="Y32" s="1024"/>
      <c r="Z32" s="1025"/>
    </row>
    <row r="33" spans="2:26" ht="13.9" customHeight="1" x14ac:dyDescent="0.2">
      <c r="B33" s="213"/>
      <c r="C33" s="69"/>
      <c r="D33" s="68"/>
      <c r="E33" s="68"/>
      <c r="F33" s="68"/>
      <c r="G33" s="68"/>
      <c r="H33" s="83"/>
      <c r="I33" s="68"/>
      <c r="J33" s="68"/>
      <c r="K33" s="68"/>
      <c r="L33" s="68"/>
      <c r="M33" s="68"/>
      <c r="N33" s="215"/>
      <c r="P33" s="287"/>
      <c r="Q33" s="835"/>
      <c r="R33" s="835"/>
      <c r="S33" s="835"/>
      <c r="T33" s="835"/>
      <c r="U33" s="835"/>
      <c r="V33" s="1024"/>
      <c r="W33" s="1025"/>
      <c r="X33" s="966"/>
      <c r="Y33" s="1024"/>
      <c r="Z33" s="1025"/>
    </row>
    <row r="34" spans="2:26" ht="13.9" customHeight="1" x14ac:dyDescent="0.2">
      <c r="B34" s="213"/>
      <c r="C34" s="69"/>
      <c r="D34" s="68"/>
      <c r="E34" s="68"/>
      <c r="F34" s="68"/>
      <c r="G34" s="68"/>
      <c r="H34" s="83"/>
      <c r="I34" s="68"/>
      <c r="J34" s="68"/>
      <c r="K34" s="68"/>
      <c r="L34" s="68"/>
      <c r="M34" s="68"/>
      <c r="N34" s="215"/>
      <c r="P34" s="287"/>
      <c r="Q34" s="835"/>
      <c r="R34" s="835"/>
      <c r="S34" s="835"/>
      <c r="T34" s="835"/>
      <c r="U34" s="835"/>
      <c r="V34" s="1024"/>
      <c r="W34" s="1025"/>
      <c r="X34" s="967"/>
      <c r="Y34" s="1024"/>
      <c r="Z34" s="1025"/>
    </row>
    <row r="35" spans="2:26" ht="18" x14ac:dyDescent="0.25">
      <c r="B35" s="213"/>
      <c r="C35" s="69"/>
      <c r="D35" s="68"/>
      <c r="E35" s="68"/>
      <c r="F35" s="68"/>
      <c r="G35" s="68"/>
      <c r="H35" s="83"/>
      <c r="I35" s="68"/>
      <c r="J35" s="68"/>
      <c r="K35" s="68"/>
      <c r="L35" s="68"/>
      <c r="M35" s="68"/>
      <c r="N35" s="215"/>
      <c r="P35" s="288"/>
      <c r="Q35" s="289"/>
      <c r="R35" s="290"/>
      <c r="S35" s="291"/>
      <c r="T35" s="292"/>
      <c r="U35" s="293" t="s">
        <v>76</v>
      </c>
      <c r="V35" s="1020">
        <f>SUM(V17:W19)</f>
        <v>1</v>
      </c>
      <c r="W35" s="1021"/>
      <c r="X35" s="294"/>
      <c r="Y35" s="1022"/>
      <c r="Z35" s="1023"/>
    </row>
    <row r="36" spans="2:26" x14ac:dyDescent="0.2">
      <c r="B36" s="213"/>
      <c r="C36" s="69"/>
      <c r="D36" s="68"/>
      <c r="E36" s="68"/>
      <c r="F36" s="68"/>
      <c r="G36" s="68"/>
      <c r="H36" s="83"/>
      <c r="I36" s="68"/>
      <c r="J36" s="68"/>
      <c r="K36" s="68"/>
      <c r="L36" s="68"/>
      <c r="M36" s="68"/>
      <c r="N36" s="215"/>
      <c r="P36" s="216"/>
      <c r="X36" s="84"/>
      <c r="Y36" s="84"/>
      <c r="Z36" s="217"/>
    </row>
    <row r="37" spans="2:26"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999" t="s">
        <v>75</v>
      </c>
      <c r="Q38" s="999"/>
      <c r="R38" s="999"/>
      <c r="S38" s="999"/>
      <c r="T38" s="999"/>
      <c r="U38" s="999"/>
      <c r="V38" s="999"/>
      <c r="W38" s="999"/>
      <c r="X38" s="999"/>
      <c r="Y38" s="999"/>
      <c r="Z38" s="999"/>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t="s">
        <v>272</v>
      </c>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x14ac:dyDescent="0.2">
      <c r="B75" s="213"/>
      <c r="C75" s="69"/>
      <c r="D75" s="68"/>
      <c r="E75" s="68"/>
      <c r="F75" s="68"/>
      <c r="G75" s="68"/>
      <c r="H75" s="83"/>
      <c r="I75" s="68"/>
      <c r="J75" s="68"/>
      <c r="K75" s="68"/>
      <c r="L75" s="68"/>
      <c r="M75" s="68"/>
      <c r="N75" s="215"/>
      <c r="P75" s="216"/>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x14ac:dyDescent="0.2">
      <c r="B78" s="213"/>
      <c r="C78" s="69"/>
      <c r="D78" s="68"/>
      <c r="E78" s="68"/>
      <c r="F78" s="68"/>
      <c r="G78" s="68"/>
      <c r="H78" s="83"/>
      <c r="I78" s="68"/>
      <c r="J78" s="68"/>
      <c r="K78" s="68"/>
      <c r="L78" s="68"/>
      <c r="M78" s="68"/>
      <c r="N78" s="215"/>
      <c r="P78" s="216"/>
      <c r="X78" s="84"/>
      <c r="Y78" s="84"/>
      <c r="Z78" s="217"/>
    </row>
    <row r="79" spans="2:26" x14ac:dyDescent="0.2">
      <c r="B79" s="213"/>
      <c r="C79" s="69"/>
      <c r="D79" s="68"/>
      <c r="E79" s="68"/>
      <c r="F79" s="68"/>
      <c r="G79" s="68"/>
      <c r="H79" s="83"/>
      <c r="I79" s="68"/>
      <c r="J79" s="68"/>
      <c r="K79" s="68"/>
      <c r="L79" s="68"/>
      <c r="M79" s="68"/>
      <c r="N79" s="215"/>
      <c r="P79" s="216"/>
      <c r="X79" s="84"/>
      <c r="Y79" s="84"/>
      <c r="Z79" s="217"/>
    </row>
    <row r="80" spans="2:26" x14ac:dyDescent="0.2">
      <c r="B80" s="213"/>
      <c r="C80" s="69"/>
      <c r="D80" s="68"/>
      <c r="E80" s="68"/>
      <c r="F80" s="68"/>
      <c r="G80" s="68"/>
      <c r="H80" s="83"/>
      <c r="I80" s="68"/>
      <c r="J80" s="68"/>
      <c r="K80" s="68"/>
      <c r="L80" s="68"/>
      <c r="M80" s="68"/>
      <c r="N80" s="215"/>
      <c r="P80" s="216"/>
      <c r="X80" s="84"/>
      <c r="Y80" s="84"/>
      <c r="Z80" s="217"/>
    </row>
    <row r="81" spans="2:26" x14ac:dyDescent="0.2">
      <c r="B81" s="213"/>
      <c r="C81" s="69"/>
      <c r="D81" s="68"/>
      <c r="E81" s="68"/>
      <c r="F81" s="68"/>
      <c r="G81" s="68"/>
      <c r="H81" s="83"/>
      <c r="I81" s="68"/>
      <c r="J81" s="68"/>
      <c r="K81" s="68"/>
      <c r="L81" s="68"/>
      <c r="M81" s="68"/>
      <c r="N81" s="215"/>
      <c r="P81" s="216"/>
      <c r="X81" s="84"/>
      <c r="Y81" s="84"/>
      <c r="Z81" s="217"/>
    </row>
    <row r="82" spans="2:26" x14ac:dyDescent="0.2">
      <c r="B82" s="213"/>
      <c r="C82" s="69"/>
      <c r="D82" s="68"/>
      <c r="E82" s="68"/>
      <c r="F82" s="68"/>
      <c r="G82" s="68"/>
      <c r="H82" s="83"/>
      <c r="I82" s="68"/>
      <c r="J82" s="68"/>
      <c r="K82" s="68"/>
      <c r="L82" s="68"/>
      <c r="M82" s="68"/>
      <c r="N82" s="215"/>
      <c r="P82" s="216"/>
      <c r="T82" s="998"/>
      <c r="U82" s="964"/>
      <c r="X82" s="84"/>
      <c r="Y82" s="84"/>
      <c r="Z82" s="217"/>
    </row>
    <row r="83" spans="2:26" x14ac:dyDescent="0.2">
      <c r="B83" s="213"/>
      <c r="C83" s="69"/>
      <c r="D83" s="68"/>
      <c r="E83" s="68"/>
      <c r="F83" s="68"/>
      <c r="G83" s="68"/>
      <c r="H83" s="83"/>
      <c r="I83" s="68"/>
      <c r="J83" s="68"/>
      <c r="K83" s="68"/>
      <c r="L83" s="68"/>
      <c r="M83" s="68"/>
      <c r="N83" s="215"/>
      <c r="P83" s="216"/>
      <c r="T83" s="964"/>
      <c r="U83" s="964"/>
      <c r="X83" s="84"/>
      <c r="Y83" s="84"/>
      <c r="Z83" s="217"/>
    </row>
    <row r="84" spans="2:26" x14ac:dyDescent="0.2">
      <c r="B84" s="213"/>
      <c r="C84" s="69"/>
      <c r="D84" s="68"/>
      <c r="E84" s="68"/>
      <c r="F84" s="68"/>
      <c r="G84" s="68"/>
      <c r="H84" s="83"/>
      <c r="I84" s="68"/>
      <c r="J84" s="68"/>
      <c r="K84" s="68"/>
      <c r="L84" s="68"/>
      <c r="M84" s="68"/>
      <c r="N84" s="215"/>
      <c r="P84" s="216"/>
      <c r="X84" s="84"/>
      <c r="Y84" s="84"/>
      <c r="Z84" s="217"/>
    </row>
    <row r="85" spans="2:26" x14ac:dyDescent="0.2">
      <c r="B85" s="213"/>
      <c r="C85" s="69"/>
      <c r="D85" s="68"/>
      <c r="E85" s="68"/>
      <c r="F85" s="68"/>
      <c r="G85" s="68"/>
      <c r="H85" s="83"/>
      <c r="I85" s="68"/>
      <c r="J85" s="68"/>
      <c r="K85" s="68"/>
      <c r="L85" s="68"/>
      <c r="M85" s="68"/>
      <c r="N85" s="215"/>
      <c r="P85" s="216"/>
      <c r="X85" s="84"/>
      <c r="Y85" s="84"/>
      <c r="Z85" s="217"/>
    </row>
    <row r="86" spans="2:26" ht="16.5" customHeight="1" x14ac:dyDescent="0.25">
      <c r="B86" s="213"/>
      <c r="C86" s="69"/>
      <c r="D86" s="68"/>
      <c r="E86" s="68"/>
      <c r="F86" s="68"/>
      <c r="G86" s="68"/>
      <c r="H86" s="83"/>
      <c r="I86" s="68"/>
      <c r="J86" s="68"/>
      <c r="K86" s="68"/>
      <c r="L86" s="68"/>
      <c r="M86" s="68"/>
      <c r="N86" s="215"/>
      <c r="P86" s="216"/>
      <c r="S86" s="374"/>
      <c r="T86" s="374"/>
      <c r="X86" s="84"/>
      <c r="Y86" s="84"/>
      <c r="Z86" s="217"/>
    </row>
    <row r="87" spans="2:26" ht="12.75" customHeight="1" x14ac:dyDescent="0.25">
      <c r="B87" s="216"/>
      <c r="N87" s="217"/>
      <c r="P87" s="216"/>
      <c r="S87" s="374"/>
      <c r="T87" s="374"/>
      <c r="X87" s="82"/>
      <c r="Y87" s="85"/>
      <c r="Z87" s="217"/>
    </row>
    <row r="88" spans="2:26" ht="12.75" customHeight="1" x14ac:dyDescent="0.2">
      <c r="B88" s="218"/>
      <c r="C88" s="219"/>
      <c r="D88" s="219"/>
      <c r="E88" s="219"/>
      <c r="F88" s="219"/>
      <c r="G88" s="219"/>
      <c r="H88" s="219"/>
      <c r="I88" s="219"/>
      <c r="J88" s="219"/>
      <c r="K88" s="219"/>
      <c r="L88" s="219"/>
      <c r="M88" s="219"/>
      <c r="N88" s="220"/>
      <c r="P88" s="218"/>
      <c r="Q88" s="219"/>
      <c r="R88" s="219"/>
      <c r="S88" s="219"/>
      <c r="T88" s="219"/>
      <c r="U88" s="219"/>
      <c r="V88" s="219"/>
      <c r="W88" s="219"/>
      <c r="X88" s="219"/>
      <c r="Y88" s="219"/>
      <c r="Z88" s="220"/>
    </row>
    <row r="90" spans="2:26" x14ac:dyDescent="0.2">
      <c r="B90" s="221"/>
      <c r="C90" s="210"/>
      <c r="D90" s="210"/>
      <c r="E90" s="210"/>
      <c r="F90" s="210"/>
      <c r="G90" s="210"/>
      <c r="H90" s="222"/>
      <c r="I90" s="222"/>
      <c r="J90" s="222"/>
      <c r="K90" s="222"/>
      <c r="L90" s="222"/>
      <c r="M90" s="222"/>
      <c r="N90" s="222"/>
      <c r="O90" s="222"/>
      <c r="P90" s="222"/>
      <c r="Q90" s="222"/>
      <c r="R90" s="222"/>
      <c r="S90" s="222"/>
      <c r="T90" s="222"/>
      <c r="U90" s="222"/>
      <c r="V90" s="222"/>
      <c r="W90" s="210"/>
      <c r="X90" s="210"/>
      <c r="Y90" s="210"/>
      <c r="Z90" s="223"/>
    </row>
    <row r="91" spans="2:26" x14ac:dyDescent="0.2">
      <c r="B91" s="216"/>
      <c r="C91" s="946"/>
      <c r="D91" s="946"/>
      <c r="E91" s="946"/>
      <c r="F91" s="946"/>
      <c r="H91" s="946"/>
      <c r="I91" s="946"/>
      <c r="J91" s="946"/>
      <c r="K91" s="946"/>
      <c r="M91" s="946"/>
      <c r="N91" s="946"/>
      <c r="O91" s="946"/>
      <c r="P91" s="946"/>
      <c r="R91" s="946"/>
      <c r="S91" s="946"/>
      <c r="T91" s="946"/>
      <c r="W91" s="946"/>
      <c r="X91" s="946"/>
      <c r="Y91" s="946"/>
      <c r="Z91" s="224"/>
    </row>
    <row r="92" spans="2:26" x14ac:dyDescent="0.2">
      <c r="B92" s="216"/>
      <c r="Z92" s="217"/>
    </row>
    <row r="93" spans="2:26" x14ac:dyDescent="0.2">
      <c r="B93" s="216"/>
      <c r="Z93" s="217"/>
    </row>
    <row r="94" spans="2:26" x14ac:dyDescent="0.2">
      <c r="B94" s="216"/>
      <c r="Z94" s="217"/>
    </row>
    <row r="95" spans="2:26" s="67" customFormat="1" ht="11.45" customHeight="1" x14ac:dyDescent="0.2">
      <c r="B95" s="226"/>
      <c r="C95" s="858"/>
      <c r="D95" s="858"/>
      <c r="E95" s="858"/>
      <c r="F95" s="858"/>
      <c r="H95" s="858"/>
      <c r="I95" s="858"/>
      <c r="J95" s="858"/>
      <c r="K95" s="858"/>
      <c r="M95" s="858"/>
      <c r="N95" s="858"/>
      <c r="O95" s="858"/>
      <c r="P95" s="858"/>
      <c r="R95" s="858"/>
      <c r="S95" s="858"/>
      <c r="T95" s="858"/>
      <c r="W95" s="858"/>
      <c r="X95" s="858"/>
      <c r="Y95" s="858"/>
      <c r="Z95" s="227"/>
    </row>
    <row r="96" spans="2:26" ht="56.25" customHeight="1" x14ac:dyDescent="0.2">
      <c r="B96" s="228"/>
      <c r="C96" s="229"/>
      <c r="D96" s="229"/>
      <c r="E96" s="229"/>
      <c r="F96" s="229"/>
      <c r="G96" s="229"/>
      <c r="H96" s="219"/>
      <c r="I96" s="219"/>
      <c r="J96" s="219"/>
      <c r="K96" s="219"/>
      <c r="L96" s="219"/>
      <c r="M96" s="219"/>
      <c r="N96" s="219"/>
      <c r="O96" s="219"/>
      <c r="P96" s="219"/>
      <c r="Q96" s="219"/>
      <c r="R96" s="219"/>
      <c r="S96" s="219"/>
      <c r="T96" s="219"/>
      <c r="U96" s="219"/>
      <c r="V96" s="219"/>
      <c r="W96" s="229"/>
      <c r="X96" s="229"/>
      <c r="Y96" s="229"/>
      <c r="Z96" s="230"/>
    </row>
    <row r="98" spans="1:1" x14ac:dyDescent="0.2">
      <c r="A98" s="66"/>
    </row>
  </sheetData>
  <mergeCells count="65">
    <mergeCell ref="B11:N11"/>
    <mergeCell ref="P11:Z11"/>
    <mergeCell ref="B13:C13"/>
    <mergeCell ref="D13:N13"/>
    <mergeCell ref="V13:W13"/>
    <mergeCell ref="Y13:Z13"/>
    <mergeCell ref="Y16:Z16"/>
    <mergeCell ref="V23:W23"/>
    <mergeCell ref="Y23:Z23"/>
    <mergeCell ref="V17:W17"/>
    <mergeCell ref="Y17:Z17"/>
    <mergeCell ref="V18:W18"/>
    <mergeCell ref="Y18:Z18"/>
    <mergeCell ref="V19:W19"/>
    <mergeCell ref="Y19:Z19"/>
    <mergeCell ref="V20:W20"/>
    <mergeCell ref="Y20:Z20"/>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V26:W26"/>
    <mergeCell ref="Y26:Z26"/>
    <mergeCell ref="V27:W27"/>
    <mergeCell ref="Y27:Z27"/>
    <mergeCell ref="V28:W28"/>
    <mergeCell ref="Y28:Z28"/>
    <mergeCell ref="V29:W29"/>
    <mergeCell ref="Y29:Z29"/>
    <mergeCell ref="V30:W30"/>
    <mergeCell ref="Y30:Z30"/>
    <mergeCell ref="V31:W31"/>
    <mergeCell ref="Y31:Z31"/>
    <mergeCell ref="V32:W32"/>
    <mergeCell ref="Y32:Z32"/>
    <mergeCell ref="V33:W33"/>
    <mergeCell ref="Y33:Z33"/>
    <mergeCell ref="V34:W34"/>
    <mergeCell ref="Y34:Z34"/>
    <mergeCell ref="V35:W35"/>
    <mergeCell ref="Y35:Z35"/>
    <mergeCell ref="P38:Z38"/>
    <mergeCell ref="T82:U83"/>
    <mergeCell ref="C91:F91"/>
    <mergeCell ref="H91:K91"/>
    <mergeCell ref="M91:P91"/>
    <mergeCell ref="R91:T91"/>
    <mergeCell ref="W91:Y91"/>
    <mergeCell ref="C95:F95"/>
    <mergeCell ref="H95:K95"/>
    <mergeCell ref="M95:P95"/>
    <mergeCell ref="R95:T95"/>
    <mergeCell ref="W95:Y95"/>
  </mergeCells>
  <printOptions horizontalCentered="1" verticalCentered="1"/>
  <pageMargins left="0.70866141732283472" right="0.70866141732283472" top="0.74803149606299213" bottom="0.74803149606299213" header="0.31496062992125984" footer="0.31496062992125984"/>
  <pageSetup scale="33" fitToHeight="0" orientation="landscape" r:id="rId1"/>
  <headerFooter>
    <oddFooter>&amp;L&amp;10ADMÓN. - ESTIMACIÓN - HOJA VIAJERA&amp;R&amp;P/&amp;N</oddFooter>
  </headerFooter>
  <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F9C72-2A7F-49BF-8983-6F4E6330AC0E}">
  <sheetPr>
    <tabColor rgb="FF00B0F0"/>
    <pageSetUpPr fitToPage="1"/>
  </sheetPr>
  <dimension ref="A1:AB102"/>
  <sheetViews>
    <sheetView showGridLines="0" view="pageBreakPreview" zoomScale="40" zoomScaleNormal="40" zoomScaleSheetLayoutView="40" workbookViewId="0">
      <selection activeCell="D15" sqref="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34"/>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34"/>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626</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626</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c r="B15" s="1009"/>
      <c r="C15" s="1009"/>
      <c r="D15" s="1009"/>
      <c r="E15" s="1009"/>
      <c r="F15" s="1009"/>
      <c r="G15" s="1009"/>
      <c r="H15" s="1009"/>
      <c r="I15" s="1009"/>
      <c r="J15" s="1009"/>
      <c r="K15" s="1009"/>
      <c r="L15" s="1009"/>
      <c r="M15" s="1009"/>
      <c r="N15" s="1009"/>
      <c r="O15" s="1009"/>
      <c r="P15" s="1009"/>
      <c r="Q15" s="1009"/>
      <c r="R15" s="1009"/>
      <c r="S15" s="1009"/>
      <c r="T15" s="1009"/>
      <c r="U15" s="1009"/>
      <c r="V15" s="1009"/>
      <c r="W15" s="1009"/>
      <c r="X15" s="1009"/>
      <c r="Y15" s="1009"/>
      <c r="Z15" s="1009"/>
    </row>
    <row r="16" spans="1:28" ht="15" customHeight="1" x14ac:dyDescent="0.2">
      <c r="B16" s="1009"/>
      <c r="C16" s="1009"/>
      <c r="D16" s="1009"/>
      <c r="E16" s="1009"/>
      <c r="F16" s="1009"/>
      <c r="G16" s="1009"/>
      <c r="H16" s="1009"/>
      <c r="I16" s="1009"/>
      <c r="J16" s="1009"/>
      <c r="K16" s="1009"/>
      <c r="L16" s="1009"/>
      <c r="M16" s="1009"/>
      <c r="N16" s="1009"/>
      <c r="O16" s="1009"/>
      <c r="P16" s="1009"/>
      <c r="Q16" s="1009"/>
      <c r="R16" s="1009"/>
      <c r="S16" s="1009"/>
      <c r="T16" s="1009"/>
      <c r="U16" s="1009"/>
      <c r="V16" s="1009"/>
      <c r="W16" s="1009"/>
      <c r="X16" s="1009"/>
      <c r="Y16" s="1009"/>
      <c r="Z16" s="1009"/>
    </row>
    <row r="17" spans="2:26" ht="13.15" customHeight="1" x14ac:dyDescent="0.2">
      <c r="B17" s="1009"/>
      <c r="C17" s="1009"/>
      <c r="D17" s="1009"/>
      <c r="E17" s="1009"/>
      <c r="F17" s="1009"/>
      <c r="G17" s="1009"/>
      <c r="H17" s="1009"/>
      <c r="I17" s="1009"/>
      <c r="J17" s="1009"/>
      <c r="K17" s="1009"/>
      <c r="L17" s="1009"/>
      <c r="M17" s="1009"/>
      <c r="N17" s="1009"/>
      <c r="O17" s="1009"/>
      <c r="P17" s="1009"/>
      <c r="Q17" s="1009"/>
      <c r="R17" s="1009"/>
      <c r="S17" s="1009"/>
      <c r="T17" s="1009"/>
      <c r="U17" s="1009"/>
      <c r="V17" s="1009"/>
      <c r="W17" s="1009"/>
      <c r="X17" s="1009"/>
      <c r="Y17" s="1009"/>
      <c r="Z17" s="1009"/>
    </row>
    <row r="18" spans="2:26" ht="15" customHeight="1" x14ac:dyDescent="0.2">
      <c r="B18" s="1009"/>
      <c r="C18" s="1009"/>
      <c r="D18" s="1009"/>
      <c r="E18" s="1009"/>
      <c r="F18" s="1009"/>
      <c r="G18" s="1009"/>
      <c r="H18" s="1009"/>
      <c r="I18" s="1009"/>
      <c r="J18" s="1009"/>
      <c r="K18" s="1009"/>
      <c r="L18" s="1009"/>
      <c r="M18" s="1009"/>
      <c r="N18" s="1009"/>
      <c r="O18" s="1009"/>
      <c r="P18" s="1009"/>
      <c r="Q18" s="1009"/>
      <c r="R18" s="1009"/>
      <c r="S18" s="1009"/>
      <c r="T18" s="1009"/>
      <c r="U18" s="1009"/>
      <c r="V18" s="1009"/>
      <c r="W18" s="1009"/>
      <c r="X18" s="1009"/>
      <c r="Y18" s="1009"/>
      <c r="Z18" s="1009"/>
    </row>
    <row r="19" spans="2:26" ht="15" customHeight="1" x14ac:dyDescent="0.2">
      <c r="B19" s="1009"/>
      <c r="C19" s="1009"/>
      <c r="D19" s="1009"/>
      <c r="E19" s="1009"/>
      <c r="F19" s="1009"/>
      <c r="G19" s="1009"/>
      <c r="H19" s="1009"/>
      <c r="I19" s="1009"/>
      <c r="J19" s="1009"/>
      <c r="K19" s="1009"/>
      <c r="L19" s="1009"/>
      <c r="M19" s="1009"/>
      <c r="N19" s="1009"/>
      <c r="O19" s="1009"/>
      <c r="P19" s="1009"/>
      <c r="Q19" s="1009"/>
      <c r="R19" s="1009"/>
      <c r="S19" s="1009"/>
      <c r="T19" s="1009"/>
      <c r="U19" s="1009"/>
      <c r="V19" s="1009"/>
      <c r="W19" s="1009"/>
      <c r="X19" s="1009"/>
      <c r="Y19" s="1009"/>
      <c r="Z19" s="1009"/>
    </row>
    <row r="20" spans="2:26" ht="15.6" customHeight="1" x14ac:dyDescent="0.2">
      <c r="B20" s="1009"/>
      <c r="C20" s="1009"/>
      <c r="D20" s="1009"/>
      <c r="E20" s="1009"/>
      <c r="F20" s="1009"/>
      <c r="G20" s="1009"/>
      <c r="H20" s="1009"/>
      <c r="I20" s="1009"/>
      <c r="J20" s="1009"/>
      <c r="K20" s="1009"/>
      <c r="L20" s="1009"/>
      <c r="M20" s="1009"/>
      <c r="N20" s="1009"/>
      <c r="O20" s="1009"/>
      <c r="P20" s="1009"/>
      <c r="Q20" s="1009"/>
      <c r="R20" s="1009"/>
      <c r="S20" s="1009"/>
      <c r="T20" s="1009"/>
      <c r="U20" s="1009"/>
      <c r="V20" s="1009"/>
      <c r="W20" s="1009"/>
      <c r="X20" s="1009"/>
      <c r="Y20" s="1009"/>
      <c r="Z20" s="1009"/>
    </row>
    <row r="27" spans="2:26" x14ac:dyDescent="0.2">
      <c r="D27" s="993"/>
      <c r="E27" s="993"/>
      <c r="F27" s="993"/>
    </row>
    <row r="28" spans="2:26" x14ac:dyDescent="0.2">
      <c r="D28" s="993"/>
      <c r="E28" s="993"/>
      <c r="F28" s="993"/>
    </row>
    <row r="70" spans="4:8" x14ac:dyDescent="0.2">
      <c r="D70" s="1050"/>
      <c r="E70" s="1050"/>
      <c r="F70" s="1050"/>
      <c r="G70" s="1050"/>
      <c r="H70" s="1050"/>
    </row>
    <row r="71" spans="4:8" x14ac:dyDescent="0.2">
      <c r="D71" s="1050"/>
      <c r="E71" s="1050"/>
      <c r="F71" s="1050"/>
      <c r="G71" s="1050"/>
      <c r="H71" s="1050"/>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30">
    <mergeCell ref="C92:F92"/>
    <mergeCell ref="H92:K92"/>
    <mergeCell ref="M92:P92"/>
    <mergeCell ref="R92:T92"/>
    <mergeCell ref="W92:Y92"/>
    <mergeCell ref="B11:Z12"/>
    <mergeCell ref="B15:C20"/>
    <mergeCell ref="D15:Z20"/>
    <mergeCell ref="D27:F28"/>
    <mergeCell ref="D70:H71"/>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17B99-975E-4A32-AA08-3D2B5FC5D462}">
  <sheetPr>
    <tabColor rgb="FF00B0F0"/>
    <pageSetUpPr fitToPage="1"/>
  </sheetPr>
  <dimension ref="A1:AB102"/>
  <sheetViews>
    <sheetView showGridLines="0" view="pageBreakPreview" topLeftCell="C6" zoomScale="55" zoomScaleNormal="40" zoomScaleSheetLayoutView="55" workbookViewId="0">
      <selection activeCell="D15" sqref="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34"/>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34"/>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626</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626</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c r="B15" s="1009"/>
      <c r="C15" s="1009"/>
      <c r="D15" s="1009"/>
      <c r="E15" s="1009"/>
      <c r="F15" s="1009"/>
      <c r="G15" s="1009"/>
      <c r="H15" s="1009"/>
      <c r="I15" s="1009"/>
      <c r="J15" s="1009"/>
      <c r="K15" s="1009"/>
      <c r="L15" s="1009"/>
      <c r="M15" s="1009"/>
      <c r="N15" s="1009"/>
      <c r="O15" s="1009"/>
      <c r="P15" s="1009"/>
      <c r="Q15" s="1009"/>
      <c r="R15" s="1009"/>
      <c r="S15" s="1009"/>
      <c r="T15" s="1009"/>
      <c r="U15" s="1009"/>
      <c r="V15" s="1009"/>
      <c r="W15" s="1009"/>
      <c r="X15" s="1009"/>
      <c r="Y15" s="1009"/>
      <c r="Z15" s="1009"/>
    </row>
    <row r="16" spans="1:28" ht="15" customHeight="1" x14ac:dyDescent="0.2">
      <c r="B16" s="1009"/>
      <c r="C16" s="1009"/>
      <c r="D16" s="1009"/>
      <c r="E16" s="1009"/>
      <c r="F16" s="1009"/>
      <c r="G16" s="1009"/>
      <c r="H16" s="1009"/>
      <c r="I16" s="1009"/>
      <c r="J16" s="1009"/>
      <c r="K16" s="1009"/>
      <c r="L16" s="1009"/>
      <c r="M16" s="1009"/>
      <c r="N16" s="1009"/>
      <c r="O16" s="1009"/>
      <c r="P16" s="1009"/>
      <c r="Q16" s="1009"/>
      <c r="R16" s="1009"/>
      <c r="S16" s="1009"/>
      <c r="T16" s="1009"/>
      <c r="U16" s="1009"/>
      <c r="V16" s="1009"/>
      <c r="W16" s="1009"/>
      <c r="X16" s="1009"/>
      <c r="Y16" s="1009"/>
      <c r="Z16" s="1009"/>
    </row>
    <row r="17" spans="2:26" ht="13.15" customHeight="1" x14ac:dyDescent="0.2">
      <c r="B17" s="1009"/>
      <c r="C17" s="1009"/>
      <c r="D17" s="1009"/>
      <c r="E17" s="1009"/>
      <c r="F17" s="1009"/>
      <c r="G17" s="1009"/>
      <c r="H17" s="1009"/>
      <c r="I17" s="1009"/>
      <c r="J17" s="1009"/>
      <c r="K17" s="1009"/>
      <c r="L17" s="1009"/>
      <c r="M17" s="1009"/>
      <c r="N17" s="1009"/>
      <c r="O17" s="1009"/>
      <c r="P17" s="1009"/>
      <c r="Q17" s="1009"/>
      <c r="R17" s="1009"/>
      <c r="S17" s="1009"/>
      <c r="T17" s="1009"/>
      <c r="U17" s="1009"/>
      <c r="V17" s="1009"/>
      <c r="W17" s="1009"/>
      <c r="X17" s="1009"/>
      <c r="Y17" s="1009"/>
      <c r="Z17" s="1009"/>
    </row>
    <row r="18" spans="2:26" ht="15" customHeight="1" x14ac:dyDescent="0.2">
      <c r="B18" s="1009"/>
      <c r="C18" s="1009"/>
      <c r="D18" s="1009"/>
      <c r="E18" s="1009"/>
      <c r="F18" s="1009"/>
      <c r="G18" s="1009"/>
      <c r="H18" s="1009"/>
      <c r="I18" s="1009"/>
      <c r="J18" s="1009"/>
      <c r="K18" s="1009"/>
      <c r="L18" s="1009"/>
      <c r="M18" s="1009"/>
      <c r="N18" s="1009"/>
      <c r="O18" s="1009"/>
      <c r="P18" s="1009"/>
      <c r="Q18" s="1009"/>
      <c r="R18" s="1009"/>
      <c r="S18" s="1009"/>
      <c r="T18" s="1009"/>
      <c r="U18" s="1009"/>
      <c r="V18" s="1009"/>
      <c r="W18" s="1009"/>
      <c r="X18" s="1009"/>
      <c r="Y18" s="1009"/>
      <c r="Z18" s="1009"/>
    </row>
    <row r="19" spans="2:26" ht="15" customHeight="1" x14ac:dyDescent="0.2">
      <c r="B19" s="1009"/>
      <c r="C19" s="1009"/>
      <c r="D19" s="1009"/>
      <c r="E19" s="1009"/>
      <c r="F19" s="1009"/>
      <c r="G19" s="1009"/>
      <c r="H19" s="1009"/>
      <c r="I19" s="1009"/>
      <c r="J19" s="1009"/>
      <c r="K19" s="1009"/>
      <c r="L19" s="1009"/>
      <c r="M19" s="1009"/>
      <c r="N19" s="1009"/>
      <c r="O19" s="1009"/>
      <c r="P19" s="1009"/>
      <c r="Q19" s="1009"/>
      <c r="R19" s="1009"/>
      <c r="S19" s="1009"/>
      <c r="T19" s="1009"/>
      <c r="U19" s="1009"/>
      <c r="V19" s="1009"/>
      <c r="W19" s="1009"/>
      <c r="X19" s="1009"/>
      <c r="Y19" s="1009"/>
      <c r="Z19" s="1009"/>
    </row>
    <row r="20" spans="2:26" ht="15.6" customHeight="1" x14ac:dyDescent="0.2">
      <c r="B20" s="1009"/>
      <c r="C20" s="1009"/>
      <c r="D20" s="1009"/>
      <c r="E20" s="1009"/>
      <c r="F20" s="1009"/>
      <c r="G20" s="1009"/>
      <c r="H20" s="1009"/>
      <c r="I20" s="1009"/>
      <c r="J20" s="1009"/>
      <c r="K20" s="1009"/>
      <c r="L20" s="1009"/>
      <c r="M20" s="1009"/>
      <c r="N20" s="1009"/>
      <c r="O20" s="1009"/>
      <c r="P20" s="1009"/>
      <c r="Q20" s="1009"/>
      <c r="R20" s="1009"/>
      <c r="S20" s="1009"/>
      <c r="T20" s="1009"/>
      <c r="U20" s="1009"/>
      <c r="V20" s="1009"/>
      <c r="W20" s="1009"/>
      <c r="X20" s="1009"/>
      <c r="Y20" s="1009"/>
      <c r="Z20" s="1009"/>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B11:Z12"/>
    <mergeCell ref="B15:C20"/>
    <mergeCell ref="D15:Z20"/>
    <mergeCell ref="D27:F28"/>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646D1-670E-494A-B5B7-2B0C98E10B12}">
  <sheetPr>
    <tabColor rgb="FF00B0F0"/>
    <pageSetUpPr fitToPage="1"/>
  </sheetPr>
  <dimension ref="A1:AB94"/>
  <sheetViews>
    <sheetView showGridLines="0" view="pageBreakPreview" topLeftCell="C14" zoomScale="50" zoomScaleNormal="40" zoomScaleSheetLayoutView="50" workbookViewId="0">
      <selection activeCell="T5" sqref="T5:T6"/>
    </sheetView>
  </sheetViews>
  <sheetFormatPr baseColWidth="10" defaultColWidth="11.42578125" defaultRowHeight="12.75" x14ac:dyDescent="0.2"/>
  <cols>
    <col min="1" max="1" width="5.140625" style="65" customWidth="1"/>
    <col min="2" max="8" width="11.42578125" style="65"/>
    <col min="9" max="9" width="11.42578125" style="65" customWidth="1"/>
    <col min="10" max="14" width="11.42578125" style="65"/>
    <col min="15" max="15" width="4.7109375" style="65" customWidth="1"/>
    <col min="16" max="16" width="16.42578125" style="65" customWidth="1"/>
    <col min="17" max="17" width="21.5703125" style="65" customWidth="1"/>
    <col min="18" max="18" width="22.85546875" style="65" customWidth="1"/>
    <col min="19" max="19" width="17.7109375" style="65" customWidth="1"/>
    <col min="20" max="20" width="19.7109375" style="65" customWidth="1"/>
    <col min="21" max="21" width="34.28515625"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8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8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626</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626</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304">
        <f>'03 Desglose f'!CF8</f>
        <v>45986</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587"/>
      <c r="V13" s="981" t="s">
        <v>58</v>
      </c>
      <c r="W13" s="981"/>
      <c r="X13" s="587" t="s">
        <v>67</v>
      </c>
      <c r="Y13" s="981" t="s">
        <v>78</v>
      </c>
      <c r="Z13" s="981"/>
    </row>
    <row r="14" spans="1:28" ht="14.25" customHeight="1" x14ac:dyDescent="0.2">
      <c r="B14" s="950" t="s">
        <v>181</v>
      </c>
      <c r="C14" s="951"/>
      <c r="D14" s="956" t="s">
        <v>216</v>
      </c>
      <c r="E14" s="956"/>
      <c r="F14" s="956"/>
      <c r="G14" s="956"/>
      <c r="H14" s="956"/>
      <c r="I14" s="956"/>
      <c r="J14" s="956"/>
      <c r="K14" s="956"/>
      <c r="L14" s="956"/>
      <c r="M14" s="956"/>
      <c r="N14" s="956"/>
      <c r="P14" s="286"/>
      <c r="Q14" s="584"/>
      <c r="R14" s="584"/>
      <c r="S14" s="584"/>
      <c r="T14" s="584"/>
      <c r="U14" s="584"/>
      <c r="V14" s="957"/>
      <c r="W14" s="957"/>
      <c r="X14" s="965" t="s">
        <v>124</v>
      </c>
      <c r="Y14" s="957"/>
      <c r="Z14" s="957"/>
    </row>
    <row r="15" spans="1:28" ht="19.899999999999999" customHeight="1" x14ac:dyDescent="0.2">
      <c r="B15" s="952"/>
      <c r="C15" s="953"/>
      <c r="D15" s="956"/>
      <c r="E15" s="956"/>
      <c r="F15" s="956"/>
      <c r="G15" s="956"/>
      <c r="H15" s="956"/>
      <c r="I15" s="956"/>
      <c r="J15" s="956"/>
      <c r="K15" s="956"/>
      <c r="L15" s="956"/>
      <c r="M15" s="956"/>
      <c r="N15" s="956"/>
      <c r="O15" s="70"/>
      <c r="P15" s="287"/>
      <c r="Q15" s="584"/>
      <c r="R15" s="584"/>
      <c r="S15" s="968"/>
      <c r="T15" s="969"/>
      <c r="U15" s="586"/>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584"/>
      <c r="R16" s="584"/>
      <c r="S16" s="586"/>
      <c r="T16" s="586"/>
      <c r="U16" s="586"/>
      <c r="V16" s="970"/>
      <c r="W16" s="970"/>
      <c r="X16" s="966"/>
      <c r="Y16" s="957"/>
      <c r="Z16" s="957"/>
    </row>
    <row r="17" spans="2:26" ht="21" customHeight="1" x14ac:dyDescent="0.3">
      <c r="B17" s="952"/>
      <c r="C17" s="953"/>
      <c r="D17" s="956"/>
      <c r="E17" s="956"/>
      <c r="F17" s="956"/>
      <c r="G17" s="956"/>
      <c r="H17" s="956"/>
      <c r="I17" s="956"/>
      <c r="J17" s="956"/>
      <c r="K17" s="956"/>
      <c r="L17" s="956"/>
      <c r="M17" s="956"/>
      <c r="N17" s="956"/>
      <c r="O17" s="70"/>
      <c r="P17" s="287"/>
      <c r="Q17" s="584"/>
      <c r="R17" s="584"/>
      <c r="S17" s="586"/>
      <c r="T17" s="586"/>
      <c r="U17" s="459" t="s">
        <v>650</v>
      </c>
      <c r="V17" s="982">
        <v>14</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584"/>
      <c r="R18" s="584"/>
      <c r="S18" s="586"/>
      <c r="T18" s="586"/>
      <c r="U18" s="586"/>
      <c r="V18" s="970"/>
      <c r="W18" s="970"/>
      <c r="X18" s="966"/>
      <c r="Y18" s="957"/>
      <c r="Z18" s="957"/>
    </row>
    <row r="19" spans="2:26" ht="19.149999999999999" customHeight="1" x14ac:dyDescent="0.2">
      <c r="B19" s="954"/>
      <c r="C19" s="955"/>
      <c r="D19" s="956"/>
      <c r="E19" s="956"/>
      <c r="F19" s="956"/>
      <c r="G19" s="956"/>
      <c r="H19" s="956"/>
      <c r="I19" s="956"/>
      <c r="J19" s="956"/>
      <c r="K19" s="956"/>
      <c r="L19" s="956"/>
      <c r="M19" s="956"/>
      <c r="N19" s="956"/>
      <c r="O19" s="70"/>
      <c r="P19" s="287"/>
      <c r="Q19" s="584"/>
      <c r="R19" s="584"/>
      <c r="S19" s="586"/>
      <c r="T19" s="586"/>
      <c r="U19" s="420"/>
      <c r="V19" s="968"/>
      <c r="W19" s="969"/>
      <c r="X19" s="966"/>
      <c r="Y19" s="984"/>
      <c r="Z19" s="984"/>
    </row>
    <row r="20" spans="2:26" ht="15.6" customHeight="1" x14ac:dyDescent="0.2">
      <c r="B20" s="231"/>
      <c r="C20" s="69"/>
      <c r="D20" s="68"/>
      <c r="E20" s="68"/>
      <c r="F20" s="68"/>
      <c r="G20" s="68"/>
      <c r="H20" s="83"/>
      <c r="I20" s="68"/>
      <c r="J20" s="68"/>
      <c r="K20" s="70"/>
      <c r="L20" s="70"/>
      <c r="M20" s="70"/>
      <c r="N20" s="214"/>
      <c r="O20" s="70"/>
      <c r="P20" s="287"/>
      <c r="Q20" s="584"/>
      <c r="R20" s="584"/>
      <c r="S20" s="584"/>
      <c r="T20" s="584"/>
      <c r="U20" s="584"/>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584"/>
      <c r="R21" s="584"/>
      <c r="S21" s="584"/>
      <c r="T21" s="584"/>
      <c r="U21" s="584"/>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584"/>
      <c r="R22" s="584"/>
      <c r="S22" s="584"/>
      <c r="T22" s="584"/>
      <c r="X22" s="966"/>
      <c r="Y22" s="421"/>
      <c r="Z22" s="421"/>
    </row>
    <row r="23" spans="2:26" ht="13.9" customHeight="1" x14ac:dyDescent="0.2">
      <c r="B23" s="213"/>
      <c r="C23" s="69"/>
      <c r="D23" s="68"/>
      <c r="E23" s="68"/>
      <c r="F23" s="68"/>
      <c r="G23" s="68"/>
      <c r="H23" s="83"/>
      <c r="I23" s="68"/>
      <c r="J23" s="68"/>
      <c r="K23" s="70"/>
      <c r="L23" s="70"/>
      <c r="M23" s="70"/>
      <c r="N23" s="214"/>
      <c r="O23" s="70"/>
      <c r="P23" s="287"/>
      <c r="Q23" s="584"/>
      <c r="R23" s="584"/>
      <c r="S23" s="584"/>
      <c r="T23" s="584"/>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584"/>
      <c r="R24" s="584"/>
      <c r="S24" s="584"/>
      <c r="T24" s="584"/>
      <c r="U24" s="584"/>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584"/>
      <c r="R25" s="584"/>
      <c r="S25" s="584"/>
      <c r="T25" s="584"/>
      <c r="U25" s="584"/>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584"/>
      <c r="R26" s="584"/>
      <c r="S26" s="584"/>
      <c r="T26" s="584"/>
      <c r="U26" s="584"/>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584"/>
      <c r="R27" s="584"/>
      <c r="S27" s="584"/>
      <c r="T27" s="584"/>
      <c r="U27" s="584"/>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584"/>
      <c r="R28" s="584"/>
      <c r="S28" s="584"/>
      <c r="T28" s="584"/>
      <c r="U28" s="584"/>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584"/>
      <c r="R29" s="584"/>
      <c r="S29" s="584"/>
      <c r="T29" s="584"/>
      <c r="U29" s="584"/>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584"/>
      <c r="R30" s="584"/>
      <c r="S30" s="584"/>
      <c r="T30" s="584"/>
      <c r="U30" s="584"/>
      <c r="V30" s="957"/>
      <c r="W30" s="957"/>
      <c r="X30" s="966"/>
      <c r="Y30" s="957"/>
      <c r="Z30" s="957"/>
    </row>
    <row r="31" spans="2:26" ht="13.9" customHeight="1" x14ac:dyDescent="0.2">
      <c r="B31" s="213"/>
      <c r="C31" s="69"/>
      <c r="D31" s="68"/>
      <c r="E31" s="68"/>
      <c r="F31" s="68"/>
      <c r="G31" s="68"/>
      <c r="H31" s="83"/>
      <c r="I31" s="68"/>
      <c r="J31" s="68"/>
      <c r="K31" s="68"/>
      <c r="L31" s="68"/>
      <c r="M31" s="68"/>
      <c r="N31" s="215"/>
      <c r="P31" s="287"/>
      <c r="Q31" s="584"/>
      <c r="R31" s="584"/>
      <c r="S31" s="584"/>
      <c r="T31" s="584"/>
      <c r="U31" s="584"/>
      <c r="V31" s="957"/>
      <c r="W31" s="957"/>
      <c r="X31" s="966"/>
      <c r="Y31" s="957"/>
      <c r="Z31" s="957"/>
    </row>
    <row r="32" spans="2:26" ht="13.9" customHeight="1" x14ac:dyDescent="0.2">
      <c r="B32" s="213"/>
      <c r="C32" s="69"/>
      <c r="D32" s="68"/>
      <c r="E32" s="68"/>
      <c r="F32" s="68"/>
      <c r="G32" s="68"/>
      <c r="H32" s="83"/>
      <c r="I32" s="68"/>
      <c r="J32" s="68"/>
      <c r="K32" s="68"/>
      <c r="L32" s="68"/>
      <c r="M32" s="68"/>
      <c r="N32" s="215"/>
      <c r="P32" s="287"/>
      <c r="Q32" s="584"/>
      <c r="R32" s="584"/>
      <c r="S32" s="584"/>
      <c r="T32" s="584"/>
      <c r="U32" s="584"/>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584"/>
      <c r="R33" s="584"/>
      <c r="S33" s="584"/>
      <c r="T33" s="584"/>
      <c r="U33" s="584"/>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584"/>
      <c r="R34" s="584"/>
      <c r="S34" s="584"/>
      <c r="T34" s="584"/>
      <c r="U34" s="584"/>
      <c r="V34" s="957"/>
      <c r="W34" s="957"/>
      <c r="X34" s="967"/>
      <c r="Y34" s="957"/>
      <c r="Z34" s="957"/>
    </row>
    <row r="35" spans="2:26" ht="20.45" customHeight="1" x14ac:dyDescent="0.25">
      <c r="B35" s="213"/>
      <c r="C35" s="69"/>
      <c r="D35" s="68"/>
      <c r="E35" s="68"/>
      <c r="F35" s="68"/>
      <c r="G35" s="68"/>
      <c r="H35" s="83"/>
      <c r="I35" s="68"/>
      <c r="J35" s="68"/>
      <c r="K35" s="68"/>
      <c r="L35" s="68"/>
      <c r="M35" s="68"/>
      <c r="N35" s="215"/>
      <c r="P35" s="288"/>
      <c r="Q35" s="289"/>
      <c r="R35" s="290"/>
      <c r="S35" s="291"/>
      <c r="T35" s="292"/>
      <c r="U35" s="293" t="s">
        <v>76</v>
      </c>
      <c r="V35" s="958">
        <f>SUM(V17:W19)</f>
        <v>14</v>
      </c>
      <c r="W35" s="958"/>
      <c r="X35" s="294"/>
      <c r="Y35" s="959"/>
      <c r="Z35" s="960"/>
    </row>
    <row r="36" spans="2:26" ht="13.9" customHeight="1" x14ac:dyDescent="0.2">
      <c r="B36" s="213"/>
      <c r="C36" s="69"/>
      <c r="D36" s="68"/>
      <c r="E36" s="68"/>
      <c r="F36" s="68"/>
      <c r="G36" s="68"/>
      <c r="H36" s="83"/>
      <c r="I36" s="68"/>
      <c r="J36" s="68"/>
      <c r="K36" s="68"/>
      <c r="L36" s="68"/>
      <c r="M36" s="68"/>
      <c r="N36" s="215"/>
      <c r="P36" s="216"/>
      <c r="X36" s="84"/>
      <c r="Y36" s="84"/>
      <c r="Z36" s="217"/>
    </row>
    <row r="37" spans="2:26" ht="13.9" customHeight="1" x14ac:dyDescent="0.2">
      <c r="B37" s="213"/>
      <c r="C37" s="69"/>
      <c r="D37" s="68"/>
      <c r="E37" s="68"/>
      <c r="F37" s="68"/>
      <c r="G37" s="68"/>
      <c r="H37" s="83"/>
      <c r="I37" s="68"/>
      <c r="J37" s="68"/>
      <c r="K37" s="68"/>
      <c r="L37" s="68"/>
      <c r="M37" s="68"/>
      <c r="N37" s="215"/>
      <c r="P37" s="961" t="s">
        <v>75</v>
      </c>
      <c r="Q37" s="962"/>
      <c r="R37" s="962"/>
      <c r="S37" s="962"/>
      <c r="T37" s="962"/>
      <c r="U37" s="962"/>
      <c r="V37" s="962"/>
      <c r="W37" s="962"/>
      <c r="X37" s="962"/>
      <c r="Y37" s="962"/>
      <c r="Z37" s="963"/>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t="s">
        <v>272</v>
      </c>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ht="15" x14ac:dyDescent="0.2">
      <c r="B75" s="213"/>
      <c r="C75" s="69"/>
      <c r="D75" s="68"/>
      <c r="E75" s="68"/>
      <c r="F75" s="68"/>
      <c r="G75" s="68"/>
      <c r="H75" s="83"/>
      <c r="I75" s="68"/>
      <c r="J75" s="68"/>
      <c r="K75" s="68"/>
      <c r="L75" s="68"/>
      <c r="M75" s="68"/>
      <c r="N75" s="215"/>
      <c r="P75" s="216"/>
      <c r="T75" s="964"/>
      <c r="U75" s="964"/>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ht="16.5" customHeight="1" x14ac:dyDescent="0.25">
      <c r="B78" s="213"/>
      <c r="C78" s="69"/>
      <c r="D78" s="68"/>
      <c r="E78" s="68"/>
      <c r="F78" s="68"/>
      <c r="G78" s="68"/>
      <c r="H78" s="83"/>
      <c r="I78" s="68"/>
      <c r="J78" s="68"/>
      <c r="K78" s="68"/>
      <c r="L78" s="68"/>
      <c r="M78" s="68"/>
      <c r="N78" s="215"/>
      <c r="P78" s="216"/>
      <c r="S78" s="374"/>
      <c r="T78" s="374"/>
      <c r="X78" s="84"/>
      <c r="Y78" s="84"/>
      <c r="Z78" s="217"/>
    </row>
    <row r="79" spans="2:26" ht="12.75" customHeight="1" x14ac:dyDescent="0.25">
      <c r="B79" s="216"/>
      <c r="N79" s="217"/>
      <c r="P79" s="216"/>
      <c r="S79" s="374"/>
      <c r="T79" s="374"/>
      <c r="X79" s="82"/>
      <c r="Y79" s="85"/>
      <c r="Z79" s="217"/>
    </row>
    <row r="80" spans="2:26" ht="12.75" customHeight="1" x14ac:dyDescent="0.2">
      <c r="B80" s="218"/>
      <c r="C80" s="219"/>
      <c r="D80" s="219"/>
      <c r="E80" s="219"/>
      <c r="F80" s="219"/>
      <c r="G80" s="219"/>
      <c r="H80" s="219"/>
      <c r="I80" s="219"/>
      <c r="J80" s="219"/>
      <c r="K80" s="219"/>
      <c r="L80" s="219"/>
      <c r="M80" s="219"/>
      <c r="N80" s="220"/>
      <c r="P80" s="218"/>
      <c r="Q80" s="219"/>
      <c r="R80" s="219"/>
      <c r="S80" s="219"/>
      <c r="T80" s="219"/>
      <c r="U80" s="219"/>
      <c r="V80" s="219"/>
      <c r="W80" s="219"/>
      <c r="X80" s="219"/>
      <c r="Y80" s="219"/>
      <c r="Z80" s="220"/>
    </row>
    <row r="82" spans="1:26" x14ac:dyDescent="0.2">
      <c r="B82" s="221"/>
      <c r="C82" s="210"/>
      <c r="D82" s="210"/>
      <c r="E82" s="210"/>
      <c r="F82" s="210"/>
      <c r="G82" s="210"/>
      <c r="H82" s="222"/>
      <c r="I82" s="222"/>
      <c r="J82" s="222"/>
      <c r="K82" s="222"/>
      <c r="L82" s="222"/>
      <c r="M82" s="222"/>
      <c r="N82" s="222"/>
      <c r="O82" s="222"/>
      <c r="P82" s="222"/>
      <c r="Q82" s="222"/>
      <c r="R82" s="222"/>
      <c r="S82" s="222"/>
      <c r="T82" s="222"/>
      <c r="U82" s="222"/>
      <c r="V82" s="222"/>
      <c r="W82" s="210"/>
      <c r="X82" s="210"/>
      <c r="Y82" s="210"/>
      <c r="Z82" s="223"/>
    </row>
    <row r="83" spans="1:26" x14ac:dyDescent="0.2">
      <c r="B83" s="216"/>
      <c r="C83" s="946"/>
      <c r="D83" s="946"/>
      <c r="E83" s="946"/>
      <c r="F83" s="946"/>
      <c r="H83" s="946"/>
      <c r="I83" s="946"/>
      <c r="J83" s="946"/>
      <c r="K83" s="946"/>
      <c r="M83" s="946"/>
      <c r="N83" s="946"/>
      <c r="O83" s="946"/>
      <c r="P83" s="946"/>
      <c r="R83" s="946"/>
      <c r="S83" s="946"/>
      <c r="T83" s="946"/>
      <c r="W83" s="946"/>
      <c r="X83" s="946"/>
      <c r="Y83" s="946"/>
      <c r="Z83" s="224"/>
    </row>
    <row r="84" spans="1:26" x14ac:dyDescent="0.2">
      <c r="B84" s="216"/>
      <c r="Z84" s="217"/>
    </row>
    <row r="85" spans="1:26" x14ac:dyDescent="0.2">
      <c r="B85" s="216"/>
      <c r="Z85" s="217"/>
    </row>
    <row r="86" spans="1:26" x14ac:dyDescent="0.2">
      <c r="B86" s="216"/>
      <c r="Z86" s="217"/>
    </row>
    <row r="87" spans="1:26" x14ac:dyDescent="0.2">
      <c r="B87" s="216"/>
      <c r="Z87" s="217"/>
    </row>
    <row r="88" spans="1:26" x14ac:dyDescent="0.2">
      <c r="B88" s="216"/>
      <c r="Z88" s="217"/>
    </row>
    <row r="89" spans="1:26" x14ac:dyDescent="0.2">
      <c r="B89" s="216"/>
      <c r="Z89" s="217"/>
    </row>
    <row r="90" spans="1:26" x14ac:dyDescent="0.2">
      <c r="B90" s="216"/>
      <c r="Z90" s="217"/>
    </row>
    <row r="91" spans="1:26" s="67" customFormat="1" ht="11.45" customHeight="1" x14ac:dyDescent="0.2">
      <c r="B91" s="226"/>
      <c r="C91" s="858"/>
      <c r="D91" s="858"/>
      <c r="E91" s="858"/>
      <c r="F91" s="858"/>
      <c r="H91" s="858"/>
      <c r="I91" s="858"/>
      <c r="J91" s="858"/>
      <c r="K91" s="858"/>
      <c r="M91" s="858"/>
      <c r="N91" s="858"/>
      <c r="O91" s="858"/>
      <c r="P91" s="858"/>
      <c r="R91" s="858"/>
      <c r="S91" s="858"/>
      <c r="T91" s="858"/>
      <c r="W91" s="858"/>
      <c r="X91" s="858"/>
      <c r="Y91" s="858"/>
      <c r="Z91" s="227"/>
    </row>
    <row r="92" spans="1:26" x14ac:dyDescent="0.2">
      <c r="B92" s="228"/>
      <c r="C92" s="229"/>
      <c r="D92" s="229"/>
      <c r="E92" s="229"/>
      <c r="F92" s="229"/>
      <c r="G92" s="229"/>
      <c r="H92" s="219"/>
      <c r="I92" s="219"/>
      <c r="J92" s="219"/>
      <c r="K92" s="219"/>
      <c r="L92" s="219"/>
      <c r="M92" s="219"/>
      <c r="N92" s="219"/>
      <c r="O92" s="219"/>
      <c r="P92" s="219"/>
      <c r="Q92" s="219"/>
      <c r="R92" s="219"/>
      <c r="S92" s="219"/>
      <c r="T92" s="219"/>
      <c r="U92" s="219"/>
      <c r="V92" s="219"/>
      <c r="W92" s="229"/>
      <c r="X92" s="229"/>
      <c r="Y92" s="229"/>
      <c r="Z92" s="230"/>
    </row>
    <row r="94" spans="1:26" x14ac:dyDescent="0.2">
      <c r="A94" s="66"/>
    </row>
  </sheetData>
  <mergeCells count="65">
    <mergeCell ref="B11:N11"/>
    <mergeCell ref="P11:Z11"/>
    <mergeCell ref="B13:C13"/>
    <mergeCell ref="D13:N13"/>
    <mergeCell ref="V13:W13"/>
    <mergeCell ref="Y13:Z13"/>
    <mergeCell ref="Y16:Z16"/>
    <mergeCell ref="V23:W23"/>
    <mergeCell ref="Y23:Z23"/>
    <mergeCell ref="V17:W17"/>
    <mergeCell ref="Y17:Z17"/>
    <mergeCell ref="V18:W18"/>
    <mergeCell ref="Y18:Z18"/>
    <mergeCell ref="V19:W19"/>
    <mergeCell ref="Y19:Z19"/>
    <mergeCell ref="V20:W20"/>
    <mergeCell ref="Y20:Z20"/>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V26:W26"/>
    <mergeCell ref="Y26:Z26"/>
    <mergeCell ref="V27:W27"/>
    <mergeCell ref="Y27:Z27"/>
    <mergeCell ref="V28:W28"/>
    <mergeCell ref="Y28:Z28"/>
    <mergeCell ref="V29:W29"/>
    <mergeCell ref="Y29:Z29"/>
    <mergeCell ref="V30:W30"/>
    <mergeCell ref="Y30:Z30"/>
    <mergeCell ref="V31:W31"/>
    <mergeCell ref="Y31:Z31"/>
    <mergeCell ref="V32:W32"/>
    <mergeCell ref="Y32:Z32"/>
    <mergeCell ref="V33:W33"/>
    <mergeCell ref="Y33:Z33"/>
    <mergeCell ref="V34:W34"/>
    <mergeCell ref="Y34:Z34"/>
    <mergeCell ref="V35:W35"/>
    <mergeCell ref="Y35:Z35"/>
    <mergeCell ref="P37:Z37"/>
    <mergeCell ref="T75:U75"/>
    <mergeCell ref="C83:F83"/>
    <mergeCell ref="H83:K83"/>
    <mergeCell ref="M83:P83"/>
    <mergeCell ref="R83:T83"/>
    <mergeCell ref="W83:Y83"/>
    <mergeCell ref="C91:F91"/>
    <mergeCell ref="H91:K91"/>
    <mergeCell ref="M91:P91"/>
    <mergeCell ref="R91:T91"/>
    <mergeCell ref="W91:Y91"/>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0EFB7-9E7D-4CF8-8D65-E2BA07374793}">
  <sheetPr>
    <tabColor rgb="FF00B0F0"/>
    <pageSetUpPr fitToPage="1"/>
  </sheetPr>
  <dimension ref="A1:AB102"/>
  <sheetViews>
    <sheetView showGridLines="0" view="pageBreakPreview" topLeftCell="A11" zoomScale="50" zoomScaleNormal="40" zoomScaleSheetLayoutView="50" workbookViewId="0">
      <selection activeCell="T5" sqref="T5:T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8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8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626</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626</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57" spans="3:8" ht="20.25" x14ac:dyDescent="0.3">
      <c r="C57" s="994"/>
      <c r="D57" s="994"/>
      <c r="E57" s="994"/>
      <c r="F57" s="994"/>
      <c r="G57" s="994"/>
      <c r="H57" s="994"/>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30">
    <mergeCell ref="C92:F92"/>
    <mergeCell ref="H92:K92"/>
    <mergeCell ref="M92:P92"/>
    <mergeCell ref="R92:T92"/>
    <mergeCell ref="W92:Y92"/>
    <mergeCell ref="B11:Z12"/>
    <mergeCell ref="B15:C20"/>
    <mergeCell ref="D15:Z20"/>
    <mergeCell ref="D27:F28"/>
    <mergeCell ref="C57:H57"/>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18FB8-DBC8-44BB-99E3-0CFF5681CDF1}">
  <sheetPr>
    <tabColor rgb="FF00B0F0"/>
    <pageSetUpPr fitToPage="1"/>
  </sheetPr>
  <dimension ref="A1:AB102"/>
  <sheetViews>
    <sheetView showGridLines="0" view="pageBreakPreview" topLeftCell="F6" zoomScale="60" zoomScaleNormal="40" workbookViewId="0">
      <selection activeCell="T5" sqref="T5:T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60.28515625" style="65" customWidth="1"/>
    <col min="24" max="24" width="18" style="65" customWidth="1"/>
    <col min="25" max="25" width="2.140625" style="65" customWidth="1"/>
    <col min="26" max="26" width="30"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8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8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626</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626</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72" spans="22:26" x14ac:dyDescent="0.2">
      <c r="V72" s="623"/>
      <c r="W72" s="623"/>
      <c r="X72" s="623"/>
      <c r="Y72" s="623"/>
      <c r="Z72" s="623"/>
    </row>
    <row r="73" spans="22:26" x14ac:dyDescent="0.2">
      <c r="V73" s="623"/>
      <c r="W73" s="623"/>
      <c r="X73" s="623"/>
      <c r="Y73" s="623"/>
      <c r="Z73" s="623"/>
    </row>
    <row r="74" spans="22:26" x14ac:dyDescent="0.2">
      <c r="V74" s="623"/>
      <c r="W74" s="623"/>
      <c r="X74" s="623"/>
      <c r="Y74" s="623"/>
      <c r="Z74" s="623"/>
    </row>
    <row r="75" spans="22:26" x14ac:dyDescent="0.2">
      <c r="V75" s="623"/>
      <c r="W75" s="623"/>
      <c r="X75" s="623"/>
      <c r="Y75" s="623"/>
      <c r="Z75" s="623"/>
    </row>
    <row r="76" spans="22:26" x14ac:dyDescent="0.2">
      <c r="V76" s="623"/>
      <c r="W76" s="623"/>
      <c r="X76" s="623"/>
      <c r="Y76" s="623"/>
      <c r="Z76" s="623"/>
    </row>
    <row r="77" spans="22:26" x14ac:dyDescent="0.2">
      <c r="V77" s="623"/>
      <c r="W77" s="623"/>
      <c r="X77" s="623"/>
      <c r="Y77" s="623"/>
      <c r="Z77" s="623"/>
    </row>
    <row r="78" spans="22:26" x14ac:dyDescent="0.2">
      <c r="V78" s="623"/>
      <c r="W78" s="623"/>
      <c r="X78" s="623"/>
      <c r="Y78" s="623"/>
      <c r="Z78" s="623"/>
    </row>
    <row r="79" spans="22:26" x14ac:dyDescent="0.2">
      <c r="V79" s="623"/>
      <c r="W79" s="623"/>
      <c r="X79" s="623"/>
      <c r="Y79" s="623"/>
      <c r="Z79" s="623"/>
    </row>
    <row r="80" spans="22:26" x14ac:dyDescent="0.2">
      <c r="V80" s="623"/>
      <c r="W80" s="623"/>
      <c r="X80" s="623"/>
      <c r="Y80" s="623"/>
      <c r="Z80" s="623"/>
    </row>
    <row r="81" spans="2:26" x14ac:dyDescent="0.2">
      <c r="V81" s="623"/>
      <c r="W81" s="623"/>
      <c r="X81" s="623"/>
      <c r="Y81" s="626"/>
      <c r="Z81" s="623"/>
    </row>
    <row r="82" spans="2:26" x14ac:dyDescent="0.2">
      <c r="V82" s="623"/>
      <c r="W82" s="626"/>
      <c r="X82" s="626"/>
      <c r="Y82" s="623"/>
      <c r="Z82" s="623"/>
    </row>
    <row r="83" spans="2:26" x14ac:dyDescent="0.2">
      <c r="V83" s="623"/>
      <c r="W83" s="623"/>
      <c r="X83" s="623"/>
      <c r="Y83" s="623"/>
      <c r="Z83" s="623"/>
    </row>
    <row r="84" spans="2:26" x14ac:dyDescent="0.2">
      <c r="V84" s="623"/>
      <c r="W84" s="623"/>
      <c r="X84" s="623"/>
      <c r="Y84" s="623"/>
      <c r="Z84" s="623"/>
    </row>
    <row r="85" spans="2:26" x14ac:dyDescent="0.2">
      <c r="V85" s="623"/>
      <c r="W85" s="623"/>
      <c r="X85" s="623"/>
      <c r="Y85" s="627"/>
      <c r="Z85" s="623"/>
    </row>
    <row r="86" spans="2:26" x14ac:dyDescent="0.2">
      <c r="V86" s="623"/>
      <c r="W86" s="627"/>
      <c r="X86" s="627"/>
      <c r="Y86" s="627"/>
      <c r="Z86" s="623"/>
    </row>
    <row r="87" spans="2:26" ht="16.5" customHeight="1" x14ac:dyDescent="0.2">
      <c r="V87" s="623"/>
      <c r="W87" s="627"/>
      <c r="X87" s="627"/>
      <c r="Y87" s="624"/>
      <c r="Z87" s="623"/>
    </row>
    <row r="88" spans="2:26" ht="12.75" customHeight="1" x14ac:dyDescent="0.2">
      <c r="V88" s="623"/>
      <c r="W88" s="624"/>
      <c r="X88" s="624"/>
      <c r="Y88" s="624"/>
      <c r="Z88" s="623"/>
    </row>
    <row r="89" spans="2:26" ht="12.75" customHeight="1" x14ac:dyDescent="0.2">
      <c r="V89" s="623"/>
      <c r="W89" s="624"/>
      <c r="X89" s="624"/>
      <c r="Y89" s="625"/>
      <c r="Z89" s="623"/>
    </row>
    <row r="90" spans="2:26" x14ac:dyDescent="0.2">
      <c r="W90" s="229"/>
      <c r="X90" s="229"/>
    </row>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D27:F28"/>
    <mergeCell ref="B11:Z12"/>
    <mergeCell ref="B15:C20"/>
    <mergeCell ref="D15:Z20"/>
    <mergeCell ref="C97:F97"/>
    <mergeCell ref="H97:K97"/>
    <mergeCell ref="M97:P97"/>
    <mergeCell ref="R97:T97"/>
    <mergeCell ref="C92:F92"/>
    <mergeCell ref="H92:K92"/>
    <mergeCell ref="M92:P92"/>
    <mergeCell ref="R92:T92"/>
    <mergeCell ref="W92:Y92"/>
    <mergeCell ref="W96:Y96"/>
    <mergeCell ref="W97:Y97"/>
    <mergeCell ref="C96:F96"/>
    <mergeCell ref="C99:F99"/>
    <mergeCell ref="H99:K99"/>
    <mergeCell ref="M99:P99"/>
    <mergeCell ref="R99:T99"/>
    <mergeCell ref="W98:Y98"/>
    <mergeCell ref="W99:Y99"/>
    <mergeCell ref="H96:K96"/>
    <mergeCell ref="M96:P96"/>
    <mergeCell ref="R96:T96"/>
    <mergeCell ref="C98:F98"/>
    <mergeCell ref="H98:K98"/>
    <mergeCell ref="M98:P98"/>
    <mergeCell ref="R98:T98"/>
  </mergeCells>
  <printOptions horizontalCentered="1" verticalCentered="1"/>
  <pageMargins left="0.70866141732283472" right="0.70866141732283472" top="0.74803149606299213" bottom="0.74803149606299213" header="0.31496062992125984" footer="0.31496062992125984"/>
  <pageSetup paperSize="9" scale="31" fitToHeight="0" orientation="landscape" r:id="rId1"/>
  <headerFooter>
    <oddFooter>&amp;L&amp;10ADMÓN. - ESTIMACIÓN - HOJA VIAJERA&amp;R&amp;P/&amp;N</oddFooter>
  </headerFooter>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A519B-3EC3-48C8-9B6E-95544FA1EF10}">
  <sheetPr>
    <tabColor rgb="FF00B0F0"/>
    <pageSetUpPr fitToPage="1"/>
  </sheetPr>
  <dimension ref="A1:AB102"/>
  <sheetViews>
    <sheetView showGridLines="0" view="pageBreakPreview" topLeftCell="A3" zoomScale="40" zoomScaleNormal="40" zoomScaleSheetLayoutView="40" workbookViewId="0">
      <selection activeCell="T5" sqref="T5:T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8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8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626</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626</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410</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B11:Z12"/>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6FA4D-1976-4789-BE69-D857B43E6427}">
  <sheetPr>
    <tabColor rgb="FFFF0000"/>
    <pageSetUpPr fitToPage="1"/>
  </sheetPr>
  <dimension ref="A1:AB84"/>
  <sheetViews>
    <sheetView showGridLines="0" view="pageBreakPreview" topLeftCell="B4" zoomScale="50" zoomScaleNormal="40" zoomScaleSheetLayoutView="50" workbookViewId="0">
      <selection activeCell="D15" sqref="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17.710937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27"/>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27"/>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'[7]03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'[7]03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'[7]03 Desglose'!$C$8</f>
        <v>GRUPO DAGS S.A. DE C.V.</v>
      </c>
      <c r="E7" s="296"/>
      <c r="F7" s="296"/>
      <c r="G7" s="302"/>
      <c r="H7" s="298"/>
      <c r="I7" s="284"/>
      <c r="J7" s="284"/>
      <c r="K7" s="296"/>
      <c r="L7" s="298"/>
      <c r="M7" s="298"/>
      <c r="N7" s="290"/>
      <c r="O7" s="299"/>
      <c r="P7" s="299"/>
      <c r="Q7" s="284"/>
      <c r="R7" s="284"/>
      <c r="S7" s="290" t="s">
        <v>39</v>
      </c>
      <c r="T7" s="300" t="str">
        <f>'[7]03 Desglose'!$H$8</f>
        <v>NORMAL</v>
      </c>
      <c r="U7" s="298"/>
      <c r="V7" s="298"/>
      <c r="W7" s="290" t="s">
        <v>40</v>
      </c>
      <c r="X7" s="304">
        <f>'03 Desglose f'!CF8</f>
        <v>45986</v>
      </c>
      <c r="Y7" s="298"/>
      <c r="Z7" s="301"/>
    </row>
    <row r="8" spans="1:28" ht="15" x14ac:dyDescent="0.2">
      <c r="B8" s="305" t="s">
        <v>41</v>
      </c>
      <c r="C8" s="298"/>
      <c r="D8" s="297" t="str">
        <f>'[7]03 Desglose'!$C$9</f>
        <v xml:space="preserve">CIMENTACIÓN Y ESTRUCTURA </v>
      </c>
      <c r="E8" s="298"/>
      <c r="F8" s="298"/>
      <c r="G8" s="298"/>
      <c r="H8" s="306"/>
      <c r="I8" s="298"/>
      <c r="J8" s="298"/>
      <c r="K8" s="298"/>
      <c r="L8" s="298"/>
      <c r="M8" s="298"/>
      <c r="N8" s="298"/>
      <c r="O8" s="298"/>
      <c r="P8" s="298"/>
      <c r="Q8" s="290"/>
      <c r="R8" s="284"/>
      <c r="S8" s="303" t="s">
        <v>42</v>
      </c>
      <c r="T8" s="300" t="str">
        <f>'[7]03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 x14ac:dyDescent="0.25">
      <c r="B11" s="973" t="s">
        <v>82</v>
      </c>
      <c r="C11" s="974"/>
      <c r="D11" s="974"/>
      <c r="E11" s="974"/>
      <c r="F11" s="974"/>
      <c r="G11" s="974"/>
      <c r="H11" s="974"/>
      <c r="I11" s="974"/>
      <c r="J11" s="974"/>
      <c r="K11" s="974"/>
      <c r="L11" s="974"/>
      <c r="M11" s="974"/>
      <c r="N11" s="975"/>
      <c r="P11" s="1005" t="s">
        <v>81</v>
      </c>
      <c r="Q11" s="1006"/>
      <c r="R11" s="1006"/>
      <c r="S11" s="1006"/>
      <c r="T11" s="1006"/>
      <c r="U11" s="1006"/>
      <c r="V11" s="1006"/>
      <c r="W11" s="1006"/>
      <c r="X11" s="1006"/>
      <c r="Y11" s="1006"/>
      <c r="Z11" s="1007"/>
    </row>
    <row r="12" spans="1:28" ht="14.25" x14ac:dyDescent="0.2">
      <c r="B12" s="216"/>
      <c r="D12" s="341">
        <v>45674</v>
      </c>
      <c r="E12" s="342"/>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1035" t="s">
        <v>226</v>
      </c>
      <c r="Q13" s="1063"/>
      <c r="R13" s="1063"/>
      <c r="S13" s="1063"/>
      <c r="T13" s="1036"/>
      <c r="U13" s="530" t="s">
        <v>65</v>
      </c>
      <c r="V13" s="981" t="s">
        <v>58</v>
      </c>
      <c r="W13" s="981"/>
      <c r="X13" s="530" t="s">
        <v>67</v>
      </c>
      <c r="Y13" s="981" t="s">
        <v>78</v>
      </c>
      <c r="Z13" s="981"/>
    </row>
    <row r="14" spans="1:28" ht="14.25" customHeight="1" x14ac:dyDescent="0.2">
      <c r="B14" s="950" t="s">
        <v>181</v>
      </c>
      <c r="C14" s="951"/>
      <c r="D14" s="956" t="s">
        <v>215</v>
      </c>
      <c r="E14" s="956"/>
      <c r="F14" s="956"/>
      <c r="G14" s="956"/>
      <c r="H14" s="956"/>
      <c r="I14" s="956"/>
      <c r="J14" s="956"/>
      <c r="K14" s="956"/>
      <c r="L14" s="956"/>
      <c r="M14" s="956"/>
      <c r="N14" s="956"/>
      <c r="P14" s="537"/>
      <c r="Q14" s="508"/>
      <c r="R14" s="508"/>
      <c r="S14" s="508"/>
      <c r="T14" s="508"/>
      <c r="U14" s="528"/>
      <c r="V14" s="957"/>
      <c r="W14" s="957"/>
      <c r="X14" s="1055" t="s">
        <v>131</v>
      </c>
      <c r="Y14" s="957"/>
      <c r="Z14" s="957"/>
    </row>
    <row r="15" spans="1:28" ht="19.899999999999999" customHeight="1" x14ac:dyDescent="0.25">
      <c r="B15" s="952"/>
      <c r="C15" s="953"/>
      <c r="D15" s="956"/>
      <c r="E15" s="956"/>
      <c r="F15" s="956"/>
      <c r="G15" s="956"/>
      <c r="H15" s="956"/>
      <c r="I15" s="956"/>
      <c r="J15" s="956"/>
      <c r="K15" s="956"/>
      <c r="L15" s="956"/>
      <c r="M15" s="956"/>
      <c r="N15" s="956"/>
      <c r="O15" s="70"/>
      <c r="P15" s="528"/>
      <c r="Q15" s="528"/>
      <c r="R15" s="528"/>
      <c r="S15" s="1058" t="s">
        <v>446</v>
      </c>
      <c r="T15" s="1059"/>
      <c r="U15" s="1060"/>
      <c r="V15" s="1061">
        <v>1</v>
      </c>
      <c r="W15" s="1061"/>
      <c r="X15" s="1056"/>
      <c r="Y15" s="1062"/>
      <c r="Z15" s="1062"/>
    </row>
    <row r="16" spans="1:28" ht="15" customHeight="1" x14ac:dyDescent="0.25">
      <c r="B16" s="952"/>
      <c r="C16" s="953"/>
      <c r="D16" s="956"/>
      <c r="E16" s="956"/>
      <c r="F16" s="956"/>
      <c r="G16" s="956"/>
      <c r="H16" s="956"/>
      <c r="I16" s="956"/>
      <c r="J16" s="956"/>
      <c r="K16" s="956"/>
      <c r="L16" s="956"/>
      <c r="M16" s="956"/>
      <c r="N16" s="956"/>
      <c r="O16" s="70"/>
      <c r="P16" s="528"/>
      <c r="Q16" s="528"/>
      <c r="R16" s="528"/>
      <c r="S16" s="528"/>
      <c r="T16" s="528"/>
      <c r="U16" s="538"/>
      <c r="V16" s="1061"/>
      <c r="W16" s="1061"/>
      <c r="X16" s="1056"/>
      <c r="Y16" s="957"/>
      <c r="Z16" s="957"/>
    </row>
    <row r="17" spans="2:26" ht="15.75" x14ac:dyDescent="0.25">
      <c r="B17" s="947" t="s">
        <v>77</v>
      </c>
      <c r="C17" s="948"/>
      <c r="D17" s="948"/>
      <c r="E17" s="948"/>
      <c r="F17" s="948"/>
      <c r="G17" s="948"/>
      <c r="H17" s="948"/>
      <c r="I17" s="948"/>
      <c r="J17" s="948"/>
      <c r="K17" s="948"/>
      <c r="L17" s="948"/>
      <c r="M17" s="948"/>
      <c r="N17" s="949"/>
      <c r="O17" s="70"/>
      <c r="P17" s="287"/>
      <c r="Q17" s="528"/>
      <c r="R17" s="528"/>
      <c r="S17" s="528"/>
      <c r="T17" s="1024"/>
      <c r="U17" s="1025"/>
      <c r="V17" s="957"/>
      <c r="W17" s="957"/>
      <c r="X17" s="1056"/>
      <c r="Y17" s="957"/>
      <c r="Z17" s="957"/>
    </row>
    <row r="18" spans="2:26" ht="14.25" x14ac:dyDescent="0.2">
      <c r="B18" s="213"/>
      <c r="C18" s="69"/>
      <c r="D18" s="68"/>
      <c r="E18" s="68"/>
      <c r="F18" s="68"/>
      <c r="G18" s="68"/>
      <c r="H18" s="83"/>
      <c r="I18" s="68"/>
      <c r="J18" s="68"/>
      <c r="K18" s="70"/>
      <c r="L18" s="70"/>
      <c r="M18" s="70"/>
      <c r="N18" s="214"/>
      <c r="O18" s="70"/>
      <c r="P18" s="287"/>
      <c r="Q18" s="528"/>
      <c r="R18" s="528"/>
      <c r="S18" s="528"/>
      <c r="T18" s="528"/>
      <c r="U18" s="528"/>
      <c r="X18" s="1056"/>
      <c r="Y18" s="957"/>
      <c r="Z18" s="957"/>
    </row>
    <row r="19" spans="2:26" ht="18" x14ac:dyDescent="0.25">
      <c r="B19" s="213"/>
      <c r="C19" s="69"/>
      <c r="D19" s="68"/>
      <c r="E19" s="68"/>
      <c r="F19" s="68"/>
      <c r="G19" s="68"/>
      <c r="H19" s="83"/>
      <c r="I19" s="68"/>
      <c r="J19" s="68"/>
      <c r="K19" s="70"/>
      <c r="L19" s="70"/>
      <c r="M19" s="70"/>
      <c r="N19" s="214"/>
      <c r="O19" s="70"/>
      <c r="P19" s="287"/>
      <c r="Q19" s="528"/>
      <c r="R19" s="528"/>
      <c r="S19" s="528"/>
      <c r="T19" s="528"/>
      <c r="U19" s="531"/>
      <c r="V19" s="1053"/>
      <c r="W19" s="1053"/>
      <c r="X19" s="1056"/>
      <c r="Y19" s="1054"/>
      <c r="Z19" s="1054"/>
    </row>
    <row r="20" spans="2:26" ht="14.25" x14ac:dyDescent="0.2">
      <c r="B20" s="213"/>
      <c r="C20" s="69"/>
      <c r="D20" s="68"/>
      <c r="E20" s="68"/>
      <c r="F20" s="68"/>
      <c r="G20" s="68"/>
      <c r="H20" s="83"/>
      <c r="I20" s="68"/>
      <c r="J20" s="68"/>
      <c r="K20" s="70"/>
      <c r="L20" s="70"/>
      <c r="M20" s="70"/>
      <c r="N20" s="214"/>
      <c r="O20" s="70"/>
      <c r="P20" s="287"/>
      <c r="Q20" s="528"/>
      <c r="R20" s="528"/>
      <c r="S20" s="528"/>
      <c r="T20" s="528"/>
      <c r="U20" s="528"/>
      <c r="V20" s="957"/>
      <c r="W20" s="957"/>
      <c r="X20" s="1056"/>
      <c r="Y20" s="957"/>
      <c r="Z20" s="957"/>
    </row>
    <row r="21" spans="2:26" ht="14.25" x14ac:dyDescent="0.2">
      <c r="B21" s="213"/>
      <c r="C21" s="69"/>
      <c r="D21" s="68"/>
      <c r="E21" s="68"/>
      <c r="F21" s="68"/>
      <c r="G21" s="68"/>
      <c r="H21" s="83"/>
      <c r="I21" s="68"/>
      <c r="J21" s="68"/>
      <c r="K21" s="70"/>
      <c r="L21" s="70"/>
      <c r="M21" s="70"/>
      <c r="N21" s="214"/>
      <c r="O21" s="70"/>
      <c r="P21" s="287"/>
      <c r="Q21" s="528"/>
      <c r="R21" s="528"/>
      <c r="S21" s="528"/>
      <c r="T21" s="528"/>
      <c r="U21" s="528"/>
      <c r="V21" s="957"/>
      <c r="W21" s="957"/>
      <c r="X21" s="1056"/>
      <c r="Y21" s="957"/>
      <c r="Z21" s="957"/>
    </row>
    <row r="22" spans="2:26" ht="14.25" x14ac:dyDescent="0.2">
      <c r="B22" s="213"/>
      <c r="C22" s="69"/>
      <c r="D22" s="68"/>
      <c r="E22" s="68"/>
      <c r="F22" s="68"/>
      <c r="G22" s="68"/>
      <c r="H22" s="83"/>
      <c r="I22" s="68"/>
      <c r="J22" s="68"/>
      <c r="K22" s="70"/>
      <c r="L22" s="70"/>
      <c r="M22" s="70"/>
      <c r="N22" s="214"/>
      <c r="O22" s="70"/>
      <c r="P22" s="287"/>
      <c r="Q22" s="528"/>
      <c r="R22" s="528"/>
      <c r="S22" s="528"/>
      <c r="T22" s="528"/>
      <c r="U22" s="528"/>
      <c r="V22" s="957"/>
      <c r="W22" s="957"/>
      <c r="X22" s="1056"/>
      <c r="Y22" s="957"/>
      <c r="Z22" s="957"/>
    </row>
    <row r="23" spans="2:26" ht="14.25" x14ac:dyDescent="0.2">
      <c r="B23" s="213"/>
      <c r="C23" s="69"/>
      <c r="D23" s="68"/>
      <c r="E23" s="68"/>
      <c r="F23" s="68"/>
      <c r="G23" s="68"/>
      <c r="H23" s="83"/>
      <c r="I23" s="68"/>
      <c r="J23" s="68"/>
      <c r="K23" s="70"/>
      <c r="L23" s="70"/>
      <c r="M23" s="70"/>
      <c r="N23" s="214"/>
      <c r="O23" s="70"/>
      <c r="P23" s="287"/>
      <c r="Q23" s="528"/>
      <c r="R23" s="528"/>
      <c r="S23" s="528"/>
      <c r="T23" s="528"/>
      <c r="U23" s="528"/>
      <c r="V23" s="957"/>
      <c r="W23" s="957"/>
      <c r="X23" s="1056"/>
      <c r="Y23" s="957"/>
      <c r="Z23" s="957"/>
    </row>
    <row r="24" spans="2:26" ht="14.25" x14ac:dyDescent="0.2">
      <c r="B24" s="213"/>
      <c r="C24" s="69"/>
      <c r="D24" s="68"/>
      <c r="E24" s="68"/>
      <c r="F24" s="68"/>
      <c r="G24" s="68"/>
      <c r="H24" s="83"/>
      <c r="I24" s="68"/>
      <c r="J24" s="68"/>
      <c r="K24" s="68"/>
      <c r="L24" s="68"/>
      <c r="M24" s="68"/>
      <c r="N24" s="215"/>
      <c r="P24" s="287"/>
      <c r="Q24" s="528"/>
      <c r="R24" s="528"/>
      <c r="S24" s="528"/>
      <c r="T24" s="528"/>
      <c r="U24" s="528"/>
      <c r="V24" s="957"/>
      <c r="W24" s="957"/>
      <c r="X24" s="1057"/>
      <c r="Y24" s="957"/>
      <c r="Z24" s="957"/>
    </row>
    <row r="25" spans="2:26" ht="18" x14ac:dyDescent="0.25">
      <c r="B25" s="213"/>
      <c r="C25" s="69"/>
      <c r="D25" s="68"/>
      <c r="E25" s="68"/>
      <c r="F25" s="68"/>
      <c r="G25" s="68"/>
      <c r="H25" s="83"/>
      <c r="I25" s="68"/>
      <c r="J25" s="68"/>
      <c r="K25" s="68"/>
      <c r="L25" s="68"/>
      <c r="M25" s="68"/>
      <c r="N25" s="215"/>
      <c r="P25" s="288"/>
      <c r="Q25" s="289"/>
      <c r="R25" s="290"/>
      <c r="S25" s="291"/>
      <c r="T25" s="292"/>
      <c r="U25" s="293" t="s">
        <v>76</v>
      </c>
      <c r="V25" s="958">
        <f>V15</f>
        <v>1</v>
      </c>
      <c r="W25" s="958"/>
      <c r="X25" s="294"/>
      <c r="Y25" s="959"/>
      <c r="Z25" s="960"/>
    </row>
    <row r="26" spans="2:26" x14ac:dyDescent="0.2">
      <c r="B26" s="213"/>
      <c r="C26" s="69"/>
      <c r="D26" s="68"/>
      <c r="E26" s="68"/>
      <c r="F26" s="68"/>
      <c r="G26" s="68"/>
      <c r="H26" s="83"/>
      <c r="I26" s="68"/>
      <c r="J26" s="68"/>
      <c r="K26" s="68"/>
      <c r="L26" s="68"/>
      <c r="M26" s="68"/>
      <c r="N26" s="215"/>
      <c r="P26" s="216"/>
      <c r="Z26" s="217"/>
    </row>
    <row r="27" spans="2:26" x14ac:dyDescent="0.2">
      <c r="B27" s="213"/>
      <c r="C27" s="69"/>
      <c r="D27" s="68"/>
      <c r="E27" s="68"/>
      <c r="F27" s="68"/>
      <c r="G27" s="68"/>
      <c r="H27" s="83"/>
      <c r="I27" s="68"/>
      <c r="J27" s="68"/>
      <c r="K27" s="68"/>
      <c r="L27" s="68"/>
      <c r="M27" s="68"/>
      <c r="N27" s="215"/>
      <c r="P27" s="216"/>
      <c r="X27" s="84"/>
      <c r="Y27" s="84"/>
      <c r="Z27" s="217"/>
    </row>
    <row r="28" spans="2:26" x14ac:dyDescent="0.2">
      <c r="B28" s="213"/>
      <c r="C28" s="69"/>
      <c r="D28" s="68"/>
      <c r="E28" s="68"/>
      <c r="F28" s="68"/>
      <c r="G28" s="68"/>
      <c r="H28" s="83"/>
      <c r="I28" s="68"/>
      <c r="J28" s="68"/>
      <c r="K28" s="68"/>
      <c r="L28" s="68"/>
      <c r="M28" s="68"/>
      <c r="N28" s="215"/>
      <c r="P28" s="216"/>
      <c r="X28" s="84"/>
      <c r="Y28" s="84"/>
      <c r="Z28" s="217"/>
    </row>
    <row r="29" spans="2:26" x14ac:dyDescent="0.2">
      <c r="B29" s="213"/>
      <c r="C29" s="69"/>
      <c r="D29" s="68"/>
      <c r="E29" s="68"/>
      <c r="F29" s="68"/>
      <c r="G29" s="68"/>
      <c r="H29" s="83"/>
      <c r="I29" s="68"/>
      <c r="J29" s="68"/>
      <c r="K29" s="68"/>
      <c r="L29" s="68"/>
      <c r="M29" s="68"/>
      <c r="N29" s="215"/>
      <c r="P29" s="999" t="s">
        <v>75</v>
      </c>
      <c r="Q29" s="999"/>
      <c r="R29" s="999"/>
      <c r="S29" s="999"/>
      <c r="T29" s="999"/>
      <c r="U29" s="999"/>
      <c r="V29" s="999"/>
      <c r="W29" s="999"/>
      <c r="X29" s="999"/>
      <c r="Y29" s="999"/>
      <c r="Z29" s="999"/>
    </row>
    <row r="30" spans="2:26" x14ac:dyDescent="0.2">
      <c r="B30" s="213"/>
      <c r="C30" s="69"/>
      <c r="D30" s="68"/>
      <c r="E30" s="68"/>
      <c r="F30" s="68"/>
      <c r="G30" s="68"/>
      <c r="H30" s="83"/>
      <c r="I30" s="68"/>
      <c r="J30" s="68"/>
      <c r="K30" s="68"/>
      <c r="L30" s="68"/>
      <c r="M30" s="68"/>
      <c r="N30" s="215"/>
      <c r="P30" s="216"/>
      <c r="X30" s="84"/>
      <c r="Y30" s="84"/>
      <c r="Z30" s="217"/>
    </row>
    <row r="31" spans="2:26" x14ac:dyDescent="0.2">
      <c r="B31" s="213"/>
      <c r="C31" s="69"/>
      <c r="D31" s="68"/>
      <c r="E31" s="68"/>
      <c r="F31" s="68"/>
      <c r="G31" s="68"/>
      <c r="H31" s="83"/>
      <c r="I31" s="68"/>
      <c r="J31" s="68"/>
      <c r="K31" s="68"/>
      <c r="L31" s="68"/>
      <c r="M31" s="68"/>
      <c r="N31" s="215"/>
      <c r="P31" s="216"/>
      <c r="X31" s="84"/>
      <c r="Y31" s="84"/>
      <c r="Z31" s="217"/>
    </row>
    <row r="32" spans="2:26" ht="15.75" x14ac:dyDescent="0.25">
      <c r="B32" s="213"/>
      <c r="C32" s="69"/>
      <c r="D32" s="68"/>
      <c r="E32" s="68"/>
      <c r="F32" s="68"/>
      <c r="G32" s="68"/>
      <c r="H32" s="83"/>
      <c r="I32" s="68"/>
      <c r="J32" s="68"/>
      <c r="K32" s="68"/>
      <c r="L32" s="68"/>
      <c r="M32" s="68"/>
      <c r="N32" s="215"/>
      <c r="P32" s="216"/>
      <c r="X32" s="374" t="s">
        <v>557</v>
      </c>
      <c r="Y32" s="84"/>
      <c r="Z32" s="217"/>
    </row>
    <row r="33" spans="2:26" x14ac:dyDescent="0.2">
      <c r="B33" s="213"/>
      <c r="C33" s="69"/>
      <c r="D33" s="68"/>
      <c r="E33" s="68"/>
      <c r="F33" s="68"/>
      <c r="G33" s="68"/>
      <c r="H33" s="83"/>
      <c r="I33" s="68"/>
      <c r="J33" s="68"/>
      <c r="K33" s="68"/>
      <c r="L33" s="68"/>
      <c r="M33" s="68"/>
      <c r="N33" s="215"/>
      <c r="P33" s="216"/>
      <c r="X33" s="84"/>
      <c r="Y33" s="84"/>
      <c r="Z33" s="217"/>
    </row>
    <row r="34" spans="2:26" x14ac:dyDescent="0.2">
      <c r="B34" s="213"/>
      <c r="C34" s="69"/>
      <c r="D34" s="68"/>
      <c r="E34" s="68"/>
      <c r="F34" s="68"/>
      <c r="G34" s="68"/>
      <c r="H34" s="83"/>
      <c r="I34" s="68"/>
      <c r="J34" s="68"/>
      <c r="K34" s="68"/>
      <c r="L34" s="68"/>
      <c r="M34" s="68"/>
      <c r="N34" s="215"/>
      <c r="P34" s="216"/>
      <c r="X34" s="84"/>
      <c r="Y34" s="84"/>
      <c r="Z34" s="217"/>
    </row>
    <row r="35" spans="2:26" x14ac:dyDescent="0.2">
      <c r="B35" s="213"/>
      <c r="C35" s="69"/>
      <c r="D35" s="68"/>
      <c r="E35" s="68"/>
      <c r="F35" s="68"/>
      <c r="G35" s="68"/>
      <c r="H35" s="83"/>
      <c r="I35" s="68"/>
      <c r="J35" s="68"/>
      <c r="K35" s="68"/>
      <c r="L35" s="68"/>
      <c r="M35" s="68"/>
      <c r="N35" s="215"/>
      <c r="P35" s="216"/>
      <c r="X35" s="84"/>
      <c r="Y35" s="84"/>
      <c r="Z35" s="217"/>
    </row>
    <row r="36" spans="2:26" x14ac:dyDescent="0.2">
      <c r="B36" s="213"/>
      <c r="C36" s="69"/>
      <c r="D36" s="68"/>
      <c r="E36" s="68"/>
      <c r="F36" s="68"/>
      <c r="G36" s="68"/>
      <c r="H36" s="83"/>
      <c r="I36" s="68"/>
      <c r="J36" s="68"/>
      <c r="K36" s="68"/>
      <c r="L36" s="68"/>
      <c r="M36" s="68"/>
      <c r="N36" s="215"/>
      <c r="P36" s="216"/>
      <c r="X36" s="84"/>
      <c r="Y36" s="84"/>
      <c r="Z36" s="217"/>
    </row>
    <row r="37" spans="2:26"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t="s">
        <v>272</v>
      </c>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ht="15.75" x14ac:dyDescent="0.25">
      <c r="B44" s="213"/>
      <c r="C44" s="69"/>
      <c r="D44" s="68"/>
      <c r="E44" s="68"/>
      <c r="F44" s="68"/>
      <c r="G44" s="68"/>
      <c r="H44" s="83"/>
      <c r="I44" s="68"/>
      <c r="J44" s="68"/>
      <c r="K44" s="68"/>
      <c r="L44" s="68"/>
      <c r="M44" s="68"/>
      <c r="N44" s="215"/>
      <c r="P44" s="216"/>
      <c r="W44" s="374"/>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T68" s="998"/>
      <c r="U68" s="964"/>
      <c r="X68" s="84"/>
      <c r="Y68" s="84"/>
      <c r="Z68" s="217"/>
    </row>
    <row r="69" spans="2:26" x14ac:dyDescent="0.2">
      <c r="B69" s="213"/>
      <c r="C69" s="69"/>
      <c r="D69" s="68"/>
      <c r="E69" s="68"/>
      <c r="F69" s="68"/>
      <c r="G69" s="68"/>
      <c r="H69" s="83"/>
      <c r="I69" s="68"/>
      <c r="J69" s="68"/>
      <c r="K69" s="68"/>
      <c r="L69" s="68"/>
      <c r="M69" s="68"/>
      <c r="N69" s="215"/>
      <c r="P69" s="216"/>
      <c r="T69" s="964"/>
      <c r="U69" s="964"/>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ht="16.5" customHeight="1" x14ac:dyDescent="0.25">
      <c r="B72" s="213"/>
      <c r="C72" s="69"/>
      <c r="D72" s="68"/>
      <c r="E72" s="68"/>
      <c r="F72" s="68"/>
      <c r="G72" s="68"/>
      <c r="H72" s="83"/>
      <c r="I72" s="68"/>
      <c r="J72" s="68"/>
      <c r="K72" s="68"/>
      <c r="L72" s="68"/>
      <c r="M72" s="68"/>
      <c r="N72" s="215"/>
      <c r="P72" s="216"/>
      <c r="S72" s="374"/>
      <c r="T72" s="374"/>
      <c r="X72" s="84"/>
      <c r="Y72" s="84"/>
      <c r="Z72" s="217"/>
    </row>
    <row r="73" spans="2:26" ht="12.75" customHeight="1" x14ac:dyDescent="0.25">
      <c r="B73" s="216"/>
      <c r="N73" s="217"/>
      <c r="P73" s="216"/>
      <c r="S73" s="374"/>
      <c r="T73" s="374"/>
      <c r="X73" s="82"/>
      <c r="Y73" s="85"/>
      <c r="Z73" s="217"/>
    </row>
    <row r="74" spans="2:26" ht="12.75" customHeight="1" x14ac:dyDescent="0.2">
      <c r="B74" s="218"/>
      <c r="C74" s="219"/>
      <c r="D74" s="219"/>
      <c r="E74" s="219"/>
      <c r="F74" s="219"/>
      <c r="G74" s="219"/>
      <c r="H74" s="219"/>
      <c r="I74" s="219"/>
      <c r="J74" s="219"/>
      <c r="K74" s="219"/>
      <c r="L74" s="219"/>
      <c r="M74" s="219"/>
      <c r="N74" s="220"/>
      <c r="P74" s="218"/>
      <c r="Q74" s="219"/>
      <c r="R74" s="219"/>
      <c r="S74" s="219"/>
      <c r="T74" s="219"/>
      <c r="U74" s="219"/>
      <c r="V74" s="219"/>
      <c r="W74" s="219"/>
      <c r="X74" s="219"/>
      <c r="Y74" s="219"/>
      <c r="Z74" s="220"/>
    </row>
    <row r="76" spans="2:26" x14ac:dyDescent="0.2">
      <c r="B76" s="221"/>
      <c r="C76" s="210"/>
      <c r="D76" s="210"/>
      <c r="E76" s="210"/>
      <c r="F76" s="210"/>
      <c r="G76" s="210"/>
      <c r="H76" s="222"/>
      <c r="I76" s="222"/>
      <c r="J76" s="222"/>
      <c r="K76" s="222"/>
      <c r="L76" s="222"/>
      <c r="M76" s="222"/>
      <c r="N76" s="222"/>
      <c r="O76" s="222"/>
      <c r="P76" s="222"/>
      <c r="Q76" s="222"/>
      <c r="R76" s="222"/>
      <c r="S76" s="222"/>
      <c r="T76" s="222"/>
      <c r="U76" s="222"/>
      <c r="V76" s="222"/>
      <c r="W76" s="210"/>
      <c r="X76" s="210"/>
      <c r="Y76" s="210"/>
      <c r="Z76" s="223"/>
    </row>
    <row r="77" spans="2:26" x14ac:dyDescent="0.2">
      <c r="B77" s="216"/>
      <c r="C77" s="946"/>
      <c r="D77" s="946"/>
      <c r="E77" s="946"/>
      <c r="F77" s="946"/>
      <c r="H77" s="946"/>
      <c r="I77" s="946"/>
      <c r="J77" s="946"/>
      <c r="K77" s="946"/>
      <c r="M77" s="946"/>
      <c r="N77" s="946"/>
      <c r="O77" s="946"/>
      <c r="P77" s="946"/>
      <c r="R77" s="946"/>
      <c r="S77" s="946"/>
      <c r="T77" s="946"/>
      <c r="W77" s="946"/>
      <c r="X77" s="946"/>
      <c r="Y77" s="946"/>
      <c r="Z77" s="224"/>
    </row>
    <row r="78" spans="2:26" x14ac:dyDescent="0.2">
      <c r="B78" s="216"/>
      <c r="Z78" s="217"/>
    </row>
    <row r="79" spans="2:26" x14ac:dyDescent="0.2">
      <c r="B79" s="216"/>
      <c r="Z79" s="217"/>
    </row>
    <row r="80" spans="2:26" x14ac:dyDescent="0.2">
      <c r="B80" s="216"/>
      <c r="Z80" s="217"/>
    </row>
    <row r="81" spans="1:26" s="67" customFormat="1" ht="11.45" customHeight="1" x14ac:dyDescent="0.2">
      <c r="B81" s="226"/>
      <c r="C81" s="858"/>
      <c r="D81" s="858"/>
      <c r="E81" s="858"/>
      <c r="F81" s="858"/>
      <c r="H81" s="858"/>
      <c r="I81" s="858"/>
      <c r="J81" s="858"/>
      <c r="K81" s="858"/>
      <c r="M81" s="858"/>
      <c r="N81" s="858"/>
      <c r="O81" s="858"/>
      <c r="P81" s="858"/>
      <c r="R81" s="858"/>
      <c r="S81" s="858"/>
      <c r="T81" s="858"/>
      <c r="W81" s="858"/>
      <c r="X81" s="858"/>
      <c r="Y81" s="858"/>
      <c r="Z81" s="227"/>
    </row>
    <row r="82" spans="1:26" ht="56.25" customHeight="1" x14ac:dyDescent="0.2">
      <c r="B82" s="228"/>
      <c r="C82" s="229"/>
      <c r="D82" s="229"/>
      <c r="E82" s="229"/>
      <c r="F82" s="229"/>
      <c r="G82" s="229"/>
      <c r="H82" s="219"/>
      <c r="I82" s="219"/>
      <c r="J82" s="219"/>
      <c r="K82" s="219"/>
      <c r="L82" s="219"/>
      <c r="M82" s="219"/>
      <c r="N82" s="219"/>
      <c r="O82" s="219"/>
      <c r="P82" s="219"/>
      <c r="Q82" s="219"/>
      <c r="R82" s="219"/>
      <c r="S82" s="219"/>
      <c r="T82" s="219"/>
      <c r="U82" s="219"/>
      <c r="V82" s="219"/>
      <c r="W82" s="229"/>
      <c r="X82" s="229"/>
      <c r="Y82" s="229"/>
      <c r="Z82" s="230"/>
    </row>
    <row r="84" spans="1:26" x14ac:dyDescent="0.2">
      <c r="A84" s="66"/>
    </row>
  </sheetData>
  <mergeCells count="48">
    <mergeCell ref="B11:N11"/>
    <mergeCell ref="P11:Z11"/>
    <mergeCell ref="B13:C13"/>
    <mergeCell ref="D13:N13"/>
    <mergeCell ref="P13:T13"/>
    <mergeCell ref="V13:W13"/>
    <mergeCell ref="Y13:Z13"/>
    <mergeCell ref="B14:C16"/>
    <mergeCell ref="D14:N16"/>
    <mergeCell ref="V14:W14"/>
    <mergeCell ref="X14:X24"/>
    <mergeCell ref="Y14:Z14"/>
    <mergeCell ref="S15:U15"/>
    <mergeCell ref="V15:W15"/>
    <mergeCell ref="Y15:Z15"/>
    <mergeCell ref="V16:W16"/>
    <mergeCell ref="Y16:Z16"/>
    <mergeCell ref="V21:W21"/>
    <mergeCell ref="Y21:Z21"/>
    <mergeCell ref="B17:N17"/>
    <mergeCell ref="T17:U17"/>
    <mergeCell ref="V17:W17"/>
    <mergeCell ref="Y17:Z17"/>
    <mergeCell ref="Y18:Z18"/>
    <mergeCell ref="V19:W19"/>
    <mergeCell ref="Y19:Z19"/>
    <mergeCell ref="V20:W20"/>
    <mergeCell ref="Y20:Z20"/>
    <mergeCell ref="V22:W22"/>
    <mergeCell ref="Y22:Z22"/>
    <mergeCell ref="V23:W23"/>
    <mergeCell ref="Y23:Z23"/>
    <mergeCell ref="V24:W24"/>
    <mergeCell ref="Y24:Z24"/>
    <mergeCell ref="V25:W25"/>
    <mergeCell ref="Y25:Z25"/>
    <mergeCell ref="P29:Z29"/>
    <mergeCell ref="T68:U69"/>
    <mergeCell ref="C77:F77"/>
    <mergeCell ref="H77:K77"/>
    <mergeCell ref="M77:P77"/>
    <mergeCell ref="R77:T77"/>
    <mergeCell ref="W77:Y77"/>
    <mergeCell ref="C81:F81"/>
    <mergeCell ref="H81:K81"/>
    <mergeCell ref="M81:P81"/>
    <mergeCell ref="R81:T81"/>
    <mergeCell ref="W81:Y81"/>
  </mergeCells>
  <pageMargins left="0.25" right="0.25" top="0.75" bottom="0.75" header="0.3" footer="0.3"/>
  <pageSetup paperSize="9" scale="38" fitToHeight="0" orientation="landscape" r:id="rId1"/>
  <headerFooter>
    <oddFooter>&amp;L&amp;10ADMÓN. - ESTIMACIÓN - HOJA VIAJERA&amp;R&amp;P/&amp;N</oddFooter>
  </headerFooter>
  <drawing r:id="rId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C8CA9-EB54-45F5-B82A-522AE9F948A7}">
  <sheetPr>
    <tabColor rgb="FFFF0000"/>
    <pageSetUpPr fitToPage="1"/>
  </sheetPr>
  <dimension ref="A1:AB102"/>
  <sheetViews>
    <sheetView showGridLines="0" view="pageBreakPreview" zoomScale="40" zoomScaleNormal="40" zoomScaleSheetLayoutView="40" workbookViewId="0">
      <selection activeCell="D15" sqref="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27"/>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27"/>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c r="B15" s="1009"/>
      <c r="C15" s="1009"/>
      <c r="D15" s="1009"/>
      <c r="E15" s="1009"/>
      <c r="F15" s="1009"/>
      <c r="G15" s="1009"/>
      <c r="H15" s="1009"/>
      <c r="I15" s="1009"/>
      <c r="J15" s="1009"/>
      <c r="K15" s="1009"/>
      <c r="L15" s="1009"/>
      <c r="M15" s="1009"/>
      <c r="N15" s="1009"/>
      <c r="O15" s="1009"/>
      <c r="P15" s="1009"/>
      <c r="Q15" s="1009"/>
      <c r="R15" s="1009"/>
      <c r="S15" s="1009"/>
      <c r="T15" s="1009"/>
      <c r="U15" s="1009"/>
      <c r="V15" s="1009"/>
      <c r="W15" s="1009"/>
      <c r="X15" s="1009"/>
      <c r="Y15" s="1009"/>
      <c r="Z15" s="1009"/>
    </row>
    <row r="16" spans="1:28" ht="15" customHeight="1" x14ac:dyDescent="0.2">
      <c r="B16" s="1009"/>
      <c r="C16" s="1009"/>
      <c r="D16" s="1009"/>
      <c r="E16" s="1009"/>
      <c r="F16" s="1009"/>
      <c r="G16" s="1009"/>
      <c r="H16" s="1009"/>
      <c r="I16" s="1009"/>
      <c r="J16" s="1009"/>
      <c r="K16" s="1009"/>
      <c r="L16" s="1009"/>
      <c r="M16" s="1009"/>
      <c r="N16" s="1009"/>
      <c r="O16" s="1009"/>
      <c r="P16" s="1009"/>
      <c r="Q16" s="1009"/>
      <c r="R16" s="1009"/>
      <c r="S16" s="1009"/>
      <c r="T16" s="1009"/>
      <c r="U16" s="1009"/>
      <c r="V16" s="1009"/>
      <c r="W16" s="1009"/>
      <c r="X16" s="1009"/>
      <c r="Y16" s="1009"/>
      <c r="Z16" s="1009"/>
    </row>
    <row r="17" spans="2:26" ht="13.15" customHeight="1" x14ac:dyDescent="0.2">
      <c r="B17" s="1009"/>
      <c r="C17" s="1009"/>
      <c r="D17" s="1009"/>
      <c r="E17" s="1009"/>
      <c r="F17" s="1009"/>
      <c r="G17" s="1009"/>
      <c r="H17" s="1009"/>
      <c r="I17" s="1009"/>
      <c r="J17" s="1009"/>
      <c r="K17" s="1009"/>
      <c r="L17" s="1009"/>
      <c r="M17" s="1009"/>
      <c r="N17" s="1009"/>
      <c r="O17" s="1009"/>
      <c r="P17" s="1009"/>
      <c r="Q17" s="1009"/>
      <c r="R17" s="1009"/>
      <c r="S17" s="1009"/>
      <c r="T17" s="1009"/>
      <c r="U17" s="1009"/>
      <c r="V17" s="1009"/>
      <c r="W17" s="1009"/>
      <c r="X17" s="1009"/>
      <c r="Y17" s="1009"/>
      <c r="Z17" s="1009"/>
    </row>
    <row r="18" spans="2:26" ht="15" customHeight="1" x14ac:dyDescent="0.2">
      <c r="B18" s="1009"/>
      <c r="C18" s="1009"/>
      <c r="D18" s="1009"/>
      <c r="E18" s="1009"/>
      <c r="F18" s="1009"/>
      <c r="G18" s="1009"/>
      <c r="H18" s="1009"/>
      <c r="I18" s="1009"/>
      <c r="J18" s="1009"/>
      <c r="K18" s="1009"/>
      <c r="L18" s="1009"/>
      <c r="M18" s="1009"/>
      <c r="N18" s="1009"/>
      <c r="O18" s="1009"/>
      <c r="P18" s="1009"/>
      <c r="Q18" s="1009"/>
      <c r="R18" s="1009"/>
      <c r="S18" s="1009"/>
      <c r="T18" s="1009"/>
      <c r="U18" s="1009"/>
      <c r="V18" s="1009"/>
      <c r="W18" s="1009"/>
      <c r="X18" s="1009"/>
      <c r="Y18" s="1009"/>
      <c r="Z18" s="1009"/>
    </row>
    <row r="19" spans="2:26" ht="15" customHeight="1" x14ac:dyDescent="0.2">
      <c r="B19" s="1009"/>
      <c r="C19" s="1009"/>
      <c r="D19" s="1009"/>
      <c r="E19" s="1009"/>
      <c r="F19" s="1009"/>
      <c r="G19" s="1009"/>
      <c r="H19" s="1009"/>
      <c r="I19" s="1009"/>
      <c r="J19" s="1009"/>
      <c r="K19" s="1009"/>
      <c r="L19" s="1009"/>
      <c r="M19" s="1009"/>
      <c r="N19" s="1009"/>
      <c r="O19" s="1009"/>
      <c r="P19" s="1009"/>
      <c r="Q19" s="1009"/>
      <c r="R19" s="1009"/>
      <c r="S19" s="1009"/>
      <c r="T19" s="1009"/>
      <c r="U19" s="1009"/>
      <c r="V19" s="1009"/>
      <c r="W19" s="1009"/>
      <c r="X19" s="1009"/>
      <c r="Y19" s="1009"/>
      <c r="Z19" s="1009"/>
    </row>
    <row r="20" spans="2:26" ht="15.6" customHeight="1" x14ac:dyDescent="0.2">
      <c r="B20" s="1009"/>
      <c r="C20" s="1009"/>
      <c r="D20" s="1009"/>
      <c r="E20" s="1009"/>
      <c r="F20" s="1009"/>
      <c r="G20" s="1009"/>
      <c r="H20" s="1009"/>
      <c r="I20" s="1009"/>
      <c r="J20" s="1009"/>
      <c r="K20" s="1009"/>
      <c r="L20" s="1009"/>
      <c r="M20" s="1009"/>
      <c r="N20" s="1009"/>
      <c r="O20" s="1009"/>
      <c r="P20" s="1009"/>
      <c r="Q20" s="1009"/>
      <c r="R20" s="1009"/>
      <c r="S20" s="1009"/>
      <c r="T20" s="1009"/>
      <c r="U20" s="1009"/>
      <c r="V20" s="1009"/>
      <c r="W20" s="1009"/>
      <c r="X20" s="1009"/>
      <c r="Y20" s="1009"/>
      <c r="Z20" s="1009"/>
    </row>
    <row r="27" spans="2:26" x14ac:dyDescent="0.2">
      <c r="D27" s="993"/>
      <c r="E27" s="993"/>
      <c r="F27" s="993"/>
    </row>
    <row r="28" spans="2:26" x14ac:dyDescent="0.2">
      <c r="D28" s="993"/>
      <c r="E28" s="993"/>
      <c r="F28" s="993"/>
    </row>
    <row r="70" spans="4:8" x14ac:dyDescent="0.2">
      <c r="D70" s="1050"/>
      <c r="E70" s="1050"/>
      <c r="F70" s="1050"/>
      <c r="G70" s="1050"/>
      <c r="H70" s="1050"/>
    </row>
    <row r="71" spans="4:8" x14ac:dyDescent="0.2">
      <c r="D71" s="1050"/>
      <c r="E71" s="1050"/>
      <c r="F71" s="1050"/>
      <c r="G71" s="1050"/>
      <c r="H71" s="1050"/>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30">
    <mergeCell ref="C92:F92"/>
    <mergeCell ref="H92:K92"/>
    <mergeCell ref="M92:P92"/>
    <mergeCell ref="R92:T92"/>
    <mergeCell ref="W92:Y92"/>
    <mergeCell ref="B11:Z12"/>
    <mergeCell ref="B15:C20"/>
    <mergeCell ref="D15:Z20"/>
    <mergeCell ref="D27:F28"/>
    <mergeCell ref="D70:H71"/>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14F80-8EAC-4100-B2CD-61E40211DCEC}">
  <sheetPr>
    <tabColor rgb="FFFF0000"/>
    <pageSetUpPr fitToPage="1"/>
  </sheetPr>
  <dimension ref="A1:AB96"/>
  <sheetViews>
    <sheetView showGridLines="0" view="pageBreakPreview" zoomScale="30" zoomScaleNormal="40" zoomScaleSheetLayoutView="30" workbookViewId="0">
      <selection activeCell="D15" sqref="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27"/>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27"/>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c r="B15" s="1009"/>
      <c r="C15" s="1009"/>
      <c r="D15" s="1009" t="s">
        <v>559</v>
      </c>
      <c r="E15" s="1009"/>
      <c r="F15" s="1009"/>
      <c r="G15" s="1009"/>
      <c r="H15" s="1009"/>
      <c r="I15" s="1009"/>
      <c r="J15" s="1009"/>
      <c r="K15" s="1009"/>
      <c r="L15" s="1009"/>
      <c r="M15" s="1009"/>
      <c r="N15" s="1009"/>
      <c r="O15" s="1009"/>
      <c r="P15" s="1009"/>
      <c r="Q15" s="1009"/>
      <c r="R15" s="1009"/>
      <c r="S15" s="1009"/>
      <c r="T15" s="1009"/>
      <c r="U15" s="1009"/>
      <c r="V15" s="1009"/>
      <c r="W15" s="1009"/>
      <c r="X15" s="1009"/>
      <c r="Y15" s="1009"/>
      <c r="Z15" s="1009"/>
    </row>
    <row r="16" spans="1:28" ht="15" customHeight="1" x14ac:dyDescent="0.2">
      <c r="B16" s="1009"/>
      <c r="C16" s="1009"/>
      <c r="D16" s="1009"/>
      <c r="E16" s="1009"/>
      <c r="F16" s="1009"/>
      <c r="G16" s="1009"/>
      <c r="H16" s="1009"/>
      <c r="I16" s="1009"/>
      <c r="J16" s="1009"/>
      <c r="K16" s="1009"/>
      <c r="L16" s="1009"/>
      <c r="M16" s="1009"/>
      <c r="N16" s="1009"/>
      <c r="O16" s="1009"/>
      <c r="P16" s="1009"/>
      <c r="Q16" s="1009"/>
      <c r="R16" s="1009"/>
      <c r="S16" s="1009"/>
      <c r="T16" s="1009"/>
      <c r="U16" s="1009"/>
      <c r="V16" s="1009"/>
      <c r="W16" s="1009"/>
      <c r="X16" s="1009"/>
      <c r="Y16" s="1009"/>
      <c r="Z16" s="1009"/>
    </row>
    <row r="17" spans="2:26" ht="13.15" customHeight="1" x14ac:dyDescent="0.2">
      <c r="B17" s="1009"/>
      <c r="C17" s="1009"/>
      <c r="D17" s="1009"/>
      <c r="E17" s="1009"/>
      <c r="F17" s="1009"/>
      <c r="G17" s="1009"/>
      <c r="H17" s="1009"/>
      <c r="I17" s="1009"/>
      <c r="J17" s="1009"/>
      <c r="K17" s="1009"/>
      <c r="L17" s="1009"/>
      <c r="M17" s="1009"/>
      <c r="N17" s="1009"/>
      <c r="O17" s="1009"/>
      <c r="P17" s="1009"/>
      <c r="Q17" s="1009"/>
      <c r="R17" s="1009"/>
      <c r="S17" s="1009"/>
      <c r="T17" s="1009"/>
      <c r="U17" s="1009"/>
      <c r="V17" s="1009"/>
      <c r="W17" s="1009"/>
      <c r="X17" s="1009"/>
      <c r="Y17" s="1009"/>
      <c r="Z17" s="1009"/>
    </row>
    <row r="18" spans="2:26" ht="15" customHeight="1" x14ac:dyDescent="0.2">
      <c r="B18" s="1009"/>
      <c r="C18" s="1009"/>
      <c r="D18" s="1009"/>
      <c r="E18" s="1009"/>
      <c r="F18" s="1009"/>
      <c r="G18" s="1009"/>
      <c r="H18" s="1009"/>
      <c r="I18" s="1009"/>
      <c r="J18" s="1009"/>
      <c r="K18" s="1009"/>
      <c r="L18" s="1009"/>
      <c r="M18" s="1009"/>
      <c r="N18" s="1009"/>
      <c r="O18" s="1009"/>
      <c r="P18" s="1009"/>
      <c r="Q18" s="1009"/>
      <c r="R18" s="1009"/>
      <c r="S18" s="1009"/>
      <c r="T18" s="1009"/>
      <c r="U18" s="1009"/>
      <c r="V18" s="1009"/>
      <c r="W18" s="1009"/>
      <c r="X18" s="1009"/>
      <c r="Y18" s="1009"/>
      <c r="Z18" s="1009"/>
    </row>
    <row r="19" spans="2:26" ht="15" customHeight="1" x14ac:dyDescent="0.2">
      <c r="B19" s="1009"/>
      <c r="C19" s="1009"/>
      <c r="D19" s="1009"/>
      <c r="E19" s="1009"/>
      <c r="F19" s="1009"/>
      <c r="G19" s="1009"/>
      <c r="H19" s="1009"/>
      <c r="I19" s="1009"/>
      <c r="J19" s="1009"/>
      <c r="K19" s="1009"/>
      <c r="L19" s="1009"/>
      <c r="M19" s="1009"/>
      <c r="N19" s="1009"/>
      <c r="O19" s="1009"/>
      <c r="P19" s="1009"/>
      <c r="Q19" s="1009"/>
      <c r="R19" s="1009"/>
      <c r="S19" s="1009"/>
      <c r="T19" s="1009"/>
      <c r="U19" s="1009"/>
      <c r="V19" s="1009"/>
      <c r="W19" s="1009"/>
      <c r="X19" s="1009"/>
      <c r="Y19" s="1009"/>
      <c r="Z19" s="1009"/>
    </row>
    <row r="20" spans="2:26" ht="15.6" customHeight="1" x14ac:dyDescent="0.2">
      <c r="B20" s="1009"/>
      <c r="C20" s="1009"/>
      <c r="D20" s="1009"/>
      <c r="E20" s="1009"/>
      <c r="F20" s="1009"/>
      <c r="G20" s="1009"/>
      <c r="H20" s="1009"/>
      <c r="I20" s="1009"/>
      <c r="J20" s="1009"/>
      <c r="K20" s="1009"/>
      <c r="L20" s="1009"/>
      <c r="M20" s="1009"/>
      <c r="N20" s="1009"/>
      <c r="O20" s="1009"/>
      <c r="P20" s="1009"/>
      <c r="Q20" s="1009"/>
      <c r="R20" s="1009"/>
      <c r="S20" s="1009"/>
      <c r="T20" s="1009"/>
      <c r="U20" s="1009"/>
      <c r="V20" s="1009"/>
      <c r="W20" s="1009"/>
      <c r="X20" s="1009"/>
      <c r="Y20" s="1009"/>
      <c r="Z20" s="1009"/>
    </row>
    <row r="27" spans="2:26" x14ac:dyDescent="0.2">
      <c r="D27" s="993"/>
      <c r="E27" s="993"/>
      <c r="F27" s="993"/>
    </row>
    <row r="28" spans="2:26" x14ac:dyDescent="0.2">
      <c r="D28" s="993"/>
      <c r="E28" s="993"/>
      <c r="F28" s="993"/>
    </row>
    <row r="33" spans="21:21" ht="20.25" x14ac:dyDescent="0.3">
      <c r="U33" s="540"/>
    </row>
    <row r="81" spans="1:26" ht="16.5" customHeight="1" x14ac:dyDescent="0.2"/>
    <row r="82" spans="1:26" ht="12.75" customHeight="1" x14ac:dyDescent="0.2"/>
    <row r="83" spans="1:26" ht="12.75" customHeight="1" x14ac:dyDescent="0.2"/>
    <row r="85" spans="1:26" x14ac:dyDescent="0.2">
      <c r="B85" s="221"/>
      <c r="C85" s="210"/>
      <c r="D85" s="210"/>
      <c r="E85" s="210"/>
      <c r="F85" s="210"/>
      <c r="G85" s="210"/>
      <c r="H85" s="222"/>
      <c r="I85" s="222"/>
      <c r="J85" s="222"/>
      <c r="K85" s="222"/>
      <c r="L85" s="222"/>
      <c r="M85" s="222"/>
      <c r="N85" s="222"/>
      <c r="O85" s="222"/>
      <c r="P85" s="222"/>
      <c r="Q85" s="222"/>
      <c r="R85" s="222"/>
      <c r="S85" s="222"/>
      <c r="T85" s="222"/>
      <c r="U85" s="222"/>
      <c r="V85" s="222"/>
      <c r="W85" s="210"/>
      <c r="X85" s="210"/>
      <c r="Y85" s="210"/>
      <c r="Z85" s="223"/>
    </row>
    <row r="86" spans="1:26" x14ac:dyDescent="0.2">
      <c r="B86" s="216"/>
      <c r="C86" s="946"/>
      <c r="D86" s="946"/>
      <c r="E86" s="946"/>
      <c r="F86" s="946"/>
      <c r="H86" s="946"/>
      <c r="I86" s="946"/>
      <c r="J86" s="946"/>
      <c r="K86" s="946"/>
      <c r="M86" s="946"/>
      <c r="N86" s="946"/>
      <c r="O86" s="946"/>
      <c r="P86" s="946"/>
      <c r="R86" s="946"/>
      <c r="S86" s="946"/>
      <c r="T86" s="946"/>
      <c r="W86" s="946"/>
      <c r="X86" s="946"/>
      <c r="Y86" s="946"/>
      <c r="Z86" s="224"/>
    </row>
    <row r="87" spans="1:26" x14ac:dyDescent="0.2">
      <c r="B87" s="216"/>
      <c r="Z87" s="217"/>
    </row>
    <row r="88" spans="1:26" x14ac:dyDescent="0.2">
      <c r="B88" s="216"/>
      <c r="Z88" s="217"/>
    </row>
    <row r="89" spans="1:26" x14ac:dyDescent="0.2">
      <c r="B89" s="216"/>
      <c r="Z89" s="217"/>
    </row>
    <row r="90" spans="1:26" x14ac:dyDescent="0.2">
      <c r="B90" s="216"/>
      <c r="C90" s="985"/>
      <c r="D90" s="985"/>
      <c r="E90" s="985"/>
      <c r="F90" s="985"/>
      <c r="H90" s="985"/>
      <c r="I90" s="985"/>
      <c r="J90" s="985"/>
      <c r="K90" s="985"/>
      <c r="M90" s="985"/>
      <c r="N90" s="985"/>
      <c r="O90" s="985"/>
      <c r="P90" s="985"/>
      <c r="R90" s="985"/>
      <c r="S90" s="985"/>
      <c r="T90" s="985"/>
      <c r="W90" s="985"/>
      <c r="X90" s="985"/>
      <c r="Y90" s="985"/>
      <c r="Z90" s="217"/>
    </row>
    <row r="91" spans="1:26" x14ac:dyDescent="0.2">
      <c r="B91" s="216"/>
      <c r="C91" s="985"/>
      <c r="D91" s="985"/>
      <c r="E91" s="985"/>
      <c r="F91" s="985"/>
      <c r="H91" s="985"/>
      <c r="I91" s="985"/>
      <c r="J91" s="985"/>
      <c r="K91" s="985"/>
      <c r="M91" s="985"/>
      <c r="N91" s="985"/>
      <c r="O91" s="985"/>
      <c r="P91" s="985"/>
      <c r="Q91" s="82"/>
      <c r="R91" s="985"/>
      <c r="S91" s="985"/>
      <c r="T91" s="985"/>
      <c r="W91" s="985"/>
      <c r="X91" s="985"/>
      <c r="Y91" s="985"/>
      <c r="Z91" s="225"/>
    </row>
    <row r="92" spans="1:26" ht="12.75" customHeight="1" x14ac:dyDescent="0.2">
      <c r="B92" s="216"/>
      <c r="C92" s="858"/>
      <c r="D92" s="858"/>
      <c r="E92" s="858"/>
      <c r="F92" s="858"/>
      <c r="G92" s="67"/>
      <c r="H92" s="858"/>
      <c r="I92" s="858"/>
      <c r="J92" s="858"/>
      <c r="K92" s="858"/>
      <c r="L92" s="67"/>
      <c r="M92" s="858"/>
      <c r="N92" s="858"/>
      <c r="O92" s="858"/>
      <c r="P92" s="858"/>
      <c r="Q92" s="67"/>
      <c r="R92" s="858"/>
      <c r="S92" s="858"/>
      <c r="T92" s="858"/>
      <c r="U92" s="67"/>
      <c r="V92" s="67"/>
      <c r="W92" s="858"/>
      <c r="X92" s="858"/>
      <c r="Y92" s="858"/>
      <c r="Z92" s="225"/>
    </row>
    <row r="93" spans="1:26" s="67" customFormat="1" ht="11.45" customHeight="1" x14ac:dyDescent="0.2">
      <c r="B93" s="226"/>
      <c r="C93" s="858"/>
      <c r="D93" s="858"/>
      <c r="E93" s="858"/>
      <c r="F93" s="858"/>
      <c r="H93" s="858"/>
      <c r="I93" s="858"/>
      <c r="J93" s="858"/>
      <c r="K93" s="858"/>
      <c r="M93" s="858"/>
      <c r="N93" s="858"/>
      <c r="O93" s="858"/>
      <c r="P93" s="858"/>
      <c r="R93" s="858"/>
      <c r="S93" s="858"/>
      <c r="T93" s="858"/>
      <c r="W93" s="858"/>
      <c r="X93" s="858"/>
      <c r="Y93" s="858"/>
      <c r="Z93" s="227"/>
    </row>
    <row r="94" spans="1:26" x14ac:dyDescent="0.2">
      <c r="B94" s="228"/>
      <c r="C94" s="229"/>
      <c r="D94" s="229"/>
      <c r="E94" s="229"/>
      <c r="F94" s="229"/>
      <c r="G94" s="229"/>
      <c r="H94" s="219"/>
      <c r="I94" s="219"/>
      <c r="J94" s="219"/>
      <c r="K94" s="219"/>
      <c r="L94" s="219"/>
      <c r="M94" s="219"/>
      <c r="N94" s="219"/>
      <c r="O94" s="219"/>
      <c r="P94" s="219"/>
      <c r="Q94" s="219"/>
      <c r="R94" s="219"/>
      <c r="S94" s="219"/>
      <c r="T94" s="219"/>
      <c r="U94" s="219"/>
      <c r="V94" s="219"/>
      <c r="W94" s="229"/>
      <c r="X94" s="229"/>
      <c r="Y94" s="229"/>
      <c r="Z94" s="230"/>
    </row>
    <row r="96" spans="1:26" x14ac:dyDescent="0.2">
      <c r="A96" s="66"/>
    </row>
  </sheetData>
  <mergeCells count="29">
    <mergeCell ref="B11:Z12"/>
    <mergeCell ref="B15:C20"/>
    <mergeCell ref="D15:Z20"/>
    <mergeCell ref="D27:F28"/>
    <mergeCell ref="C86:F86"/>
    <mergeCell ref="H86:K86"/>
    <mergeCell ref="M86:P86"/>
    <mergeCell ref="R86:T86"/>
    <mergeCell ref="W86:Y86"/>
    <mergeCell ref="C91:F91"/>
    <mergeCell ref="H91:K91"/>
    <mergeCell ref="M91:P91"/>
    <mergeCell ref="R91:T91"/>
    <mergeCell ref="W91:Y91"/>
    <mergeCell ref="C90:F90"/>
    <mergeCell ref="H90:K90"/>
    <mergeCell ref="M90:P90"/>
    <mergeCell ref="R90:T90"/>
    <mergeCell ref="W90:Y90"/>
    <mergeCell ref="C93:F93"/>
    <mergeCell ref="H93:K93"/>
    <mergeCell ref="M93:P93"/>
    <mergeCell ref="R93:T93"/>
    <mergeCell ref="W93:Y93"/>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1C0F9-594A-4103-A5F3-11EB071C66F8}">
  <sheetPr>
    <tabColor rgb="FFFF0000"/>
    <pageSetUpPr fitToPage="1"/>
  </sheetPr>
  <dimension ref="A1:AB102"/>
  <sheetViews>
    <sheetView showGridLines="0" view="pageBreakPreview" topLeftCell="A11" zoomScale="40" zoomScaleNormal="40" zoomScaleSheetLayoutView="40" workbookViewId="0">
      <selection activeCell="D15" sqref="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27"/>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27"/>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323</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B11:Z12"/>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742A0-1FFC-4E0E-AE04-7E5A6A29B657}">
  <sheetPr>
    <tabColor rgb="FF00B0F0"/>
    <pageSetUpPr fitToPage="1"/>
  </sheetPr>
  <dimension ref="A1:AB90"/>
  <sheetViews>
    <sheetView showGridLines="0" view="pageBreakPreview" topLeftCell="A2" zoomScale="50" zoomScaleNormal="40" zoomScaleSheetLayoutView="50" workbookViewId="0">
      <selection activeCell="T5" sqref="T5:T6"/>
    </sheetView>
  </sheetViews>
  <sheetFormatPr baseColWidth="10" defaultColWidth="11.42578125" defaultRowHeight="12.75" x14ac:dyDescent="0.2"/>
  <cols>
    <col min="1" max="1" width="5.140625" style="65" customWidth="1"/>
    <col min="2" max="8" width="11.42578125" style="65"/>
    <col min="9" max="9" width="11.42578125" style="65" customWidth="1"/>
    <col min="10" max="14" width="11.42578125" style="65"/>
    <col min="15" max="15" width="4.7109375" style="65" customWidth="1"/>
    <col min="16" max="16" width="16.42578125" style="65" customWidth="1"/>
    <col min="17" max="17" width="21.5703125" style="65" customWidth="1"/>
    <col min="18" max="18" width="22.85546875" style="65" customWidth="1"/>
    <col min="19" max="19" width="17.7109375" style="65" customWidth="1"/>
    <col min="20" max="20" width="19.7109375" style="65" customWidth="1"/>
    <col min="21" max="21" width="27.7109375"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04"/>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04"/>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626</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626</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304">
        <f>'03 Desglose f'!CF8</f>
        <v>45986</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800"/>
      <c r="V13" s="981" t="s">
        <v>58</v>
      </c>
      <c r="W13" s="981"/>
      <c r="X13" s="800" t="s">
        <v>67</v>
      </c>
      <c r="Y13" s="981" t="s">
        <v>78</v>
      </c>
      <c r="Z13" s="981"/>
    </row>
    <row r="14" spans="1:28" ht="14.25" customHeight="1" x14ac:dyDescent="0.2">
      <c r="B14" s="950" t="s">
        <v>181</v>
      </c>
      <c r="C14" s="951"/>
      <c r="D14" s="956" t="s">
        <v>217</v>
      </c>
      <c r="E14" s="956"/>
      <c r="F14" s="956"/>
      <c r="G14" s="956"/>
      <c r="H14" s="956"/>
      <c r="I14" s="956"/>
      <c r="J14" s="956"/>
      <c r="K14" s="956"/>
      <c r="L14" s="956"/>
      <c r="M14" s="956"/>
      <c r="N14" s="956"/>
      <c r="P14" s="286"/>
      <c r="Q14" s="801"/>
      <c r="R14" s="801"/>
      <c r="S14" s="801"/>
      <c r="T14" s="801"/>
      <c r="U14" s="801"/>
      <c r="V14" s="957"/>
      <c r="W14" s="957"/>
      <c r="X14" s="965" t="s">
        <v>113</v>
      </c>
      <c r="Y14" s="957"/>
      <c r="Z14" s="957"/>
    </row>
    <row r="15" spans="1:28" ht="19.899999999999999" customHeight="1" x14ac:dyDescent="0.2">
      <c r="B15" s="952"/>
      <c r="C15" s="953"/>
      <c r="D15" s="956"/>
      <c r="E15" s="956"/>
      <c r="F15" s="956"/>
      <c r="G15" s="956"/>
      <c r="H15" s="956"/>
      <c r="I15" s="956"/>
      <c r="J15" s="956"/>
      <c r="K15" s="956"/>
      <c r="L15" s="956"/>
      <c r="M15" s="956"/>
      <c r="N15" s="956"/>
      <c r="O15" s="70"/>
      <c r="P15" s="287"/>
      <c r="Q15" s="801"/>
      <c r="R15" s="801"/>
      <c r="S15" s="968"/>
      <c r="T15" s="969"/>
      <c r="U15" s="803"/>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801"/>
      <c r="R16" s="801"/>
      <c r="S16" s="803"/>
      <c r="T16" s="803"/>
      <c r="U16" s="803"/>
      <c r="V16" s="970"/>
      <c r="W16" s="970"/>
      <c r="X16" s="966"/>
      <c r="Y16" s="957"/>
      <c r="Z16" s="957"/>
    </row>
    <row r="17" spans="2:26" ht="21" customHeight="1" x14ac:dyDescent="0.3">
      <c r="B17" s="952"/>
      <c r="C17" s="953"/>
      <c r="D17" s="956"/>
      <c r="E17" s="956"/>
      <c r="F17" s="956"/>
      <c r="G17" s="956"/>
      <c r="H17" s="956"/>
      <c r="I17" s="956"/>
      <c r="J17" s="956"/>
      <c r="K17" s="956"/>
      <c r="L17" s="956"/>
      <c r="M17" s="956"/>
      <c r="N17" s="956"/>
      <c r="O17" s="70"/>
      <c r="P17" s="287"/>
      <c r="Q17" s="801"/>
      <c r="R17" s="801"/>
      <c r="S17" s="803"/>
      <c r="T17" s="803"/>
      <c r="U17" s="459" t="s">
        <v>550</v>
      </c>
      <c r="V17" s="982">
        <f>1*0.3</f>
        <v>0.3</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801"/>
      <c r="R18" s="801"/>
      <c r="S18" s="803"/>
      <c r="T18" s="803"/>
      <c r="U18" s="803"/>
      <c r="V18" s="970"/>
      <c r="W18" s="970"/>
      <c r="X18" s="966"/>
      <c r="Y18" s="957"/>
      <c r="Z18" s="957"/>
    </row>
    <row r="19" spans="2:26" ht="19.149999999999999" customHeight="1" x14ac:dyDescent="0.2">
      <c r="B19" s="954"/>
      <c r="C19" s="955"/>
      <c r="D19" s="956"/>
      <c r="E19" s="956"/>
      <c r="F19" s="956"/>
      <c r="G19" s="956"/>
      <c r="H19" s="956"/>
      <c r="I19" s="956"/>
      <c r="J19" s="956"/>
      <c r="K19" s="956"/>
      <c r="L19" s="956"/>
      <c r="M19" s="956"/>
      <c r="N19" s="956"/>
      <c r="O19" s="70"/>
      <c r="P19" s="287"/>
      <c r="Q19" s="801"/>
      <c r="R19" s="801"/>
      <c r="S19" s="803"/>
      <c r="T19" s="803"/>
      <c r="U19" s="420"/>
      <c r="V19" s="968"/>
      <c r="W19" s="969"/>
      <c r="X19" s="966"/>
      <c r="Y19" s="984"/>
      <c r="Z19" s="984"/>
    </row>
    <row r="20" spans="2:26" ht="15.6" customHeight="1" x14ac:dyDescent="0.2">
      <c r="B20" s="231"/>
      <c r="C20" s="69"/>
      <c r="D20" s="68"/>
      <c r="E20" s="68"/>
      <c r="F20" s="68"/>
      <c r="G20" s="68"/>
      <c r="H20" s="83"/>
      <c r="I20" s="68"/>
      <c r="J20" s="68"/>
      <c r="K20" s="70"/>
      <c r="L20" s="70"/>
      <c r="M20" s="70"/>
      <c r="N20" s="214"/>
      <c r="O20" s="70"/>
      <c r="P20" s="287"/>
      <c r="Q20" s="801"/>
      <c r="R20" s="801"/>
      <c r="S20" s="801"/>
      <c r="T20" s="801"/>
      <c r="U20" s="801"/>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801"/>
      <c r="R21" s="801"/>
      <c r="S21" s="801"/>
      <c r="T21" s="801"/>
      <c r="U21" s="801"/>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801"/>
      <c r="R22" s="801"/>
      <c r="S22" s="801"/>
      <c r="T22" s="801"/>
      <c r="X22" s="966"/>
      <c r="Y22" s="421"/>
      <c r="Z22" s="421"/>
    </row>
    <row r="23" spans="2:26" ht="13.9" customHeight="1" x14ac:dyDescent="0.2">
      <c r="B23" s="213"/>
      <c r="C23" s="69"/>
      <c r="D23" s="68"/>
      <c r="E23" s="68"/>
      <c r="F23" s="68"/>
      <c r="G23" s="68"/>
      <c r="H23" s="83"/>
      <c r="I23" s="68"/>
      <c r="J23" s="68"/>
      <c r="K23" s="70"/>
      <c r="L23" s="70"/>
      <c r="M23" s="70"/>
      <c r="N23" s="214"/>
      <c r="O23" s="70"/>
      <c r="P23" s="287"/>
      <c r="Q23" s="801"/>
      <c r="R23" s="801"/>
      <c r="S23" s="801"/>
      <c r="T23" s="801"/>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801"/>
      <c r="R24" s="801"/>
      <c r="S24" s="801"/>
      <c r="T24" s="801"/>
      <c r="U24" s="801"/>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801"/>
      <c r="R25" s="801"/>
      <c r="S25" s="801"/>
      <c r="T25" s="801"/>
      <c r="U25" s="801"/>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801"/>
      <c r="R26" s="801"/>
      <c r="S26" s="801"/>
      <c r="T26" s="801"/>
      <c r="U26" s="801"/>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801"/>
      <c r="R27" s="801"/>
      <c r="S27" s="801"/>
      <c r="T27" s="801"/>
      <c r="U27" s="801"/>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801"/>
      <c r="R28" s="801"/>
      <c r="S28" s="801"/>
      <c r="T28" s="801"/>
      <c r="U28" s="801"/>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801"/>
      <c r="R29" s="801"/>
      <c r="S29" s="801"/>
      <c r="T29" s="801"/>
      <c r="U29" s="801"/>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801"/>
      <c r="R30" s="801"/>
      <c r="S30" s="801"/>
      <c r="T30" s="801"/>
      <c r="U30" s="801"/>
      <c r="V30" s="957"/>
      <c r="W30" s="957"/>
      <c r="X30" s="966"/>
      <c r="Y30" s="957"/>
      <c r="Z30" s="957"/>
    </row>
    <row r="31" spans="2:26" ht="13.9" customHeight="1" x14ac:dyDescent="0.2">
      <c r="B31" s="213"/>
      <c r="C31" s="69"/>
      <c r="D31" s="68"/>
      <c r="E31" s="68"/>
      <c r="F31" s="68"/>
      <c r="G31" s="68"/>
      <c r="H31" s="83"/>
      <c r="I31" s="68"/>
      <c r="J31" s="68"/>
      <c r="K31" s="68"/>
      <c r="L31" s="68"/>
      <c r="M31" s="68"/>
      <c r="N31" s="215"/>
      <c r="P31" s="287"/>
      <c r="Q31" s="801"/>
      <c r="R31" s="801"/>
      <c r="S31" s="801"/>
      <c r="T31" s="801"/>
      <c r="U31" s="801"/>
      <c r="V31" s="957"/>
      <c r="W31" s="957"/>
      <c r="X31" s="966"/>
      <c r="Y31" s="957"/>
      <c r="Z31" s="957"/>
    </row>
    <row r="32" spans="2:26" ht="13.9" customHeight="1" x14ac:dyDescent="0.2">
      <c r="B32" s="213"/>
      <c r="C32" s="69"/>
      <c r="D32" s="68"/>
      <c r="E32" s="68"/>
      <c r="F32" s="68"/>
      <c r="G32" s="68"/>
      <c r="H32" s="83"/>
      <c r="I32" s="68"/>
      <c r="J32" s="68"/>
      <c r="K32" s="68"/>
      <c r="L32" s="68"/>
      <c r="M32" s="68"/>
      <c r="N32" s="215"/>
      <c r="P32" s="287"/>
      <c r="Q32" s="801"/>
      <c r="R32" s="801"/>
      <c r="S32" s="801"/>
      <c r="T32" s="801"/>
      <c r="U32" s="801"/>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801"/>
      <c r="R33" s="801"/>
      <c r="S33" s="801"/>
      <c r="T33" s="801"/>
      <c r="U33" s="801"/>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801"/>
      <c r="R34" s="801"/>
      <c r="S34" s="801"/>
      <c r="T34" s="801"/>
      <c r="U34" s="801"/>
      <c r="V34" s="957"/>
      <c r="W34" s="957"/>
      <c r="X34" s="967"/>
      <c r="Y34" s="957"/>
      <c r="Z34" s="957"/>
    </row>
    <row r="35" spans="2:26" ht="20.45" customHeight="1" x14ac:dyDescent="0.25">
      <c r="B35" s="213"/>
      <c r="C35" s="69"/>
      <c r="D35" s="68"/>
      <c r="E35" s="68"/>
      <c r="F35" s="68"/>
      <c r="G35" s="68"/>
      <c r="H35" s="83"/>
      <c r="I35" s="68"/>
      <c r="J35" s="68"/>
      <c r="K35" s="68"/>
      <c r="L35" s="68"/>
      <c r="M35" s="68"/>
      <c r="N35" s="215"/>
      <c r="P35" s="288"/>
      <c r="Q35" s="289"/>
      <c r="R35" s="290"/>
      <c r="S35" s="291"/>
      <c r="T35" s="292"/>
      <c r="U35" s="293" t="s">
        <v>76</v>
      </c>
      <c r="V35" s="958">
        <f>SUM(V17:W19)</f>
        <v>0.3</v>
      </c>
      <c r="W35" s="958"/>
      <c r="X35" s="294"/>
      <c r="Y35" s="959"/>
      <c r="Z35" s="960"/>
    </row>
    <row r="36" spans="2:26" ht="13.9" customHeight="1" x14ac:dyDescent="0.2">
      <c r="B36" s="213"/>
      <c r="C36" s="69"/>
      <c r="D36" s="68"/>
      <c r="E36" s="68"/>
      <c r="F36" s="68"/>
      <c r="G36" s="68"/>
      <c r="H36" s="83"/>
      <c r="I36" s="68"/>
      <c r="J36" s="68"/>
      <c r="K36" s="68"/>
      <c r="L36" s="68"/>
      <c r="M36" s="68"/>
      <c r="N36" s="215"/>
      <c r="P36" s="216"/>
      <c r="X36" s="84"/>
      <c r="Y36" s="84"/>
      <c r="Z36" s="217"/>
    </row>
    <row r="37" spans="2:26" ht="13.9" customHeight="1" x14ac:dyDescent="0.2">
      <c r="B37" s="213"/>
      <c r="C37" s="69"/>
      <c r="D37" s="68"/>
      <c r="E37" s="68"/>
      <c r="F37" s="68"/>
      <c r="G37" s="68"/>
      <c r="H37" s="83"/>
      <c r="I37" s="68"/>
      <c r="J37" s="68"/>
      <c r="K37" s="68"/>
      <c r="L37" s="68"/>
      <c r="M37" s="68"/>
      <c r="N37" s="215"/>
      <c r="P37" s="961" t="s">
        <v>75</v>
      </c>
      <c r="Q37" s="962"/>
      <c r="R37" s="962"/>
      <c r="S37" s="962"/>
      <c r="T37" s="962"/>
      <c r="U37" s="962"/>
      <c r="V37" s="962"/>
      <c r="W37" s="962"/>
      <c r="X37" s="962"/>
      <c r="Y37" s="962"/>
      <c r="Z37" s="963"/>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t="s">
        <v>272</v>
      </c>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ht="15" x14ac:dyDescent="0.2">
      <c r="B75" s="213"/>
      <c r="C75" s="69"/>
      <c r="D75" s="68"/>
      <c r="E75" s="68"/>
      <c r="F75" s="68"/>
      <c r="G75" s="68"/>
      <c r="H75" s="83"/>
      <c r="I75" s="68"/>
      <c r="J75" s="68"/>
      <c r="K75" s="68"/>
      <c r="L75" s="68"/>
      <c r="M75" s="68"/>
      <c r="N75" s="215"/>
      <c r="P75" s="216"/>
      <c r="T75" s="964"/>
      <c r="U75" s="964"/>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ht="16.5" customHeight="1" x14ac:dyDescent="0.25">
      <c r="B78" s="213"/>
      <c r="C78" s="69"/>
      <c r="D78" s="68"/>
      <c r="E78" s="68"/>
      <c r="F78" s="68"/>
      <c r="G78" s="68"/>
      <c r="H78" s="83"/>
      <c r="I78" s="68"/>
      <c r="J78" s="68"/>
      <c r="K78" s="68"/>
      <c r="L78" s="68"/>
      <c r="M78" s="68"/>
      <c r="N78" s="215"/>
      <c r="P78" s="216"/>
      <c r="S78" s="374"/>
      <c r="T78" s="374"/>
      <c r="X78" s="84"/>
      <c r="Y78" s="84"/>
      <c r="Z78" s="217"/>
    </row>
    <row r="79" spans="2:26" ht="12.75" customHeight="1" x14ac:dyDescent="0.25">
      <c r="B79" s="216"/>
      <c r="N79" s="217"/>
      <c r="P79" s="216"/>
      <c r="S79" s="374"/>
      <c r="T79" s="374"/>
      <c r="X79" s="82"/>
      <c r="Y79" s="85"/>
      <c r="Z79" s="217"/>
    </row>
    <row r="80" spans="2:26" ht="12.75" customHeight="1" x14ac:dyDescent="0.2">
      <c r="B80" s="218"/>
      <c r="C80" s="219"/>
      <c r="D80" s="219"/>
      <c r="E80" s="219"/>
      <c r="F80" s="219"/>
      <c r="G80" s="219"/>
      <c r="H80" s="219"/>
      <c r="I80" s="219"/>
      <c r="J80" s="219"/>
      <c r="K80" s="219"/>
      <c r="L80" s="219"/>
      <c r="M80" s="219"/>
      <c r="N80" s="220"/>
      <c r="P80" s="218"/>
      <c r="Q80" s="219"/>
      <c r="R80" s="219"/>
      <c r="S80" s="219"/>
      <c r="T80" s="219"/>
      <c r="U80" s="219"/>
      <c r="V80" s="219"/>
      <c r="W80" s="219"/>
      <c r="X80" s="219"/>
      <c r="Y80" s="219"/>
      <c r="Z80" s="220"/>
    </row>
    <row r="82" spans="1:26" x14ac:dyDescent="0.2">
      <c r="B82" s="221"/>
      <c r="C82" s="210"/>
      <c r="D82" s="210"/>
      <c r="E82" s="210"/>
      <c r="F82" s="210"/>
      <c r="G82" s="210"/>
      <c r="H82" s="222"/>
      <c r="I82" s="222"/>
      <c r="J82" s="222"/>
      <c r="K82" s="222"/>
      <c r="L82" s="222"/>
      <c r="M82" s="222"/>
      <c r="N82" s="222"/>
      <c r="O82" s="222"/>
      <c r="P82" s="222"/>
      <c r="Q82" s="222"/>
      <c r="R82" s="222"/>
      <c r="S82" s="222"/>
      <c r="T82" s="222"/>
      <c r="U82" s="222"/>
      <c r="V82" s="222"/>
      <c r="W82" s="210"/>
      <c r="X82" s="210"/>
      <c r="Y82" s="210"/>
      <c r="Z82" s="223"/>
    </row>
    <row r="83" spans="1:26" x14ac:dyDescent="0.2">
      <c r="B83" s="216"/>
      <c r="C83" s="946"/>
      <c r="D83" s="946"/>
      <c r="E83" s="946"/>
      <c r="F83" s="946"/>
      <c r="H83" s="946"/>
      <c r="I83" s="946"/>
      <c r="J83" s="946"/>
      <c r="K83" s="946"/>
      <c r="M83" s="946"/>
      <c r="N83" s="946"/>
      <c r="O83" s="946"/>
      <c r="P83" s="946"/>
      <c r="R83" s="946"/>
      <c r="S83" s="946"/>
      <c r="T83" s="946"/>
      <c r="W83" s="946"/>
      <c r="X83" s="946"/>
      <c r="Y83" s="946"/>
      <c r="Z83" s="224"/>
    </row>
    <row r="84" spans="1:26" x14ac:dyDescent="0.2">
      <c r="B84" s="216"/>
      <c r="Z84" s="217"/>
    </row>
    <row r="85" spans="1:26" x14ac:dyDescent="0.2">
      <c r="B85" s="216"/>
      <c r="Z85" s="217"/>
    </row>
    <row r="86" spans="1:26" x14ac:dyDescent="0.2">
      <c r="B86" s="216"/>
      <c r="Z86" s="217"/>
    </row>
    <row r="87" spans="1:26" s="67" customFormat="1" ht="11.45" customHeight="1" x14ac:dyDescent="0.2">
      <c r="B87" s="226"/>
      <c r="C87" s="858"/>
      <c r="D87" s="858"/>
      <c r="E87" s="858"/>
      <c r="F87" s="858"/>
      <c r="H87" s="858"/>
      <c r="I87" s="858"/>
      <c r="J87" s="858"/>
      <c r="K87" s="858"/>
      <c r="M87" s="858"/>
      <c r="N87" s="858"/>
      <c r="O87" s="858"/>
      <c r="P87" s="858"/>
      <c r="R87" s="858"/>
      <c r="S87" s="858"/>
      <c r="T87" s="858"/>
      <c r="W87" s="858"/>
      <c r="X87" s="858"/>
      <c r="Y87" s="858"/>
      <c r="Z87" s="227"/>
    </row>
    <row r="88" spans="1:26" x14ac:dyDescent="0.2">
      <c r="B88" s="228"/>
      <c r="C88" s="229"/>
      <c r="D88" s="229"/>
      <c r="E88" s="229"/>
      <c r="F88" s="229"/>
      <c r="G88" s="229"/>
      <c r="H88" s="219"/>
      <c r="I88" s="219"/>
      <c r="J88" s="219"/>
      <c r="K88" s="219"/>
      <c r="L88" s="219"/>
      <c r="M88" s="219"/>
      <c r="N88" s="219"/>
      <c r="O88" s="219"/>
      <c r="P88" s="219"/>
      <c r="Q88" s="219"/>
      <c r="R88" s="219"/>
      <c r="S88" s="219"/>
      <c r="T88" s="219"/>
      <c r="U88" s="219"/>
      <c r="V88" s="219"/>
      <c r="W88" s="229"/>
      <c r="X88" s="229"/>
      <c r="Y88" s="229"/>
      <c r="Z88" s="230"/>
    </row>
    <row r="90" spans="1:26" x14ac:dyDescent="0.2">
      <c r="A90" s="66"/>
    </row>
  </sheetData>
  <mergeCells count="65">
    <mergeCell ref="C87:F87"/>
    <mergeCell ref="H87:K87"/>
    <mergeCell ref="M87:P87"/>
    <mergeCell ref="R87:T87"/>
    <mergeCell ref="W87:Y87"/>
    <mergeCell ref="V35:W35"/>
    <mergeCell ref="Y35:Z35"/>
    <mergeCell ref="P37:Z37"/>
    <mergeCell ref="T75:U75"/>
    <mergeCell ref="C83:F83"/>
    <mergeCell ref="H83:K83"/>
    <mergeCell ref="M83:P83"/>
    <mergeCell ref="R83:T83"/>
    <mergeCell ref="W83:Y83"/>
    <mergeCell ref="V32:W32"/>
    <mergeCell ref="Y32:Z32"/>
    <mergeCell ref="V33:W33"/>
    <mergeCell ref="Y33:Z33"/>
    <mergeCell ref="V34:W34"/>
    <mergeCell ref="Y34:Z34"/>
    <mergeCell ref="V29:W29"/>
    <mergeCell ref="Y29:Z29"/>
    <mergeCell ref="V30:W30"/>
    <mergeCell ref="Y30:Z30"/>
    <mergeCell ref="V31:W31"/>
    <mergeCell ref="Y31:Z31"/>
    <mergeCell ref="V26:W26"/>
    <mergeCell ref="Y26:Z26"/>
    <mergeCell ref="V27:W27"/>
    <mergeCell ref="Y27:Z27"/>
    <mergeCell ref="V28:W28"/>
    <mergeCell ref="Y28:Z28"/>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Y16:Z16"/>
    <mergeCell ref="V23:W23"/>
    <mergeCell ref="Y23:Z23"/>
    <mergeCell ref="V17:W17"/>
    <mergeCell ref="Y17:Z17"/>
    <mergeCell ref="V18:W18"/>
    <mergeCell ref="Y18:Z18"/>
    <mergeCell ref="V19:W19"/>
    <mergeCell ref="Y19:Z19"/>
    <mergeCell ref="V20:W20"/>
    <mergeCell ref="Y20:Z20"/>
    <mergeCell ref="B11:N11"/>
    <mergeCell ref="P11:Z11"/>
    <mergeCell ref="B13:C13"/>
    <mergeCell ref="D13:N13"/>
    <mergeCell ref="V13:W13"/>
    <mergeCell ref="Y13:Z13"/>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9C5C1-78E9-4BC4-A46F-EF33B2246075}">
  <sheetPr>
    <tabColor rgb="FF00B0F0"/>
    <pageSetUpPr fitToPage="1"/>
  </sheetPr>
  <dimension ref="A1:AB102"/>
  <sheetViews>
    <sheetView showGridLines="0" view="pageBreakPreview" topLeftCell="E1" zoomScale="60" zoomScaleNormal="40" workbookViewId="0">
      <selection activeCell="T5" sqref="T5:T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04"/>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04"/>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626</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626</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57" spans="3:8" ht="20.25" x14ac:dyDescent="0.3">
      <c r="C57" s="994"/>
      <c r="D57" s="994"/>
      <c r="E57" s="994"/>
      <c r="F57" s="994"/>
      <c r="G57" s="994"/>
      <c r="H57" s="994"/>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30">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57:H57"/>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5D135-6901-41B3-B763-82DF5B6A4E13}">
  <sheetPr>
    <tabColor rgb="FF00B0F0"/>
    <pageSetUpPr fitToPage="1"/>
  </sheetPr>
  <dimension ref="A1:AB102"/>
  <sheetViews>
    <sheetView showGridLines="0" view="pageBreakPreview" zoomScale="50" zoomScaleNormal="40" zoomScaleSheetLayoutView="50" workbookViewId="0">
      <selection activeCell="T5" sqref="T5:T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60.28515625" style="65" customWidth="1"/>
    <col min="24" max="24" width="18" style="65" customWidth="1"/>
    <col min="25" max="25" width="2.140625" style="65" customWidth="1"/>
    <col min="26" max="26" width="30"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04"/>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04"/>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626</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626</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75" spans="23:25" x14ac:dyDescent="0.2">
      <c r="W75" s="623"/>
      <c r="X75" s="623"/>
      <c r="Y75" s="623"/>
    </row>
    <row r="76" spans="23:25" x14ac:dyDescent="0.2">
      <c r="W76" s="623"/>
      <c r="X76" s="623"/>
      <c r="Y76" s="623"/>
    </row>
    <row r="77" spans="23:25" x14ac:dyDescent="0.2">
      <c r="W77" s="623"/>
      <c r="X77" s="623"/>
      <c r="Y77" s="623"/>
    </row>
    <row r="78" spans="23:25" x14ac:dyDescent="0.2">
      <c r="W78" s="623"/>
      <c r="X78" s="623"/>
      <c r="Y78" s="623"/>
    </row>
    <row r="79" spans="23:25" x14ac:dyDescent="0.2">
      <c r="W79" s="623"/>
      <c r="X79" s="623"/>
      <c r="Y79" s="623"/>
    </row>
    <row r="80" spans="23:25" x14ac:dyDescent="0.2">
      <c r="W80" s="623"/>
      <c r="X80" s="623"/>
      <c r="Y80" s="623"/>
    </row>
    <row r="81" spans="2:26" x14ac:dyDescent="0.2">
      <c r="W81" s="997"/>
      <c r="X81" s="997"/>
      <c r="Y81" s="997"/>
    </row>
    <row r="82" spans="2:26" x14ac:dyDescent="0.2">
      <c r="W82" s="623"/>
      <c r="X82" s="623"/>
      <c r="Y82" s="623"/>
    </row>
    <row r="83" spans="2:26" x14ac:dyDescent="0.2">
      <c r="W83" s="623"/>
      <c r="X83" s="623"/>
      <c r="Y83" s="623"/>
    </row>
    <row r="84" spans="2:26" x14ac:dyDescent="0.2">
      <c r="W84" s="623"/>
      <c r="X84" s="623"/>
      <c r="Y84" s="623"/>
    </row>
    <row r="85" spans="2:26" x14ac:dyDescent="0.2">
      <c r="W85" s="995"/>
      <c r="X85" s="995"/>
      <c r="Y85" s="995"/>
    </row>
    <row r="86" spans="2:26" x14ac:dyDescent="0.2">
      <c r="W86" s="995"/>
      <c r="X86" s="995"/>
      <c r="Y86" s="995"/>
    </row>
    <row r="87" spans="2:26" ht="16.5" customHeight="1" x14ac:dyDescent="0.2">
      <c r="W87" s="996"/>
      <c r="X87" s="996"/>
      <c r="Y87" s="996"/>
    </row>
    <row r="88" spans="2:26" ht="12.75" customHeight="1" x14ac:dyDescent="0.2">
      <c r="W88" s="996"/>
      <c r="X88" s="996"/>
      <c r="Y88" s="996"/>
    </row>
    <row r="89" spans="2:26" ht="12.75" customHeight="1" x14ac:dyDescent="0.2">
      <c r="W89" s="625"/>
      <c r="X89" s="625"/>
      <c r="Y89" s="625"/>
    </row>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34">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W86:Y86"/>
    <mergeCell ref="W87:Y87"/>
    <mergeCell ref="W88:Y88"/>
    <mergeCell ref="C92:F92"/>
    <mergeCell ref="H92:K92"/>
    <mergeCell ref="M92:P92"/>
    <mergeCell ref="R92:T92"/>
    <mergeCell ref="W92:Y92"/>
    <mergeCell ref="W85:Y85"/>
    <mergeCell ref="B11:Z12"/>
    <mergeCell ref="B15:C20"/>
    <mergeCell ref="D15:Z20"/>
    <mergeCell ref="D27:F28"/>
    <mergeCell ref="W81:Y81"/>
  </mergeCells>
  <printOptions horizontalCentered="1" verticalCentered="1"/>
  <pageMargins left="0.70866141732283472" right="0.70866141732283472" top="0.74803149606299213" bottom="0.74803149606299213" header="0.31496062992125984" footer="0.31496062992125984"/>
  <pageSetup paperSize="9" scale="31" fitToHeight="0" orientation="landscape" r:id="rId1"/>
  <headerFooter>
    <oddFooter>&amp;L&amp;10ADMÓN. - ESTIMACIÓN - HOJA VIAJERA&amp;R&amp;P/&amp;N</oddFooter>
  </headerFooter>
  <drawing r:id="rId2"/>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3A1C1-E4FD-4B1D-914C-4B308C4E34D2}">
  <sheetPr>
    <tabColor rgb="FF00B0F0"/>
    <pageSetUpPr fitToPage="1"/>
  </sheetPr>
  <dimension ref="A1:AB102"/>
  <sheetViews>
    <sheetView showGridLines="0" view="pageBreakPreview" zoomScale="40" zoomScaleNormal="40" zoomScaleSheetLayoutView="40" workbookViewId="0">
      <selection activeCell="T5" sqref="T5:T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04"/>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04"/>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626</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626</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410</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6FFDC-37C3-47B3-9E90-0D33CA5C0A02}">
  <sheetPr>
    <tabColor rgb="FF00B0F0"/>
    <pageSetUpPr fitToPage="1"/>
  </sheetPr>
  <dimension ref="A1:AB90"/>
  <sheetViews>
    <sheetView showGridLines="0" view="pageBreakPreview" topLeftCell="B2" zoomScale="50" zoomScaleNormal="40" zoomScaleSheetLayoutView="50" workbookViewId="0">
      <selection activeCell="T5" sqref="T5:T6"/>
    </sheetView>
  </sheetViews>
  <sheetFormatPr baseColWidth="10" defaultColWidth="11.42578125" defaultRowHeight="12.75" x14ac:dyDescent="0.2"/>
  <cols>
    <col min="1" max="1" width="5.140625" style="65" customWidth="1"/>
    <col min="2" max="8" width="11.42578125" style="65"/>
    <col min="9" max="9" width="11.42578125" style="65" customWidth="1"/>
    <col min="10" max="14" width="11.42578125" style="65"/>
    <col min="15" max="15" width="4.7109375" style="65" customWidth="1"/>
    <col min="16" max="16" width="16.42578125" style="65" customWidth="1"/>
    <col min="17" max="17" width="21.5703125" style="65" customWidth="1"/>
    <col min="18" max="18" width="22.85546875" style="65" customWidth="1"/>
    <col min="19" max="19" width="17.7109375" style="65" customWidth="1"/>
    <col min="20" max="20" width="19.7109375" style="65" customWidth="1"/>
    <col min="21" max="21" width="27.7109375"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0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0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626</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626</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304">
        <f>'03 Desglose f'!CF8</f>
        <v>45986</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809"/>
      <c r="V13" s="981" t="s">
        <v>58</v>
      </c>
      <c r="W13" s="981"/>
      <c r="X13" s="809" t="s">
        <v>67</v>
      </c>
      <c r="Y13" s="981" t="s">
        <v>78</v>
      </c>
      <c r="Z13" s="981"/>
    </row>
    <row r="14" spans="1:28" ht="14.25" customHeight="1" x14ac:dyDescent="0.2">
      <c r="B14" s="950" t="s">
        <v>181</v>
      </c>
      <c r="C14" s="951"/>
      <c r="D14" s="956" t="s">
        <v>218</v>
      </c>
      <c r="E14" s="956"/>
      <c r="F14" s="956"/>
      <c r="G14" s="956"/>
      <c r="H14" s="956"/>
      <c r="I14" s="956"/>
      <c r="J14" s="956"/>
      <c r="K14" s="956"/>
      <c r="L14" s="956"/>
      <c r="M14" s="956"/>
      <c r="N14" s="956"/>
      <c r="P14" s="286"/>
      <c r="Q14" s="807"/>
      <c r="R14" s="807"/>
      <c r="S14" s="807"/>
      <c r="T14" s="807"/>
      <c r="U14" s="807"/>
      <c r="V14" s="957"/>
      <c r="W14" s="957"/>
      <c r="X14" s="965" t="s">
        <v>131</v>
      </c>
      <c r="Y14" s="957"/>
      <c r="Z14" s="957"/>
    </row>
    <row r="15" spans="1:28" ht="19.899999999999999" customHeight="1" x14ac:dyDescent="0.2">
      <c r="B15" s="952"/>
      <c r="C15" s="953"/>
      <c r="D15" s="956"/>
      <c r="E15" s="956"/>
      <c r="F15" s="956"/>
      <c r="G15" s="956"/>
      <c r="H15" s="956"/>
      <c r="I15" s="956"/>
      <c r="J15" s="956"/>
      <c r="K15" s="956"/>
      <c r="L15" s="956"/>
      <c r="M15" s="956"/>
      <c r="N15" s="956"/>
      <c r="O15" s="70"/>
      <c r="P15" s="287"/>
      <c r="Q15" s="807"/>
      <c r="R15" s="807"/>
      <c r="S15" s="968"/>
      <c r="T15" s="969"/>
      <c r="U15" s="808"/>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807"/>
      <c r="R16" s="807"/>
      <c r="S16" s="808"/>
      <c r="T16" s="808"/>
      <c r="U16" s="808"/>
      <c r="V16" s="970"/>
      <c r="W16" s="970"/>
      <c r="X16" s="966"/>
      <c r="Y16" s="957"/>
      <c r="Z16" s="957"/>
    </row>
    <row r="17" spans="2:26" ht="21" customHeight="1" x14ac:dyDescent="0.3">
      <c r="B17" s="952"/>
      <c r="C17" s="953"/>
      <c r="D17" s="956"/>
      <c r="E17" s="956"/>
      <c r="F17" s="956"/>
      <c r="G17" s="956"/>
      <c r="H17" s="956"/>
      <c r="I17" s="956"/>
      <c r="J17" s="956"/>
      <c r="K17" s="956"/>
      <c r="L17" s="956"/>
      <c r="M17" s="956"/>
      <c r="N17" s="956"/>
      <c r="O17" s="70"/>
      <c r="P17" s="287"/>
      <c r="Q17" s="807"/>
      <c r="R17" s="807"/>
      <c r="S17" s="808"/>
      <c r="T17" s="808"/>
      <c r="U17" s="459" t="s">
        <v>343</v>
      </c>
      <c r="V17" s="1064">
        <v>0.63934426229508201</v>
      </c>
      <c r="W17" s="1064"/>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807"/>
      <c r="R18" s="807"/>
      <c r="S18" s="808"/>
      <c r="T18" s="808"/>
      <c r="U18" s="808"/>
      <c r="V18" s="970"/>
      <c r="W18" s="970"/>
      <c r="X18" s="966"/>
      <c r="Y18" s="957"/>
      <c r="Z18" s="957"/>
    </row>
    <row r="19" spans="2:26" ht="19.149999999999999" customHeight="1" x14ac:dyDescent="0.2">
      <c r="B19" s="954"/>
      <c r="C19" s="955"/>
      <c r="D19" s="956"/>
      <c r="E19" s="956"/>
      <c r="F19" s="956"/>
      <c r="G19" s="956"/>
      <c r="H19" s="956"/>
      <c r="I19" s="956"/>
      <c r="J19" s="956"/>
      <c r="K19" s="956"/>
      <c r="L19" s="956"/>
      <c r="M19" s="956"/>
      <c r="N19" s="956"/>
      <c r="O19" s="70"/>
      <c r="P19" s="287"/>
      <c r="Q19" s="807"/>
      <c r="R19" s="807"/>
      <c r="S19" s="808"/>
      <c r="T19" s="808"/>
      <c r="U19" s="420"/>
      <c r="V19" s="968"/>
      <c r="W19" s="969"/>
      <c r="X19" s="966"/>
      <c r="Y19" s="984"/>
      <c r="Z19" s="984"/>
    </row>
    <row r="20" spans="2:26" ht="15.6" customHeight="1" x14ac:dyDescent="0.2">
      <c r="B20" s="231"/>
      <c r="C20" s="69"/>
      <c r="D20" s="68"/>
      <c r="E20" s="68"/>
      <c r="F20" s="68"/>
      <c r="G20" s="68"/>
      <c r="H20" s="83"/>
      <c r="I20" s="68"/>
      <c r="J20" s="68"/>
      <c r="K20" s="70"/>
      <c r="L20" s="70"/>
      <c r="M20" s="70"/>
      <c r="N20" s="214"/>
      <c r="O20" s="70"/>
      <c r="P20" s="287"/>
      <c r="Q20" s="807"/>
      <c r="R20" s="807"/>
      <c r="S20" s="807"/>
      <c r="T20" s="807"/>
      <c r="U20" s="807"/>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807"/>
      <c r="R21" s="807"/>
      <c r="S21" s="807"/>
      <c r="T21" s="807"/>
      <c r="U21" s="807"/>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807"/>
      <c r="R22" s="807"/>
      <c r="S22" s="807"/>
      <c r="T22" s="807"/>
      <c r="X22" s="966"/>
      <c r="Y22" s="421"/>
      <c r="Z22" s="421"/>
    </row>
    <row r="23" spans="2:26" ht="13.9" customHeight="1" x14ac:dyDescent="0.2">
      <c r="B23" s="213"/>
      <c r="C23" s="69"/>
      <c r="D23" s="68"/>
      <c r="E23" s="68"/>
      <c r="F23" s="68"/>
      <c r="G23" s="68"/>
      <c r="H23" s="83"/>
      <c r="I23" s="68"/>
      <c r="J23" s="68"/>
      <c r="K23" s="70"/>
      <c r="L23" s="70"/>
      <c r="M23" s="70"/>
      <c r="N23" s="214"/>
      <c r="O23" s="70"/>
      <c r="P23" s="287"/>
      <c r="Q23" s="807"/>
      <c r="R23" s="807"/>
      <c r="S23" s="807"/>
      <c r="T23" s="807"/>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807"/>
      <c r="R24" s="807"/>
      <c r="S24" s="807"/>
      <c r="T24" s="807"/>
      <c r="U24" s="807"/>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807"/>
      <c r="R25" s="807"/>
      <c r="S25" s="807"/>
      <c r="T25" s="807"/>
      <c r="U25" s="807"/>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807"/>
      <c r="R26" s="807"/>
      <c r="S26" s="807"/>
      <c r="T26" s="807"/>
      <c r="U26" s="807"/>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807"/>
      <c r="R27" s="807"/>
      <c r="S27" s="807"/>
      <c r="T27" s="807"/>
      <c r="U27" s="807"/>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807"/>
      <c r="R28" s="807"/>
      <c r="S28" s="807"/>
      <c r="T28" s="807"/>
      <c r="U28" s="807"/>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807"/>
      <c r="R29" s="807"/>
      <c r="S29" s="807"/>
      <c r="T29" s="807"/>
      <c r="U29" s="807"/>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807"/>
      <c r="R30" s="807"/>
      <c r="S30" s="807"/>
      <c r="T30" s="807"/>
      <c r="U30" s="807"/>
      <c r="V30" s="957"/>
      <c r="W30" s="957"/>
      <c r="X30" s="966"/>
      <c r="Y30" s="957"/>
      <c r="Z30" s="957"/>
    </row>
    <row r="31" spans="2:26" ht="13.9" customHeight="1" x14ac:dyDescent="0.2">
      <c r="B31" s="213"/>
      <c r="C31" s="69"/>
      <c r="D31" s="68"/>
      <c r="E31" s="68"/>
      <c r="F31" s="68"/>
      <c r="G31" s="68"/>
      <c r="H31" s="83"/>
      <c r="I31" s="68"/>
      <c r="J31" s="68"/>
      <c r="K31" s="68"/>
      <c r="L31" s="68"/>
      <c r="M31" s="68"/>
      <c r="N31" s="215"/>
      <c r="P31" s="287"/>
      <c r="Q31" s="807"/>
      <c r="R31" s="807"/>
      <c r="S31" s="807"/>
      <c r="T31" s="807"/>
      <c r="U31" s="807"/>
      <c r="V31" s="957"/>
      <c r="W31" s="957"/>
      <c r="X31" s="966"/>
      <c r="Y31" s="957"/>
      <c r="Z31" s="957"/>
    </row>
    <row r="32" spans="2:26" ht="13.9" customHeight="1" x14ac:dyDescent="0.2">
      <c r="B32" s="213"/>
      <c r="C32" s="69"/>
      <c r="D32" s="68"/>
      <c r="E32" s="68"/>
      <c r="F32" s="68"/>
      <c r="G32" s="68"/>
      <c r="H32" s="83"/>
      <c r="I32" s="68"/>
      <c r="J32" s="68"/>
      <c r="K32" s="68"/>
      <c r="L32" s="68"/>
      <c r="M32" s="68"/>
      <c r="N32" s="215"/>
      <c r="P32" s="287"/>
      <c r="Q32" s="807"/>
      <c r="R32" s="807"/>
      <c r="S32" s="807"/>
      <c r="T32" s="807"/>
      <c r="U32" s="807"/>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807"/>
      <c r="R33" s="807"/>
      <c r="S33" s="807"/>
      <c r="T33" s="807"/>
      <c r="U33" s="807"/>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807"/>
      <c r="R34" s="807"/>
      <c r="S34" s="807"/>
      <c r="T34" s="807"/>
      <c r="U34" s="807"/>
      <c r="V34" s="957"/>
      <c r="W34" s="957"/>
      <c r="X34" s="967"/>
      <c r="Y34" s="957"/>
      <c r="Z34" s="957"/>
    </row>
    <row r="35" spans="2:26" ht="20.45" customHeight="1" x14ac:dyDescent="0.25">
      <c r="B35" s="213"/>
      <c r="C35" s="69"/>
      <c r="D35" s="68"/>
      <c r="E35" s="68"/>
      <c r="F35" s="68"/>
      <c r="G35" s="68"/>
      <c r="H35" s="83"/>
      <c r="I35" s="68"/>
      <c r="J35" s="68"/>
      <c r="K35" s="68"/>
      <c r="L35" s="68"/>
      <c r="M35" s="68"/>
      <c r="N35" s="215"/>
      <c r="P35" s="288"/>
      <c r="Q35" s="289"/>
      <c r="R35" s="290"/>
      <c r="S35" s="291"/>
      <c r="T35" s="292"/>
      <c r="U35" s="293" t="s">
        <v>76</v>
      </c>
      <c r="V35" s="958">
        <f>SUM(V17:W19)</f>
        <v>0.63934426229508201</v>
      </c>
      <c r="W35" s="958"/>
      <c r="X35" s="294"/>
      <c r="Y35" s="959"/>
      <c r="Z35" s="960"/>
    </row>
    <row r="36" spans="2:26" ht="13.9" customHeight="1" x14ac:dyDescent="0.2">
      <c r="B36" s="213"/>
      <c r="C36" s="69"/>
      <c r="D36" s="68"/>
      <c r="E36" s="68"/>
      <c r="F36" s="68"/>
      <c r="G36" s="68"/>
      <c r="H36" s="83"/>
      <c r="I36" s="68"/>
      <c r="J36" s="68"/>
      <c r="K36" s="68"/>
      <c r="L36" s="68"/>
      <c r="M36" s="68"/>
      <c r="N36" s="215"/>
      <c r="P36" s="216"/>
      <c r="X36" s="84"/>
      <c r="Y36" s="84"/>
      <c r="Z36" s="217"/>
    </row>
    <row r="37" spans="2:26" ht="13.9" customHeight="1" x14ac:dyDescent="0.2">
      <c r="B37" s="213"/>
      <c r="C37" s="69"/>
      <c r="D37" s="68"/>
      <c r="E37" s="68"/>
      <c r="F37" s="68"/>
      <c r="G37" s="68"/>
      <c r="H37" s="83"/>
      <c r="I37" s="68"/>
      <c r="J37" s="68"/>
      <c r="K37" s="68"/>
      <c r="L37" s="68"/>
      <c r="M37" s="68"/>
      <c r="N37" s="215"/>
      <c r="P37" s="961" t="s">
        <v>75</v>
      </c>
      <c r="Q37" s="962"/>
      <c r="R37" s="962"/>
      <c r="S37" s="962"/>
      <c r="T37" s="962"/>
      <c r="U37" s="962"/>
      <c r="V37" s="962"/>
      <c r="W37" s="962"/>
      <c r="X37" s="962"/>
      <c r="Y37" s="962"/>
      <c r="Z37" s="963"/>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t="s">
        <v>272</v>
      </c>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ht="15" x14ac:dyDescent="0.2">
      <c r="B75" s="213"/>
      <c r="C75" s="69"/>
      <c r="D75" s="68"/>
      <c r="E75" s="68"/>
      <c r="F75" s="68"/>
      <c r="G75" s="68"/>
      <c r="H75" s="83"/>
      <c r="I75" s="68"/>
      <c r="J75" s="68"/>
      <c r="K75" s="68"/>
      <c r="L75" s="68"/>
      <c r="M75" s="68"/>
      <c r="N75" s="215"/>
      <c r="P75" s="216"/>
      <c r="T75" s="964"/>
      <c r="U75" s="964"/>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ht="16.5" customHeight="1" x14ac:dyDescent="0.25">
      <c r="B78" s="213"/>
      <c r="C78" s="69"/>
      <c r="D78" s="68"/>
      <c r="E78" s="68"/>
      <c r="F78" s="68"/>
      <c r="G78" s="68"/>
      <c r="H78" s="83"/>
      <c r="I78" s="68"/>
      <c r="J78" s="68"/>
      <c r="K78" s="68"/>
      <c r="L78" s="68"/>
      <c r="M78" s="68"/>
      <c r="N78" s="215"/>
      <c r="P78" s="216"/>
      <c r="S78" s="374"/>
      <c r="T78" s="374"/>
      <c r="X78" s="84"/>
      <c r="Y78" s="84"/>
      <c r="Z78" s="217"/>
    </row>
    <row r="79" spans="2:26" ht="12.75" customHeight="1" x14ac:dyDescent="0.25">
      <c r="B79" s="216"/>
      <c r="N79" s="217"/>
      <c r="P79" s="216"/>
      <c r="S79" s="374"/>
      <c r="T79" s="374"/>
      <c r="X79" s="82"/>
      <c r="Y79" s="85"/>
      <c r="Z79" s="217"/>
    </row>
    <row r="80" spans="2:26" ht="12.75" customHeight="1" x14ac:dyDescent="0.2">
      <c r="B80" s="218"/>
      <c r="C80" s="219"/>
      <c r="D80" s="219"/>
      <c r="E80" s="219"/>
      <c r="F80" s="219"/>
      <c r="G80" s="219"/>
      <c r="H80" s="219"/>
      <c r="I80" s="219"/>
      <c r="J80" s="219"/>
      <c r="K80" s="219"/>
      <c r="L80" s="219"/>
      <c r="M80" s="219"/>
      <c r="N80" s="220"/>
      <c r="P80" s="218"/>
      <c r="Q80" s="219"/>
      <c r="R80" s="219"/>
      <c r="S80" s="219"/>
      <c r="T80" s="219"/>
      <c r="U80" s="219"/>
      <c r="V80" s="219"/>
      <c r="W80" s="219"/>
      <c r="X80" s="219"/>
      <c r="Y80" s="219"/>
      <c r="Z80" s="220"/>
    </row>
    <row r="82" spans="1:26" x14ac:dyDescent="0.2">
      <c r="B82" s="221"/>
      <c r="C82" s="210"/>
      <c r="D82" s="210"/>
      <c r="E82" s="210"/>
      <c r="F82" s="210"/>
      <c r="G82" s="210"/>
      <c r="H82" s="222"/>
      <c r="I82" s="222"/>
      <c r="J82" s="222"/>
      <c r="K82" s="222"/>
      <c r="L82" s="222"/>
      <c r="M82" s="222"/>
      <c r="N82" s="222"/>
      <c r="O82" s="222"/>
      <c r="P82" s="222"/>
      <c r="Q82" s="222"/>
      <c r="R82" s="222"/>
      <c r="S82" s="222"/>
      <c r="T82" s="222"/>
      <c r="U82" s="222"/>
      <c r="V82" s="222"/>
      <c r="W82" s="210"/>
      <c r="X82" s="210"/>
      <c r="Y82" s="210"/>
      <c r="Z82" s="223"/>
    </row>
    <row r="83" spans="1:26" x14ac:dyDescent="0.2">
      <c r="B83" s="216"/>
      <c r="C83" s="946"/>
      <c r="D83" s="946"/>
      <c r="E83" s="946"/>
      <c r="F83" s="946"/>
      <c r="H83" s="946"/>
      <c r="I83" s="946"/>
      <c r="J83" s="946"/>
      <c r="K83" s="946"/>
      <c r="M83" s="946"/>
      <c r="N83" s="946"/>
      <c r="O83" s="946"/>
      <c r="P83" s="946"/>
      <c r="R83" s="946"/>
      <c r="S83" s="946"/>
      <c r="T83" s="946"/>
      <c r="W83" s="946"/>
      <c r="X83" s="946"/>
      <c r="Y83" s="946"/>
      <c r="Z83" s="224"/>
    </row>
    <row r="84" spans="1:26" x14ac:dyDescent="0.2">
      <c r="B84" s="216"/>
      <c r="Z84" s="217"/>
    </row>
    <row r="85" spans="1:26" x14ac:dyDescent="0.2">
      <c r="B85" s="216"/>
      <c r="Z85" s="217"/>
    </row>
    <row r="86" spans="1:26" x14ac:dyDescent="0.2">
      <c r="B86" s="216"/>
      <c r="Z86" s="217"/>
    </row>
    <row r="87" spans="1:26" s="67" customFormat="1" ht="11.45" customHeight="1" x14ac:dyDescent="0.2">
      <c r="B87" s="226"/>
      <c r="C87" s="858"/>
      <c r="D87" s="858"/>
      <c r="E87" s="858"/>
      <c r="F87" s="858"/>
      <c r="H87" s="858"/>
      <c r="I87" s="858"/>
      <c r="J87" s="858"/>
      <c r="K87" s="858"/>
      <c r="M87" s="858"/>
      <c r="N87" s="858"/>
      <c r="O87" s="858"/>
      <c r="P87" s="858"/>
      <c r="R87" s="858"/>
      <c r="S87" s="858"/>
      <c r="T87" s="858"/>
      <c r="W87" s="858"/>
      <c r="X87" s="858"/>
      <c r="Y87" s="858"/>
      <c r="Z87" s="227"/>
    </row>
    <row r="88" spans="1:26" x14ac:dyDescent="0.2">
      <c r="B88" s="228"/>
      <c r="C88" s="229"/>
      <c r="D88" s="229"/>
      <c r="E88" s="229"/>
      <c r="F88" s="229"/>
      <c r="G88" s="229"/>
      <c r="H88" s="219"/>
      <c r="I88" s="219"/>
      <c r="J88" s="219"/>
      <c r="K88" s="219"/>
      <c r="L88" s="219"/>
      <c r="M88" s="219"/>
      <c r="N88" s="219"/>
      <c r="O88" s="219"/>
      <c r="P88" s="219"/>
      <c r="Q88" s="219"/>
      <c r="R88" s="219"/>
      <c r="S88" s="219"/>
      <c r="T88" s="219"/>
      <c r="U88" s="219"/>
      <c r="V88" s="219"/>
      <c r="W88" s="229"/>
      <c r="X88" s="229"/>
      <c r="Y88" s="229"/>
      <c r="Z88" s="230"/>
    </row>
    <row r="90" spans="1:26" x14ac:dyDescent="0.2">
      <c r="A90" s="66"/>
    </row>
  </sheetData>
  <mergeCells count="65">
    <mergeCell ref="B11:N11"/>
    <mergeCell ref="P11:Z11"/>
    <mergeCell ref="B13:C13"/>
    <mergeCell ref="D13:N13"/>
    <mergeCell ref="V13:W13"/>
    <mergeCell ref="Y13:Z13"/>
    <mergeCell ref="Y16:Z16"/>
    <mergeCell ref="V23:W23"/>
    <mergeCell ref="Y23:Z23"/>
    <mergeCell ref="V17:W17"/>
    <mergeCell ref="Y17:Z17"/>
    <mergeCell ref="V18:W18"/>
    <mergeCell ref="Y18:Z18"/>
    <mergeCell ref="V19:W19"/>
    <mergeCell ref="Y19:Z19"/>
    <mergeCell ref="V20:W20"/>
    <mergeCell ref="Y20:Z20"/>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V26:W26"/>
    <mergeCell ref="Y26:Z26"/>
    <mergeCell ref="V27:W27"/>
    <mergeCell ref="Y27:Z27"/>
    <mergeCell ref="V28:W28"/>
    <mergeCell ref="Y28:Z28"/>
    <mergeCell ref="V29:W29"/>
    <mergeCell ref="Y29:Z29"/>
    <mergeCell ref="V30:W30"/>
    <mergeCell ref="Y30:Z30"/>
    <mergeCell ref="V31:W31"/>
    <mergeCell ref="Y31:Z31"/>
    <mergeCell ref="V32:W32"/>
    <mergeCell ref="Y32:Z32"/>
    <mergeCell ref="V33:W33"/>
    <mergeCell ref="Y33:Z33"/>
    <mergeCell ref="V34:W34"/>
    <mergeCell ref="Y34:Z34"/>
    <mergeCell ref="V35:W35"/>
    <mergeCell ref="Y35:Z35"/>
    <mergeCell ref="P37:Z37"/>
    <mergeCell ref="T75:U75"/>
    <mergeCell ref="C83:F83"/>
    <mergeCell ref="H83:K83"/>
    <mergeCell ref="M83:P83"/>
    <mergeCell ref="R83:T83"/>
    <mergeCell ref="W83:Y83"/>
    <mergeCell ref="C87:F87"/>
    <mergeCell ref="H87:K87"/>
    <mergeCell ref="M87:P87"/>
    <mergeCell ref="R87:T87"/>
    <mergeCell ref="W87:Y87"/>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7A6CD-F8C0-4869-96E3-661B24929DE6}">
  <sheetPr>
    <tabColor rgb="FFFFFF00"/>
  </sheetPr>
  <dimension ref="B5:BR836"/>
  <sheetViews>
    <sheetView showGridLines="0" topLeftCell="B724" zoomScale="80" zoomScaleNormal="80" workbookViewId="0">
      <selection activeCell="C735" sqref="C735:I741"/>
    </sheetView>
  </sheetViews>
  <sheetFormatPr baseColWidth="10" defaultRowHeight="15" x14ac:dyDescent="0.25"/>
  <cols>
    <col min="3" max="3" width="56.7109375" customWidth="1"/>
    <col min="4" max="4" width="19.42578125" customWidth="1"/>
    <col min="5" max="5" width="23.7109375" customWidth="1"/>
    <col min="6" max="6" width="29.140625" bestFit="1" customWidth="1"/>
    <col min="7" max="7" width="32" bestFit="1" customWidth="1"/>
    <col min="8" max="8" width="30.85546875" bestFit="1" customWidth="1"/>
    <col min="9" max="9" width="25" customWidth="1"/>
    <col min="10" max="10" width="18" customWidth="1"/>
    <col min="11" max="11" width="22.5703125" customWidth="1"/>
    <col min="12" max="13" width="15" customWidth="1"/>
    <col min="16" max="17" width="12.85546875" customWidth="1"/>
    <col min="19" max="19" width="15.42578125" customWidth="1"/>
    <col min="20" max="20" width="17.42578125" customWidth="1"/>
    <col min="21" max="21" width="15.42578125" customWidth="1"/>
    <col min="22" max="22" width="13.42578125" customWidth="1"/>
    <col min="23" max="23" width="12" customWidth="1"/>
    <col min="25" max="25" width="11.5703125" bestFit="1" customWidth="1"/>
    <col min="26" max="26" width="16.85546875" bestFit="1" customWidth="1"/>
    <col min="27" max="27" width="13" bestFit="1" customWidth="1"/>
    <col min="28" max="28" width="15.5703125" bestFit="1" customWidth="1"/>
    <col min="35" max="35" width="30.140625" bestFit="1" customWidth="1"/>
    <col min="38" max="38" width="43.28515625" customWidth="1"/>
    <col min="44" max="44" width="14.7109375" bestFit="1" customWidth="1"/>
    <col min="53" max="53" width="13.28515625" customWidth="1"/>
    <col min="58" max="58" width="12" customWidth="1"/>
    <col min="69" max="69" width="11.42578125" hidden="1" customWidth="1"/>
    <col min="70" max="70" width="34.28515625" customWidth="1"/>
  </cols>
  <sheetData>
    <row r="5" spans="3:9" ht="15.75" thickBot="1" x14ac:dyDescent="0.3"/>
    <row r="6" spans="3:9" x14ac:dyDescent="0.25">
      <c r="C6" s="465" t="s">
        <v>226</v>
      </c>
      <c r="D6" s="466" t="s">
        <v>326</v>
      </c>
      <c r="E6" s="467" t="s">
        <v>327</v>
      </c>
      <c r="F6" s="468" t="s">
        <v>114</v>
      </c>
      <c r="G6" s="461" t="s">
        <v>328</v>
      </c>
      <c r="H6" s="468" t="s">
        <v>122</v>
      </c>
      <c r="I6" s="468" t="s">
        <v>329</v>
      </c>
    </row>
    <row r="7" spans="3:9" ht="75" x14ac:dyDescent="0.25">
      <c r="C7" s="463" t="s">
        <v>157</v>
      </c>
      <c r="D7" s="464" t="s">
        <v>267</v>
      </c>
      <c r="E7" s="464">
        <v>13</v>
      </c>
      <c r="F7" s="464">
        <v>12.35</v>
      </c>
      <c r="G7" s="462">
        <v>0.65</v>
      </c>
      <c r="H7" s="464">
        <f>F7+G7</f>
        <v>13</v>
      </c>
      <c r="I7" s="464">
        <f>E7-H7</f>
        <v>0</v>
      </c>
    </row>
    <row r="11" spans="3:9" ht="15.75" thickBot="1" x14ac:dyDescent="0.3"/>
    <row r="12" spans="3:9" ht="46.9" customHeight="1" thickBot="1" x14ac:dyDescent="0.3">
      <c r="H12" s="469" t="s">
        <v>466</v>
      </c>
      <c r="I12" s="469" t="s">
        <v>330</v>
      </c>
    </row>
    <row r="15" spans="3:9" ht="15.75" thickBot="1" x14ac:dyDescent="0.3"/>
    <row r="16" spans="3:9" x14ac:dyDescent="0.25">
      <c r="C16" s="465" t="s">
        <v>226</v>
      </c>
      <c r="D16" s="466" t="s">
        <v>326</v>
      </c>
      <c r="E16" s="467" t="s">
        <v>327</v>
      </c>
      <c r="F16" s="468" t="s">
        <v>114</v>
      </c>
      <c r="G16" s="461" t="s">
        <v>328</v>
      </c>
      <c r="H16" s="468" t="s">
        <v>122</v>
      </c>
      <c r="I16" s="468" t="s">
        <v>329</v>
      </c>
    </row>
    <row r="17" spans="3:18" ht="144.6" customHeight="1" x14ac:dyDescent="0.25">
      <c r="C17" s="463" t="s">
        <v>175</v>
      </c>
      <c r="D17" s="464" t="s">
        <v>331</v>
      </c>
      <c r="E17" s="464">
        <v>861.28</v>
      </c>
      <c r="F17" s="464">
        <v>0</v>
      </c>
      <c r="G17" s="470">
        <f>861.28*0.95</f>
        <v>818.21599999999989</v>
      </c>
      <c r="H17" s="471">
        <f>F17+G17</f>
        <v>818.21599999999989</v>
      </c>
      <c r="I17" s="471">
        <f>E17-H17</f>
        <v>43.064000000000078</v>
      </c>
    </row>
    <row r="21" spans="3:18" ht="15.75" thickBot="1" x14ac:dyDescent="0.3"/>
    <row r="22" spans="3:18" ht="15.75" thickBot="1" x14ac:dyDescent="0.3">
      <c r="H22" s="469" t="s">
        <v>332</v>
      </c>
      <c r="I22" s="469" t="s">
        <v>330</v>
      </c>
    </row>
    <row r="26" spans="3:18" ht="15.75" thickBot="1" x14ac:dyDescent="0.3"/>
    <row r="27" spans="3:18" x14ac:dyDescent="0.25">
      <c r="C27" s="465" t="s">
        <v>226</v>
      </c>
      <c r="D27" s="466" t="s">
        <v>326</v>
      </c>
      <c r="E27" s="467" t="s">
        <v>327</v>
      </c>
      <c r="F27" s="468" t="s">
        <v>114</v>
      </c>
      <c r="G27" s="461" t="s">
        <v>328</v>
      </c>
      <c r="H27" s="468" t="s">
        <v>122</v>
      </c>
      <c r="I27" s="468" t="s">
        <v>329</v>
      </c>
      <c r="K27" s="479" t="s">
        <v>339</v>
      </c>
      <c r="L27" s="479" t="s">
        <v>340</v>
      </c>
      <c r="M27" s="479" t="s">
        <v>341</v>
      </c>
      <c r="N27" s="479" t="s">
        <v>344</v>
      </c>
      <c r="O27" s="479" t="s">
        <v>345</v>
      </c>
      <c r="P27" s="479" t="s">
        <v>342</v>
      </c>
      <c r="Q27" s="479" t="s">
        <v>373</v>
      </c>
      <c r="R27" s="479" t="s">
        <v>440</v>
      </c>
    </row>
    <row r="28" spans="3:18" ht="45" x14ac:dyDescent="0.4">
      <c r="C28" s="463" t="s">
        <v>213</v>
      </c>
      <c r="D28" s="464" t="s">
        <v>131</v>
      </c>
      <c r="E28" s="464">
        <v>12</v>
      </c>
      <c r="F28" s="464">
        <v>6</v>
      </c>
      <c r="G28" s="470">
        <v>1</v>
      </c>
      <c r="H28" s="471">
        <f>F28+G28</f>
        <v>7</v>
      </c>
      <c r="I28" s="471">
        <f>E28-H28</f>
        <v>5</v>
      </c>
      <c r="K28" s="481" t="s">
        <v>343</v>
      </c>
      <c r="L28" s="480">
        <v>10</v>
      </c>
      <c r="M28" s="480">
        <v>12</v>
      </c>
      <c r="N28" s="480">
        <v>14</v>
      </c>
      <c r="O28" s="480">
        <v>16</v>
      </c>
      <c r="P28" s="480">
        <v>18</v>
      </c>
      <c r="Q28" s="480">
        <v>20</v>
      </c>
      <c r="R28" s="480">
        <v>22</v>
      </c>
    </row>
    <row r="32" spans="3:18" ht="15.75" thickBot="1" x14ac:dyDescent="0.3"/>
    <row r="33" spans="3:9" ht="30.75" thickBot="1" x14ac:dyDescent="0.3">
      <c r="G33" s="469" t="s">
        <v>445</v>
      </c>
    </row>
    <row r="36" spans="3:9" ht="15.75" thickBot="1" x14ac:dyDescent="0.3"/>
    <row r="37" spans="3:9" x14ac:dyDescent="0.25">
      <c r="C37" s="465" t="s">
        <v>226</v>
      </c>
      <c r="D37" s="466" t="s">
        <v>326</v>
      </c>
      <c r="E37" s="467" t="s">
        <v>327</v>
      </c>
      <c r="F37" s="468" t="s">
        <v>114</v>
      </c>
      <c r="G37" s="461" t="s">
        <v>328</v>
      </c>
      <c r="H37" s="468" t="s">
        <v>122</v>
      </c>
      <c r="I37" s="468" t="s">
        <v>329</v>
      </c>
    </row>
    <row r="38" spans="3:9" ht="90" x14ac:dyDescent="0.25">
      <c r="C38" s="463" t="s">
        <v>409</v>
      </c>
      <c r="D38" s="464" t="s">
        <v>79</v>
      </c>
      <c r="E38" s="464">
        <v>1</v>
      </c>
      <c r="F38" s="464">
        <v>0.45</v>
      </c>
      <c r="G38" s="470">
        <v>0.5</v>
      </c>
      <c r="H38" s="471">
        <f>F38+G38</f>
        <v>0.95</v>
      </c>
      <c r="I38" s="471">
        <f>E38-H38</f>
        <v>5.0000000000000044E-2</v>
      </c>
    </row>
    <row r="42" spans="3:9" ht="15.75" thickBot="1" x14ac:dyDescent="0.3"/>
    <row r="43" spans="3:9" ht="30.75" thickBot="1" x14ac:dyDescent="0.3">
      <c r="H43" s="469" t="s">
        <v>332</v>
      </c>
      <c r="I43" s="469" t="s">
        <v>411</v>
      </c>
    </row>
    <row r="51" spans="3:9" ht="15.75" thickBot="1" x14ac:dyDescent="0.3"/>
    <row r="52" spans="3:9" x14ac:dyDescent="0.25">
      <c r="C52" s="465" t="s">
        <v>226</v>
      </c>
      <c r="D52" s="466" t="s">
        <v>326</v>
      </c>
      <c r="E52" s="467" t="s">
        <v>327</v>
      </c>
      <c r="F52" s="468" t="s">
        <v>114</v>
      </c>
      <c r="G52" s="461" t="s">
        <v>328</v>
      </c>
      <c r="H52" s="468" t="s">
        <v>122</v>
      </c>
      <c r="I52" s="468" t="s">
        <v>329</v>
      </c>
    </row>
    <row r="53" spans="3:9" ht="165.6" customHeight="1" x14ac:dyDescent="0.25">
      <c r="C53" s="463" t="s">
        <v>130</v>
      </c>
      <c r="D53" s="464" t="s">
        <v>131</v>
      </c>
      <c r="E53" s="464">
        <v>12.5</v>
      </c>
      <c r="F53" s="464">
        <v>8.5</v>
      </c>
      <c r="G53" s="470">
        <v>1</v>
      </c>
      <c r="H53" s="471">
        <f>F53+G53</f>
        <v>9.5</v>
      </c>
      <c r="I53" s="471">
        <f>E53-H53</f>
        <v>3</v>
      </c>
    </row>
    <row r="59" spans="3:9" ht="15.75" thickBot="1" x14ac:dyDescent="0.3"/>
    <row r="60" spans="3:9" x14ac:dyDescent="0.25">
      <c r="C60" s="465" t="s">
        <v>226</v>
      </c>
      <c r="D60" s="466" t="s">
        <v>326</v>
      </c>
      <c r="E60" s="467" t="s">
        <v>327</v>
      </c>
      <c r="F60" s="468" t="s">
        <v>114</v>
      </c>
      <c r="G60" s="461" t="s">
        <v>328</v>
      </c>
      <c r="H60" s="468" t="s">
        <v>122</v>
      </c>
      <c r="I60" s="468" t="s">
        <v>329</v>
      </c>
    </row>
    <row r="61" spans="3:9" ht="96.6" customHeight="1" x14ac:dyDescent="0.25">
      <c r="C61" s="463" t="s">
        <v>349</v>
      </c>
      <c r="D61" s="464" t="s">
        <v>63</v>
      </c>
      <c r="E61" s="464">
        <v>1841.76</v>
      </c>
      <c r="F61" s="464">
        <v>642.28</v>
      </c>
      <c r="G61" s="470">
        <v>571</v>
      </c>
      <c r="H61" s="471">
        <f>F61+G61</f>
        <v>1213.28</v>
      </c>
      <c r="I61" s="471">
        <f>E61-H61</f>
        <v>628.48</v>
      </c>
    </row>
    <row r="62" spans="3:9" ht="14.45" customHeight="1" x14ac:dyDescent="0.25"/>
    <row r="63" spans="3:9" ht="14.45" customHeight="1" x14ac:dyDescent="0.25"/>
    <row r="64" spans="3:9" ht="14.45" customHeight="1" x14ac:dyDescent="0.25"/>
    <row r="65" spans="3:9" ht="14.45" customHeight="1" thickBot="1" x14ac:dyDescent="0.3"/>
    <row r="66" spans="3:9" ht="14.45" customHeight="1" thickBot="1" x14ac:dyDescent="0.3">
      <c r="H66" s="469"/>
      <c r="I66" s="469"/>
    </row>
    <row r="67" spans="3:9" ht="15.75" thickBot="1" x14ac:dyDescent="0.3"/>
    <row r="68" spans="3:9" x14ac:dyDescent="0.25">
      <c r="C68" s="465" t="s">
        <v>226</v>
      </c>
      <c r="D68" s="466" t="s">
        <v>326</v>
      </c>
      <c r="E68" s="467" t="s">
        <v>327</v>
      </c>
      <c r="F68" s="468" t="s">
        <v>114</v>
      </c>
      <c r="G68" s="461" t="s">
        <v>328</v>
      </c>
      <c r="H68" s="468" t="s">
        <v>122</v>
      </c>
      <c r="I68" s="468" t="s">
        <v>329</v>
      </c>
    </row>
    <row r="69" spans="3:9" ht="90" customHeight="1" x14ac:dyDescent="0.25">
      <c r="C69" s="463" t="s">
        <v>203</v>
      </c>
      <c r="D69" s="464" t="s">
        <v>79</v>
      </c>
      <c r="E69" s="464">
        <v>1</v>
      </c>
      <c r="F69" s="464">
        <v>0</v>
      </c>
      <c r="G69" s="470">
        <v>0.95</v>
      </c>
      <c r="H69" s="471">
        <f>F69+G69</f>
        <v>0.95</v>
      </c>
      <c r="I69" s="471">
        <f>E69-H69</f>
        <v>5.0000000000000044E-2</v>
      </c>
    </row>
    <row r="73" spans="3:9" ht="15.75" thickBot="1" x14ac:dyDescent="0.3"/>
    <row r="74" spans="3:9" ht="15.75" thickBot="1" x14ac:dyDescent="0.3">
      <c r="H74" s="469" t="s">
        <v>332</v>
      </c>
      <c r="I74" s="469" t="s">
        <v>330</v>
      </c>
    </row>
    <row r="75" spans="3:9" ht="15.75" thickBot="1" x14ac:dyDescent="0.3">
      <c r="C75" s="1106" t="s">
        <v>359</v>
      </c>
      <c r="D75" s="1107"/>
    </row>
    <row r="76" spans="3:9" x14ac:dyDescent="0.25">
      <c r="C76" s="510" t="s">
        <v>351</v>
      </c>
      <c r="D76" s="511">
        <v>1</v>
      </c>
    </row>
    <row r="77" spans="3:9" x14ac:dyDescent="0.25">
      <c r="C77" s="512" t="s">
        <v>352</v>
      </c>
      <c r="D77" s="513">
        <v>1</v>
      </c>
    </row>
    <row r="78" spans="3:9" x14ac:dyDescent="0.25">
      <c r="C78" s="514" t="s">
        <v>353</v>
      </c>
      <c r="D78" s="513">
        <v>0.4</v>
      </c>
    </row>
    <row r="79" spans="3:9" x14ac:dyDescent="0.25">
      <c r="C79" s="514" t="s">
        <v>355</v>
      </c>
      <c r="D79" s="513">
        <v>0.4</v>
      </c>
    </row>
    <row r="80" spans="3:9" x14ac:dyDescent="0.25">
      <c r="C80" s="514" t="s">
        <v>354</v>
      </c>
      <c r="D80" s="513">
        <v>0</v>
      </c>
    </row>
    <row r="81" spans="3:26" x14ac:dyDescent="0.25">
      <c r="C81" s="514" t="s">
        <v>356</v>
      </c>
      <c r="D81" s="513">
        <v>0</v>
      </c>
    </row>
    <row r="82" spans="3:26" x14ac:dyDescent="0.25">
      <c r="C82" s="514" t="s">
        <v>357</v>
      </c>
      <c r="D82" s="513">
        <v>0</v>
      </c>
    </row>
    <row r="83" spans="3:26" x14ac:dyDescent="0.25">
      <c r="C83" s="515" t="s">
        <v>358</v>
      </c>
      <c r="D83" s="516">
        <f>SUM(D76:D82)/7*1</f>
        <v>0.39999999999999997</v>
      </c>
    </row>
    <row r="89" spans="3:26" ht="15.75" thickBot="1" x14ac:dyDescent="0.3"/>
    <row r="90" spans="3:26" x14ac:dyDescent="0.25">
      <c r="C90" s="465" t="s">
        <v>226</v>
      </c>
      <c r="D90" s="466" t="s">
        <v>326</v>
      </c>
      <c r="E90" s="467" t="s">
        <v>327</v>
      </c>
      <c r="F90" s="468" t="s">
        <v>114</v>
      </c>
      <c r="G90" s="523" t="s">
        <v>370</v>
      </c>
      <c r="H90" s="524">
        <v>-0.05</v>
      </c>
      <c r="I90" s="461" t="s">
        <v>371</v>
      </c>
      <c r="J90" s="468" t="s">
        <v>122</v>
      </c>
      <c r="K90" s="468" t="s">
        <v>329</v>
      </c>
    </row>
    <row r="91" spans="3:26" ht="75" x14ac:dyDescent="0.25">
      <c r="C91" s="463" t="s">
        <v>349</v>
      </c>
      <c r="D91" s="464" t="s">
        <v>63</v>
      </c>
      <c r="E91" s="464">
        <v>1841.76</v>
      </c>
      <c r="F91" s="464">
        <v>1184.73</v>
      </c>
      <c r="G91" s="525">
        <v>516.66899999999998</v>
      </c>
      <c r="H91" s="525">
        <f>G91*0.05</f>
        <v>25.833449999999999</v>
      </c>
      <c r="I91" s="470">
        <f>G91-H91</f>
        <v>490.83555000000001</v>
      </c>
      <c r="J91" s="471">
        <f>F91+I91</f>
        <v>1675.56555</v>
      </c>
      <c r="K91" s="471">
        <f>E91-J91</f>
        <v>166.19444999999996</v>
      </c>
      <c r="O91" s="521" t="s">
        <v>362</v>
      </c>
      <c r="P91" s="522" t="s">
        <v>363</v>
      </c>
      <c r="Q91" s="522" t="s">
        <v>340</v>
      </c>
      <c r="R91" s="522" t="s">
        <v>341</v>
      </c>
      <c r="S91" s="522" t="s">
        <v>364</v>
      </c>
      <c r="T91" s="522" t="s">
        <v>365</v>
      </c>
      <c r="U91" s="522" t="s">
        <v>366</v>
      </c>
    </row>
    <row r="92" spans="3:26" ht="26.25" x14ac:dyDescent="0.4">
      <c r="M92" s="481" t="s">
        <v>343</v>
      </c>
      <c r="N92" s="480">
        <v>7</v>
      </c>
      <c r="O92" s="480">
        <v>9</v>
      </c>
      <c r="P92" s="480">
        <v>11</v>
      </c>
      <c r="Q92" s="480">
        <v>13</v>
      </c>
      <c r="R92" s="480">
        <v>15</v>
      </c>
      <c r="S92" s="480">
        <v>17</v>
      </c>
    </row>
    <row r="94" spans="3:26" ht="15.75" thickBot="1" x14ac:dyDescent="0.3"/>
    <row r="95" spans="3:26" ht="45.75" thickBot="1" x14ac:dyDescent="0.3">
      <c r="C95" s="517" t="s">
        <v>361</v>
      </c>
      <c r="D95" s="518"/>
      <c r="E95" s="518"/>
      <c r="F95" s="519"/>
      <c r="M95" s="521" t="s">
        <v>367</v>
      </c>
      <c r="N95" s="522" t="s">
        <v>365</v>
      </c>
      <c r="O95" s="522" t="s">
        <v>366</v>
      </c>
    </row>
    <row r="96" spans="3:26" ht="26.25" x14ac:dyDescent="0.4">
      <c r="M96" s="481" t="s">
        <v>343</v>
      </c>
      <c r="N96" s="480">
        <v>17</v>
      </c>
      <c r="O96" s="480">
        <v>19</v>
      </c>
      <c r="V96" s="522" t="s">
        <v>365</v>
      </c>
      <c r="W96" s="522" t="s">
        <v>366</v>
      </c>
      <c r="X96" s="522" t="s">
        <v>373</v>
      </c>
      <c r="Y96" s="522" t="s">
        <v>440</v>
      </c>
      <c r="Z96" s="522" t="s">
        <v>494</v>
      </c>
    </row>
    <row r="97" spans="3:30" ht="26.25" x14ac:dyDescent="0.4">
      <c r="V97" s="480">
        <v>15</v>
      </c>
      <c r="W97" s="480">
        <v>17</v>
      </c>
      <c r="X97" s="480">
        <v>20</v>
      </c>
      <c r="Y97" s="480">
        <v>22</v>
      </c>
      <c r="Z97" s="480">
        <v>24</v>
      </c>
      <c r="AA97" s="1086" t="s">
        <v>441</v>
      </c>
      <c r="AB97" s="1086"/>
    </row>
    <row r="98" spans="3:30" x14ac:dyDescent="0.25">
      <c r="V98" s="521"/>
      <c r="W98" s="521"/>
      <c r="X98" s="521"/>
      <c r="Y98" s="521"/>
      <c r="Z98" s="521"/>
      <c r="AA98" s="1087">
        <f>SUM(O105:Y105)</f>
        <v>3</v>
      </c>
      <c r="AB98" s="1087"/>
    </row>
    <row r="99" spans="3:30" ht="15.75" thickBot="1" x14ac:dyDescent="0.3">
      <c r="V99" s="521">
        <v>1</v>
      </c>
      <c r="W99" s="521">
        <v>1</v>
      </c>
      <c r="X99" s="521">
        <v>1</v>
      </c>
      <c r="Y99" s="521">
        <v>1</v>
      </c>
      <c r="Z99" s="521">
        <v>1</v>
      </c>
      <c r="AA99" s="1087">
        <f>SUM(O106:Z106)</f>
        <v>9</v>
      </c>
      <c r="AB99" s="1087"/>
    </row>
    <row r="100" spans="3:30" x14ac:dyDescent="0.25">
      <c r="C100" s="465" t="s">
        <v>226</v>
      </c>
      <c r="D100" s="466" t="s">
        <v>326</v>
      </c>
      <c r="E100" s="467" t="s">
        <v>327</v>
      </c>
      <c r="F100" s="468" t="s">
        <v>114</v>
      </c>
      <c r="G100" s="461" t="s">
        <v>328</v>
      </c>
      <c r="H100" s="468" t="s">
        <v>122</v>
      </c>
      <c r="I100" s="468" t="s">
        <v>329</v>
      </c>
    </row>
    <row r="101" spans="3:30" ht="45" x14ac:dyDescent="0.25">
      <c r="C101" s="463" t="s">
        <v>184</v>
      </c>
      <c r="D101" s="464" t="s">
        <v>79</v>
      </c>
      <c r="E101" s="464">
        <v>1</v>
      </c>
      <c r="F101" s="464">
        <v>0</v>
      </c>
      <c r="G101" s="470">
        <v>0.95</v>
      </c>
      <c r="H101" s="471">
        <f>F101+G101</f>
        <v>0.95</v>
      </c>
      <c r="I101" s="471">
        <f>E101-H101</f>
        <v>5.0000000000000044E-2</v>
      </c>
    </row>
    <row r="103" spans="3:30" ht="45" x14ac:dyDescent="0.25">
      <c r="M103" s="521" t="s">
        <v>362</v>
      </c>
      <c r="N103" s="522" t="s">
        <v>400</v>
      </c>
      <c r="O103" s="522" t="s">
        <v>399</v>
      </c>
      <c r="P103" s="522" t="s">
        <v>379</v>
      </c>
      <c r="Q103" s="522" t="s">
        <v>398</v>
      </c>
      <c r="R103" s="522" t="s">
        <v>363</v>
      </c>
      <c r="S103" s="522" t="s">
        <v>340</v>
      </c>
      <c r="T103" s="522" t="s">
        <v>341</v>
      </c>
      <c r="U103" s="522" t="s">
        <v>364</v>
      </c>
      <c r="V103" s="522" t="s">
        <v>345</v>
      </c>
      <c r="W103" s="522" t="s">
        <v>366</v>
      </c>
      <c r="X103" s="522" t="s">
        <v>377</v>
      </c>
      <c r="Y103" s="522" t="s">
        <v>576</v>
      </c>
      <c r="Z103" s="522" t="s">
        <v>400</v>
      </c>
      <c r="AA103" s="522" t="s">
        <v>399</v>
      </c>
      <c r="AB103" s="522" t="s">
        <v>379</v>
      </c>
    </row>
    <row r="104" spans="3:30" ht="26.25" x14ac:dyDescent="0.4">
      <c r="M104" s="481" t="s">
        <v>343</v>
      </c>
      <c r="N104" s="480">
        <v>1</v>
      </c>
      <c r="O104" s="480">
        <v>3</v>
      </c>
      <c r="P104" s="480">
        <v>4</v>
      </c>
      <c r="Q104" s="480">
        <v>5</v>
      </c>
      <c r="R104" s="480">
        <v>7</v>
      </c>
      <c r="S104" s="480">
        <v>9</v>
      </c>
      <c r="T104" s="480">
        <v>11</v>
      </c>
      <c r="U104" s="480">
        <v>13</v>
      </c>
      <c r="V104" s="480">
        <v>15</v>
      </c>
      <c r="W104" s="480">
        <v>17</v>
      </c>
      <c r="X104" s="480">
        <v>20</v>
      </c>
      <c r="Y104" s="480">
        <v>22</v>
      </c>
      <c r="Z104" s="480">
        <v>24</v>
      </c>
      <c r="AA104" s="480">
        <v>27</v>
      </c>
      <c r="AB104" s="480">
        <v>28</v>
      </c>
      <c r="AC104" s="1099" t="s">
        <v>401</v>
      </c>
      <c r="AD104" s="1100"/>
    </row>
    <row r="105" spans="3:30" ht="45.75" thickBot="1" x14ac:dyDescent="0.3">
      <c r="M105" s="481" t="s">
        <v>396</v>
      </c>
      <c r="N105" s="521">
        <v>1</v>
      </c>
      <c r="O105" s="521">
        <v>1</v>
      </c>
      <c r="P105" s="521">
        <v>1</v>
      </c>
      <c r="Q105" s="521">
        <v>1</v>
      </c>
      <c r="R105" s="521"/>
      <c r="S105" s="521"/>
      <c r="T105" s="521"/>
      <c r="U105" s="521"/>
      <c r="V105" s="521"/>
      <c r="W105" s="521"/>
      <c r="X105" s="521"/>
      <c r="Y105" s="521"/>
      <c r="Z105" s="521"/>
      <c r="AA105" s="521"/>
      <c r="AB105" s="521"/>
      <c r="AC105" s="1101">
        <f>SUM(N105:AB105)</f>
        <v>4</v>
      </c>
      <c r="AD105" s="1102"/>
    </row>
    <row r="106" spans="3:30" ht="45.75" thickBot="1" x14ac:dyDescent="0.3">
      <c r="H106" s="469" t="s">
        <v>332</v>
      </c>
      <c r="I106" s="469" t="s">
        <v>330</v>
      </c>
      <c r="M106" s="481" t="s">
        <v>503</v>
      </c>
      <c r="N106" s="481"/>
      <c r="O106" s="481"/>
      <c r="P106" s="481"/>
      <c r="Q106" s="481"/>
      <c r="R106" s="521">
        <v>1</v>
      </c>
      <c r="S106" s="521">
        <v>1</v>
      </c>
      <c r="T106" s="521">
        <v>1</v>
      </c>
      <c r="U106" s="521">
        <v>1</v>
      </c>
      <c r="V106" s="521">
        <v>1</v>
      </c>
      <c r="W106" s="521">
        <v>1</v>
      </c>
      <c r="X106" s="521">
        <v>1</v>
      </c>
      <c r="Y106" s="521">
        <v>1</v>
      </c>
      <c r="Z106" s="521">
        <v>1</v>
      </c>
      <c r="AA106" s="521">
        <v>1</v>
      </c>
      <c r="AB106" s="521">
        <v>1</v>
      </c>
      <c r="AC106" s="1101">
        <f>SUM(R106:AB106)</f>
        <v>11</v>
      </c>
      <c r="AD106" s="1102"/>
    </row>
    <row r="109" spans="3:30" ht="45" x14ac:dyDescent="0.25">
      <c r="M109" s="521" t="s">
        <v>367</v>
      </c>
      <c r="N109" s="522" t="s">
        <v>365</v>
      </c>
      <c r="O109" s="522" t="s">
        <v>366</v>
      </c>
    </row>
    <row r="110" spans="3:30" ht="26.25" x14ac:dyDescent="0.4">
      <c r="M110" s="481" t="s">
        <v>343</v>
      </c>
      <c r="N110" s="480">
        <v>17</v>
      </c>
      <c r="O110" s="480">
        <v>19</v>
      </c>
      <c r="P110" s="543" t="s">
        <v>441</v>
      </c>
    </row>
    <row r="111" spans="3:30" ht="45" x14ac:dyDescent="0.25">
      <c r="M111" s="481" t="s">
        <v>396</v>
      </c>
      <c r="N111" s="521">
        <v>0.5</v>
      </c>
      <c r="O111" s="481"/>
      <c r="P111" s="544">
        <f>SUM(E111:O111)</f>
        <v>0.5</v>
      </c>
      <c r="V111" s="820"/>
    </row>
    <row r="112" spans="3:30" ht="45" x14ac:dyDescent="0.4">
      <c r="M112" s="521" t="s">
        <v>397</v>
      </c>
      <c r="N112" s="521">
        <v>0.5</v>
      </c>
      <c r="O112" s="521">
        <v>1</v>
      </c>
      <c r="P112" s="544">
        <f>SUM(E112:O112)</f>
        <v>1.5</v>
      </c>
      <c r="V112" s="821"/>
    </row>
    <row r="117" spans="3:21" ht="15.75" thickBot="1" x14ac:dyDescent="0.3"/>
    <row r="118" spans="3:21" x14ac:dyDescent="0.25">
      <c r="C118" s="465" t="s">
        <v>226</v>
      </c>
      <c r="D118" s="466" t="s">
        <v>326</v>
      </c>
      <c r="E118" s="467" t="s">
        <v>327</v>
      </c>
      <c r="F118" s="468" t="s">
        <v>114</v>
      </c>
      <c r="G118" s="461" t="s">
        <v>328</v>
      </c>
      <c r="H118" s="468" t="s">
        <v>122</v>
      </c>
      <c r="I118" s="468" t="s">
        <v>329</v>
      </c>
      <c r="K118" s="479" t="s">
        <v>339</v>
      </c>
      <c r="L118" s="539" t="s">
        <v>379</v>
      </c>
      <c r="M118" s="479" t="s">
        <v>380</v>
      </c>
      <c r="N118" s="479" t="s">
        <v>363</v>
      </c>
      <c r="O118" s="479" t="s">
        <v>381</v>
      </c>
      <c r="P118" s="479" t="s">
        <v>382</v>
      </c>
      <c r="Q118" s="479" t="s">
        <v>344</v>
      </c>
      <c r="R118" s="479" t="s">
        <v>345</v>
      </c>
      <c r="S118" s="479" t="s">
        <v>342</v>
      </c>
      <c r="T118" s="479" t="s">
        <v>377</v>
      </c>
      <c r="U118" s="479" t="s">
        <v>440</v>
      </c>
    </row>
    <row r="119" spans="3:21" ht="25.9" customHeight="1" x14ac:dyDescent="0.4">
      <c r="C119" s="463" t="s">
        <v>378</v>
      </c>
      <c r="D119" s="464" t="s">
        <v>131</v>
      </c>
      <c r="E119" s="464">
        <v>12</v>
      </c>
      <c r="F119" s="464">
        <v>9</v>
      </c>
      <c r="G119" s="470">
        <v>1</v>
      </c>
      <c r="H119" s="471">
        <f>F119+G119</f>
        <v>10</v>
      </c>
      <c r="I119" s="471">
        <f>E119-H119</f>
        <v>2</v>
      </c>
      <c r="K119" s="481" t="s">
        <v>343</v>
      </c>
      <c r="L119" s="480">
        <v>4</v>
      </c>
      <c r="M119" s="480">
        <v>7</v>
      </c>
      <c r="N119" s="480">
        <v>9</v>
      </c>
      <c r="O119" s="480">
        <v>11</v>
      </c>
      <c r="P119" s="480">
        <v>12</v>
      </c>
      <c r="Q119" s="480">
        <v>13</v>
      </c>
      <c r="R119" s="480">
        <v>16</v>
      </c>
      <c r="S119" s="480">
        <v>15</v>
      </c>
      <c r="T119" s="480">
        <v>17</v>
      </c>
      <c r="U119" s="480">
        <v>22</v>
      </c>
    </row>
    <row r="120" spans="3:21" ht="14.45" customHeight="1" x14ac:dyDescent="0.25"/>
    <row r="121" spans="3:21" ht="14.45" customHeight="1" x14ac:dyDescent="0.25"/>
    <row r="122" spans="3:21" ht="14.45" customHeight="1" x14ac:dyDescent="0.25"/>
    <row r="123" spans="3:21" ht="14.45" customHeight="1" thickBot="1" x14ac:dyDescent="0.3"/>
    <row r="124" spans="3:21" ht="43.9" customHeight="1" thickBot="1" x14ac:dyDescent="0.3">
      <c r="G124" s="469" t="s">
        <v>445</v>
      </c>
    </row>
    <row r="128" spans="3:21" ht="15.75" thickBot="1" x14ac:dyDescent="0.3"/>
    <row r="129" spans="3:5" ht="27" thickBot="1" x14ac:dyDescent="0.45">
      <c r="C129" s="1014" t="s">
        <v>453</v>
      </c>
      <c r="D129" s="1015"/>
      <c r="E129" s="1016"/>
    </row>
    <row r="130" spans="3:5" ht="25.5" x14ac:dyDescent="0.35">
      <c r="C130" s="545" t="s">
        <v>443</v>
      </c>
      <c r="D130" s="1108">
        <v>906.05</v>
      </c>
      <c r="E130" s="1108"/>
    </row>
    <row r="131" spans="3:5" ht="25.5" x14ac:dyDescent="0.35">
      <c r="C131" s="546" t="s">
        <v>333</v>
      </c>
      <c r="D131" s="1097">
        <v>-12.58</v>
      </c>
      <c r="E131" s="1097"/>
    </row>
    <row r="132" spans="3:5" ht="25.5" x14ac:dyDescent="0.35">
      <c r="C132" s="546" t="s">
        <v>334</v>
      </c>
      <c r="D132" s="1097">
        <v>-13.51</v>
      </c>
      <c r="E132" s="1097"/>
    </row>
    <row r="133" spans="3:5" ht="25.5" x14ac:dyDescent="0.35">
      <c r="C133" s="546" t="s">
        <v>335</v>
      </c>
      <c r="D133" s="1097">
        <v>-16.66</v>
      </c>
      <c r="E133" s="1097"/>
    </row>
    <row r="134" spans="3:5" ht="25.5" x14ac:dyDescent="0.35">
      <c r="C134" s="547" t="s">
        <v>336</v>
      </c>
      <c r="D134" s="1097">
        <f>SUM(D130:E133)</f>
        <v>863.3</v>
      </c>
      <c r="E134" s="1097"/>
    </row>
    <row r="138" spans="3:5" ht="15.75" thickBot="1" x14ac:dyDescent="0.3"/>
    <row r="139" spans="3:5" ht="27" thickBot="1" x14ac:dyDescent="0.45">
      <c r="C139" s="1014" t="s">
        <v>402</v>
      </c>
      <c r="D139" s="1015"/>
      <c r="E139" s="1016"/>
    </row>
    <row r="140" spans="3:5" ht="25.5" x14ac:dyDescent="0.35">
      <c r="C140" s="545" t="s">
        <v>403</v>
      </c>
      <c r="D140" s="1098" t="s">
        <v>404</v>
      </c>
      <c r="E140" s="1098"/>
    </row>
    <row r="141" spans="3:5" ht="24.6" customHeight="1" x14ac:dyDescent="0.25">
      <c r="C141" s="1088" t="s">
        <v>405</v>
      </c>
      <c r="D141" s="1089"/>
      <c r="E141" s="1090"/>
    </row>
    <row r="142" spans="3:5" ht="24.6" customHeight="1" x14ac:dyDescent="0.25">
      <c r="C142" s="1091"/>
      <c r="D142" s="1092"/>
      <c r="E142" s="1093"/>
    </row>
    <row r="143" spans="3:5" ht="24.6" customHeight="1" x14ac:dyDescent="0.25">
      <c r="C143" s="1091"/>
      <c r="D143" s="1092"/>
      <c r="E143" s="1093"/>
    </row>
    <row r="144" spans="3:5" ht="24.6" customHeight="1" x14ac:dyDescent="0.25">
      <c r="C144" s="1094"/>
      <c r="D144" s="1095"/>
      <c r="E144" s="1096"/>
    </row>
    <row r="150" spans="3:24" ht="15.75" thickBot="1" x14ac:dyDescent="0.3"/>
    <row r="151" spans="3:24" x14ac:dyDescent="0.25">
      <c r="C151" s="465" t="s">
        <v>226</v>
      </c>
      <c r="D151" s="466" t="s">
        <v>326</v>
      </c>
      <c r="E151" s="467" t="s">
        <v>327</v>
      </c>
      <c r="F151" s="468" t="s">
        <v>114</v>
      </c>
      <c r="G151" s="461" t="s">
        <v>328</v>
      </c>
      <c r="H151" s="468" t="s">
        <v>122</v>
      </c>
      <c r="I151" s="468" t="s">
        <v>329</v>
      </c>
    </row>
    <row r="152" spans="3:24" ht="60" x14ac:dyDescent="0.25">
      <c r="C152" s="463" t="s">
        <v>212</v>
      </c>
      <c r="D152" s="464" t="s">
        <v>113</v>
      </c>
      <c r="E152" s="464">
        <v>1</v>
      </c>
      <c r="F152" s="464">
        <v>0.97</v>
      </c>
      <c r="G152" s="470">
        <v>0.03</v>
      </c>
      <c r="H152" s="471">
        <f>F152+G152</f>
        <v>1</v>
      </c>
      <c r="I152" s="471">
        <f>E152-H152</f>
        <v>0</v>
      </c>
    </row>
    <row r="156" spans="3:24" ht="15.75" thickBot="1" x14ac:dyDescent="0.3"/>
    <row r="157" spans="3:24" ht="30.75" thickBot="1" x14ac:dyDescent="0.3">
      <c r="G157" s="469" t="s">
        <v>444</v>
      </c>
    </row>
    <row r="158" spans="3:24" x14ac:dyDescent="0.25">
      <c r="X158" s="569"/>
    </row>
    <row r="163" spans="3:25" ht="15.75" thickBot="1" x14ac:dyDescent="0.3"/>
    <row r="164" spans="3:25" ht="15.75" thickBot="1" x14ac:dyDescent="0.3">
      <c r="Q164" s="1103" t="s">
        <v>455</v>
      </c>
      <c r="R164" s="1104"/>
      <c r="S164" s="1105"/>
      <c r="T164" s="573">
        <v>1</v>
      </c>
      <c r="U164" s="574">
        <v>2047891.85</v>
      </c>
      <c r="W164" s="570" t="s">
        <v>456</v>
      </c>
      <c r="X164" s="571"/>
      <c r="Y164" s="572"/>
    </row>
    <row r="165" spans="3:25" x14ac:dyDescent="0.25">
      <c r="Q165" s="1103" t="s">
        <v>458</v>
      </c>
      <c r="R165" s="1104"/>
      <c r="S165" s="1105"/>
      <c r="T165" s="575" t="s">
        <v>457</v>
      </c>
      <c r="U165" s="574">
        <v>2047891.85</v>
      </c>
    </row>
    <row r="166" spans="3:25" ht="15.75" thickBot="1" x14ac:dyDescent="0.3"/>
    <row r="167" spans="3:25" ht="15.75" thickBot="1" x14ac:dyDescent="0.3">
      <c r="C167" s="568" t="s">
        <v>454</v>
      </c>
    </row>
    <row r="168" spans="3:25" x14ac:dyDescent="0.25">
      <c r="S168" s="7" t="s">
        <v>459</v>
      </c>
      <c r="T168" s="1">
        <f>U165</f>
        <v>2047891.85</v>
      </c>
    </row>
    <row r="169" spans="3:25" x14ac:dyDescent="0.25">
      <c r="T169" s="840">
        <v>2047891.85</v>
      </c>
    </row>
    <row r="170" spans="3:25" ht="15.75" thickBot="1" x14ac:dyDescent="0.3"/>
    <row r="171" spans="3:25" ht="15.75" thickBot="1" x14ac:dyDescent="0.3">
      <c r="S171" s="577" t="s">
        <v>459</v>
      </c>
      <c r="T171" s="543">
        <f>T168/T169</f>
        <v>1</v>
      </c>
      <c r="V171" s="578" t="s">
        <v>460</v>
      </c>
      <c r="W171" s="576"/>
    </row>
    <row r="172" spans="3:25" ht="15.75" thickBot="1" x14ac:dyDescent="0.3"/>
    <row r="173" spans="3:25" x14ac:dyDescent="0.25">
      <c r="C173" s="465" t="s">
        <v>226</v>
      </c>
      <c r="D173" s="466" t="s">
        <v>326</v>
      </c>
      <c r="E173" s="467" t="s">
        <v>327</v>
      </c>
      <c r="F173" s="468" t="s">
        <v>114</v>
      </c>
      <c r="G173" s="461" t="s">
        <v>328</v>
      </c>
      <c r="H173" s="468" t="s">
        <v>122</v>
      </c>
      <c r="I173" s="468" t="s">
        <v>329</v>
      </c>
    </row>
    <row r="174" spans="3:25" ht="90" x14ac:dyDescent="0.25">
      <c r="C174" s="463" t="s">
        <v>180</v>
      </c>
      <c r="D174" s="464" t="s">
        <v>331</v>
      </c>
      <c r="E174" s="464">
        <v>77.44</v>
      </c>
      <c r="F174" s="464"/>
      <c r="G174" s="470">
        <v>73.569999999999993</v>
      </c>
      <c r="H174" s="471">
        <f>F174+G174</f>
        <v>73.569999999999993</v>
      </c>
      <c r="I174" s="471">
        <f>E174-H174</f>
        <v>3.8700000000000045</v>
      </c>
    </row>
    <row r="178" spans="3:9" ht="15.75" thickBot="1" x14ac:dyDescent="0.3"/>
    <row r="179" spans="3:9" ht="15.75" thickBot="1" x14ac:dyDescent="0.3">
      <c r="H179" s="469" t="s">
        <v>485</v>
      </c>
      <c r="I179" s="469" t="s">
        <v>330</v>
      </c>
    </row>
    <row r="185" spans="3:9" ht="15.75" thickBot="1" x14ac:dyDescent="0.3"/>
    <row r="186" spans="3:9" x14ac:dyDescent="0.25">
      <c r="C186" s="465" t="s">
        <v>226</v>
      </c>
      <c r="D186" s="466" t="s">
        <v>326</v>
      </c>
      <c r="E186" s="467" t="s">
        <v>327</v>
      </c>
      <c r="F186" s="468" t="s">
        <v>114</v>
      </c>
      <c r="G186" s="461" t="s">
        <v>328</v>
      </c>
      <c r="H186" s="468" t="s">
        <v>122</v>
      </c>
      <c r="I186" s="468" t="s">
        <v>329</v>
      </c>
    </row>
    <row r="187" spans="3:9" ht="105" x14ac:dyDescent="0.25">
      <c r="C187" s="463" t="s">
        <v>171</v>
      </c>
      <c r="D187" s="464" t="s">
        <v>331</v>
      </c>
      <c r="E187" s="464">
        <v>861.28</v>
      </c>
      <c r="F187" s="464">
        <v>818.22</v>
      </c>
      <c r="G187" s="470">
        <v>43.06</v>
      </c>
      <c r="H187" s="471">
        <f>F187+G187</f>
        <v>861.28</v>
      </c>
      <c r="I187" s="471">
        <f>E187-H187</f>
        <v>0</v>
      </c>
    </row>
    <row r="191" spans="3:9" ht="15.75" thickBot="1" x14ac:dyDescent="0.3"/>
    <row r="192" spans="3:9" ht="15.75" thickBot="1" x14ac:dyDescent="0.3">
      <c r="H192" s="469" t="s">
        <v>475</v>
      </c>
      <c r="I192" s="469" t="s">
        <v>476</v>
      </c>
    </row>
    <row r="194" spans="3:9" ht="15.75" thickBot="1" x14ac:dyDescent="0.3"/>
    <row r="195" spans="3:9" x14ac:dyDescent="0.25">
      <c r="C195" s="465" t="s">
        <v>226</v>
      </c>
      <c r="D195" s="466" t="s">
        <v>326</v>
      </c>
      <c r="E195" s="467" t="s">
        <v>327</v>
      </c>
      <c r="F195" s="468" t="s">
        <v>114</v>
      </c>
      <c r="G195" s="461" t="s">
        <v>328</v>
      </c>
      <c r="H195" s="468" t="s">
        <v>122</v>
      </c>
      <c r="I195" s="468" t="s">
        <v>329</v>
      </c>
    </row>
    <row r="196" spans="3:9" ht="105" x14ac:dyDescent="0.25">
      <c r="C196" s="463" t="s">
        <v>172</v>
      </c>
      <c r="D196" s="464" t="s">
        <v>331</v>
      </c>
      <c r="E196" s="464">
        <v>861.28</v>
      </c>
      <c r="F196" s="464">
        <v>818.22</v>
      </c>
      <c r="G196" s="470">
        <v>43.06</v>
      </c>
      <c r="H196" s="471">
        <f>F196+G196</f>
        <v>861.28</v>
      </c>
      <c r="I196" s="471">
        <f>E196-H196</f>
        <v>0</v>
      </c>
    </row>
    <row r="200" spans="3:9" ht="15.75" thickBot="1" x14ac:dyDescent="0.3"/>
    <row r="201" spans="3:9" ht="15.75" thickBot="1" x14ac:dyDescent="0.3">
      <c r="H201" s="469" t="s">
        <v>475</v>
      </c>
      <c r="I201" s="469" t="s">
        <v>476</v>
      </c>
    </row>
    <row r="209" spans="3:9" ht="15.75" thickBot="1" x14ac:dyDescent="0.3"/>
    <row r="210" spans="3:9" x14ac:dyDescent="0.25">
      <c r="C210" s="465" t="s">
        <v>226</v>
      </c>
      <c r="D210" s="466" t="s">
        <v>326</v>
      </c>
      <c r="E210" s="467" t="s">
        <v>327</v>
      </c>
      <c r="F210" s="468" t="s">
        <v>114</v>
      </c>
      <c r="G210" s="461" t="s">
        <v>328</v>
      </c>
      <c r="H210" s="468" t="s">
        <v>122</v>
      </c>
      <c r="I210" s="468" t="s">
        <v>329</v>
      </c>
    </row>
    <row r="211" spans="3:9" ht="105" x14ac:dyDescent="0.25">
      <c r="C211" s="463" t="s">
        <v>176</v>
      </c>
      <c r="D211" s="464" t="s">
        <v>331</v>
      </c>
      <c r="E211" s="464">
        <v>861.28</v>
      </c>
      <c r="F211" s="464">
        <v>0</v>
      </c>
      <c r="G211" s="470">
        <v>43.06</v>
      </c>
      <c r="H211" s="471">
        <v>818.22</v>
      </c>
      <c r="I211" s="471">
        <f>E211-H211</f>
        <v>43.059999999999945</v>
      </c>
    </row>
    <row r="215" spans="3:9" ht="15.75" thickBot="1" x14ac:dyDescent="0.3"/>
    <row r="216" spans="3:9" ht="15.75" thickBot="1" x14ac:dyDescent="0.3">
      <c r="H216" s="469" t="s">
        <v>475</v>
      </c>
      <c r="I216" s="469" t="s">
        <v>476</v>
      </c>
    </row>
    <row r="228" spans="3:9" ht="15.75" thickBot="1" x14ac:dyDescent="0.3"/>
    <row r="229" spans="3:9" x14ac:dyDescent="0.25">
      <c r="C229" s="465" t="s">
        <v>226</v>
      </c>
      <c r="D229" s="466" t="s">
        <v>326</v>
      </c>
      <c r="E229" s="467" t="s">
        <v>327</v>
      </c>
      <c r="F229" s="468" t="s">
        <v>114</v>
      </c>
      <c r="G229" s="461" t="s">
        <v>328</v>
      </c>
      <c r="H229" s="468" t="s">
        <v>122</v>
      </c>
      <c r="I229" s="468" t="s">
        <v>329</v>
      </c>
    </row>
    <row r="230" spans="3:9" ht="105" x14ac:dyDescent="0.25">
      <c r="C230" s="463" t="s">
        <v>176</v>
      </c>
      <c r="D230" s="464" t="s">
        <v>331</v>
      </c>
      <c r="E230" s="464">
        <v>861.28</v>
      </c>
      <c r="F230" s="464">
        <v>0</v>
      </c>
      <c r="G230" s="470">
        <f>861.28*0.95</f>
        <v>818.21599999999989</v>
      </c>
      <c r="H230" s="471">
        <f>F230+G230</f>
        <v>818.21599999999989</v>
      </c>
      <c r="I230" s="471">
        <f>E230-H230</f>
        <v>43.064000000000078</v>
      </c>
    </row>
    <row r="234" spans="3:9" ht="15.75" thickBot="1" x14ac:dyDescent="0.3"/>
    <row r="235" spans="3:9" ht="15.75" thickBot="1" x14ac:dyDescent="0.3">
      <c r="H235" s="469" t="s">
        <v>332</v>
      </c>
      <c r="I235" s="469" t="s">
        <v>330</v>
      </c>
    </row>
    <row r="237" spans="3:9" ht="15.75" thickBot="1" x14ac:dyDescent="0.3"/>
    <row r="238" spans="3:9" x14ac:dyDescent="0.25">
      <c r="C238" s="465" t="s">
        <v>226</v>
      </c>
      <c r="D238" s="466" t="s">
        <v>326</v>
      </c>
      <c r="E238" s="467" t="s">
        <v>327</v>
      </c>
      <c r="F238" s="468" t="s">
        <v>114</v>
      </c>
      <c r="G238" s="461" t="s">
        <v>328</v>
      </c>
      <c r="H238" s="468" t="s">
        <v>122</v>
      </c>
      <c r="I238" s="468" t="s">
        <v>329</v>
      </c>
    </row>
    <row r="239" spans="3:9" ht="26.25" x14ac:dyDescent="0.25">
      <c r="C239" s="463" t="s">
        <v>216</v>
      </c>
      <c r="D239" s="464" t="s">
        <v>124</v>
      </c>
      <c r="E239" s="464">
        <v>100</v>
      </c>
      <c r="F239" s="464">
        <v>77</v>
      </c>
      <c r="G239" s="470">
        <v>14</v>
      </c>
      <c r="H239" s="471">
        <f>F239+G239</f>
        <v>91</v>
      </c>
      <c r="I239" s="471">
        <f>E239-H239</f>
        <v>9</v>
      </c>
    </row>
    <row r="243" spans="3:9" ht="15.75" thickBot="1" x14ac:dyDescent="0.3"/>
    <row r="244" spans="3:9" ht="34.5" customHeight="1" thickBot="1" x14ac:dyDescent="0.3">
      <c r="H244" s="469" t="s">
        <v>651</v>
      </c>
      <c r="I244" s="469" t="s">
        <v>652</v>
      </c>
    </row>
    <row r="247" spans="3:9" ht="15.75" thickBot="1" x14ac:dyDescent="0.3"/>
    <row r="248" spans="3:9" x14ac:dyDescent="0.25">
      <c r="C248" s="465" t="s">
        <v>226</v>
      </c>
      <c r="D248" s="466" t="s">
        <v>326</v>
      </c>
      <c r="E248" s="467" t="s">
        <v>327</v>
      </c>
      <c r="F248" s="468" t="s">
        <v>114</v>
      </c>
      <c r="G248" s="461" t="s">
        <v>328</v>
      </c>
      <c r="H248" s="468" t="s">
        <v>122</v>
      </c>
      <c r="I248" s="468" t="s">
        <v>329</v>
      </c>
    </row>
    <row r="249" spans="3:9" ht="26.25" x14ac:dyDescent="0.25">
      <c r="C249" s="463" t="s">
        <v>217</v>
      </c>
      <c r="D249" s="464" t="s">
        <v>113</v>
      </c>
      <c r="E249" s="464">
        <v>1</v>
      </c>
      <c r="F249" s="464">
        <v>0</v>
      </c>
      <c r="G249" s="470">
        <v>0.7</v>
      </c>
      <c r="H249" s="471">
        <f>F249+G249</f>
        <v>0.7</v>
      </c>
      <c r="I249" s="471">
        <f>E249-H249</f>
        <v>0.30000000000000004</v>
      </c>
    </row>
    <row r="253" spans="3:9" ht="15.75" thickBot="1" x14ac:dyDescent="0.3"/>
    <row r="254" spans="3:9" ht="30.75" thickBot="1" x14ac:dyDescent="0.3">
      <c r="H254" s="469" t="s">
        <v>483</v>
      </c>
      <c r="I254" s="469" t="s">
        <v>484</v>
      </c>
    </row>
    <row r="257" spans="3:9" ht="15.75" thickBot="1" x14ac:dyDescent="0.3"/>
    <row r="258" spans="3:9" x14ac:dyDescent="0.25">
      <c r="C258" s="465" t="s">
        <v>226</v>
      </c>
      <c r="D258" s="466" t="s">
        <v>326</v>
      </c>
      <c r="E258" s="467" t="s">
        <v>327</v>
      </c>
      <c r="F258" s="468" t="s">
        <v>114</v>
      </c>
      <c r="G258" s="461" t="s">
        <v>328</v>
      </c>
      <c r="H258" s="468" t="s">
        <v>122</v>
      </c>
      <c r="I258" s="468" t="s">
        <v>329</v>
      </c>
    </row>
    <row r="259" spans="3:9" ht="90" x14ac:dyDescent="0.25">
      <c r="C259" s="463" t="s">
        <v>479</v>
      </c>
      <c r="D259" s="464" t="s">
        <v>79</v>
      </c>
      <c r="E259" s="464">
        <v>1</v>
      </c>
      <c r="F259" s="464">
        <v>0</v>
      </c>
      <c r="G259" s="470">
        <v>0.95</v>
      </c>
      <c r="H259" s="471">
        <f>F259+G259</f>
        <v>0.95</v>
      </c>
      <c r="I259" s="471">
        <f>E259-H259</f>
        <v>5.0000000000000044E-2</v>
      </c>
    </row>
    <row r="263" spans="3:9" ht="15.75" thickBot="1" x14ac:dyDescent="0.3"/>
    <row r="264" spans="3:9" ht="15.75" thickBot="1" x14ac:dyDescent="0.3">
      <c r="H264" s="469" t="s">
        <v>332</v>
      </c>
      <c r="I264" s="469" t="s">
        <v>330</v>
      </c>
    </row>
    <row r="271" spans="3:9" ht="15.75" thickBot="1" x14ac:dyDescent="0.3"/>
    <row r="272" spans="3:9" x14ac:dyDescent="0.25">
      <c r="C272" s="465" t="s">
        <v>226</v>
      </c>
      <c r="D272" s="466" t="s">
        <v>326</v>
      </c>
      <c r="E272" s="467" t="s">
        <v>327</v>
      </c>
      <c r="F272" s="468" t="s">
        <v>114</v>
      </c>
      <c r="G272" s="461" t="s">
        <v>328</v>
      </c>
      <c r="H272" s="468" t="s">
        <v>122</v>
      </c>
      <c r="I272" s="468" t="s">
        <v>329</v>
      </c>
    </row>
    <row r="273" spans="3:9" ht="75" x14ac:dyDescent="0.25">
      <c r="C273" s="463" t="s">
        <v>349</v>
      </c>
      <c r="D273" s="464" t="s">
        <v>63</v>
      </c>
      <c r="E273" s="464">
        <v>1841.76</v>
      </c>
      <c r="F273" s="464">
        <v>1675.57</v>
      </c>
      <c r="G273" s="470">
        <v>74.099999999999994</v>
      </c>
      <c r="H273" s="471">
        <f>F273+G273</f>
        <v>1749.6699999999998</v>
      </c>
      <c r="I273" s="471">
        <f>E273-H273</f>
        <v>92.090000000000146</v>
      </c>
    </row>
    <row r="277" spans="3:9" ht="15.75" thickBot="1" x14ac:dyDescent="0.3"/>
    <row r="278" spans="3:9" ht="15.75" thickBot="1" x14ac:dyDescent="0.3">
      <c r="H278" s="469" t="s">
        <v>485</v>
      </c>
      <c r="I278" s="469" t="s">
        <v>330</v>
      </c>
    </row>
    <row r="290" spans="3:9" ht="15.75" thickBot="1" x14ac:dyDescent="0.3"/>
    <row r="291" spans="3:9" x14ac:dyDescent="0.25">
      <c r="C291" s="465" t="s">
        <v>226</v>
      </c>
      <c r="D291" s="466" t="s">
        <v>326</v>
      </c>
      <c r="E291" s="467" t="s">
        <v>327</v>
      </c>
      <c r="F291" s="468" t="s">
        <v>114</v>
      </c>
      <c r="G291" s="461" t="s">
        <v>328</v>
      </c>
      <c r="H291" s="468" t="s">
        <v>122</v>
      </c>
      <c r="I291" s="468" t="s">
        <v>329</v>
      </c>
    </row>
    <row r="292" spans="3:9" ht="75" x14ac:dyDescent="0.25">
      <c r="C292" s="463" t="s">
        <v>132</v>
      </c>
      <c r="D292" s="464" t="s">
        <v>79</v>
      </c>
      <c r="E292" s="464">
        <v>27</v>
      </c>
      <c r="F292" s="464">
        <v>26</v>
      </c>
      <c r="G292" s="470">
        <v>1</v>
      </c>
      <c r="H292" s="471">
        <f>F292+G292</f>
        <v>27</v>
      </c>
      <c r="I292" s="471">
        <f>E292-H292</f>
        <v>0</v>
      </c>
    </row>
    <row r="296" spans="3:9" ht="15.75" thickBot="1" x14ac:dyDescent="0.3">
      <c r="C296" t="s">
        <v>505</v>
      </c>
    </row>
    <row r="297" spans="3:9" ht="15.75" thickBot="1" x14ac:dyDescent="0.3">
      <c r="H297" s="648" t="s">
        <v>475</v>
      </c>
      <c r="I297" s="469" t="s">
        <v>476</v>
      </c>
    </row>
    <row r="301" spans="3:9" ht="15.75" thickBot="1" x14ac:dyDescent="0.3"/>
    <row r="302" spans="3:9" x14ac:dyDescent="0.25">
      <c r="C302" s="465" t="s">
        <v>226</v>
      </c>
      <c r="D302" s="466" t="s">
        <v>326</v>
      </c>
      <c r="E302" s="467" t="s">
        <v>327</v>
      </c>
      <c r="F302" s="468" t="s">
        <v>114</v>
      </c>
      <c r="G302" s="461" t="s">
        <v>328</v>
      </c>
      <c r="H302" s="468" t="s">
        <v>122</v>
      </c>
      <c r="I302" s="468" t="s">
        <v>329</v>
      </c>
    </row>
    <row r="303" spans="3:9" ht="90" x14ac:dyDescent="0.25">
      <c r="C303" s="463" t="s">
        <v>135</v>
      </c>
      <c r="D303" s="464" t="s">
        <v>79</v>
      </c>
      <c r="E303" s="464">
        <v>29</v>
      </c>
      <c r="F303" s="464">
        <v>28</v>
      </c>
      <c r="G303" s="470">
        <v>1</v>
      </c>
      <c r="H303" s="471">
        <f>F303+G303</f>
        <v>29</v>
      </c>
      <c r="I303" s="471">
        <f>E303-H303</f>
        <v>0</v>
      </c>
    </row>
    <row r="307" spans="3:9" ht="15.75" thickBot="1" x14ac:dyDescent="0.3"/>
    <row r="308" spans="3:9" ht="15.75" thickBot="1" x14ac:dyDescent="0.3">
      <c r="H308" s="648" t="s">
        <v>475</v>
      </c>
      <c r="I308" s="469" t="s">
        <v>476</v>
      </c>
    </row>
    <row r="313" spans="3:9" ht="15.75" thickBot="1" x14ac:dyDescent="0.3"/>
    <row r="314" spans="3:9" x14ac:dyDescent="0.25">
      <c r="C314" s="465" t="s">
        <v>226</v>
      </c>
      <c r="D314" s="466" t="s">
        <v>326</v>
      </c>
      <c r="E314" s="467" t="s">
        <v>327</v>
      </c>
      <c r="F314" s="468" t="s">
        <v>114</v>
      </c>
      <c r="G314" s="461" t="s">
        <v>328</v>
      </c>
      <c r="H314" s="468" t="s">
        <v>122</v>
      </c>
      <c r="I314" s="468" t="s">
        <v>329</v>
      </c>
    </row>
    <row r="315" spans="3:9" ht="120" x14ac:dyDescent="0.25">
      <c r="C315" s="463" t="s">
        <v>130</v>
      </c>
      <c r="D315" s="464" t="s">
        <v>131</v>
      </c>
      <c r="E315" s="464">
        <v>12.5</v>
      </c>
      <c r="F315" s="464">
        <v>9.5</v>
      </c>
      <c r="G315" s="470">
        <v>1</v>
      </c>
      <c r="H315" s="471">
        <f>F315+G315</f>
        <v>10.5</v>
      </c>
      <c r="I315" s="471">
        <f>E315-H315</f>
        <v>2</v>
      </c>
    </row>
    <row r="320" spans="3:9" ht="15.75" thickBot="1" x14ac:dyDescent="0.3"/>
    <row r="321" spans="3:9" x14ac:dyDescent="0.25">
      <c r="C321" s="465" t="s">
        <v>226</v>
      </c>
      <c r="D321" s="466" t="s">
        <v>326</v>
      </c>
      <c r="E321" s="467" t="s">
        <v>327</v>
      </c>
      <c r="F321" s="468" t="s">
        <v>114</v>
      </c>
      <c r="G321" s="461" t="s">
        <v>328</v>
      </c>
      <c r="H321" s="468" t="s">
        <v>122</v>
      </c>
      <c r="I321" s="468" t="s">
        <v>329</v>
      </c>
    </row>
    <row r="322" spans="3:9" ht="75" x14ac:dyDescent="0.25">
      <c r="C322" s="463" t="s">
        <v>162</v>
      </c>
      <c r="D322" s="464" t="s">
        <v>267</v>
      </c>
      <c r="E322" s="464">
        <v>13</v>
      </c>
      <c r="F322" s="464">
        <v>0</v>
      </c>
      <c r="G322" s="462">
        <v>12.35</v>
      </c>
      <c r="H322" s="464">
        <f>F322+G322</f>
        <v>12.35</v>
      </c>
      <c r="I322" s="464">
        <f>E322-H322</f>
        <v>0.65000000000000036</v>
      </c>
    </row>
    <row r="326" spans="3:9" ht="15.75" thickBot="1" x14ac:dyDescent="0.3"/>
    <row r="327" spans="3:9" ht="15.75" thickBot="1" x14ac:dyDescent="0.3">
      <c r="H327" s="469" t="s">
        <v>485</v>
      </c>
      <c r="I327" s="469" t="s">
        <v>330</v>
      </c>
    </row>
    <row r="333" spans="3:9" ht="15.75" thickBot="1" x14ac:dyDescent="0.3"/>
    <row r="334" spans="3:9" x14ac:dyDescent="0.25">
      <c r="C334" s="465" t="s">
        <v>226</v>
      </c>
      <c r="D334" s="466" t="s">
        <v>326</v>
      </c>
      <c r="E334" s="467" t="s">
        <v>327</v>
      </c>
      <c r="F334" s="468" t="s">
        <v>114</v>
      </c>
      <c r="G334" s="461" t="s">
        <v>328</v>
      </c>
      <c r="H334" s="468" t="s">
        <v>122</v>
      </c>
      <c r="I334" s="468" t="s">
        <v>329</v>
      </c>
    </row>
    <row r="335" spans="3:9" ht="45" x14ac:dyDescent="0.25">
      <c r="C335" s="463" t="s">
        <v>213</v>
      </c>
      <c r="D335" s="464" t="s">
        <v>131</v>
      </c>
      <c r="E335" s="464">
        <v>12</v>
      </c>
      <c r="F335" s="464">
        <v>7</v>
      </c>
      <c r="G335" s="470">
        <v>0.72</v>
      </c>
      <c r="H335" s="471">
        <f>F335+G335</f>
        <v>7.72</v>
      </c>
      <c r="I335" s="471">
        <f>E335-H335</f>
        <v>4.28</v>
      </c>
    </row>
    <row r="339" spans="3:9" ht="15.75" thickBot="1" x14ac:dyDescent="0.3"/>
    <row r="340" spans="3:9" ht="30.75" thickBot="1" x14ac:dyDescent="0.3">
      <c r="G340" s="469" t="s">
        <v>490</v>
      </c>
    </row>
    <row r="342" spans="3:9" ht="15.75" thickBot="1" x14ac:dyDescent="0.3"/>
    <row r="343" spans="3:9" x14ac:dyDescent="0.25">
      <c r="C343" s="465" t="s">
        <v>226</v>
      </c>
      <c r="D343" s="466" t="s">
        <v>326</v>
      </c>
      <c r="E343" s="467" t="s">
        <v>327</v>
      </c>
      <c r="F343" s="468" t="s">
        <v>114</v>
      </c>
      <c r="G343" s="461" t="s">
        <v>328</v>
      </c>
      <c r="H343" s="468" t="s">
        <v>122</v>
      </c>
      <c r="I343" s="468" t="s">
        <v>329</v>
      </c>
    </row>
    <row r="344" spans="3:9" ht="26.25" x14ac:dyDescent="0.25">
      <c r="C344" s="463" t="s">
        <v>378</v>
      </c>
      <c r="D344" s="464" t="s">
        <v>131</v>
      </c>
      <c r="E344" s="464">
        <v>12</v>
      </c>
      <c r="F344" s="464">
        <v>10</v>
      </c>
      <c r="G344" s="470">
        <v>1</v>
      </c>
      <c r="H344" s="471">
        <f>F344+G344</f>
        <v>11</v>
      </c>
      <c r="I344" s="471">
        <f>E344-H344</f>
        <v>1</v>
      </c>
    </row>
    <row r="348" spans="3:9" ht="15.75" thickBot="1" x14ac:dyDescent="0.3"/>
    <row r="349" spans="3:9" ht="30.75" thickBot="1" x14ac:dyDescent="0.3">
      <c r="G349" s="469" t="s">
        <v>490</v>
      </c>
    </row>
    <row r="351" spans="3:9" ht="15.75" thickBot="1" x14ac:dyDescent="0.3"/>
    <row r="352" spans="3:9" x14ac:dyDescent="0.25">
      <c r="C352" s="465" t="s">
        <v>226</v>
      </c>
      <c r="D352" s="466" t="s">
        <v>326</v>
      </c>
      <c r="E352" s="467" t="s">
        <v>327</v>
      </c>
      <c r="F352" s="468" t="s">
        <v>114</v>
      </c>
      <c r="G352" s="461" t="s">
        <v>328</v>
      </c>
      <c r="H352" s="468" t="s">
        <v>122</v>
      </c>
      <c r="I352" s="468" t="s">
        <v>329</v>
      </c>
    </row>
    <row r="353" spans="3:9" ht="90" x14ac:dyDescent="0.25">
      <c r="C353" s="463" t="s">
        <v>204</v>
      </c>
      <c r="D353" s="464" t="s">
        <v>79</v>
      </c>
      <c r="E353" s="464">
        <v>1</v>
      </c>
      <c r="F353" s="464"/>
      <c r="G353" s="470">
        <v>0.9</v>
      </c>
      <c r="H353" s="471">
        <f>F353+G353</f>
        <v>0.9</v>
      </c>
      <c r="I353" s="471">
        <f>E353-H353</f>
        <v>9.9999999999999978E-2</v>
      </c>
    </row>
    <row r="357" spans="3:9" ht="15.75" thickBot="1" x14ac:dyDescent="0.3"/>
    <row r="358" spans="3:9" ht="30.75" thickBot="1" x14ac:dyDescent="0.3">
      <c r="H358" s="469" t="s">
        <v>507</v>
      </c>
      <c r="I358" s="469" t="s">
        <v>508</v>
      </c>
    </row>
    <row r="362" spans="3:9" ht="15.75" thickBot="1" x14ac:dyDescent="0.3"/>
    <row r="363" spans="3:9" x14ac:dyDescent="0.25">
      <c r="C363" s="650" t="s">
        <v>493</v>
      </c>
      <c r="D363" s="466" t="s">
        <v>381</v>
      </c>
      <c r="E363" s="467" t="s">
        <v>382</v>
      </c>
      <c r="F363" s="468" t="s">
        <v>344</v>
      </c>
      <c r="G363" s="461" t="s">
        <v>345</v>
      </c>
      <c r="H363" s="468" t="s">
        <v>342</v>
      </c>
      <c r="I363" s="468" t="s">
        <v>377</v>
      </c>
    </row>
    <row r="364" spans="3:9" ht="90" x14ac:dyDescent="0.25">
      <c r="C364" s="463" t="s">
        <v>204</v>
      </c>
      <c r="D364" s="464" t="s">
        <v>79</v>
      </c>
      <c r="E364" s="464">
        <v>1</v>
      </c>
      <c r="F364" s="464"/>
      <c r="G364" s="470">
        <v>0.9</v>
      </c>
      <c r="H364" s="471">
        <f>F364+G364</f>
        <v>0.9</v>
      </c>
      <c r="I364" s="471">
        <f>E364-H364</f>
        <v>9.9999999999999978E-2</v>
      </c>
    </row>
    <row r="368" spans="3:9" ht="15.75" thickBot="1" x14ac:dyDescent="0.3"/>
    <row r="369" spans="3:19" ht="15.75" thickBot="1" x14ac:dyDescent="0.3">
      <c r="H369" s="469" t="s">
        <v>332</v>
      </c>
      <c r="I369" s="469" t="s">
        <v>330</v>
      </c>
    </row>
    <row r="374" spans="3:19" ht="15.75" thickBot="1" x14ac:dyDescent="0.3"/>
    <row r="375" spans="3:19" x14ac:dyDescent="0.25">
      <c r="C375" s="465" t="s">
        <v>226</v>
      </c>
      <c r="D375" s="466" t="s">
        <v>326</v>
      </c>
      <c r="E375" s="467" t="s">
        <v>327</v>
      </c>
      <c r="F375" s="468" t="s">
        <v>114</v>
      </c>
      <c r="G375" s="461" t="s">
        <v>328</v>
      </c>
      <c r="H375" s="468" t="s">
        <v>122</v>
      </c>
      <c r="I375" s="468" t="s">
        <v>329</v>
      </c>
      <c r="L375" s="877" t="s">
        <v>493</v>
      </c>
      <c r="M375" s="877"/>
      <c r="N375" t="s">
        <v>381</v>
      </c>
      <c r="O375" t="s">
        <v>341</v>
      </c>
      <c r="P375" t="s">
        <v>364</v>
      </c>
      <c r="Q375" t="s">
        <v>345</v>
      </c>
      <c r="R375" t="s">
        <v>342</v>
      </c>
      <c r="S375" s="7" t="s">
        <v>377</v>
      </c>
    </row>
    <row r="376" spans="3:19" ht="75" x14ac:dyDescent="0.25">
      <c r="C376" s="463" t="s">
        <v>158</v>
      </c>
      <c r="D376" s="464" t="s">
        <v>267</v>
      </c>
      <c r="E376" s="464">
        <v>13</v>
      </c>
      <c r="F376" s="464">
        <v>12.35</v>
      </c>
      <c r="G376" s="462">
        <v>0.65</v>
      </c>
      <c r="H376" s="464">
        <f>F376+G376</f>
        <v>13</v>
      </c>
      <c r="I376" s="464">
        <f>E376-H376</f>
        <v>0</v>
      </c>
    </row>
    <row r="380" spans="3:19" ht="15.75" thickBot="1" x14ac:dyDescent="0.3"/>
    <row r="381" spans="3:19" ht="15.75" thickBot="1" x14ac:dyDescent="0.3">
      <c r="H381" s="469" t="s">
        <v>475</v>
      </c>
      <c r="I381" s="469" t="s">
        <v>504</v>
      </c>
    </row>
    <row r="387" spans="3:12" ht="15.75" thickBot="1" x14ac:dyDescent="0.3"/>
    <row r="388" spans="3:12" x14ac:dyDescent="0.25">
      <c r="C388" s="465" t="s">
        <v>226</v>
      </c>
      <c r="D388" s="466" t="s">
        <v>131</v>
      </c>
      <c r="E388" s="466" t="s">
        <v>517</v>
      </c>
      <c r="F388" s="468" t="s">
        <v>519</v>
      </c>
      <c r="G388" s="468" t="s">
        <v>520</v>
      </c>
      <c r="H388" s="468" t="s">
        <v>521</v>
      </c>
      <c r="I388" s="461" t="s">
        <v>328</v>
      </c>
      <c r="J388" s="468" t="s">
        <v>523</v>
      </c>
      <c r="K388" s="468" t="s">
        <v>518</v>
      </c>
      <c r="L388" s="468" t="s">
        <v>522</v>
      </c>
    </row>
    <row r="389" spans="3:12" ht="30" x14ac:dyDescent="0.25">
      <c r="C389" s="463" t="s">
        <v>526</v>
      </c>
      <c r="D389" s="464">
        <v>1</v>
      </c>
      <c r="E389" s="464">
        <v>30.5</v>
      </c>
      <c r="F389" s="464">
        <v>10.5</v>
      </c>
      <c r="G389" s="464">
        <v>2</v>
      </c>
      <c r="H389" s="464">
        <f>22-E389</f>
        <v>-8.5</v>
      </c>
      <c r="I389" s="462">
        <v>0.72</v>
      </c>
      <c r="J389" s="708">
        <v>194433.34</v>
      </c>
      <c r="K389" s="464">
        <v>22</v>
      </c>
      <c r="L389" s="708">
        <v>140246.999344262</v>
      </c>
    </row>
    <row r="393" spans="3:12" ht="15.75" thickBot="1" x14ac:dyDescent="0.3"/>
    <row r="394" spans="3:12" ht="30.75" thickBot="1" x14ac:dyDescent="0.3">
      <c r="H394" s="469" t="s">
        <v>525</v>
      </c>
      <c r="I394" s="469" t="s">
        <v>524</v>
      </c>
    </row>
    <row r="456" spans="2:70" ht="15" customHeight="1" thickBot="1" x14ac:dyDescent="0.3"/>
    <row r="457" spans="2:70" ht="6" hidden="1" customHeight="1" thickBot="1" x14ac:dyDescent="0.3"/>
    <row r="458" spans="2:70" ht="15" customHeight="1" x14ac:dyDescent="0.25">
      <c r="B458" s="1071" t="s">
        <v>82</v>
      </c>
      <c r="C458" s="1072"/>
      <c r="D458" s="1075" t="s">
        <v>613</v>
      </c>
      <c r="E458" s="1076"/>
      <c r="F458" s="1076"/>
      <c r="G458" s="1076"/>
      <c r="H458" s="1076"/>
      <c r="I458" s="1076"/>
      <c r="J458" s="1076"/>
      <c r="K458" s="1076"/>
      <c r="L458" s="1076"/>
      <c r="M458" s="1076"/>
      <c r="N458" s="1076"/>
      <c r="O458" s="1076"/>
      <c r="P458" s="1076"/>
      <c r="Q458" s="1076"/>
      <c r="R458" s="1076"/>
      <c r="S458" s="1076"/>
      <c r="T458" s="1076"/>
      <c r="U458" s="1076"/>
      <c r="V458" s="1076"/>
      <c r="W458" s="1076"/>
      <c r="X458" s="1076"/>
      <c r="Y458" s="1076"/>
      <c r="Z458" s="1076"/>
      <c r="AA458" s="1076"/>
      <c r="AB458" s="1076"/>
      <c r="AC458" s="1076"/>
      <c r="AD458" s="1076"/>
      <c r="AE458" s="1076"/>
      <c r="AF458" s="1076"/>
      <c r="AG458" s="1076"/>
      <c r="AH458" s="1076"/>
      <c r="AI458" s="1077"/>
      <c r="AK458" s="1071" t="s">
        <v>82</v>
      </c>
      <c r="AL458" s="1072"/>
      <c r="AM458" s="1075" t="s">
        <v>653</v>
      </c>
      <c r="AN458" s="1076"/>
      <c r="AO458" s="1076"/>
      <c r="AP458" s="1076"/>
      <c r="AQ458" s="1076"/>
      <c r="AR458" s="1076"/>
      <c r="AS458" s="1076"/>
      <c r="AT458" s="1076"/>
      <c r="AU458" s="1076"/>
      <c r="AV458" s="1076"/>
      <c r="AW458" s="1076"/>
      <c r="AX458" s="1076"/>
      <c r="AY458" s="1076"/>
      <c r="AZ458" s="1076"/>
      <c r="BA458" s="1076"/>
      <c r="BB458" s="1076"/>
      <c r="BC458" s="1076"/>
      <c r="BD458" s="1076"/>
      <c r="BE458" s="1076"/>
      <c r="BF458" s="1076"/>
      <c r="BG458" s="1076"/>
      <c r="BH458" s="1076"/>
      <c r="BI458" s="1076"/>
      <c r="BJ458" s="1076"/>
      <c r="BK458" s="1076"/>
      <c r="BL458" s="1076"/>
      <c r="BM458" s="1076"/>
      <c r="BN458" s="1076"/>
      <c r="BO458" s="1076"/>
      <c r="BP458" s="1076"/>
      <c r="BQ458" s="1076"/>
      <c r="BR458" s="1077"/>
    </row>
    <row r="459" spans="2:70" ht="68.25" customHeight="1" thickBot="1" x14ac:dyDescent="0.3">
      <c r="B459" s="1073"/>
      <c r="C459" s="1074"/>
      <c r="D459" s="1078"/>
      <c r="E459" s="1079"/>
      <c r="F459" s="1079"/>
      <c r="G459" s="1079"/>
      <c r="H459" s="1079"/>
      <c r="I459" s="1079"/>
      <c r="J459" s="1079"/>
      <c r="K459" s="1079"/>
      <c r="L459" s="1079"/>
      <c r="M459" s="1079"/>
      <c r="N459" s="1079"/>
      <c r="O459" s="1079"/>
      <c r="P459" s="1079"/>
      <c r="Q459" s="1079"/>
      <c r="R459" s="1079"/>
      <c r="S459" s="1079"/>
      <c r="T459" s="1079"/>
      <c r="U459" s="1079"/>
      <c r="V459" s="1079"/>
      <c r="W459" s="1079"/>
      <c r="X459" s="1079"/>
      <c r="Y459" s="1079"/>
      <c r="Z459" s="1079"/>
      <c r="AA459" s="1079"/>
      <c r="AB459" s="1079"/>
      <c r="AC459" s="1079"/>
      <c r="AD459" s="1079"/>
      <c r="AE459" s="1079"/>
      <c r="AF459" s="1079"/>
      <c r="AG459" s="1079"/>
      <c r="AH459" s="1079"/>
      <c r="AI459" s="1080"/>
      <c r="AK459" s="1073"/>
      <c r="AL459" s="1074"/>
      <c r="AM459" s="1078"/>
      <c r="AN459" s="1079"/>
      <c r="AO459" s="1079"/>
      <c r="AP459" s="1079"/>
      <c r="AQ459" s="1079"/>
      <c r="AR459" s="1079"/>
      <c r="AS459" s="1079"/>
      <c r="AT459" s="1079"/>
      <c r="AU459" s="1079"/>
      <c r="AV459" s="1079"/>
      <c r="AW459" s="1079"/>
      <c r="AX459" s="1079"/>
      <c r="AY459" s="1079"/>
      <c r="AZ459" s="1079"/>
      <c r="BA459" s="1079"/>
      <c r="BB459" s="1079"/>
      <c r="BC459" s="1079"/>
      <c r="BD459" s="1079"/>
      <c r="BE459" s="1079"/>
      <c r="BF459" s="1079"/>
      <c r="BG459" s="1079"/>
      <c r="BH459" s="1079"/>
      <c r="BI459" s="1079"/>
      <c r="BJ459" s="1079"/>
      <c r="BK459" s="1079"/>
      <c r="BL459" s="1079"/>
      <c r="BM459" s="1079"/>
      <c r="BN459" s="1079"/>
      <c r="BO459" s="1079"/>
      <c r="BP459" s="1079"/>
      <c r="BQ459" s="1079"/>
      <c r="BR459" s="1080"/>
    </row>
    <row r="460" spans="2:70" ht="46.5" thickBot="1" x14ac:dyDescent="0.3">
      <c r="B460" s="1065" t="s">
        <v>536</v>
      </c>
      <c r="C460" s="1066"/>
      <c r="D460" s="672">
        <v>1</v>
      </c>
      <c r="E460" s="672">
        <v>2</v>
      </c>
      <c r="F460" s="672">
        <v>3</v>
      </c>
      <c r="G460" s="672">
        <v>4</v>
      </c>
      <c r="H460" s="672">
        <v>5</v>
      </c>
      <c r="I460" s="672">
        <v>6</v>
      </c>
      <c r="J460" s="672">
        <v>7</v>
      </c>
      <c r="K460" s="672">
        <v>8</v>
      </c>
      <c r="L460" s="672">
        <v>9</v>
      </c>
      <c r="M460" s="672">
        <v>10</v>
      </c>
      <c r="N460" s="672">
        <v>11</v>
      </c>
      <c r="O460" s="672">
        <v>12</v>
      </c>
      <c r="P460" s="672">
        <v>13</v>
      </c>
      <c r="Q460" s="672">
        <v>14</v>
      </c>
      <c r="R460" s="672">
        <v>15</v>
      </c>
      <c r="S460" s="672">
        <v>16</v>
      </c>
      <c r="T460" s="672">
        <v>17</v>
      </c>
      <c r="U460" s="672">
        <v>18</v>
      </c>
      <c r="V460" s="672">
        <v>19</v>
      </c>
      <c r="W460" s="672">
        <v>20</v>
      </c>
      <c r="X460" s="672">
        <v>21</v>
      </c>
      <c r="Y460" s="672">
        <v>22</v>
      </c>
      <c r="Z460" s="672">
        <v>23</v>
      </c>
      <c r="AA460" s="672">
        <v>24</v>
      </c>
      <c r="AB460" s="672">
        <v>25</v>
      </c>
      <c r="AC460" s="672">
        <v>26</v>
      </c>
      <c r="AD460" s="672">
        <v>27</v>
      </c>
      <c r="AE460" s="672">
        <v>28</v>
      </c>
      <c r="AF460" s="672">
        <v>29</v>
      </c>
      <c r="AG460" s="672">
        <v>30</v>
      </c>
      <c r="AH460" s="672">
        <v>31</v>
      </c>
      <c r="AI460" s="673" t="s">
        <v>509</v>
      </c>
      <c r="AK460" s="1065" t="s">
        <v>536</v>
      </c>
      <c r="AL460" s="1066"/>
      <c r="AM460" s="672">
        <v>1</v>
      </c>
      <c r="AN460" s="672">
        <v>2</v>
      </c>
      <c r="AO460" s="672">
        <v>3</v>
      </c>
      <c r="AP460" s="672">
        <v>4</v>
      </c>
      <c r="AQ460" s="672">
        <v>5</v>
      </c>
      <c r="AR460" s="672">
        <v>6</v>
      </c>
      <c r="AS460" s="672">
        <v>7</v>
      </c>
      <c r="AT460" s="672">
        <v>8</v>
      </c>
      <c r="AU460" s="672">
        <v>9</v>
      </c>
      <c r="AV460" s="672">
        <v>10</v>
      </c>
      <c r="AW460" s="672">
        <v>11</v>
      </c>
      <c r="AX460" s="672">
        <v>12</v>
      </c>
      <c r="AY460" s="672">
        <v>13</v>
      </c>
      <c r="AZ460" s="672">
        <v>14</v>
      </c>
      <c r="BA460" s="672">
        <v>15</v>
      </c>
      <c r="BB460" s="672">
        <v>16</v>
      </c>
      <c r="BC460" s="672">
        <v>17</v>
      </c>
      <c r="BD460" s="672">
        <v>18</v>
      </c>
      <c r="BE460" s="672">
        <v>19</v>
      </c>
      <c r="BF460" s="672">
        <v>20</v>
      </c>
      <c r="BG460" s="672">
        <v>21</v>
      </c>
      <c r="BH460" s="672">
        <v>22</v>
      </c>
      <c r="BI460" s="672">
        <v>23</v>
      </c>
      <c r="BJ460" s="672">
        <v>24</v>
      </c>
      <c r="BK460" s="672">
        <v>25</v>
      </c>
      <c r="BL460" s="672">
        <v>26</v>
      </c>
      <c r="BM460" s="672">
        <v>27</v>
      </c>
      <c r="BN460" s="672">
        <v>28</v>
      </c>
      <c r="BO460" s="672">
        <v>29</v>
      </c>
      <c r="BP460" s="672">
        <v>30</v>
      </c>
      <c r="BQ460" s="672">
        <v>31</v>
      </c>
      <c r="BR460" s="673" t="s">
        <v>509</v>
      </c>
    </row>
    <row r="461" spans="2:70" ht="46.5" thickBot="1" x14ac:dyDescent="0.3">
      <c r="B461" s="1067"/>
      <c r="C461" s="1068"/>
      <c r="D461" s="674" t="s">
        <v>511</v>
      </c>
      <c r="E461" s="674" t="s">
        <v>512</v>
      </c>
      <c r="F461" s="674" t="s">
        <v>513</v>
      </c>
      <c r="G461" s="674" t="s">
        <v>514</v>
      </c>
      <c r="H461" s="674" t="s">
        <v>515</v>
      </c>
      <c r="I461" s="674" t="s">
        <v>510</v>
      </c>
      <c r="J461" s="674" t="s">
        <v>511</v>
      </c>
      <c r="K461" s="674" t="s">
        <v>511</v>
      </c>
      <c r="L461" s="674" t="s">
        <v>512</v>
      </c>
      <c r="M461" s="674" t="s">
        <v>513</v>
      </c>
      <c r="N461" s="674" t="s">
        <v>514</v>
      </c>
      <c r="O461" s="674" t="s">
        <v>515</v>
      </c>
      <c r="P461" s="674" t="s">
        <v>510</v>
      </c>
      <c r="Q461" s="674" t="s">
        <v>511</v>
      </c>
      <c r="R461" s="674" t="s">
        <v>511</v>
      </c>
      <c r="S461" s="674" t="s">
        <v>512</v>
      </c>
      <c r="T461" s="674" t="s">
        <v>513</v>
      </c>
      <c r="U461" s="674" t="s">
        <v>514</v>
      </c>
      <c r="V461" s="674" t="s">
        <v>515</v>
      </c>
      <c r="W461" s="674" t="s">
        <v>510</v>
      </c>
      <c r="X461" s="674" t="s">
        <v>511</v>
      </c>
      <c r="Y461" s="674" t="s">
        <v>511</v>
      </c>
      <c r="Z461" s="674" t="s">
        <v>512</v>
      </c>
      <c r="AA461" s="674" t="s">
        <v>513</v>
      </c>
      <c r="AB461" s="674" t="s">
        <v>514</v>
      </c>
      <c r="AC461" s="674" t="s">
        <v>515</v>
      </c>
      <c r="AD461" s="674" t="s">
        <v>510</v>
      </c>
      <c r="AE461" s="674" t="s">
        <v>511</v>
      </c>
      <c r="AF461" s="674" t="s">
        <v>511</v>
      </c>
      <c r="AG461" s="674" t="s">
        <v>512</v>
      </c>
      <c r="AH461" s="674" t="s">
        <v>513</v>
      </c>
      <c r="AI461" s="675" t="s">
        <v>516</v>
      </c>
      <c r="AK461" s="1067"/>
      <c r="AL461" s="1068"/>
      <c r="AM461" s="674" t="s">
        <v>514</v>
      </c>
      <c r="AN461" s="674" t="s">
        <v>515</v>
      </c>
      <c r="AO461" s="674" t="s">
        <v>510</v>
      </c>
      <c r="AP461" s="674" t="s">
        <v>511</v>
      </c>
      <c r="AQ461" s="674" t="s">
        <v>511</v>
      </c>
      <c r="AR461" s="674" t="s">
        <v>512</v>
      </c>
      <c r="AS461" s="674" t="s">
        <v>513</v>
      </c>
      <c r="AT461" s="674" t="s">
        <v>514</v>
      </c>
      <c r="AU461" s="674" t="s">
        <v>515</v>
      </c>
      <c r="AV461" s="674" t="s">
        <v>510</v>
      </c>
      <c r="AW461" s="674" t="s">
        <v>511</v>
      </c>
      <c r="AX461" s="674" t="s">
        <v>511</v>
      </c>
      <c r="AY461" s="674" t="s">
        <v>512</v>
      </c>
      <c r="AZ461" s="674" t="s">
        <v>513</v>
      </c>
      <c r="BA461" s="674" t="s">
        <v>514</v>
      </c>
      <c r="BB461" s="674" t="s">
        <v>515</v>
      </c>
      <c r="BC461" s="674" t="s">
        <v>510</v>
      </c>
      <c r="BD461" s="674" t="s">
        <v>511</v>
      </c>
      <c r="BE461" s="674" t="s">
        <v>511</v>
      </c>
      <c r="BF461" s="674" t="s">
        <v>512</v>
      </c>
      <c r="BG461" s="674" t="s">
        <v>513</v>
      </c>
      <c r="BH461" s="674" t="s">
        <v>514</v>
      </c>
      <c r="BI461" s="674" t="s">
        <v>515</v>
      </c>
      <c r="BJ461" s="674" t="s">
        <v>510</v>
      </c>
      <c r="BK461" s="674" t="s">
        <v>511</v>
      </c>
      <c r="BL461" s="674" t="s">
        <v>511</v>
      </c>
      <c r="BM461" s="674" t="s">
        <v>512</v>
      </c>
      <c r="BN461" s="674" t="s">
        <v>513</v>
      </c>
      <c r="BO461" s="674" t="s">
        <v>514</v>
      </c>
      <c r="BP461" s="674" t="s">
        <v>515</v>
      </c>
      <c r="BQ461" s="674" t="s">
        <v>513</v>
      </c>
      <c r="BR461" s="675" t="s">
        <v>516</v>
      </c>
    </row>
    <row r="462" spans="2:70" ht="62.25" hidden="1" thickBot="1" x14ac:dyDescent="0.3">
      <c r="B462" s="1067"/>
      <c r="C462" s="1068"/>
      <c r="D462" s="676"/>
      <c r="E462" s="677"/>
      <c r="F462" s="677"/>
      <c r="G462" s="678"/>
      <c r="H462" s="676"/>
      <c r="I462" s="677"/>
      <c r="J462" s="677"/>
      <c r="K462" s="677"/>
      <c r="L462" s="677"/>
      <c r="M462" s="677"/>
      <c r="N462" s="678"/>
      <c r="O462" s="676"/>
      <c r="P462" s="677"/>
      <c r="Q462" s="679"/>
      <c r="R462" s="677"/>
      <c r="S462" s="677"/>
      <c r="T462" s="677"/>
      <c r="U462" s="678"/>
      <c r="V462" s="676"/>
      <c r="W462" s="677"/>
      <c r="X462" s="677"/>
      <c r="Y462" s="677"/>
      <c r="Z462" s="677"/>
      <c r="AA462" s="677"/>
      <c r="AB462" s="677"/>
      <c r="AC462" s="677"/>
      <c r="AD462" s="677"/>
      <c r="AE462" s="677"/>
      <c r="AF462" s="680">
        <v>1</v>
      </c>
      <c r="AG462" s="680">
        <v>1</v>
      </c>
      <c r="AH462" s="678"/>
      <c r="AI462" s="681">
        <f>SUM(D462:AH462)</f>
        <v>2</v>
      </c>
      <c r="AK462" s="1067"/>
      <c r="AL462" s="1068"/>
      <c r="AM462" s="676"/>
      <c r="AN462" s="677"/>
      <c r="AO462" s="677"/>
      <c r="AP462" s="678"/>
      <c r="AQ462" s="676"/>
      <c r="AR462" s="677"/>
      <c r="AS462" s="677"/>
      <c r="AT462" s="677"/>
      <c r="AU462" s="677"/>
      <c r="AV462" s="677"/>
      <c r="AW462" s="678"/>
      <c r="AX462" s="676"/>
      <c r="AY462" s="677"/>
      <c r="AZ462" s="679"/>
      <c r="BA462" s="677"/>
      <c r="BB462" s="677"/>
      <c r="BC462" s="677"/>
      <c r="BD462" s="678"/>
      <c r="BE462" s="676"/>
      <c r="BF462" s="677"/>
      <c r="BG462" s="677"/>
      <c r="BH462" s="677"/>
      <c r="BI462" s="677"/>
      <c r="BJ462" s="677"/>
      <c r="BK462" s="677"/>
      <c r="BL462" s="677"/>
      <c r="BM462" s="677"/>
      <c r="BN462" s="677"/>
      <c r="BO462" s="680">
        <v>1</v>
      </c>
      <c r="BP462" s="680">
        <v>1</v>
      </c>
      <c r="BQ462" s="678"/>
      <c r="BR462" s="681">
        <f>SUM(AM462:BQ462)</f>
        <v>2</v>
      </c>
    </row>
    <row r="463" spans="2:70" ht="62.25" hidden="1" thickBot="1" x14ac:dyDescent="0.3">
      <c r="B463" s="1067"/>
      <c r="C463" s="1068"/>
      <c r="D463" s="677"/>
      <c r="E463" s="677"/>
      <c r="F463" s="677"/>
      <c r="G463" s="677"/>
      <c r="H463" s="677"/>
      <c r="I463" s="677"/>
      <c r="J463" s="677"/>
      <c r="K463" s="677"/>
      <c r="L463" s="677"/>
      <c r="M463" s="677"/>
      <c r="N463" s="677"/>
      <c r="O463" s="677"/>
      <c r="P463" s="677"/>
      <c r="Q463" s="677"/>
      <c r="R463" s="680">
        <v>1</v>
      </c>
      <c r="S463" s="677"/>
      <c r="T463" s="677"/>
      <c r="U463" s="677"/>
      <c r="V463" s="677"/>
      <c r="W463" s="677"/>
      <c r="X463" s="677"/>
      <c r="Y463" s="677"/>
      <c r="Z463" s="677"/>
      <c r="AA463" s="677"/>
      <c r="AB463" s="678"/>
      <c r="AC463" s="682"/>
      <c r="AD463" s="677"/>
      <c r="AE463" s="677"/>
      <c r="AF463" s="677"/>
      <c r="AG463" s="677"/>
      <c r="AH463" s="683"/>
      <c r="AI463" s="681">
        <f>SUM(D463:AH463)</f>
        <v>1</v>
      </c>
      <c r="AK463" s="1067"/>
      <c r="AL463" s="1068"/>
      <c r="AM463" s="677"/>
      <c r="AN463" s="677"/>
      <c r="AO463" s="677"/>
      <c r="AP463" s="677"/>
      <c r="AQ463" s="677"/>
      <c r="AR463" s="677"/>
      <c r="AS463" s="677"/>
      <c r="AT463" s="677"/>
      <c r="AU463" s="677"/>
      <c r="AV463" s="677"/>
      <c r="AW463" s="677"/>
      <c r="AX463" s="677"/>
      <c r="AY463" s="677"/>
      <c r="AZ463" s="677"/>
      <c r="BA463" s="680">
        <v>1</v>
      </c>
      <c r="BB463" s="677"/>
      <c r="BC463" s="677"/>
      <c r="BD463" s="677"/>
      <c r="BE463" s="677"/>
      <c r="BF463" s="677"/>
      <c r="BG463" s="677"/>
      <c r="BH463" s="677"/>
      <c r="BI463" s="677"/>
      <c r="BJ463" s="677"/>
      <c r="BK463" s="678"/>
      <c r="BL463" s="682"/>
      <c r="BM463" s="677"/>
      <c r="BN463" s="677"/>
      <c r="BO463" s="677"/>
      <c r="BP463" s="677"/>
      <c r="BQ463" s="683"/>
      <c r="BR463" s="681">
        <f>SUM(AM463:BQ463)</f>
        <v>1</v>
      </c>
    </row>
    <row r="464" spans="2:70" ht="62.25" hidden="1" thickBot="1" x14ac:dyDescent="0.3">
      <c r="B464" s="1067"/>
      <c r="C464" s="1068"/>
      <c r="D464" s="677"/>
      <c r="E464" s="680">
        <v>1</v>
      </c>
      <c r="F464" s="680">
        <v>1</v>
      </c>
      <c r="G464" s="680">
        <v>1</v>
      </c>
      <c r="H464" s="680">
        <v>1</v>
      </c>
      <c r="I464" s="680">
        <v>1</v>
      </c>
      <c r="J464" s="680">
        <v>1</v>
      </c>
      <c r="K464" s="680">
        <v>1</v>
      </c>
      <c r="L464" s="680">
        <v>1</v>
      </c>
      <c r="M464" s="680">
        <v>1</v>
      </c>
      <c r="N464" s="677"/>
      <c r="O464" s="677"/>
      <c r="P464" s="677"/>
      <c r="Q464" s="677"/>
      <c r="R464" s="677"/>
      <c r="S464" s="677"/>
      <c r="T464" s="677"/>
      <c r="U464" s="677"/>
      <c r="V464" s="677"/>
      <c r="W464" s="677"/>
      <c r="X464" s="677"/>
      <c r="Y464" s="677"/>
      <c r="Z464" s="677"/>
      <c r="AA464" s="677"/>
      <c r="AB464" s="678"/>
      <c r="AC464" s="682"/>
      <c r="AD464" s="677"/>
      <c r="AE464" s="677"/>
      <c r="AF464" s="677"/>
      <c r="AG464" s="677"/>
      <c r="AH464" s="683"/>
      <c r="AI464" s="681">
        <f>SUM(D464:AH464)</f>
        <v>9</v>
      </c>
      <c r="AK464" s="1067"/>
      <c r="AL464" s="1068"/>
      <c r="AM464" s="677"/>
      <c r="AN464" s="680">
        <v>1</v>
      </c>
      <c r="AO464" s="680">
        <v>1</v>
      </c>
      <c r="AP464" s="680">
        <v>1</v>
      </c>
      <c r="AQ464" s="680">
        <v>1</v>
      </c>
      <c r="AR464" s="680">
        <v>1</v>
      </c>
      <c r="AS464" s="680">
        <v>1</v>
      </c>
      <c r="AT464" s="680">
        <v>1</v>
      </c>
      <c r="AU464" s="680">
        <v>1</v>
      </c>
      <c r="AV464" s="680">
        <v>1</v>
      </c>
      <c r="AW464" s="677"/>
      <c r="AX464" s="677"/>
      <c r="AY464" s="677"/>
      <c r="AZ464" s="677"/>
      <c r="BA464" s="677"/>
      <c r="BB464" s="677"/>
      <c r="BC464" s="677"/>
      <c r="BD464" s="677"/>
      <c r="BE464" s="677"/>
      <c r="BF464" s="677"/>
      <c r="BG464" s="677"/>
      <c r="BH464" s="677"/>
      <c r="BI464" s="677"/>
      <c r="BJ464" s="677"/>
      <c r="BK464" s="678"/>
      <c r="BL464" s="682"/>
      <c r="BM464" s="677"/>
      <c r="BN464" s="677"/>
      <c r="BO464" s="677"/>
      <c r="BP464" s="677"/>
      <c r="BQ464" s="683"/>
      <c r="BR464" s="681">
        <f>SUM(AM464:BQ464)</f>
        <v>9</v>
      </c>
    </row>
    <row r="465" spans="2:70" ht="62.25" hidden="1" thickBot="1" x14ac:dyDescent="0.3">
      <c r="B465" s="1067"/>
      <c r="C465" s="1068"/>
      <c r="D465" s="677"/>
      <c r="E465" s="677"/>
      <c r="F465" s="677"/>
      <c r="G465" s="677"/>
      <c r="H465" s="677"/>
      <c r="I465" s="677"/>
      <c r="J465" s="677"/>
      <c r="K465" s="677"/>
      <c r="L465" s="677"/>
      <c r="M465" s="677"/>
      <c r="N465" s="677"/>
      <c r="O465" s="677"/>
      <c r="P465" s="677"/>
      <c r="Q465" s="677"/>
      <c r="R465" s="677"/>
      <c r="S465" s="677"/>
      <c r="T465" s="680">
        <v>1</v>
      </c>
      <c r="U465" s="680">
        <v>1</v>
      </c>
      <c r="V465" s="680">
        <v>1</v>
      </c>
      <c r="W465" s="680">
        <v>1</v>
      </c>
      <c r="X465" s="680">
        <v>1</v>
      </c>
      <c r="Y465" s="680">
        <v>1</v>
      </c>
      <c r="Z465" s="677"/>
      <c r="AA465" s="677"/>
      <c r="AB465" s="678"/>
      <c r="AC465" s="682"/>
      <c r="AD465" s="677"/>
      <c r="AE465" s="677"/>
      <c r="AF465" s="677"/>
      <c r="AG465" s="677"/>
      <c r="AH465" s="683"/>
      <c r="AI465" s="681">
        <f>SUM(D465:AH465)</f>
        <v>6</v>
      </c>
      <c r="AK465" s="1067"/>
      <c r="AL465" s="1068"/>
      <c r="AM465" s="677"/>
      <c r="AN465" s="677"/>
      <c r="AO465" s="677"/>
      <c r="AP465" s="677"/>
      <c r="AQ465" s="677"/>
      <c r="AR465" s="677"/>
      <c r="AS465" s="677"/>
      <c r="AT465" s="677"/>
      <c r="AU465" s="677"/>
      <c r="AV465" s="677"/>
      <c r="AW465" s="677"/>
      <c r="AX465" s="677"/>
      <c r="AY465" s="677"/>
      <c r="AZ465" s="677"/>
      <c r="BA465" s="677"/>
      <c r="BB465" s="677"/>
      <c r="BC465" s="680">
        <v>1</v>
      </c>
      <c r="BD465" s="680">
        <v>1</v>
      </c>
      <c r="BE465" s="680">
        <v>1</v>
      </c>
      <c r="BF465" s="680">
        <v>1</v>
      </c>
      <c r="BG465" s="680">
        <v>1</v>
      </c>
      <c r="BH465" s="680">
        <v>1</v>
      </c>
      <c r="BI465" s="677"/>
      <c r="BJ465" s="677"/>
      <c r="BK465" s="678"/>
      <c r="BL465" s="682"/>
      <c r="BM465" s="677"/>
      <c r="BN465" s="677"/>
      <c r="BO465" s="677"/>
      <c r="BP465" s="677"/>
      <c r="BQ465" s="683"/>
      <c r="BR465" s="681">
        <f>SUM(AM465:BQ465)</f>
        <v>6</v>
      </c>
    </row>
    <row r="466" spans="2:70" ht="62.25" thickBot="1" x14ac:dyDescent="0.3">
      <c r="B466" s="1069"/>
      <c r="C466" s="1070"/>
      <c r="D466" s="684">
        <v>1</v>
      </c>
      <c r="E466" s="684">
        <v>1</v>
      </c>
      <c r="F466" s="685"/>
      <c r="G466" s="685"/>
      <c r="H466" s="684">
        <v>1</v>
      </c>
      <c r="I466" s="685"/>
      <c r="J466" s="685"/>
      <c r="K466" s="684">
        <v>1</v>
      </c>
      <c r="L466" s="684">
        <v>1</v>
      </c>
      <c r="M466" s="685"/>
      <c r="N466" s="685"/>
      <c r="O466" s="684">
        <v>1</v>
      </c>
      <c r="P466" s="685"/>
      <c r="Q466" s="685"/>
      <c r="R466" s="685"/>
      <c r="S466" s="684">
        <v>1</v>
      </c>
      <c r="T466" s="684">
        <v>1</v>
      </c>
      <c r="U466" s="684">
        <v>1</v>
      </c>
      <c r="V466" s="684">
        <v>1</v>
      </c>
      <c r="W466" s="684">
        <v>1</v>
      </c>
      <c r="X466" s="684">
        <v>1</v>
      </c>
      <c r="Y466" s="684">
        <v>1</v>
      </c>
      <c r="Z466" s="684">
        <v>1</v>
      </c>
      <c r="AA466" s="684">
        <v>1</v>
      </c>
      <c r="AB466" s="684">
        <v>1</v>
      </c>
      <c r="AC466" s="684">
        <v>1</v>
      </c>
      <c r="AD466" s="684">
        <v>1</v>
      </c>
      <c r="AE466" s="684">
        <v>1</v>
      </c>
      <c r="AF466" s="684">
        <v>1</v>
      </c>
      <c r="AG466" s="684">
        <v>1</v>
      </c>
      <c r="AH466" s="684">
        <v>1</v>
      </c>
      <c r="AI466" s="686">
        <f>SUM(D466:AH466)</f>
        <v>22</v>
      </c>
      <c r="AK466" s="1069"/>
      <c r="AL466" s="1070"/>
      <c r="AM466" s="684">
        <v>1</v>
      </c>
      <c r="AN466" s="827">
        <v>1</v>
      </c>
      <c r="AO466" s="827">
        <v>1</v>
      </c>
      <c r="AP466" s="827">
        <v>1</v>
      </c>
      <c r="AQ466" s="827">
        <v>1</v>
      </c>
      <c r="AR466" s="827">
        <v>1</v>
      </c>
      <c r="AS466" s="827">
        <v>1</v>
      </c>
      <c r="AT466" s="827">
        <v>1</v>
      </c>
      <c r="AU466" s="827">
        <v>1</v>
      </c>
      <c r="AV466" s="827">
        <v>1</v>
      </c>
      <c r="AW466" s="827">
        <v>1</v>
      </c>
      <c r="AX466" s="827">
        <v>1</v>
      </c>
      <c r="AY466" s="827">
        <v>1</v>
      </c>
      <c r="AZ466" s="827">
        <v>1</v>
      </c>
      <c r="BA466" s="685"/>
      <c r="BB466" s="685"/>
      <c r="BC466" s="685"/>
      <c r="BD466" s="685"/>
      <c r="BE466" s="685"/>
      <c r="BF466" s="685"/>
      <c r="BG466" s="685"/>
      <c r="BH466" s="685"/>
      <c r="BI466" s="685"/>
      <c r="BJ466" s="685"/>
      <c r="BK466" s="685"/>
      <c r="BL466" s="684">
        <v>1</v>
      </c>
      <c r="BM466" s="684">
        <v>1</v>
      </c>
      <c r="BN466" s="684">
        <v>1</v>
      </c>
      <c r="BO466" s="684">
        <v>1</v>
      </c>
      <c r="BP466" s="684">
        <v>1</v>
      </c>
      <c r="BQ466" s="685"/>
      <c r="BR466" s="686">
        <f>SUM(AM466:BP466)</f>
        <v>19</v>
      </c>
    </row>
    <row r="467" spans="2:70" ht="15.75" x14ac:dyDescent="0.25">
      <c r="B467" s="687"/>
      <c r="C467" s="688"/>
      <c r="D467" s="689"/>
      <c r="E467" s="689"/>
      <c r="F467" s="689"/>
      <c r="G467" s="689"/>
      <c r="H467" s="689"/>
      <c r="I467" s="689"/>
      <c r="J467" s="689"/>
      <c r="K467" s="689"/>
      <c r="L467" s="689"/>
      <c r="M467" s="689"/>
      <c r="N467" s="689"/>
      <c r="O467" s="689"/>
      <c r="P467" s="689"/>
      <c r="Q467" s="689"/>
      <c r="R467" s="689"/>
      <c r="S467" s="689"/>
      <c r="T467" s="689"/>
      <c r="U467" s="689"/>
      <c r="AC467" s="689"/>
      <c r="AD467" s="689"/>
      <c r="AE467" s="689"/>
      <c r="AF467" s="689"/>
      <c r="AG467" s="689"/>
      <c r="AH467" s="689"/>
      <c r="AI467" s="690"/>
      <c r="AK467" s="687"/>
      <c r="AL467" s="688"/>
      <c r="AM467" s="689"/>
      <c r="AN467" s="689"/>
      <c r="AO467" s="689"/>
      <c r="AP467" s="689"/>
      <c r="AQ467" s="689"/>
      <c r="AR467" s="689"/>
      <c r="AS467" s="689"/>
      <c r="AT467" s="689"/>
      <c r="AU467" s="689"/>
      <c r="AV467" s="689"/>
      <c r="AW467" s="689"/>
      <c r="AX467" s="689"/>
      <c r="AY467" s="689"/>
      <c r="AZ467" s="689"/>
      <c r="BA467" s="689"/>
      <c r="BB467" s="689"/>
      <c r="BC467" s="689"/>
      <c r="BD467" s="689"/>
      <c r="BL467" s="689"/>
      <c r="BM467" s="689"/>
      <c r="BN467" s="689"/>
      <c r="BO467" s="689"/>
      <c r="BP467" s="689"/>
      <c r="BQ467" s="689"/>
      <c r="BR467" s="690"/>
    </row>
    <row r="468" spans="2:70" ht="32.25" thickBot="1" x14ac:dyDescent="0.55000000000000004">
      <c r="B468" s="691"/>
      <c r="C468" s="692"/>
      <c r="D468" s="693"/>
      <c r="E468" s="694"/>
      <c r="F468" s="693"/>
      <c r="G468" s="695"/>
      <c r="H468" s="693"/>
      <c r="I468" s="696"/>
      <c r="J468" s="693"/>
      <c r="K468" s="693"/>
      <c r="L468" s="693"/>
      <c r="M468" s="697"/>
      <c r="N468" s="693"/>
      <c r="O468" s="698"/>
      <c r="P468" s="693"/>
      <c r="Q468" s="693"/>
      <c r="R468" s="693"/>
      <c r="S468" s="693"/>
      <c r="T468" s="693"/>
      <c r="U468" s="693"/>
      <c r="AC468" s="693"/>
      <c r="AD468" s="693"/>
      <c r="AE468" s="693"/>
      <c r="AF468" s="693"/>
      <c r="AG468" s="693"/>
      <c r="AH468" s="693"/>
      <c r="AI468" s="699"/>
      <c r="AK468" s="691"/>
      <c r="AL468" s="692"/>
      <c r="AM468" s="693"/>
      <c r="AN468" s="694"/>
      <c r="AO468" s="693"/>
      <c r="AP468" s="695"/>
      <c r="AQ468" s="693"/>
      <c r="AR468" s="696"/>
      <c r="AS468" s="693"/>
      <c r="AT468" s="693"/>
      <c r="AU468" s="693"/>
      <c r="AV468" s="697"/>
      <c r="AW468" s="693"/>
      <c r="AX468" s="698"/>
      <c r="AY468" s="693"/>
      <c r="AZ468" s="693"/>
      <c r="BA468" s="693"/>
      <c r="BB468" s="693"/>
      <c r="BC468" s="693"/>
      <c r="BD468" s="693"/>
      <c r="BL468" s="693"/>
      <c r="BM468" s="693"/>
      <c r="BN468" s="693"/>
      <c r="BO468" s="693"/>
      <c r="BP468" s="693"/>
      <c r="BQ468" s="693"/>
      <c r="BR468" s="699"/>
    </row>
    <row r="469" spans="2:70" ht="62.25" thickBot="1" x14ac:dyDescent="0.95">
      <c r="B469" s="687"/>
      <c r="C469" s="705"/>
      <c r="D469" s="700" t="s">
        <v>537</v>
      </c>
      <c r="E469" s="689"/>
      <c r="F469" s="689"/>
      <c r="G469" s="689"/>
      <c r="H469" s="689"/>
      <c r="I469" s="689"/>
      <c r="J469" s="689"/>
      <c r="K469" s="781"/>
      <c r="L469" s="781"/>
      <c r="M469" s="782"/>
      <c r="N469" s="781"/>
      <c r="O469" s="780"/>
      <c r="P469" s="781"/>
      <c r="Q469" s="781"/>
      <c r="R469" s="781"/>
      <c r="S469" s="781"/>
      <c r="T469" s="781"/>
      <c r="U469" s="781"/>
      <c r="AC469" s="689"/>
      <c r="AD469" s="689"/>
      <c r="AE469" s="689"/>
      <c r="AF469" s="689"/>
      <c r="AG469" s="689"/>
      <c r="AH469" s="689"/>
      <c r="AI469" s="689"/>
      <c r="AK469" s="687"/>
      <c r="AL469" s="705"/>
      <c r="AM469" s="700" t="s">
        <v>537</v>
      </c>
      <c r="AN469" s="689"/>
      <c r="AO469" s="689"/>
      <c r="AP469" s="689"/>
      <c r="AQ469" s="689"/>
      <c r="AR469" s="689"/>
      <c r="AS469" s="689"/>
      <c r="AT469" s="781"/>
      <c r="AU469" s="781"/>
      <c r="AV469" s="782"/>
      <c r="AW469" s="781"/>
      <c r="AX469" s="780"/>
      <c r="AY469" s="781"/>
      <c r="AZ469" s="781"/>
      <c r="BA469" s="781"/>
      <c r="BB469" s="781"/>
      <c r="BC469" s="781"/>
      <c r="BD469" s="781"/>
      <c r="BL469" s="689"/>
      <c r="BM469" s="689"/>
      <c r="BN469" s="689"/>
      <c r="BO469" s="689"/>
      <c r="BP469" s="689"/>
      <c r="BQ469" s="689"/>
      <c r="BR469" s="689"/>
    </row>
    <row r="470" spans="2:70" ht="31.5" x14ac:dyDescent="0.5">
      <c r="B470" s="687"/>
      <c r="K470" s="689"/>
      <c r="L470" s="689"/>
      <c r="M470" s="697"/>
      <c r="N470" s="689"/>
      <c r="O470" s="701"/>
      <c r="P470" s="689"/>
      <c r="Q470" s="689"/>
      <c r="R470" s="689"/>
      <c r="S470" s="689"/>
      <c r="T470" s="689"/>
      <c r="U470" s="689"/>
      <c r="AC470" s="689"/>
      <c r="AD470" s="689"/>
      <c r="AE470" s="689"/>
      <c r="AF470" s="689"/>
      <c r="AG470" s="689"/>
      <c r="AH470" s="689"/>
      <c r="AI470" s="689"/>
    </row>
    <row r="471" spans="2:70" ht="61.5" x14ac:dyDescent="0.9">
      <c r="B471" s="687"/>
      <c r="C471" s="688"/>
      <c r="D471" s="702"/>
      <c r="E471" s="689"/>
      <c r="F471" s="690"/>
      <c r="G471" s="689"/>
      <c r="H471" s="703"/>
      <c r="I471" s="703"/>
      <c r="J471" s="703"/>
      <c r="K471" s="703"/>
      <c r="L471" s="703"/>
      <c r="M471" s="697"/>
      <c r="N471" s="703"/>
      <c r="O471" s="704"/>
      <c r="P471" s="703"/>
      <c r="Q471" s="703"/>
      <c r="R471" s="703"/>
      <c r="S471" s="703"/>
      <c r="T471" s="703"/>
      <c r="U471" s="703"/>
      <c r="AC471" s="703"/>
      <c r="AD471" s="703"/>
      <c r="AE471" s="703"/>
      <c r="AF471" s="703"/>
      <c r="AG471" s="703"/>
      <c r="AH471" s="703"/>
      <c r="AI471" s="703"/>
    </row>
    <row r="472" spans="2:70" ht="61.5" x14ac:dyDescent="0.9">
      <c r="B472" s="687"/>
      <c r="K472" s="689"/>
      <c r="L472" s="689"/>
      <c r="M472" s="697"/>
      <c r="N472" s="689"/>
      <c r="O472" s="701"/>
      <c r="P472" s="707"/>
      <c r="Q472" s="689"/>
      <c r="R472" s="689"/>
      <c r="S472" s="689"/>
      <c r="T472" s="689"/>
      <c r="U472" s="706"/>
      <c r="AC472" s="706"/>
      <c r="AD472" s="706"/>
      <c r="AE472" s="706"/>
      <c r="AF472" s="706"/>
      <c r="AG472" s="706"/>
      <c r="AH472" s="706"/>
      <c r="AI472" s="706"/>
    </row>
    <row r="480" spans="2:70" ht="15.75" thickBot="1" x14ac:dyDescent="0.3"/>
    <row r="481" spans="3:9" x14ac:dyDescent="0.25">
      <c r="C481" s="465" t="s">
        <v>226</v>
      </c>
      <c r="D481" s="466" t="s">
        <v>326</v>
      </c>
      <c r="E481" s="467" t="s">
        <v>327</v>
      </c>
      <c r="F481" s="468" t="s">
        <v>114</v>
      </c>
      <c r="G481" s="461" t="s">
        <v>328</v>
      </c>
      <c r="H481" s="468" t="s">
        <v>122</v>
      </c>
      <c r="I481" s="468" t="s">
        <v>329</v>
      </c>
    </row>
    <row r="482" spans="3:9" ht="75" x14ac:dyDescent="0.25">
      <c r="C482" s="463" t="s">
        <v>163</v>
      </c>
      <c r="D482" s="464" t="s">
        <v>267</v>
      </c>
      <c r="E482" s="464">
        <v>13</v>
      </c>
      <c r="F482" s="464">
        <v>0</v>
      </c>
      <c r="G482" s="462">
        <v>12.35</v>
      </c>
      <c r="H482" s="464">
        <f>F482+G482</f>
        <v>12.35</v>
      </c>
      <c r="I482" s="464">
        <f>E482-H482</f>
        <v>0.65000000000000036</v>
      </c>
    </row>
    <row r="486" spans="3:9" ht="15.75" thickBot="1" x14ac:dyDescent="0.3"/>
    <row r="487" spans="3:9" ht="15.75" thickBot="1" x14ac:dyDescent="0.3">
      <c r="H487" s="469" t="s">
        <v>485</v>
      </c>
      <c r="I487" s="469" t="s">
        <v>330</v>
      </c>
    </row>
    <row r="489" spans="3:9" ht="15.75" thickBot="1" x14ac:dyDescent="0.3"/>
    <row r="490" spans="3:9" x14ac:dyDescent="0.25">
      <c r="C490" s="465" t="s">
        <v>226</v>
      </c>
      <c r="D490" s="466" t="s">
        <v>326</v>
      </c>
      <c r="E490" s="467" t="s">
        <v>327</v>
      </c>
      <c r="F490" s="468" t="s">
        <v>114</v>
      </c>
      <c r="G490" s="461" t="s">
        <v>328</v>
      </c>
      <c r="H490" s="468" t="s">
        <v>122</v>
      </c>
      <c r="I490" s="468" t="s">
        <v>329</v>
      </c>
    </row>
    <row r="491" spans="3:9" ht="105" x14ac:dyDescent="0.25">
      <c r="C491" s="463" t="s">
        <v>177</v>
      </c>
      <c r="D491" s="464" t="s">
        <v>331</v>
      </c>
      <c r="E491" s="464">
        <v>861.28</v>
      </c>
      <c r="F491" s="464">
        <v>0</v>
      </c>
      <c r="G491" s="470">
        <f>861.28*0.95</f>
        <v>818.21599999999989</v>
      </c>
      <c r="H491" s="471">
        <f>F491+G491</f>
        <v>818.21599999999989</v>
      </c>
      <c r="I491" s="471">
        <f>E491-H491</f>
        <v>43.064000000000078</v>
      </c>
    </row>
    <row r="495" spans="3:9" ht="15.75" thickBot="1" x14ac:dyDescent="0.3"/>
    <row r="496" spans="3:9" ht="15.75" thickBot="1" x14ac:dyDescent="0.3">
      <c r="H496" s="469" t="s">
        <v>485</v>
      </c>
      <c r="I496" s="469" t="s">
        <v>330</v>
      </c>
    </row>
    <row r="509" spans="3:10" ht="15.75" thickBot="1" x14ac:dyDescent="0.3"/>
    <row r="510" spans="3:10" x14ac:dyDescent="0.25">
      <c r="C510" s="465" t="s">
        <v>226</v>
      </c>
      <c r="D510" s="466" t="s">
        <v>326</v>
      </c>
      <c r="E510" s="467" t="s">
        <v>327</v>
      </c>
      <c r="F510" s="468" t="s">
        <v>114</v>
      </c>
      <c r="G510" s="468" t="s">
        <v>538</v>
      </c>
      <c r="H510" s="461" t="s">
        <v>328</v>
      </c>
      <c r="I510" s="468" t="s">
        <v>122</v>
      </c>
      <c r="J510" s="468" t="s">
        <v>329</v>
      </c>
    </row>
    <row r="511" spans="3:10" ht="26.25" x14ac:dyDescent="0.25">
      <c r="C511" s="463" t="s">
        <v>218</v>
      </c>
      <c r="D511" s="464" t="s">
        <v>131</v>
      </c>
      <c r="E511" s="464">
        <v>4</v>
      </c>
      <c r="F511" s="464">
        <v>0</v>
      </c>
      <c r="G511" s="784">
        <f>1-H511</f>
        <v>0.29508196721311486</v>
      </c>
      <c r="H511" s="783">
        <v>0.70491803278688514</v>
      </c>
      <c r="I511" s="784">
        <f>F511+H511</f>
        <v>0.70491803278688514</v>
      </c>
      <c r="J511" s="784">
        <f>E511-I511</f>
        <v>3.2950819672131146</v>
      </c>
    </row>
    <row r="515" spans="3:10" ht="15.75" thickBot="1" x14ac:dyDescent="0.3"/>
    <row r="516" spans="3:10" ht="30.75" thickBot="1" x14ac:dyDescent="0.3">
      <c r="I516" s="469" t="s">
        <v>540</v>
      </c>
      <c r="J516" s="469" t="s">
        <v>541</v>
      </c>
    </row>
    <row r="521" spans="3:10" x14ac:dyDescent="0.25">
      <c r="G521" s="785">
        <f>G511+H511</f>
        <v>1</v>
      </c>
    </row>
    <row r="525" spans="3:10" ht="15.75" thickBot="1" x14ac:dyDescent="0.3"/>
    <row r="526" spans="3:10" ht="15.75" thickBot="1" x14ac:dyDescent="0.3">
      <c r="H526" s="468" t="s">
        <v>122</v>
      </c>
    </row>
    <row r="527" spans="3:10" ht="26.25" x14ac:dyDescent="0.25">
      <c r="C527" s="465" t="s">
        <v>226</v>
      </c>
      <c r="D527" s="466" t="s">
        <v>326</v>
      </c>
      <c r="E527" s="467" t="s">
        <v>327</v>
      </c>
      <c r="F527" s="468" t="s">
        <v>114</v>
      </c>
      <c r="G527" s="461" t="s">
        <v>328</v>
      </c>
      <c r="H527" s="471">
        <f>F528+G528</f>
        <v>1</v>
      </c>
      <c r="I527" s="468" t="s">
        <v>329</v>
      </c>
    </row>
    <row r="528" spans="3:10" ht="90" x14ac:dyDescent="0.25">
      <c r="C528" s="463" t="s">
        <v>276</v>
      </c>
      <c r="D528" s="464" t="s">
        <v>79</v>
      </c>
      <c r="E528" s="464">
        <v>1</v>
      </c>
      <c r="F528" s="464">
        <v>0.95</v>
      </c>
      <c r="G528" s="470">
        <v>0.05</v>
      </c>
      <c r="I528" s="471">
        <f>E528-H527</f>
        <v>0</v>
      </c>
    </row>
    <row r="531" spans="3:9" ht="15.75" thickBot="1" x14ac:dyDescent="0.3"/>
    <row r="532" spans="3:9" ht="15.75" thickBot="1" x14ac:dyDescent="0.3">
      <c r="H532" s="469" t="s">
        <v>475</v>
      </c>
    </row>
    <row r="533" spans="3:9" ht="15.75" thickBot="1" x14ac:dyDescent="0.3">
      <c r="I533" s="469" t="s">
        <v>504</v>
      </c>
    </row>
    <row r="537" spans="3:9" ht="15.75" thickBot="1" x14ac:dyDescent="0.3"/>
    <row r="538" spans="3:9" ht="15.75" thickBot="1" x14ac:dyDescent="0.3">
      <c r="H538" s="468" t="s">
        <v>122</v>
      </c>
    </row>
    <row r="539" spans="3:9" ht="26.25" x14ac:dyDescent="0.25">
      <c r="C539" s="465" t="s">
        <v>226</v>
      </c>
      <c r="D539" s="466" t="s">
        <v>326</v>
      </c>
      <c r="E539" s="467" t="s">
        <v>327</v>
      </c>
      <c r="F539" s="468" t="s">
        <v>114</v>
      </c>
      <c r="G539" s="461" t="s">
        <v>328</v>
      </c>
      <c r="H539" s="471">
        <f>F540+G540</f>
        <v>0.95</v>
      </c>
      <c r="I539" s="468" t="s">
        <v>329</v>
      </c>
    </row>
    <row r="540" spans="3:9" ht="90" x14ac:dyDescent="0.25">
      <c r="C540" s="463" t="s">
        <v>205</v>
      </c>
      <c r="D540" s="464" t="s">
        <v>79</v>
      </c>
      <c r="E540" s="464">
        <v>1</v>
      </c>
      <c r="F540" s="464"/>
      <c r="G540" s="470">
        <v>0.95</v>
      </c>
      <c r="I540" s="471">
        <f>E540-H539</f>
        <v>5.0000000000000044E-2</v>
      </c>
    </row>
    <row r="543" spans="3:9" ht="15.75" thickBot="1" x14ac:dyDescent="0.3"/>
    <row r="544" spans="3:9" ht="15.75" thickBot="1" x14ac:dyDescent="0.3">
      <c r="H544" s="469" t="s">
        <v>485</v>
      </c>
    </row>
    <row r="545" spans="3:9" ht="15.75" thickBot="1" x14ac:dyDescent="0.3">
      <c r="I545" s="469" t="s">
        <v>330</v>
      </c>
    </row>
    <row r="547" spans="3:9" ht="15.75" thickBot="1" x14ac:dyDescent="0.3"/>
    <row r="548" spans="3:9" ht="15.75" thickBot="1" x14ac:dyDescent="0.3">
      <c r="H548" s="468" t="s">
        <v>122</v>
      </c>
    </row>
    <row r="549" spans="3:9" ht="26.25" x14ac:dyDescent="0.25">
      <c r="C549" s="465" t="s">
        <v>226</v>
      </c>
      <c r="D549" s="466" t="s">
        <v>326</v>
      </c>
      <c r="E549" s="467" t="s">
        <v>327</v>
      </c>
      <c r="F549" s="468" t="s">
        <v>114</v>
      </c>
      <c r="G549" s="461" t="s">
        <v>328</v>
      </c>
      <c r="H549" s="471">
        <f>F550+G550</f>
        <v>1</v>
      </c>
      <c r="I549" s="468" t="s">
        <v>329</v>
      </c>
    </row>
    <row r="550" spans="3:9" ht="90" x14ac:dyDescent="0.25">
      <c r="C550" s="463" t="s">
        <v>277</v>
      </c>
      <c r="D550" s="464" t="s">
        <v>79</v>
      </c>
      <c r="E550" s="464">
        <v>1</v>
      </c>
      <c r="F550" s="464">
        <v>0.95</v>
      </c>
      <c r="G550" s="470">
        <v>0.05</v>
      </c>
      <c r="I550" s="471">
        <f>E550-H549</f>
        <v>0</v>
      </c>
    </row>
    <row r="553" spans="3:9" ht="15.75" thickBot="1" x14ac:dyDescent="0.3"/>
    <row r="554" spans="3:9" ht="15.75" thickBot="1" x14ac:dyDescent="0.3">
      <c r="H554" s="469" t="s">
        <v>475</v>
      </c>
    </row>
    <row r="555" spans="3:9" ht="15.75" thickBot="1" x14ac:dyDescent="0.3">
      <c r="I555" s="469" t="s">
        <v>504</v>
      </c>
    </row>
    <row r="557" spans="3:9" ht="15.75" thickBot="1" x14ac:dyDescent="0.3"/>
    <row r="558" spans="3:9" ht="15.75" thickBot="1" x14ac:dyDescent="0.3">
      <c r="H558" s="468" t="s">
        <v>122</v>
      </c>
    </row>
    <row r="559" spans="3:9" ht="26.25" x14ac:dyDescent="0.25">
      <c r="C559" s="465" t="s">
        <v>226</v>
      </c>
      <c r="D559" s="466" t="s">
        <v>326</v>
      </c>
      <c r="E559" s="467" t="s">
        <v>327</v>
      </c>
      <c r="F559" s="468" t="s">
        <v>114</v>
      </c>
      <c r="G559" s="461" t="s">
        <v>328</v>
      </c>
      <c r="H559" s="471">
        <f>F560+G560</f>
        <v>1</v>
      </c>
      <c r="I559" s="468" t="s">
        <v>329</v>
      </c>
    </row>
    <row r="560" spans="3:9" ht="90" x14ac:dyDescent="0.25">
      <c r="C560" s="463" t="s">
        <v>279</v>
      </c>
      <c r="D560" s="464" t="s">
        <v>79</v>
      </c>
      <c r="E560" s="464">
        <v>1</v>
      </c>
      <c r="F560" s="464">
        <v>0.95</v>
      </c>
      <c r="G560" s="470">
        <v>0.05</v>
      </c>
      <c r="I560" s="471">
        <f>E560-H559</f>
        <v>0</v>
      </c>
    </row>
    <row r="563" spans="3:9" ht="15.75" thickBot="1" x14ac:dyDescent="0.3"/>
    <row r="564" spans="3:9" ht="15.75" thickBot="1" x14ac:dyDescent="0.3">
      <c r="H564" s="469" t="s">
        <v>475</v>
      </c>
    </row>
    <row r="565" spans="3:9" ht="15.75" thickBot="1" x14ac:dyDescent="0.3">
      <c r="I565" s="469" t="s">
        <v>504</v>
      </c>
    </row>
    <row r="576" spans="3:9" x14ac:dyDescent="0.25">
      <c r="C576" s="1081"/>
      <c r="D576" s="1082"/>
      <c r="E576" s="773" t="s">
        <v>523</v>
      </c>
      <c r="F576" s="774" t="s">
        <v>532</v>
      </c>
    </row>
    <row r="577" spans="3:6" x14ac:dyDescent="0.25">
      <c r="C577" s="1083" t="s">
        <v>533</v>
      </c>
      <c r="D577" s="1083"/>
      <c r="E577" s="775">
        <v>116000</v>
      </c>
      <c r="F577" s="776">
        <v>30</v>
      </c>
    </row>
    <row r="578" spans="3:6" x14ac:dyDescent="0.25">
      <c r="C578" s="777" t="s">
        <v>534</v>
      </c>
      <c r="D578" s="777"/>
      <c r="E578" s="775">
        <f>F578*E577/F577</f>
        <v>11600</v>
      </c>
      <c r="F578" s="776">
        <v>3</v>
      </c>
    </row>
    <row r="579" spans="3:6" x14ac:dyDescent="0.25">
      <c r="E579" s="778"/>
      <c r="F579" s="778"/>
    </row>
    <row r="580" spans="3:6" x14ac:dyDescent="0.25">
      <c r="C580" s="1084" t="s">
        <v>535</v>
      </c>
      <c r="D580" s="1085"/>
      <c r="E580" s="779">
        <f>E577-E578</f>
        <v>104400</v>
      </c>
      <c r="F580" s="778"/>
    </row>
    <row r="595" spans="3:9" ht="15.75" thickBot="1" x14ac:dyDescent="0.3"/>
    <row r="596" spans="3:9" x14ac:dyDescent="0.25">
      <c r="C596" s="465" t="s">
        <v>226</v>
      </c>
      <c r="D596" s="466" t="s">
        <v>326</v>
      </c>
      <c r="E596" s="467" t="s">
        <v>327</v>
      </c>
      <c r="F596" s="468" t="s">
        <v>114</v>
      </c>
      <c r="G596" s="461" t="s">
        <v>328</v>
      </c>
      <c r="H596" s="468" t="s">
        <v>122</v>
      </c>
      <c r="I596" s="468" t="s">
        <v>329</v>
      </c>
    </row>
    <row r="597" spans="3:9" ht="75" x14ac:dyDescent="0.25">
      <c r="C597" s="463" t="s">
        <v>164</v>
      </c>
      <c r="D597" s="464" t="s">
        <v>267</v>
      </c>
      <c r="E597" s="464">
        <v>13</v>
      </c>
      <c r="F597" s="464">
        <v>0</v>
      </c>
      <c r="G597" s="462">
        <v>12.35</v>
      </c>
      <c r="H597" s="464">
        <f>F597+G597</f>
        <v>12.35</v>
      </c>
      <c r="I597" s="464">
        <f>E597-H597</f>
        <v>0.65000000000000036</v>
      </c>
    </row>
    <row r="601" spans="3:9" ht="15.75" thickBot="1" x14ac:dyDescent="0.3"/>
    <row r="602" spans="3:9" ht="15.75" thickBot="1" x14ac:dyDescent="0.3">
      <c r="H602" s="469" t="s">
        <v>485</v>
      </c>
      <c r="I602" s="469" t="s">
        <v>330</v>
      </c>
    </row>
    <row r="605" spans="3:9" ht="15.75" thickBot="1" x14ac:dyDescent="0.3"/>
    <row r="606" spans="3:9" x14ac:dyDescent="0.25">
      <c r="C606" s="465" t="s">
        <v>226</v>
      </c>
      <c r="D606" s="466" t="s">
        <v>326</v>
      </c>
      <c r="E606" s="467" t="s">
        <v>327</v>
      </c>
      <c r="F606" s="468" t="s">
        <v>114</v>
      </c>
      <c r="G606" s="461" t="s">
        <v>328</v>
      </c>
      <c r="H606" s="468" t="s">
        <v>122</v>
      </c>
      <c r="I606" s="468" t="s">
        <v>329</v>
      </c>
    </row>
    <row r="607" spans="3:9" ht="105" x14ac:dyDescent="0.25">
      <c r="C607" s="463" t="s">
        <v>178</v>
      </c>
      <c r="D607" s="464" t="s">
        <v>331</v>
      </c>
      <c r="E607" s="464">
        <v>861.28</v>
      </c>
      <c r="F607" s="464">
        <v>0</v>
      </c>
      <c r="G607" s="470">
        <f>861.28*0.95</f>
        <v>818.21599999999989</v>
      </c>
      <c r="H607" s="471">
        <f>F607+G607</f>
        <v>818.21599999999989</v>
      </c>
      <c r="I607" s="471">
        <f>E607-H607</f>
        <v>43.064000000000078</v>
      </c>
    </row>
    <row r="611" spans="3:9" ht="15.75" thickBot="1" x14ac:dyDescent="0.3"/>
    <row r="612" spans="3:9" ht="15.75" thickBot="1" x14ac:dyDescent="0.3">
      <c r="H612" s="469" t="s">
        <v>485</v>
      </c>
      <c r="I612" s="469" t="s">
        <v>330</v>
      </c>
    </row>
    <row r="615" spans="3:9" ht="15.75" thickBot="1" x14ac:dyDescent="0.3"/>
    <row r="616" spans="3:9" x14ac:dyDescent="0.25">
      <c r="C616" s="465" t="s">
        <v>226</v>
      </c>
      <c r="D616" s="466" t="s">
        <v>326</v>
      </c>
      <c r="E616" s="467" t="s">
        <v>327</v>
      </c>
      <c r="F616" s="468" t="s">
        <v>114</v>
      </c>
      <c r="G616" s="461" t="s">
        <v>328</v>
      </c>
      <c r="H616" s="468" t="s">
        <v>122</v>
      </c>
      <c r="I616" s="468" t="s">
        <v>329</v>
      </c>
    </row>
    <row r="617" spans="3:9" ht="90" x14ac:dyDescent="0.25">
      <c r="C617" s="463" t="s">
        <v>285</v>
      </c>
      <c r="D617" s="464" t="s">
        <v>79</v>
      </c>
      <c r="E617" s="464">
        <v>1</v>
      </c>
      <c r="F617" s="464">
        <v>0</v>
      </c>
      <c r="G617" s="470">
        <v>0.95</v>
      </c>
      <c r="H617" s="471">
        <f>F617+G617</f>
        <v>0.95</v>
      </c>
      <c r="I617" s="471">
        <f>E617-H617</f>
        <v>5.0000000000000044E-2</v>
      </c>
    </row>
    <row r="621" spans="3:9" ht="15.75" thickBot="1" x14ac:dyDescent="0.3"/>
    <row r="622" spans="3:9" ht="15.75" thickBot="1" x14ac:dyDescent="0.3">
      <c r="H622" s="469" t="s">
        <v>332</v>
      </c>
      <c r="I622" s="469" t="s">
        <v>330</v>
      </c>
    </row>
    <row r="626" spans="3:9" ht="15.75" thickBot="1" x14ac:dyDescent="0.3"/>
    <row r="627" spans="3:9" x14ac:dyDescent="0.25">
      <c r="C627" s="465" t="s">
        <v>226</v>
      </c>
      <c r="D627" s="466" t="s">
        <v>326</v>
      </c>
      <c r="E627" s="467" t="s">
        <v>327</v>
      </c>
      <c r="F627" s="468" t="s">
        <v>114</v>
      </c>
      <c r="G627" s="461" t="s">
        <v>328</v>
      </c>
      <c r="H627" s="468" t="s">
        <v>122</v>
      </c>
      <c r="I627" s="468" t="s">
        <v>329</v>
      </c>
    </row>
    <row r="628" spans="3:9" ht="90" x14ac:dyDescent="0.25">
      <c r="C628" s="463" t="s">
        <v>206</v>
      </c>
      <c r="D628" s="464" t="s">
        <v>79</v>
      </c>
      <c r="E628" s="464">
        <v>1</v>
      </c>
      <c r="F628" s="464"/>
      <c r="G628" s="470">
        <v>0.95</v>
      </c>
      <c r="H628" s="471">
        <f>F628+G628</f>
        <v>0.95</v>
      </c>
      <c r="I628" s="471">
        <f>E628-H628</f>
        <v>5.0000000000000044E-2</v>
      </c>
    </row>
    <row r="632" spans="3:9" ht="15.75" thickBot="1" x14ac:dyDescent="0.3"/>
    <row r="633" spans="3:9" ht="15.75" thickBot="1" x14ac:dyDescent="0.3">
      <c r="H633" s="469" t="s">
        <v>332</v>
      </c>
      <c r="I633" s="469" t="s">
        <v>330</v>
      </c>
    </row>
    <row r="636" spans="3:9" ht="15.75" thickBot="1" x14ac:dyDescent="0.3"/>
    <row r="637" spans="3:9" x14ac:dyDescent="0.25">
      <c r="C637" s="465" t="s">
        <v>226</v>
      </c>
      <c r="D637" s="466" t="s">
        <v>326</v>
      </c>
      <c r="E637" s="467" t="s">
        <v>327</v>
      </c>
      <c r="F637" s="468" t="s">
        <v>114</v>
      </c>
      <c r="G637" s="461" t="s">
        <v>328</v>
      </c>
      <c r="H637" s="468" t="s">
        <v>122</v>
      </c>
      <c r="I637" s="468" t="s">
        <v>329</v>
      </c>
    </row>
    <row r="638" spans="3:9" ht="75" x14ac:dyDescent="0.25">
      <c r="C638" s="463" t="s">
        <v>159</v>
      </c>
      <c r="D638" s="464" t="s">
        <v>267</v>
      </c>
      <c r="E638" s="464">
        <v>13</v>
      </c>
      <c r="F638" s="464">
        <v>12.35</v>
      </c>
      <c r="G638" s="462">
        <v>0.65</v>
      </c>
      <c r="H638" s="464">
        <f>F638+G638</f>
        <v>13</v>
      </c>
      <c r="I638" s="464">
        <f>E638-H638</f>
        <v>0</v>
      </c>
    </row>
    <row r="642" spans="3:9" ht="15.75" thickBot="1" x14ac:dyDescent="0.3"/>
    <row r="643" spans="3:9" ht="15.75" thickBot="1" x14ac:dyDescent="0.3">
      <c r="H643" s="469" t="s">
        <v>475</v>
      </c>
      <c r="I643" s="469" t="s">
        <v>504</v>
      </c>
    </row>
    <row r="644" spans="3:9" ht="15.75" thickBot="1" x14ac:dyDescent="0.3"/>
    <row r="645" spans="3:9" x14ac:dyDescent="0.25">
      <c r="C645" s="465" t="s">
        <v>226</v>
      </c>
      <c r="D645" s="466" t="s">
        <v>326</v>
      </c>
      <c r="E645" s="467" t="s">
        <v>327</v>
      </c>
      <c r="F645" s="468" t="s">
        <v>114</v>
      </c>
      <c r="G645" s="461" t="s">
        <v>328</v>
      </c>
      <c r="H645" s="468" t="s">
        <v>122</v>
      </c>
      <c r="I645" s="468" t="s">
        <v>329</v>
      </c>
    </row>
    <row r="646" spans="3:9" ht="75" x14ac:dyDescent="0.25">
      <c r="C646" s="463" t="s">
        <v>160</v>
      </c>
      <c r="D646" s="464" t="s">
        <v>267</v>
      </c>
      <c r="E646" s="464">
        <v>13</v>
      </c>
      <c r="F646" s="464">
        <v>12.35</v>
      </c>
      <c r="G646" s="462">
        <v>0.65</v>
      </c>
      <c r="H646" s="464">
        <f>F646+G646</f>
        <v>13</v>
      </c>
      <c r="I646" s="464">
        <f>E646-H646</f>
        <v>0</v>
      </c>
    </row>
    <row r="650" spans="3:9" ht="15.75" thickBot="1" x14ac:dyDescent="0.3"/>
    <row r="651" spans="3:9" ht="15.75" thickBot="1" x14ac:dyDescent="0.3">
      <c r="H651" s="469" t="s">
        <v>475</v>
      </c>
      <c r="I651" s="469" t="s">
        <v>504</v>
      </c>
    </row>
    <row r="656" spans="3:9" ht="15.75" thickBot="1" x14ac:dyDescent="0.3"/>
    <row r="657" spans="3:9" x14ac:dyDescent="0.25">
      <c r="C657" s="465" t="s">
        <v>226</v>
      </c>
      <c r="D657" s="466" t="s">
        <v>326</v>
      </c>
      <c r="E657" s="467" t="s">
        <v>327</v>
      </c>
      <c r="F657" s="468" t="s">
        <v>114</v>
      </c>
      <c r="G657" s="461" t="s">
        <v>328</v>
      </c>
      <c r="H657" s="468" t="s">
        <v>122</v>
      </c>
      <c r="I657" s="468" t="s">
        <v>329</v>
      </c>
    </row>
    <row r="658" spans="3:9" ht="90" x14ac:dyDescent="0.25">
      <c r="C658" s="463" t="s">
        <v>275</v>
      </c>
      <c r="D658" s="464" t="s">
        <v>79</v>
      </c>
      <c r="E658" s="464">
        <v>1</v>
      </c>
      <c r="F658" s="464">
        <v>0.95</v>
      </c>
      <c r="G658" s="470">
        <v>0.05</v>
      </c>
      <c r="H658" s="471">
        <f>F658+G658</f>
        <v>1</v>
      </c>
      <c r="I658" s="471">
        <f>E658-H658</f>
        <v>0</v>
      </c>
    </row>
    <row r="662" spans="3:9" ht="15.75" thickBot="1" x14ac:dyDescent="0.3"/>
    <row r="663" spans="3:9" ht="15.75" thickBot="1" x14ac:dyDescent="0.3">
      <c r="H663" s="469" t="s">
        <v>475</v>
      </c>
      <c r="I663" s="469" t="s">
        <v>476</v>
      </c>
    </row>
    <row r="666" spans="3:9" ht="15.75" thickBot="1" x14ac:dyDescent="0.3"/>
    <row r="667" spans="3:9" x14ac:dyDescent="0.25">
      <c r="C667" s="465" t="s">
        <v>226</v>
      </c>
      <c r="D667" s="466" t="s">
        <v>326</v>
      </c>
      <c r="E667" s="467" t="s">
        <v>327</v>
      </c>
      <c r="F667" s="468" t="s">
        <v>114</v>
      </c>
      <c r="G667" s="461" t="s">
        <v>328</v>
      </c>
      <c r="H667" s="468" t="s">
        <v>122</v>
      </c>
      <c r="I667" s="468" t="s">
        <v>329</v>
      </c>
    </row>
    <row r="668" spans="3:9" ht="105" x14ac:dyDescent="0.25">
      <c r="C668" s="463" t="s">
        <v>173</v>
      </c>
      <c r="D668" s="464" t="s">
        <v>331</v>
      </c>
      <c r="E668" s="464">
        <v>861.28</v>
      </c>
      <c r="F668" s="464">
        <v>818.21599999999989</v>
      </c>
      <c r="G668" s="470">
        <v>43.0640000000001</v>
      </c>
      <c r="H668" s="471">
        <f>F668+G668</f>
        <v>861.28</v>
      </c>
      <c r="I668" s="471">
        <f>E668-H668</f>
        <v>0</v>
      </c>
    </row>
    <row r="672" spans="3:9" ht="15.75" thickBot="1" x14ac:dyDescent="0.3"/>
    <row r="673" spans="3:9" ht="15.75" thickBot="1" x14ac:dyDescent="0.3">
      <c r="H673" s="469" t="s">
        <v>475</v>
      </c>
      <c r="I673" s="469" t="s">
        <v>476</v>
      </c>
    </row>
    <row r="677" spans="3:9" ht="15.75" thickBot="1" x14ac:dyDescent="0.3"/>
    <row r="678" spans="3:9" x14ac:dyDescent="0.25">
      <c r="C678" s="465" t="s">
        <v>226</v>
      </c>
      <c r="D678" s="466" t="s">
        <v>326</v>
      </c>
      <c r="E678" s="467" t="s">
        <v>327</v>
      </c>
      <c r="F678" s="468" t="s">
        <v>114</v>
      </c>
      <c r="G678" s="461" t="s">
        <v>328</v>
      </c>
      <c r="H678" s="468" t="s">
        <v>122</v>
      </c>
      <c r="I678" s="468" t="s">
        <v>329</v>
      </c>
    </row>
    <row r="679" spans="3:9" ht="75" x14ac:dyDescent="0.25">
      <c r="C679" s="463" t="s">
        <v>349</v>
      </c>
      <c r="D679" s="464" t="s">
        <v>63</v>
      </c>
      <c r="E679" s="464">
        <v>1841.76</v>
      </c>
      <c r="F679" s="464">
        <v>1749.6699999999998</v>
      </c>
      <c r="G679" s="470">
        <v>92.090000000000146</v>
      </c>
      <c r="H679" s="471">
        <f>F679+G679</f>
        <v>1841.76</v>
      </c>
      <c r="I679" s="471">
        <f>E679-H679</f>
        <v>0</v>
      </c>
    </row>
    <row r="683" spans="3:9" ht="15.75" thickBot="1" x14ac:dyDescent="0.3"/>
    <row r="684" spans="3:9" ht="15.75" thickBot="1" x14ac:dyDescent="0.3">
      <c r="H684" s="469" t="s">
        <v>475</v>
      </c>
      <c r="I684" s="469" t="s">
        <v>476</v>
      </c>
    </row>
    <row r="688" spans="3:9" ht="15.75" thickBot="1" x14ac:dyDescent="0.3"/>
    <row r="689" spans="3:9" x14ac:dyDescent="0.25">
      <c r="C689" s="465" t="s">
        <v>226</v>
      </c>
      <c r="D689" s="466" t="s">
        <v>326</v>
      </c>
      <c r="E689" s="467" t="s">
        <v>327</v>
      </c>
      <c r="F689" s="468" t="s">
        <v>114</v>
      </c>
      <c r="G689" s="461" t="s">
        <v>328</v>
      </c>
      <c r="H689" s="468" t="s">
        <v>122</v>
      </c>
      <c r="I689" s="468" t="s">
        <v>329</v>
      </c>
    </row>
    <row r="690" spans="3:9" ht="26.25" x14ac:dyDescent="0.25">
      <c r="C690" s="463" t="s">
        <v>217</v>
      </c>
      <c r="D690" s="464" t="s">
        <v>113</v>
      </c>
      <c r="E690" s="464">
        <v>1</v>
      </c>
      <c r="F690" s="471">
        <v>0.7</v>
      </c>
      <c r="G690" s="470">
        <v>0.30000000000000004</v>
      </c>
      <c r="H690" s="471">
        <f>F690+G690</f>
        <v>1</v>
      </c>
      <c r="I690" s="471">
        <f>E690-H690</f>
        <v>0</v>
      </c>
    </row>
    <row r="694" spans="3:9" ht="15.75" thickBot="1" x14ac:dyDescent="0.3"/>
    <row r="695" spans="3:9" ht="15.75" thickBot="1" x14ac:dyDescent="0.3">
      <c r="H695" s="469" t="s">
        <v>551</v>
      </c>
      <c r="I695" s="469" t="s">
        <v>476</v>
      </c>
    </row>
    <row r="699" spans="3:9" ht="15.75" thickBot="1" x14ac:dyDescent="0.3"/>
    <row r="700" spans="3:9" x14ac:dyDescent="0.25">
      <c r="C700" s="465" t="s">
        <v>226</v>
      </c>
      <c r="D700" s="466" t="s">
        <v>326</v>
      </c>
      <c r="E700" s="467" t="s">
        <v>327</v>
      </c>
      <c r="F700" s="468" t="s">
        <v>114</v>
      </c>
      <c r="G700" s="461" t="s">
        <v>328</v>
      </c>
      <c r="H700" s="468" t="s">
        <v>122</v>
      </c>
      <c r="I700" s="468" t="s">
        <v>329</v>
      </c>
    </row>
    <row r="701" spans="3:9" ht="90" x14ac:dyDescent="0.25">
      <c r="C701" s="463" t="s">
        <v>179</v>
      </c>
      <c r="D701" s="464" t="s">
        <v>331</v>
      </c>
      <c r="E701" s="464">
        <v>872.92</v>
      </c>
      <c r="F701" s="464"/>
      <c r="G701" s="470">
        <v>829.27399999999989</v>
      </c>
      <c r="H701" s="471">
        <f>F701+G701</f>
        <v>829.27399999999989</v>
      </c>
      <c r="I701" s="471">
        <f>E701-H701</f>
        <v>43.646000000000072</v>
      </c>
    </row>
    <row r="705" spans="3:21" ht="15.75" thickBot="1" x14ac:dyDescent="0.3"/>
    <row r="706" spans="3:21" ht="15.75" thickBot="1" x14ac:dyDescent="0.3">
      <c r="H706" s="469" t="s">
        <v>485</v>
      </c>
      <c r="I706" s="469" t="s">
        <v>330</v>
      </c>
    </row>
    <row r="714" spans="3:21" ht="15.75" thickBot="1" x14ac:dyDescent="0.3"/>
    <row r="715" spans="3:21" x14ac:dyDescent="0.25">
      <c r="C715" s="465" t="s">
        <v>226</v>
      </c>
      <c r="D715" s="466" t="s">
        <v>326</v>
      </c>
      <c r="E715" s="467" t="s">
        <v>327</v>
      </c>
      <c r="F715" s="468" t="s">
        <v>114</v>
      </c>
      <c r="G715" s="461" t="s">
        <v>328</v>
      </c>
      <c r="H715" s="468" t="s">
        <v>122</v>
      </c>
      <c r="I715" s="468" t="s">
        <v>329</v>
      </c>
      <c r="K715" s="479" t="s">
        <v>339</v>
      </c>
      <c r="L715" s="479" t="s">
        <v>340</v>
      </c>
      <c r="M715" s="479" t="s">
        <v>341</v>
      </c>
      <c r="N715" s="479" t="s">
        <v>344</v>
      </c>
      <c r="O715" s="479" t="s">
        <v>345</v>
      </c>
      <c r="P715" s="479" t="s">
        <v>342</v>
      </c>
      <c r="Q715" s="479" t="s">
        <v>373</v>
      </c>
      <c r="R715" s="479" t="s">
        <v>440</v>
      </c>
      <c r="S715" s="479" t="s">
        <v>400</v>
      </c>
      <c r="T715" s="479" t="s">
        <v>399</v>
      </c>
      <c r="U715" s="479" t="s">
        <v>379</v>
      </c>
    </row>
    <row r="716" spans="3:21" ht="45" x14ac:dyDescent="0.25">
      <c r="C716" s="463" t="s">
        <v>213</v>
      </c>
      <c r="D716" s="464" t="s">
        <v>131</v>
      </c>
      <c r="E716" s="464">
        <v>12</v>
      </c>
      <c r="F716" s="464">
        <v>8.7199999999999989</v>
      </c>
      <c r="G716" s="470">
        <v>1</v>
      </c>
      <c r="H716" s="471">
        <f>F716+G716</f>
        <v>9.7199999999999989</v>
      </c>
      <c r="I716" s="471">
        <f>E716-H716</f>
        <v>2.2800000000000011</v>
      </c>
      <c r="K716" s="521" t="s">
        <v>343</v>
      </c>
      <c r="L716" s="464">
        <v>10</v>
      </c>
      <c r="M716" s="464">
        <v>12</v>
      </c>
      <c r="N716" s="464">
        <v>14</v>
      </c>
      <c r="O716" s="464">
        <v>16</v>
      </c>
      <c r="P716" s="464">
        <v>18</v>
      </c>
      <c r="Q716" s="464">
        <v>20</v>
      </c>
      <c r="R716" s="464">
        <v>22</v>
      </c>
      <c r="S716" s="464">
        <v>24</v>
      </c>
      <c r="T716" s="464">
        <v>27</v>
      </c>
      <c r="U716" s="464">
        <v>28</v>
      </c>
    </row>
    <row r="720" spans="3:21" ht="15.75" thickBot="1" x14ac:dyDescent="0.3"/>
    <row r="721" spans="3:9" ht="43.5" customHeight="1" thickBot="1" x14ac:dyDescent="0.3">
      <c r="G721" s="469" t="s">
        <v>643</v>
      </c>
    </row>
    <row r="724" spans="3:9" ht="15.75" thickBot="1" x14ac:dyDescent="0.3"/>
    <row r="725" spans="3:9" x14ac:dyDescent="0.25">
      <c r="C725" s="465" t="s">
        <v>226</v>
      </c>
      <c r="D725" s="466" t="s">
        <v>326</v>
      </c>
      <c r="E725" s="467" t="s">
        <v>327</v>
      </c>
      <c r="F725" s="468" t="s">
        <v>114</v>
      </c>
      <c r="G725" s="461" t="s">
        <v>328</v>
      </c>
      <c r="H725" s="468" t="s">
        <v>122</v>
      </c>
      <c r="I725" s="468" t="s">
        <v>329</v>
      </c>
    </row>
    <row r="726" spans="3:9" ht="26.25" x14ac:dyDescent="0.25">
      <c r="C726" s="463" t="s">
        <v>378</v>
      </c>
      <c r="D726" s="464" t="s">
        <v>131</v>
      </c>
      <c r="E726" s="464">
        <v>12</v>
      </c>
      <c r="F726" s="464">
        <v>11</v>
      </c>
      <c r="G726" s="470">
        <v>1</v>
      </c>
      <c r="H726" s="471">
        <f>F726+G726</f>
        <v>12</v>
      </c>
      <c r="I726" s="471">
        <f>E726-H726</f>
        <v>0</v>
      </c>
    </row>
    <row r="730" spans="3:9" ht="15.75" thickBot="1" x14ac:dyDescent="0.3"/>
    <row r="731" spans="3:9" ht="30.75" thickBot="1" x14ac:dyDescent="0.3">
      <c r="G731" s="469" t="s">
        <v>558</v>
      </c>
    </row>
    <row r="734" spans="3:9" ht="15.75" thickBot="1" x14ac:dyDescent="0.3"/>
    <row r="735" spans="3:9" x14ac:dyDescent="0.25">
      <c r="C735" s="465" t="s">
        <v>226</v>
      </c>
      <c r="D735" s="466" t="s">
        <v>326</v>
      </c>
      <c r="E735" s="467" t="s">
        <v>327</v>
      </c>
      <c r="F735" s="468" t="s">
        <v>114</v>
      </c>
      <c r="G735" s="461" t="s">
        <v>328</v>
      </c>
      <c r="H735" s="468" t="s">
        <v>122</v>
      </c>
      <c r="I735" s="468" t="s">
        <v>329</v>
      </c>
    </row>
    <row r="736" spans="3:9" ht="26.25" x14ac:dyDescent="0.25">
      <c r="C736" s="463" t="s">
        <v>218</v>
      </c>
      <c r="D736" s="464" t="s">
        <v>131</v>
      </c>
      <c r="E736" s="464">
        <v>4</v>
      </c>
      <c r="F736" s="464">
        <v>1.6065573770491803</v>
      </c>
      <c r="G736" s="828">
        <v>0.63934426229508201</v>
      </c>
      <c r="H736" s="784">
        <f>F736+G736</f>
        <v>2.2459016393442623</v>
      </c>
      <c r="I736" s="784">
        <f>E736-H736</f>
        <v>1.7540983606557377</v>
      </c>
    </row>
    <row r="740" spans="3:9" ht="15.75" thickBot="1" x14ac:dyDescent="0.3"/>
    <row r="741" spans="3:9" ht="44.25" customHeight="1" thickBot="1" x14ac:dyDescent="0.3">
      <c r="H741" s="469" t="s">
        <v>654</v>
      </c>
      <c r="I741" s="469" t="s">
        <v>655</v>
      </c>
    </row>
    <row r="742" spans="3:9" ht="30" customHeight="1" x14ac:dyDescent="0.25"/>
    <row r="748" spans="3:9" ht="15.75" thickBot="1" x14ac:dyDescent="0.3"/>
    <row r="749" spans="3:9" x14ac:dyDescent="0.25">
      <c r="C749" s="465" t="s">
        <v>226</v>
      </c>
      <c r="D749" s="466" t="s">
        <v>326</v>
      </c>
      <c r="E749" s="467" t="s">
        <v>327</v>
      </c>
      <c r="F749" s="468" t="s">
        <v>114</v>
      </c>
      <c r="G749" s="461" t="s">
        <v>328</v>
      </c>
      <c r="H749" s="468" t="s">
        <v>122</v>
      </c>
      <c r="I749" s="468" t="s">
        <v>329</v>
      </c>
    </row>
    <row r="750" spans="3:9" ht="90" x14ac:dyDescent="0.25">
      <c r="C750" s="463" t="s">
        <v>461</v>
      </c>
      <c r="D750" s="464" t="s">
        <v>79</v>
      </c>
      <c r="E750" s="464">
        <v>1</v>
      </c>
      <c r="F750" s="464">
        <v>0</v>
      </c>
      <c r="G750" s="470">
        <v>0.95</v>
      </c>
      <c r="H750" s="471">
        <f>F750+G750</f>
        <v>0.95</v>
      </c>
      <c r="I750" s="471">
        <f>E750-H750</f>
        <v>5.0000000000000044E-2</v>
      </c>
    </row>
    <row r="754" spans="3:9" ht="15.75" thickBot="1" x14ac:dyDescent="0.3"/>
    <row r="755" spans="3:9" ht="39.75" customHeight="1" thickBot="1" x14ac:dyDescent="0.3">
      <c r="H755" s="469" t="s">
        <v>485</v>
      </c>
      <c r="I755" s="469" t="s">
        <v>330</v>
      </c>
    </row>
    <row r="764" spans="3:9" ht="15.75" thickBot="1" x14ac:dyDescent="0.3"/>
    <row r="765" spans="3:9" x14ac:dyDescent="0.25">
      <c r="C765" s="465" t="s">
        <v>226</v>
      </c>
      <c r="D765" s="466" t="s">
        <v>326</v>
      </c>
      <c r="E765" s="467" t="s">
        <v>327</v>
      </c>
      <c r="F765" s="468" t="s">
        <v>114</v>
      </c>
      <c r="G765" s="461" t="s">
        <v>328</v>
      </c>
      <c r="H765" s="468" t="s">
        <v>122</v>
      </c>
      <c r="I765" s="468" t="s">
        <v>329</v>
      </c>
    </row>
    <row r="766" spans="3:9" ht="90" x14ac:dyDescent="0.25">
      <c r="C766" s="463" t="s">
        <v>211</v>
      </c>
      <c r="D766" s="464" t="s">
        <v>79</v>
      </c>
      <c r="E766" s="464">
        <v>1</v>
      </c>
      <c r="F766" s="464"/>
      <c r="G766" s="470">
        <v>1</v>
      </c>
      <c r="H766" s="471">
        <f>F766+G766</f>
        <v>1</v>
      </c>
      <c r="I766" s="471">
        <f>E766-H766</f>
        <v>0</v>
      </c>
    </row>
    <row r="770" spans="3:24" ht="15.75" thickBot="1" x14ac:dyDescent="0.3"/>
    <row r="771" spans="3:24" ht="43.5" customHeight="1" thickBot="1" x14ac:dyDescent="0.3">
      <c r="H771" s="469" t="s">
        <v>475</v>
      </c>
      <c r="I771" s="469" t="s">
        <v>476</v>
      </c>
    </row>
    <row r="777" spans="3:24" ht="15.75" thickBot="1" x14ac:dyDescent="0.3">
      <c r="L777" s="479" t="s">
        <v>339</v>
      </c>
      <c r="M777" s="539" t="s">
        <v>379</v>
      </c>
      <c r="N777" s="479" t="s">
        <v>380</v>
      </c>
      <c r="O777" s="479" t="s">
        <v>363</v>
      </c>
      <c r="P777" s="479" t="s">
        <v>381</v>
      </c>
      <c r="Q777" s="479" t="s">
        <v>382</v>
      </c>
      <c r="R777" s="479" t="s">
        <v>344</v>
      </c>
      <c r="S777" s="479" t="s">
        <v>345</v>
      </c>
      <c r="T777" s="479" t="s">
        <v>342</v>
      </c>
      <c r="U777" s="479" t="s">
        <v>377</v>
      </c>
      <c r="V777" s="479" t="s">
        <v>440</v>
      </c>
      <c r="W777" s="479" t="s">
        <v>494</v>
      </c>
      <c r="X777" s="479" t="s">
        <v>575</v>
      </c>
    </row>
    <row r="778" spans="3:24" ht="26.25" x14ac:dyDescent="0.4">
      <c r="C778" s="465" t="s">
        <v>226</v>
      </c>
      <c r="D778" s="466" t="s">
        <v>326</v>
      </c>
      <c r="E778" s="467" t="s">
        <v>327</v>
      </c>
      <c r="F778" s="468" t="s">
        <v>114</v>
      </c>
      <c r="G778" s="461" t="s">
        <v>328</v>
      </c>
      <c r="H778" s="468" t="s">
        <v>122</v>
      </c>
      <c r="I778" s="468" t="s">
        <v>329</v>
      </c>
      <c r="L778" s="481" t="s">
        <v>343</v>
      </c>
      <c r="M778" s="480">
        <v>4</v>
      </c>
      <c r="N778" s="480">
        <v>7</v>
      </c>
      <c r="O778" s="480">
        <v>9</v>
      </c>
      <c r="P778" s="480">
        <v>11</v>
      </c>
      <c r="Q778" s="480">
        <v>12</v>
      </c>
      <c r="R778" s="480">
        <v>13</v>
      </c>
      <c r="S778" s="480">
        <v>16</v>
      </c>
      <c r="T778" s="480">
        <v>15</v>
      </c>
      <c r="U778" s="480">
        <v>17</v>
      </c>
      <c r="V778" s="480">
        <v>22</v>
      </c>
      <c r="W778" s="480">
        <v>24</v>
      </c>
      <c r="X778" s="480">
        <v>27</v>
      </c>
    </row>
    <row r="779" spans="3:24" ht="120" x14ac:dyDescent="0.25">
      <c r="C779" s="463" t="s">
        <v>130</v>
      </c>
      <c r="D779" s="464" t="s">
        <v>131</v>
      </c>
      <c r="E779" s="464">
        <v>12.5</v>
      </c>
      <c r="F779" s="464">
        <v>11.5</v>
      </c>
      <c r="G779" s="470">
        <v>1</v>
      </c>
      <c r="H779" s="471">
        <f>F779+G779</f>
        <v>12.5</v>
      </c>
      <c r="I779" s="471">
        <f>E779-H779</f>
        <v>0</v>
      </c>
    </row>
    <row r="784" spans="3:24" ht="15.75" thickBot="1" x14ac:dyDescent="0.3"/>
    <row r="785" spans="3:9" x14ac:dyDescent="0.25">
      <c r="C785" s="465" t="s">
        <v>226</v>
      </c>
      <c r="D785" s="466" t="s">
        <v>326</v>
      </c>
      <c r="E785" s="467" t="s">
        <v>327</v>
      </c>
      <c r="F785" s="468" t="s">
        <v>114</v>
      </c>
      <c r="G785" s="461" t="s">
        <v>328</v>
      </c>
      <c r="H785" s="468" t="s">
        <v>122</v>
      </c>
      <c r="I785" s="468" t="s">
        <v>329</v>
      </c>
    </row>
    <row r="786" spans="3:9" ht="90" x14ac:dyDescent="0.25">
      <c r="C786" s="463" t="s">
        <v>180</v>
      </c>
      <c r="D786" s="464" t="s">
        <v>331</v>
      </c>
      <c r="E786" s="464">
        <v>77.44</v>
      </c>
      <c r="F786" s="464"/>
      <c r="G786" s="470">
        <f>E786*0.95</f>
        <v>73.567999999999998</v>
      </c>
      <c r="H786" s="471">
        <f>F786+G786</f>
        <v>73.567999999999998</v>
      </c>
      <c r="I786" s="471">
        <f>E786-H786</f>
        <v>3.8719999999999999</v>
      </c>
    </row>
    <row r="790" spans="3:9" ht="15.75" thickBot="1" x14ac:dyDescent="0.3"/>
    <row r="791" spans="3:9" ht="15.75" thickBot="1" x14ac:dyDescent="0.3">
      <c r="H791" s="469" t="s">
        <v>485</v>
      </c>
      <c r="I791" s="469" t="s">
        <v>330</v>
      </c>
    </row>
    <row r="794" spans="3:9" ht="15.75" thickBot="1" x14ac:dyDescent="0.3"/>
    <row r="795" spans="3:9" x14ac:dyDescent="0.25">
      <c r="C795" s="465" t="s">
        <v>226</v>
      </c>
      <c r="D795" s="466" t="s">
        <v>326</v>
      </c>
      <c r="E795" s="467" t="s">
        <v>327</v>
      </c>
      <c r="F795" s="468" t="s">
        <v>114</v>
      </c>
      <c r="G795" s="461" t="s">
        <v>328</v>
      </c>
      <c r="H795" s="468" t="s">
        <v>122</v>
      </c>
      <c r="I795" s="468" t="s">
        <v>329</v>
      </c>
    </row>
    <row r="796" spans="3:9" ht="90" x14ac:dyDescent="0.25">
      <c r="C796" s="463" t="s">
        <v>281</v>
      </c>
      <c r="D796" s="464" t="s">
        <v>79</v>
      </c>
      <c r="E796" s="464">
        <v>1</v>
      </c>
      <c r="F796" s="464">
        <v>0.95</v>
      </c>
      <c r="G796" s="470">
        <v>0.05</v>
      </c>
      <c r="H796" s="471">
        <f>F796+G796</f>
        <v>1</v>
      </c>
      <c r="I796" s="471">
        <f>E796-H796</f>
        <v>0</v>
      </c>
    </row>
    <row r="800" spans="3:9" ht="15.75" thickBot="1" x14ac:dyDescent="0.3"/>
    <row r="801" spans="3:9" ht="15.75" thickBot="1" x14ac:dyDescent="0.3">
      <c r="H801" s="469" t="s">
        <v>475</v>
      </c>
      <c r="I801" s="469" t="s">
        <v>476</v>
      </c>
    </row>
    <row r="808" spans="3:9" ht="15.75" thickBot="1" x14ac:dyDescent="0.3"/>
    <row r="809" spans="3:9" x14ac:dyDescent="0.25">
      <c r="C809" s="465" t="s">
        <v>226</v>
      </c>
      <c r="D809" s="466" t="s">
        <v>326</v>
      </c>
      <c r="E809" s="467" t="s">
        <v>327</v>
      </c>
      <c r="F809" s="468" t="s">
        <v>114</v>
      </c>
      <c r="G809" s="461" t="s">
        <v>328</v>
      </c>
      <c r="H809" s="468" t="s">
        <v>122</v>
      </c>
      <c r="I809" s="468" t="s">
        <v>329</v>
      </c>
    </row>
    <row r="810" spans="3:9" ht="90" x14ac:dyDescent="0.25">
      <c r="C810" s="463" t="s">
        <v>611</v>
      </c>
      <c r="D810" s="464" t="s">
        <v>79</v>
      </c>
      <c r="E810" s="464">
        <v>1</v>
      </c>
      <c r="F810" s="464">
        <v>0.95</v>
      </c>
      <c r="G810" s="470">
        <v>0.05</v>
      </c>
      <c r="H810" s="471">
        <f>F810+G810</f>
        <v>1</v>
      </c>
      <c r="I810" s="471">
        <f>E810-H810</f>
        <v>0</v>
      </c>
    </row>
    <row r="814" spans="3:9" ht="15.75" thickBot="1" x14ac:dyDescent="0.3"/>
    <row r="815" spans="3:9" ht="15.75" thickBot="1" x14ac:dyDescent="0.3">
      <c r="H815" s="469" t="s">
        <v>608</v>
      </c>
      <c r="I815" s="469" t="s">
        <v>476</v>
      </c>
    </row>
    <row r="816" spans="3:9" ht="15.75" thickBot="1" x14ac:dyDescent="0.3"/>
    <row r="817" spans="3:9" x14ac:dyDescent="0.25">
      <c r="C817" s="465" t="s">
        <v>226</v>
      </c>
      <c r="D817" s="466" t="s">
        <v>326</v>
      </c>
      <c r="E817" s="467" t="s">
        <v>327</v>
      </c>
      <c r="F817" s="468" t="s">
        <v>114</v>
      </c>
      <c r="G817" s="461" t="s">
        <v>328</v>
      </c>
      <c r="H817" s="468" t="s">
        <v>122</v>
      </c>
      <c r="I817" s="468" t="s">
        <v>329</v>
      </c>
    </row>
    <row r="818" spans="3:9" ht="90" x14ac:dyDescent="0.25">
      <c r="C818" s="463" t="s">
        <v>153</v>
      </c>
      <c r="D818" s="464" t="s">
        <v>267</v>
      </c>
      <c r="E818" s="464">
        <v>23</v>
      </c>
      <c r="F818" s="464">
        <v>20.9</v>
      </c>
      <c r="G818" s="462">
        <v>2</v>
      </c>
      <c r="H818" s="464">
        <f>F818+G818</f>
        <v>22.9</v>
      </c>
      <c r="I818" s="464">
        <f>E818-H818</f>
        <v>0.10000000000000142</v>
      </c>
    </row>
    <row r="822" spans="3:9" ht="15.75" thickBot="1" x14ac:dyDescent="0.3"/>
    <row r="823" spans="3:9" ht="34.5" customHeight="1" thickBot="1" x14ac:dyDescent="0.3">
      <c r="H823" s="469" t="s">
        <v>636</v>
      </c>
      <c r="I823" s="469" t="s">
        <v>637</v>
      </c>
    </row>
    <row r="829" spans="3:9" ht="15.75" thickBot="1" x14ac:dyDescent="0.3"/>
    <row r="830" spans="3:9" x14ac:dyDescent="0.25">
      <c r="C830" s="465" t="s">
        <v>226</v>
      </c>
      <c r="D830" s="466" t="s">
        <v>326</v>
      </c>
      <c r="E830" s="467" t="s">
        <v>327</v>
      </c>
      <c r="F830" s="468" t="s">
        <v>114</v>
      </c>
      <c r="G830" s="461" t="s">
        <v>328</v>
      </c>
      <c r="H830" s="468" t="s">
        <v>122</v>
      </c>
      <c r="I830" s="468" t="s">
        <v>329</v>
      </c>
    </row>
    <row r="831" spans="3:9" ht="26.25" x14ac:dyDescent="0.25">
      <c r="C831" s="463" t="s">
        <v>214</v>
      </c>
      <c r="D831" s="464" t="s">
        <v>113</v>
      </c>
      <c r="E831" s="464">
        <v>1</v>
      </c>
      <c r="F831" s="464">
        <v>0</v>
      </c>
      <c r="G831" s="470">
        <v>1</v>
      </c>
      <c r="H831" s="471">
        <f>F831+G831</f>
        <v>1</v>
      </c>
      <c r="I831" s="471">
        <f>E831-H831</f>
        <v>0</v>
      </c>
    </row>
    <row r="835" spans="7:7" ht="15.75" thickBot="1" x14ac:dyDescent="0.3"/>
    <row r="836" spans="7:7" ht="30.75" thickBot="1" x14ac:dyDescent="0.3">
      <c r="G836" s="469" t="s">
        <v>214</v>
      </c>
    </row>
  </sheetData>
  <mergeCells count="28">
    <mergeCell ref="C75:D75"/>
    <mergeCell ref="C129:E129"/>
    <mergeCell ref="D130:E130"/>
    <mergeCell ref="D131:E131"/>
    <mergeCell ref="D132:E132"/>
    <mergeCell ref="AC104:AD104"/>
    <mergeCell ref="AC105:AD105"/>
    <mergeCell ref="AC106:AD106"/>
    <mergeCell ref="Q165:S165"/>
    <mergeCell ref="Q164:S164"/>
    <mergeCell ref="AA97:AB97"/>
    <mergeCell ref="AA98:AB98"/>
    <mergeCell ref="AA99:AB99"/>
    <mergeCell ref="C141:E144"/>
    <mergeCell ref="D133:E133"/>
    <mergeCell ref="D134:E134"/>
    <mergeCell ref="C139:E139"/>
    <mergeCell ref="D140:E140"/>
    <mergeCell ref="C580:D580"/>
    <mergeCell ref="D458:AI459"/>
    <mergeCell ref="B460:C466"/>
    <mergeCell ref="B458:C459"/>
    <mergeCell ref="L375:M375"/>
    <mergeCell ref="AK460:AL466"/>
    <mergeCell ref="AK458:AL459"/>
    <mergeCell ref="AM458:BR459"/>
    <mergeCell ref="C576:D576"/>
    <mergeCell ref="C577:D577"/>
  </mergeCells>
  <phoneticPr fontId="41" type="noConversion"/>
  <conditionalFormatting sqref="AC461:AE461 D461:AB465 AC462:AH465 D466:AH466">
    <cfRule type="cellIs" dxfId="237" priority="7" operator="equal">
      <formula>0</formula>
    </cfRule>
    <cfRule type="cellIs" dxfId="236" priority="8" operator="equal">
      <formula>"0+$F$9:$K$27"</formula>
    </cfRule>
  </conditionalFormatting>
  <conditionalFormatting sqref="AF461:AH461">
    <cfRule type="cellIs" dxfId="235" priority="11" operator="equal">
      <formula>0</formula>
    </cfRule>
    <cfRule type="cellIs" dxfId="234" priority="12" operator="equal">
      <formula>"0+$F$9:$K$27"</formula>
    </cfRule>
  </conditionalFormatting>
  <conditionalFormatting sqref="AM461:BI461 AM462:BQ466">
    <cfRule type="cellIs" dxfId="233" priority="3" operator="equal">
      <formula>0</formula>
    </cfRule>
    <cfRule type="cellIs" dxfId="232" priority="4" operator="equal">
      <formula>"0+$F$9:$K$27"</formula>
    </cfRule>
  </conditionalFormatting>
  <conditionalFormatting sqref="BQ461">
    <cfRule type="cellIs" dxfId="231" priority="5" operator="equal">
      <formula>0</formula>
    </cfRule>
    <cfRule type="cellIs" dxfId="230" priority="6" operator="equal">
      <formula>"0+$F$9:$K$27"</formula>
    </cfRule>
  </conditionalFormatting>
  <conditionalFormatting sqref="BJ461:BP461">
    <cfRule type="cellIs" dxfId="229" priority="1" operator="equal">
      <formula>0</formula>
    </cfRule>
    <cfRule type="cellIs" dxfId="228" priority="2" operator="equal">
      <formula>"0+$F$9:$K$27"</formula>
    </cfRule>
  </conditionalFormatting>
  <pageMargins left="0.7" right="0.7" top="0.75" bottom="0.75" header="0.3" footer="0.3"/>
  <pageSetup paperSize="9" orientation="portrait" r:id="rId1"/>
  <drawing r:id="rId2"/>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F984B-5451-4EAD-8071-C78D66617D83}">
  <sheetPr>
    <tabColor rgb="FF00B0F0"/>
    <pageSetUpPr fitToPage="1"/>
  </sheetPr>
  <dimension ref="A1:AB102"/>
  <sheetViews>
    <sheetView showGridLines="0" view="pageBreakPreview" topLeftCell="A15" zoomScale="30" zoomScaleNormal="40" zoomScaleSheetLayoutView="30" workbookViewId="0">
      <selection activeCell="T5" sqref="T5:T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3.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0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0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626</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626</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57" spans="3:8" ht="20.25" x14ac:dyDescent="0.3">
      <c r="C57" s="994"/>
      <c r="D57" s="994"/>
      <c r="E57" s="994"/>
      <c r="F57" s="994"/>
      <c r="G57" s="994"/>
      <c r="H57" s="994"/>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30">
    <mergeCell ref="C92:F92"/>
    <mergeCell ref="H92:K92"/>
    <mergeCell ref="M92:P92"/>
    <mergeCell ref="R92:T92"/>
    <mergeCell ref="W92:Y92"/>
    <mergeCell ref="B11:Z12"/>
    <mergeCell ref="B15:C20"/>
    <mergeCell ref="D15:Z20"/>
    <mergeCell ref="D27:F28"/>
    <mergeCell ref="C57:H57"/>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4" fitToHeight="0" orientation="landscape" r:id="rId1"/>
  <headerFooter>
    <oddFooter>&amp;L&amp;10ADMÓN. - ESTIMACIÓN - HOJA VIAJERA&amp;R&amp;P/&amp;N</oddFooter>
  </headerFooter>
  <drawing r:id="rId2"/>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55914-420D-48F9-AB17-98D1FD3710B1}">
  <sheetPr>
    <tabColor rgb="FF00B0F0"/>
    <pageSetUpPr fitToPage="1"/>
  </sheetPr>
  <dimension ref="A1:AB102"/>
  <sheetViews>
    <sheetView showGridLines="0" view="pageBreakPreview" topLeftCell="A5" zoomScale="40" zoomScaleNormal="40" zoomScaleSheetLayoutView="40" workbookViewId="0">
      <selection activeCell="T5" sqref="T5:T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60.28515625" style="65" customWidth="1"/>
    <col min="24" max="24" width="18" style="65" customWidth="1"/>
    <col min="25" max="25" width="2.140625" style="65" customWidth="1"/>
    <col min="26" max="26" width="30"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0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0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626</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626</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c r="D14" s="65" t="s">
        <v>560</v>
      </c>
    </row>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75" spans="23:25" x14ac:dyDescent="0.2">
      <c r="W75" s="623"/>
      <c r="X75" s="623"/>
      <c r="Y75" s="623"/>
    </row>
    <row r="76" spans="23:25" x14ac:dyDescent="0.2">
      <c r="W76" s="623"/>
      <c r="X76" s="623"/>
      <c r="Y76" s="623"/>
    </row>
    <row r="77" spans="23:25" x14ac:dyDescent="0.2">
      <c r="W77" s="623"/>
      <c r="X77" s="623"/>
      <c r="Y77" s="623"/>
    </row>
    <row r="78" spans="23:25" x14ac:dyDescent="0.2">
      <c r="W78" s="623"/>
      <c r="X78" s="623"/>
      <c r="Y78" s="623"/>
    </row>
    <row r="79" spans="23:25" x14ac:dyDescent="0.2">
      <c r="W79" s="623"/>
      <c r="X79" s="623"/>
      <c r="Y79" s="623"/>
    </row>
    <row r="80" spans="23:25" x14ac:dyDescent="0.2">
      <c r="W80" s="623"/>
      <c r="X80" s="623"/>
      <c r="Y80" s="623"/>
    </row>
    <row r="81" spans="2:26" x14ac:dyDescent="0.2">
      <c r="W81" s="997"/>
      <c r="X81" s="997"/>
      <c r="Y81" s="997"/>
    </row>
    <row r="82" spans="2:26" x14ac:dyDescent="0.2">
      <c r="W82" s="623"/>
      <c r="X82" s="623"/>
      <c r="Y82" s="623"/>
    </row>
    <row r="83" spans="2:26" x14ac:dyDescent="0.2">
      <c r="W83" s="623"/>
      <c r="X83" s="623"/>
      <c r="Y83" s="623"/>
    </row>
    <row r="84" spans="2:26" x14ac:dyDescent="0.2">
      <c r="W84" s="623"/>
      <c r="X84" s="623"/>
      <c r="Y84" s="623"/>
    </row>
    <row r="85" spans="2:26" x14ac:dyDescent="0.2">
      <c r="W85" s="995"/>
      <c r="X85" s="995"/>
      <c r="Y85" s="995"/>
    </row>
    <row r="86" spans="2:26" x14ac:dyDescent="0.2">
      <c r="W86" s="995"/>
      <c r="X86" s="995"/>
      <c r="Y86" s="995"/>
    </row>
    <row r="87" spans="2:26" ht="16.5" customHeight="1" x14ac:dyDescent="0.2">
      <c r="W87" s="996"/>
      <c r="X87" s="996"/>
      <c r="Y87" s="996"/>
    </row>
    <row r="88" spans="2:26" ht="12.75" customHeight="1" x14ac:dyDescent="0.2">
      <c r="W88" s="996"/>
      <c r="X88" s="996"/>
      <c r="Y88" s="996"/>
    </row>
    <row r="89" spans="2:26" ht="12.75" customHeight="1" x14ac:dyDescent="0.2">
      <c r="W89" s="625"/>
      <c r="X89" s="625"/>
      <c r="Y89" s="625"/>
    </row>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34">
    <mergeCell ref="W85:Y85"/>
    <mergeCell ref="B11:Z12"/>
    <mergeCell ref="B15:C20"/>
    <mergeCell ref="D15:Z20"/>
    <mergeCell ref="D27:F28"/>
    <mergeCell ref="W81:Y81"/>
    <mergeCell ref="W86:Y86"/>
    <mergeCell ref="W87:Y87"/>
    <mergeCell ref="W88:Y88"/>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1" fitToHeight="0" orientation="landscape" r:id="rId1"/>
  <headerFooter>
    <oddFooter>&amp;L&amp;10ADMÓN. - ESTIMACIÓN - HOJA VIAJERA&amp;R&amp;P/&amp;N</oddFooter>
  </headerFooter>
  <drawing r:id="rId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26300-25E2-4F9F-9461-82F7CAF3CB30}">
  <sheetPr>
    <tabColor rgb="FF00B0F0"/>
    <pageSetUpPr fitToPage="1"/>
  </sheetPr>
  <dimension ref="A1:AB102"/>
  <sheetViews>
    <sheetView showGridLines="0" view="pageBreakPreview" topLeftCell="A24" zoomScale="40" zoomScaleNormal="40" zoomScaleSheetLayoutView="40" workbookViewId="0">
      <selection activeCell="T5" sqref="T5:T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0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0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626</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626</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410</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c r="D14" s="65" t="s">
        <v>560</v>
      </c>
    </row>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B11:Z12"/>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1AAFF-8F59-44E1-B4CF-6B12475DC005}">
  <sheetPr>
    <tabColor rgb="FF92D050"/>
    <pageSetUpPr fitToPage="1"/>
  </sheetPr>
  <dimension ref="A1:AB90"/>
  <sheetViews>
    <sheetView showGridLines="0" view="pageBreakPreview" topLeftCell="A45" zoomScale="50" zoomScaleNormal="40" zoomScaleSheetLayoutView="50" workbookViewId="0">
      <selection activeCell="Q105" sqref="Q105"/>
    </sheetView>
  </sheetViews>
  <sheetFormatPr baseColWidth="10" defaultColWidth="11.42578125" defaultRowHeight="12.75" x14ac:dyDescent="0.2"/>
  <cols>
    <col min="1" max="1" width="5.140625" style="65" customWidth="1"/>
    <col min="2" max="8" width="11.42578125" style="65"/>
    <col min="9" max="9" width="11.42578125" style="65" customWidth="1"/>
    <col min="10" max="14" width="11.42578125" style="65"/>
    <col min="15" max="15" width="4.7109375" style="65" customWidth="1"/>
    <col min="16" max="16" width="16.42578125" style="65" customWidth="1"/>
    <col min="17" max="17" width="21.5703125" style="65" customWidth="1"/>
    <col min="18" max="18" width="22.85546875" style="65" customWidth="1"/>
    <col min="19" max="19" width="17.7109375" style="65" customWidth="1"/>
    <col min="20" max="20" width="19.7109375" style="65" customWidth="1"/>
    <col min="21" max="21" width="27.7109375"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8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8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542</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542</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304">
        <f>'03 Desglose'!BX8</f>
        <v>45958</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789"/>
      <c r="V13" s="981" t="s">
        <v>58</v>
      </c>
      <c r="W13" s="981"/>
      <c r="X13" s="789" t="s">
        <v>67</v>
      </c>
      <c r="Y13" s="981" t="s">
        <v>78</v>
      </c>
      <c r="Z13" s="981"/>
    </row>
    <row r="14" spans="1:28" ht="14.25" customHeight="1" x14ac:dyDescent="0.2">
      <c r="B14" s="950" t="s">
        <v>181</v>
      </c>
      <c r="C14" s="951"/>
      <c r="D14" s="956" t="s">
        <v>178</v>
      </c>
      <c r="E14" s="956"/>
      <c r="F14" s="956"/>
      <c r="G14" s="956"/>
      <c r="H14" s="956"/>
      <c r="I14" s="956"/>
      <c r="J14" s="956"/>
      <c r="K14" s="956"/>
      <c r="L14" s="956"/>
      <c r="M14" s="956"/>
      <c r="N14" s="956"/>
      <c r="P14" s="286"/>
      <c r="Q14" s="787"/>
      <c r="R14" s="787"/>
      <c r="S14" s="787"/>
      <c r="T14" s="787"/>
      <c r="U14" s="787"/>
      <c r="V14" s="957"/>
      <c r="W14" s="957"/>
      <c r="X14" s="965" t="s">
        <v>63</v>
      </c>
      <c r="Y14" s="957"/>
      <c r="Z14" s="957"/>
    </row>
    <row r="15" spans="1:28" ht="19.899999999999999" customHeight="1" x14ac:dyDescent="0.2">
      <c r="B15" s="952"/>
      <c r="C15" s="953"/>
      <c r="D15" s="956"/>
      <c r="E15" s="956"/>
      <c r="F15" s="956"/>
      <c r="G15" s="956"/>
      <c r="H15" s="956"/>
      <c r="I15" s="956"/>
      <c r="J15" s="956"/>
      <c r="K15" s="956"/>
      <c r="L15" s="956"/>
      <c r="M15" s="956"/>
      <c r="N15" s="956"/>
      <c r="O15" s="70"/>
      <c r="P15" s="287"/>
      <c r="Q15" s="787"/>
      <c r="R15" s="787"/>
      <c r="S15" s="968"/>
      <c r="T15" s="969"/>
      <c r="U15" s="788"/>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787"/>
      <c r="R16" s="787"/>
      <c r="S16" s="788"/>
      <c r="T16" s="788"/>
      <c r="U16" s="788"/>
      <c r="V16" s="970"/>
      <c r="W16" s="970"/>
      <c r="X16" s="966"/>
      <c r="Y16" s="957"/>
      <c r="Z16" s="957"/>
    </row>
    <row r="17" spans="2:26" ht="21" customHeight="1" x14ac:dyDescent="0.3">
      <c r="B17" s="952"/>
      <c r="C17" s="953"/>
      <c r="D17" s="956"/>
      <c r="E17" s="956"/>
      <c r="F17" s="956"/>
      <c r="G17" s="956"/>
      <c r="H17" s="956"/>
      <c r="I17" s="956"/>
      <c r="J17" s="956"/>
      <c r="K17" s="956"/>
      <c r="L17" s="956"/>
      <c r="M17" s="956"/>
      <c r="N17" s="956"/>
      <c r="O17" s="70"/>
      <c r="P17" s="287"/>
      <c r="Q17" s="787"/>
      <c r="R17" s="787"/>
      <c r="S17" s="788"/>
      <c r="T17" s="788"/>
      <c r="U17" s="459" t="s">
        <v>300</v>
      </c>
      <c r="V17" s="982">
        <f>861.28*0.95</f>
        <v>818.21599999999989</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787"/>
      <c r="R18" s="787"/>
      <c r="S18" s="788"/>
      <c r="T18" s="788"/>
      <c r="U18" s="788"/>
      <c r="V18" s="970"/>
      <c r="W18" s="970"/>
      <c r="X18" s="966"/>
      <c r="Y18" s="957"/>
      <c r="Z18" s="957"/>
    </row>
    <row r="19" spans="2:26" ht="19.149999999999999" customHeight="1" x14ac:dyDescent="0.2">
      <c r="B19" s="954"/>
      <c r="C19" s="955"/>
      <c r="D19" s="956"/>
      <c r="E19" s="956"/>
      <c r="F19" s="956"/>
      <c r="G19" s="956"/>
      <c r="H19" s="956"/>
      <c r="I19" s="956"/>
      <c r="J19" s="956"/>
      <c r="K19" s="956"/>
      <c r="L19" s="956"/>
      <c r="M19" s="956"/>
      <c r="N19" s="956"/>
      <c r="O19" s="70"/>
      <c r="P19" s="287"/>
      <c r="Q19" s="787"/>
      <c r="R19" s="787"/>
      <c r="S19" s="788"/>
      <c r="T19" s="788"/>
      <c r="U19" s="420"/>
      <c r="V19" s="968"/>
      <c r="W19" s="969"/>
      <c r="X19" s="966"/>
      <c r="Y19" s="984"/>
      <c r="Z19" s="984"/>
    </row>
    <row r="20" spans="2:26" ht="15.6" customHeight="1" x14ac:dyDescent="0.2">
      <c r="B20" s="231"/>
      <c r="C20" s="69"/>
      <c r="D20" s="68"/>
      <c r="E20" s="68"/>
      <c r="F20" s="68"/>
      <c r="G20" s="68"/>
      <c r="H20" s="83"/>
      <c r="I20" s="68"/>
      <c r="J20" s="68"/>
      <c r="K20" s="70"/>
      <c r="L20" s="70"/>
      <c r="M20" s="70"/>
      <c r="N20" s="214"/>
      <c r="O20" s="70"/>
      <c r="P20" s="287"/>
      <c r="Q20" s="787"/>
      <c r="R20" s="787"/>
      <c r="S20" s="787"/>
      <c r="T20" s="787"/>
      <c r="U20" s="787"/>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787"/>
      <c r="R21" s="787"/>
      <c r="S21" s="787"/>
      <c r="T21" s="787"/>
      <c r="U21" s="787"/>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787"/>
      <c r="R22" s="787"/>
      <c r="S22" s="787"/>
      <c r="T22" s="787"/>
      <c r="X22" s="966"/>
      <c r="Y22" s="421"/>
      <c r="Z22" s="421"/>
    </row>
    <row r="23" spans="2:26" ht="13.9" customHeight="1" x14ac:dyDescent="0.2">
      <c r="B23" s="213"/>
      <c r="C23" s="69"/>
      <c r="D23" s="68"/>
      <c r="E23" s="68"/>
      <c r="F23" s="68"/>
      <c r="G23" s="68"/>
      <c r="H23" s="83"/>
      <c r="I23" s="68"/>
      <c r="J23" s="68"/>
      <c r="K23" s="70"/>
      <c r="L23" s="70"/>
      <c r="M23" s="70"/>
      <c r="N23" s="214"/>
      <c r="O23" s="70"/>
      <c r="P23" s="287"/>
      <c r="Q23" s="787"/>
      <c r="R23" s="787"/>
      <c r="S23" s="787"/>
      <c r="T23" s="787"/>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787"/>
      <c r="R24" s="787"/>
      <c r="S24" s="787"/>
      <c r="T24" s="787"/>
      <c r="U24" s="787"/>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787"/>
      <c r="R25" s="787"/>
      <c r="S25" s="787"/>
      <c r="T25" s="787"/>
      <c r="U25" s="787"/>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787"/>
      <c r="R26" s="787"/>
      <c r="S26" s="787"/>
      <c r="T26" s="787"/>
      <c r="U26" s="787"/>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787"/>
      <c r="R27" s="787"/>
      <c r="S27" s="787"/>
      <c r="T27" s="787"/>
      <c r="U27" s="787"/>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787"/>
      <c r="R28" s="787"/>
      <c r="S28" s="787"/>
      <c r="T28" s="787"/>
      <c r="U28" s="787"/>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787"/>
      <c r="R29" s="787"/>
      <c r="S29" s="787"/>
      <c r="T29" s="787"/>
      <c r="U29" s="787"/>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787"/>
      <c r="R30" s="787"/>
      <c r="S30" s="787"/>
      <c r="T30" s="787"/>
      <c r="U30" s="787"/>
      <c r="V30" s="957"/>
      <c r="W30" s="957"/>
      <c r="X30" s="966"/>
      <c r="Y30" s="957"/>
      <c r="Z30" s="957"/>
    </row>
    <row r="31" spans="2:26" ht="13.9" customHeight="1" x14ac:dyDescent="0.2">
      <c r="B31" s="213"/>
      <c r="C31" s="69"/>
      <c r="D31" s="68"/>
      <c r="E31" s="68"/>
      <c r="F31" s="68"/>
      <c r="G31" s="68"/>
      <c r="H31" s="83"/>
      <c r="I31" s="68"/>
      <c r="J31" s="68"/>
      <c r="K31" s="68"/>
      <c r="L31" s="68"/>
      <c r="M31" s="68"/>
      <c r="N31" s="215"/>
      <c r="P31" s="287"/>
      <c r="Q31" s="787"/>
      <c r="R31" s="787"/>
      <c r="S31" s="787"/>
      <c r="T31" s="787"/>
      <c r="U31" s="787"/>
      <c r="V31" s="957"/>
      <c r="W31" s="957"/>
      <c r="X31" s="966"/>
      <c r="Y31" s="957"/>
      <c r="Z31" s="957"/>
    </row>
    <row r="32" spans="2:26" ht="13.9" customHeight="1" x14ac:dyDescent="0.2">
      <c r="B32" s="213"/>
      <c r="C32" s="69"/>
      <c r="D32" s="68"/>
      <c r="E32" s="68"/>
      <c r="F32" s="68"/>
      <c r="G32" s="68"/>
      <c r="H32" s="83"/>
      <c r="I32" s="68"/>
      <c r="J32" s="68"/>
      <c r="K32" s="68"/>
      <c r="L32" s="68"/>
      <c r="M32" s="68"/>
      <c r="N32" s="215"/>
      <c r="P32" s="287"/>
      <c r="Q32" s="787"/>
      <c r="R32" s="787"/>
      <c r="S32" s="787"/>
      <c r="T32" s="787"/>
      <c r="U32" s="787"/>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787"/>
      <c r="R33" s="787"/>
      <c r="S33" s="787"/>
      <c r="T33" s="787"/>
      <c r="U33" s="787"/>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787"/>
      <c r="R34" s="787"/>
      <c r="S34" s="787"/>
      <c r="T34" s="787"/>
      <c r="U34" s="787"/>
      <c r="V34" s="957"/>
      <c r="W34" s="957"/>
      <c r="X34" s="967"/>
      <c r="Y34" s="957"/>
      <c r="Z34" s="957"/>
    </row>
    <row r="35" spans="2:26" ht="20.45" customHeight="1" x14ac:dyDescent="0.25">
      <c r="B35" s="213"/>
      <c r="C35" s="69"/>
      <c r="D35" s="68"/>
      <c r="E35" s="68"/>
      <c r="F35" s="68"/>
      <c r="G35" s="68"/>
      <c r="H35" s="83"/>
      <c r="I35" s="68"/>
      <c r="J35" s="68"/>
      <c r="K35" s="68"/>
      <c r="L35" s="68"/>
      <c r="M35" s="68"/>
      <c r="N35" s="215"/>
      <c r="P35" s="288"/>
      <c r="Q35" s="289"/>
      <c r="R35" s="290"/>
      <c r="S35" s="291"/>
      <c r="T35" s="292"/>
      <c r="U35" s="293" t="s">
        <v>76</v>
      </c>
      <c r="V35" s="958">
        <f>SUM(V17:W19)</f>
        <v>818.21599999999989</v>
      </c>
      <c r="W35" s="958"/>
      <c r="X35" s="294"/>
      <c r="Y35" s="959"/>
      <c r="Z35" s="960"/>
    </row>
    <row r="36" spans="2:26" ht="13.9" customHeight="1" x14ac:dyDescent="0.2">
      <c r="B36" s="213"/>
      <c r="C36" s="69"/>
      <c r="D36" s="68"/>
      <c r="E36" s="68"/>
      <c r="F36" s="68"/>
      <c r="G36" s="68"/>
      <c r="H36" s="83"/>
      <c r="I36" s="68"/>
      <c r="J36" s="68"/>
      <c r="K36" s="68"/>
      <c r="L36" s="68"/>
      <c r="M36" s="68"/>
      <c r="N36" s="215"/>
      <c r="P36" s="216"/>
      <c r="X36" s="84"/>
      <c r="Y36" s="84"/>
      <c r="Z36" s="217"/>
    </row>
    <row r="37" spans="2:26" ht="13.9" customHeight="1" x14ac:dyDescent="0.2">
      <c r="B37" s="213"/>
      <c r="C37" s="69"/>
      <c r="D37" s="68"/>
      <c r="E37" s="68"/>
      <c r="F37" s="68"/>
      <c r="G37" s="68"/>
      <c r="H37" s="83"/>
      <c r="I37" s="68"/>
      <c r="J37" s="68"/>
      <c r="K37" s="68"/>
      <c r="L37" s="68"/>
      <c r="M37" s="68"/>
      <c r="N37" s="215"/>
      <c r="P37" s="961" t="s">
        <v>75</v>
      </c>
      <c r="Q37" s="962"/>
      <c r="R37" s="962"/>
      <c r="S37" s="962"/>
      <c r="T37" s="962"/>
      <c r="U37" s="962"/>
      <c r="V37" s="962"/>
      <c r="W37" s="962"/>
      <c r="X37" s="962"/>
      <c r="Y37" s="962"/>
      <c r="Z37" s="963"/>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t="s">
        <v>272</v>
      </c>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ht="15" x14ac:dyDescent="0.2">
      <c r="B75" s="213"/>
      <c r="C75" s="69"/>
      <c r="D75" s="68"/>
      <c r="E75" s="68"/>
      <c r="F75" s="68"/>
      <c r="G75" s="68"/>
      <c r="H75" s="83"/>
      <c r="I75" s="68"/>
      <c r="J75" s="68"/>
      <c r="K75" s="68"/>
      <c r="L75" s="68"/>
      <c r="M75" s="68"/>
      <c r="N75" s="215"/>
      <c r="P75" s="216"/>
      <c r="T75" s="964"/>
      <c r="U75" s="964"/>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ht="16.5" customHeight="1" x14ac:dyDescent="0.25">
      <c r="B78" s="213"/>
      <c r="C78" s="69"/>
      <c r="D78" s="68"/>
      <c r="E78" s="68"/>
      <c r="F78" s="68"/>
      <c r="G78" s="68"/>
      <c r="H78" s="83"/>
      <c r="I78" s="68"/>
      <c r="J78" s="68"/>
      <c r="K78" s="68"/>
      <c r="L78" s="68"/>
      <c r="M78" s="68"/>
      <c r="N78" s="215"/>
      <c r="P78" s="216"/>
      <c r="S78" s="374"/>
      <c r="T78" s="374"/>
      <c r="X78" s="84"/>
      <c r="Y78" s="84"/>
      <c r="Z78" s="217"/>
    </row>
    <row r="79" spans="2:26" ht="12.75" customHeight="1" x14ac:dyDescent="0.25">
      <c r="B79" s="216"/>
      <c r="N79" s="217"/>
      <c r="P79" s="216"/>
      <c r="S79" s="374"/>
      <c r="T79" s="374"/>
      <c r="X79" s="82"/>
      <c r="Y79" s="85"/>
      <c r="Z79" s="217"/>
    </row>
    <row r="80" spans="2:26" ht="12.75" customHeight="1" x14ac:dyDescent="0.2">
      <c r="B80" s="218"/>
      <c r="C80" s="219"/>
      <c r="D80" s="219"/>
      <c r="E80" s="219"/>
      <c r="F80" s="219"/>
      <c r="G80" s="219"/>
      <c r="H80" s="219"/>
      <c r="I80" s="219"/>
      <c r="J80" s="219"/>
      <c r="K80" s="219"/>
      <c r="L80" s="219"/>
      <c r="M80" s="219"/>
      <c r="N80" s="220"/>
      <c r="P80" s="218"/>
      <c r="Q80" s="219"/>
      <c r="R80" s="219"/>
      <c r="S80" s="219"/>
      <c r="T80" s="219"/>
      <c r="U80" s="219"/>
      <c r="V80" s="219"/>
      <c r="W80" s="219"/>
      <c r="X80" s="219"/>
      <c r="Y80" s="219"/>
      <c r="Z80" s="220"/>
    </row>
    <row r="82" spans="1:26" x14ac:dyDescent="0.2">
      <c r="B82" s="221"/>
      <c r="C82" s="210"/>
      <c r="D82" s="210"/>
      <c r="E82" s="210"/>
      <c r="F82" s="210"/>
      <c r="G82" s="210"/>
      <c r="H82" s="222"/>
      <c r="I82" s="222"/>
      <c r="J82" s="222"/>
      <c r="K82" s="222"/>
      <c r="L82" s="222"/>
      <c r="M82" s="222"/>
      <c r="N82" s="222"/>
      <c r="O82" s="222"/>
      <c r="P82" s="222"/>
      <c r="Q82" s="222"/>
      <c r="R82" s="222"/>
      <c r="S82" s="222"/>
      <c r="T82" s="222"/>
      <c r="U82" s="222"/>
      <c r="V82" s="222"/>
      <c r="W82" s="210"/>
      <c r="X82" s="210"/>
      <c r="Y82" s="210"/>
      <c r="Z82" s="223"/>
    </row>
    <row r="83" spans="1:26" x14ac:dyDescent="0.2">
      <c r="B83" s="216"/>
      <c r="C83" s="946"/>
      <c r="D83" s="946"/>
      <c r="E83" s="946"/>
      <c r="F83" s="946"/>
      <c r="H83" s="946"/>
      <c r="I83" s="946"/>
      <c r="J83" s="946"/>
      <c r="K83" s="946"/>
      <c r="M83" s="946"/>
      <c r="N83" s="946"/>
      <c r="O83" s="946"/>
      <c r="P83" s="946"/>
      <c r="R83" s="946"/>
      <c r="S83" s="946"/>
      <c r="T83" s="946"/>
      <c r="W83" s="946"/>
      <c r="X83" s="946"/>
      <c r="Y83" s="946"/>
      <c r="Z83" s="224"/>
    </row>
    <row r="84" spans="1:26" x14ac:dyDescent="0.2">
      <c r="B84" s="216"/>
      <c r="Z84" s="217"/>
    </row>
    <row r="85" spans="1:26" x14ac:dyDescent="0.2">
      <c r="B85" s="216"/>
      <c r="Z85" s="217"/>
    </row>
    <row r="86" spans="1:26" x14ac:dyDescent="0.2">
      <c r="B86" s="216"/>
      <c r="Z86" s="217"/>
    </row>
    <row r="87" spans="1:26" s="67" customFormat="1" ht="11.45" customHeight="1" x14ac:dyDescent="0.2">
      <c r="B87" s="226"/>
      <c r="C87" s="858"/>
      <c r="D87" s="858"/>
      <c r="E87" s="858"/>
      <c r="F87" s="858"/>
      <c r="H87" s="858"/>
      <c r="I87" s="858"/>
      <c r="J87" s="858"/>
      <c r="K87" s="858"/>
      <c r="M87" s="858"/>
      <c r="N87" s="858"/>
      <c r="O87" s="858"/>
      <c r="P87" s="858"/>
      <c r="R87" s="858"/>
      <c r="S87" s="858"/>
      <c r="T87" s="858"/>
      <c r="W87" s="858"/>
      <c r="X87" s="858"/>
      <c r="Y87" s="858"/>
      <c r="Z87" s="227"/>
    </row>
    <row r="88" spans="1:26" x14ac:dyDescent="0.2">
      <c r="B88" s="228"/>
      <c r="C88" s="229"/>
      <c r="D88" s="229"/>
      <c r="E88" s="229"/>
      <c r="F88" s="229"/>
      <c r="G88" s="229"/>
      <c r="H88" s="219"/>
      <c r="I88" s="219"/>
      <c r="J88" s="219"/>
      <c r="K88" s="219"/>
      <c r="L88" s="219"/>
      <c r="M88" s="219"/>
      <c r="N88" s="219"/>
      <c r="O88" s="219"/>
      <c r="P88" s="219"/>
      <c r="Q88" s="219"/>
      <c r="R88" s="219"/>
      <c r="S88" s="219"/>
      <c r="T88" s="219"/>
      <c r="U88" s="219"/>
      <c r="V88" s="219"/>
      <c r="W88" s="229"/>
      <c r="X88" s="229"/>
      <c r="Y88" s="229"/>
      <c r="Z88" s="230"/>
    </row>
    <row r="90" spans="1:26" x14ac:dyDescent="0.2">
      <c r="A90" s="66"/>
    </row>
  </sheetData>
  <mergeCells count="65">
    <mergeCell ref="B11:N11"/>
    <mergeCell ref="P11:Z11"/>
    <mergeCell ref="B13:C13"/>
    <mergeCell ref="D13:N13"/>
    <mergeCell ref="V13:W13"/>
    <mergeCell ref="Y13:Z13"/>
    <mergeCell ref="Y16:Z16"/>
    <mergeCell ref="V23:W23"/>
    <mergeCell ref="Y23:Z23"/>
    <mergeCell ref="V17:W17"/>
    <mergeCell ref="Y17:Z17"/>
    <mergeCell ref="V18:W18"/>
    <mergeCell ref="Y18:Z18"/>
    <mergeCell ref="V19:W19"/>
    <mergeCell ref="Y19:Z19"/>
    <mergeCell ref="V20:W20"/>
    <mergeCell ref="Y20:Z20"/>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V26:W26"/>
    <mergeCell ref="Y26:Z26"/>
    <mergeCell ref="V27:W27"/>
    <mergeCell ref="Y27:Z27"/>
    <mergeCell ref="V28:W28"/>
    <mergeCell ref="Y28:Z28"/>
    <mergeCell ref="V29:W29"/>
    <mergeCell ref="Y29:Z29"/>
    <mergeCell ref="V30:W30"/>
    <mergeCell ref="Y30:Z30"/>
    <mergeCell ref="V31:W31"/>
    <mergeCell ref="Y31:Z31"/>
    <mergeCell ref="V32:W32"/>
    <mergeCell ref="Y32:Z32"/>
    <mergeCell ref="V33:W33"/>
    <mergeCell ref="Y33:Z33"/>
    <mergeCell ref="V34:W34"/>
    <mergeCell ref="Y34:Z34"/>
    <mergeCell ref="V35:W35"/>
    <mergeCell ref="Y35:Z35"/>
    <mergeCell ref="P37:Z37"/>
    <mergeCell ref="T75:U75"/>
    <mergeCell ref="C83:F83"/>
    <mergeCell ref="H83:K83"/>
    <mergeCell ref="M83:P83"/>
    <mergeCell ref="R83:T83"/>
    <mergeCell ref="W83:Y83"/>
    <mergeCell ref="C87:F87"/>
    <mergeCell ref="H87:K87"/>
    <mergeCell ref="M87:P87"/>
    <mergeCell ref="R87:T87"/>
    <mergeCell ref="W87:Y87"/>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217F2-9C58-4FEA-9C11-3F966F39D8B1}">
  <sheetPr>
    <tabColor rgb="FF92D050"/>
    <pageSetUpPr fitToPage="1"/>
  </sheetPr>
  <dimension ref="A1:AB102"/>
  <sheetViews>
    <sheetView showGridLines="0" view="pageBreakPreview" topLeftCell="A45" zoomScale="40" zoomScaleNormal="40" zoomScaleSheetLayoutView="40" workbookViewId="0">
      <selection activeCell="Q105" sqref="Q105"/>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8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8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542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542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57" spans="3:8" ht="20.25" x14ac:dyDescent="0.3">
      <c r="C57" s="994"/>
      <c r="D57" s="994"/>
      <c r="E57" s="994"/>
      <c r="F57" s="994"/>
      <c r="G57" s="994"/>
      <c r="H57" s="994"/>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30">
    <mergeCell ref="C92:F92"/>
    <mergeCell ref="H92:K92"/>
    <mergeCell ref="M92:P92"/>
    <mergeCell ref="R92:T92"/>
    <mergeCell ref="W92:Y92"/>
    <mergeCell ref="B11:Z12"/>
    <mergeCell ref="B15:C20"/>
    <mergeCell ref="D15:Z20"/>
    <mergeCell ref="D27:F28"/>
    <mergeCell ref="C57:H57"/>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933EE-18D9-460D-A958-CD9E93BD6CB5}">
  <sheetPr>
    <tabColor rgb="FF92D050"/>
    <pageSetUpPr fitToPage="1"/>
  </sheetPr>
  <dimension ref="A1:AB102"/>
  <sheetViews>
    <sheetView showGridLines="0" view="pageBreakPreview" topLeftCell="A58" zoomScale="55" zoomScaleNormal="40" zoomScaleSheetLayoutView="55" workbookViewId="0">
      <selection activeCell="Q105" sqref="Q105"/>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60.28515625" style="65" customWidth="1"/>
    <col min="24" max="24" width="18" style="65" customWidth="1"/>
    <col min="25" max="25" width="2.140625" style="65" customWidth="1"/>
    <col min="26" max="26" width="30"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8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8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542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542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2" spans="2:26" ht="13.5" thickBot="1" x14ac:dyDescent="0.25"/>
    <row r="23" spans="2:26" ht="27" thickBot="1" x14ac:dyDescent="0.45">
      <c r="W23" s="1014" t="s">
        <v>478</v>
      </c>
      <c r="X23" s="1015"/>
      <c r="Y23" s="1016"/>
    </row>
    <row r="24" spans="2:26" ht="25.5" x14ac:dyDescent="0.35">
      <c r="W24" s="478" t="s">
        <v>477</v>
      </c>
      <c r="X24" s="1017">
        <v>906.06</v>
      </c>
      <c r="Y24" s="1017"/>
    </row>
    <row r="25" spans="2:26" ht="25.5" x14ac:dyDescent="0.35">
      <c r="W25" s="472" t="s">
        <v>333</v>
      </c>
      <c r="X25" s="1018">
        <v>-12.58</v>
      </c>
      <c r="Y25" s="1018"/>
    </row>
    <row r="26" spans="2:26" ht="25.5" x14ac:dyDescent="0.35">
      <c r="W26" s="472" t="s">
        <v>334</v>
      </c>
      <c r="X26" s="1018">
        <v>-13.52</v>
      </c>
      <c r="Y26" s="1018"/>
    </row>
    <row r="27" spans="2:26" ht="25.5" x14ac:dyDescent="0.35">
      <c r="D27" s="993"/>
      <c r="E27" s="993"/>
      <c r="F27" s="993"/>
      <c r="W27" s="472" t="s">
        <v>335</v>
      </c>
      <c r="X27" s="1018">
        <v>-15.08</v>
      </c>
      <c r="Y27" s="1018"/>
    </row>
    <row r="28" spans="2:26" ht="25.5" x14ac:dyDescent="0.35">
      <c r="D28" s="993"/>
      <c r="E28" s="993"/>
      <c r="F28" s="993"/>
      <c r="W28" s="473" t="s">
        <v>336</v>
      </c>
      <c r="X28" s="1019">
        <f>SUM(X24:Y27)</f>
        <v>864.87999999999988</v>
      </c>
      <c r="Y28" s="1019"/>
    </row>
    <row r="29" spans="2:26" ht="25.5" x14ac:dyDescent="0.35">
      <c r="W29" s="474"/>
      <c r="X29" s="1010"/>
      <c r="Y29" s="1010"/>
    </row>
    <row r="30" spans="2:26" ht="25.5" x14ac:dyDescent="0.35">
      <c r="W30" s="475" t="s">
        <v>337</v>
      </c>
      <c r="X30" s="1013">
        <v>861.28</v>
      </c>
      <c r="Y30" s="1013"/>
    </row>
    <row r="31" spans="2:26" ht="25.5" x14ac:dyDescent="0.35">
      <c r="W31" s="474"/>
      <c r="X31" s="1010"/>
      <c r="Y31" s="1010"/>
    </row>
    <row r="32" spans="2:26" ht="25.5" x14ac:dyDescent="0.35">
      <c r="W32" s="476"/>
      <c r="X32" s="1011"/>
      <c r="Y32" s="1011"/>
    </row>
    <row r="33" spans="23:25" ht="25.5" x14ac:dyDescent="0.35">
      <c r="W33" s="477" t="s">
        <v>338</v>
      </c>
      <c r="X33" s="1012">
        <f>X30-X28</f>
        <v>-3.5999999999999091</v>
      </c>
      <c r="Y33" s="1012"/>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40">
    <mergeCell ref="X30:Y30"/>
    <mergeCell ref="B11:Z12"/>
    <mergeCell ref="B15:C20"/>
    <mergeCell ref="D15:Z20"/>
    <mergeCell ref="W23:Y23"/>
    <mergeCell ref="X24:Y24"/>
    <mergeCell ref="X25:Y25"/>
    <mergeCell ref="X26:Y26"/>
    <mergeCell ref="D27:F28"/>
    <mergeCell ref="X27:Y27"/>
    <mergeCell ref="X28:Y28"/>
    <mergeCell ref="X29:Y29"/>
    <mergeCell ref="X31:Y31"/>
    <mergeCell ref="X32:Y32"/>
    <mergeCell ref="X33:Y33"/>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1" fitToHeight="0" orientation="landscape" r:id="rId1"/>
  <headerFooter>
    <oddFooter>&amp;L&amp;10ADMÓN. - ESTIMACIÓN - HOJA VIAJERA&amp;R&amp;P/&amp;N</oddFooter>
  </headerFooter>
  <drawing r:id="rId2"/>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CD644-B39B-4429-95D9-B2B7D58CD1C3}">
  <sheetPr>
    <tabColor rgb="FF92D050"/>
    <pageSetUpPr fitToPage="1"/>
  </sheetPr>
  <dimension ref="A1:AB102"/>
  <sheetViews>
    <sheetView showGridLines="0" view="pageBreakPreview" topLeftCell="A43" zoomScale="40" zoomScaleNormal="40" zoomScaleSheetLayoutView="40" workbookViewId="0">
      <selection activeCell="Q105" sqref="Q105"/>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8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8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410</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B11:Z12"/>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84090-9934-42B2-8608-43CA3E7FD239}">
  <sheetPr>
    <tabColor rgb="FF92D050"/>
    <pageSetUpPr fitToPage="1"/>
  </sheetPr>
  <dimension ref="A1:AB90"/>
  <sheetViews>
    <sheetView showGridLines="0" view="pageBreakPreview" zoomScale="46" zoomScaleNormal="40" zoomScaleSheetLayoutView="46" workbookViewId="0">
      <selection activeCell="Q105" sqref="Q105"/>
    </sheetView>
  </sheetViews>
  <sheetFormatPr baseColWidth="10" defaultColWidth="11.42578125" defaultRowHeight="12.75" x14ac:dyDescent="0.2"/>
  <cols>
    <col min="1" max="1" width="5.140625" style="65" customWidth="1"/>
    <col min="2" max="8" width="11.42578125" style="65"/>
    <col min="9" max="9" width="11.42578125" style="65" customWidth="1"/>
    <col min="10" max="14" width="11.42578125" style="65"/>
    <col min="15" max="15" width="4.7109375" style="65" customWidth="1"/>
    <col min="16" max="16" width="16.42578125" style="65" customWidth="1"/>
    <col min="17" max="17" width="21.5703125" style="65" customWidth="1"/>
    <col min="18" max="18" width="22.85546875" style="65" customWidth="1"/>
    <col min="19" max="19" width="17.7109375" style="65" customWidth="1"/>
    <col min="20" max="20" width="19.7109375" style="65" customWidth="1"/>
    <col min="21" max="21" width="27.7109375"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70"/>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70"/>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304">
        <f>'03 Desglose'!BX8</f>
        <v>45958</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767"/>
      <c r="V13" s="981" t="s">
        <v>58</v>
      </c>
      <c r="W13" s="981"/>
      <c r="X13" s="767" t="s">
        <v>67</v>
      </c>
      <c r="Y13" s="981" t="s">
        <v>78</v>
      </c>
      <c r="Z13" s="981"/>
    </row>
    <row r="14" spans="1:28" ht="14.25" customHeight="1" x14ac:dyDescent="0.2">
      <c r="B14" s="950" t="s">
        <v>181</v>
      </c>
      <c r="C14" s="951"/>
      <c r="D14" s="956" t="s">
        <v>560</v>
      </c>
      <c r="E14" s="956"/>
      <c r="F14" s="956"/>
      <c r="G14" s="956"/>
      <c r="H14" s="956"/>
      <c r="I14" s="956"/>
      <c r="J14" s="956"/>
      <c r="K14" s="956"/>
      <c r="L14" s="956"/>
      <c r="M14" s="956"/>
      <c r="N14" s="956"/>
      <c r="P14" s="286"/>
      <c r="Q14" s="768"/>
      <c r="R14" s="768"/>
      <c r="S14" s="768"/>
      <c r="T14" s="768"/>
      <c r="U14" s="768"/>
      <c r="V14" s="957"/>
      <c r="W14" s="957"/>
      <c r="X14" s="965" t="s">
        <v>131</v>
      </c>
      <c r="Y14" s="957"/>
      <c r="Z14" s="957"/>
    </row>
    <row r="15" spans="1:28" ht="19.899999999999999" customHeight="1" x14ac:dyDescent="0.2">
      <c r="B15" s="952"/>
      <c r="C15" s="953"/>
      <c r="D15" s="956"/>
      <c r="E15" s="956"/>
      <c r="F15" s="956"/>
      <c r="G15" s="956"/>
      <c r="H15" s="956"/>
      <c r="I15" s="956"/>
      <c r="J15" s="956"/>
      <c r="K15" s="956"/>
      <c r="L15" s="956"/>
      <c r="M15" s="956"/>
      <c r="N15" s="956"/>
      <c r="O15" s="70"/>
      <c r="P15" s="287"/>
      <c r="Q15" s="768"/>
      <c r="R15" s="768"/>
      <c r="S15" s="968"/>
      <c r="T15" s="969"/>
      <c r="U15" s="769"/>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768"/>
      <c r="R16" s="768"/>
      <c r="S16" s="769"/>
      <c r="T16" s="769"/>
      <c r="U16" s="769"/>
      <c r="V16" s="970"/>
      <c r="W16" s="970"/>
      <c r="X16" s="966"/>
      <c r="Y16" s="957"/>
      <c r="Z16" s="957"/>
    </row>
    <row r="17" spans="2:26" ht="21" customHeight="1" x14ac:dyDescent="0.3">
      <c r="B17" s="952"/>
      <c r="C17" s="953"/>
      <c r="D17" s="956"/>
      <c r="E17" s="956"/>
      <c r="F17" s="956"/>
      <c r="G17" s="956"/>
      <c r="H17" s="956"/>
      <c r="I17" s="956"/>
      <c r="J17" s="956"/>
      <c r="K17" s="956"/>
      <c r="L17" s="956"/>
      <c r="M17" s="956"/>
      <c r="N17" s="956"/>
      <c r="O17" s="70"/>
      <c r="P17" s="287"/>
      <c r="Q17" s="768"/>
      <c r="R17" s="768"/>
      <c r="S17" s="769"/>
      <c r="T17" s="769"/>
      <c r="U17" s="459" t="s">
        <v>343</v>
      </c>
      <c r="V17" s="982">
        <v>0.70491803278688503</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768"/>
      <c r="R18" s="768"/>
      <c r="S18" s="769"/>
      <c r="T18" s="769"/>
      <c r="U18" s="769"/>
      <c r="V18" s="970"/>
      <c r="W18" s="970"/>
      <c r="X18" s="966"/>
      <c r="Y18" s="957"/>
      <c r="Z18" s="957"/>
    </row>
    <row r="19" spans="2:26" ht="19.149999999999999" customHeight="1" x14ac:dyDescent="0.2">
      <c r="B19" s="954"/>
      <c r="C19" s="955"/>
      <c r="D19" s="956"/>
      <c r="E19" s="956"/>
      <c r="F19" s="956"/>
      <c r="G19" s="956"/>
      <c r="H19" s="956"/>
      <c r="I19" s="956"/>
      <c r="J19" s="956"/>
      <c r="K19" s="956"/>
      <c r="L19" s="956"/>
      <c r="M19" s="956"/>
      <c r="N19" s="956"/>
      <c r="O19" s="70"/>
      <c r="P19" s="287"/>
      <c r="Q19" s="768"/>
      <c r="R19" s="768"/>
      <c r="S19" s="769"/>
      <c r="T19" s="769"/>
      <c r="U19" s="420"/>
      <c r="V19" s="968"/>
      <c r="W19" s="969"/>
      <c r="X19" s="966"/>
      <c r="Y19" s="984"/>
      <c r="Z19" s="984"/>
    </row>
    <row r="20" spans="2:26" ht="15.6" customHeight="1" x14ac:dyDescent="0.2">
      <c r="B20" s="231"/>
      <c r="C20" s="69"/>
      <c r="D20" s="68"/>
      <c r="E20" s="68"/>
      <c r="F20" s="68"/>
      <c r="G20" s="68"/>
      <c r="H20" s="83"/>
      <c r="I20" s="68"/>
      <c r="J20" s="68"/>
      <c r="K20" s="70"/>
      <c r="L20" s="70"/>
      <c r="M20" s="70"/>
      <c r="N20" s="214"/>
      <c r="O20" s="70"/>
      <c r="P20" s="287"/>
      <c r="Q20" s="768"/>
      <c r="R20" s="768"/>
      <c r="S20" s="768"/>
      <c r="T20" s="768"/>
      <c r="U20" s="768"/>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768"/>
      <c r="R21" s="768"/>
      <c r="S21" s="768"/>
      <c r="T21" s="768"/>
      <c r="U21" s="768"/>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768"/>
      <c r="R22" s="768"/>
      <c r="S22" s="768"/>
      <c r="T22" s="768"/>
      <c r="X22" s="966"/>
      <c r="Y22" s="421"/>
      <c r="Z22" s="421"/>
    </row>
    <row r="23" spans="2:26" ht="13.9" customHeight="1" x14ac:dyDescent="0.2">
      <c r="B23" s="213"/>
      <c r="C23" s="69"/>
      <c r="D23" s="68"/>
      <c r="E23" s="68"/>
      <c r="F23" s="68"/>
      <c r="G23" s="68"/>
      <c r="H23" s="83"/>
      <c r="I23" s="68"/>
      <c r="J23" s="68"/>
      <c r="K23" s="70"/>
      <c r="L23" s="70"/>
      <c r="M23" s="70"/>
      <c r="N23" s="214"/>
      <c r="O23" s="70"/>
      <c r="P23" s="287"/>
      <c r="Q23" s="768"/>
      <c r="R23" s="768"/>
      <c r="S23" s="768"/>
      <c r="T23" s="768"/>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768"/>
      <c r="R24" s="768"/>
      <c r="S24" s="768"/>
      <c r="T24" s="768"/>
      <c r="U24" s="768"/>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768"/>
      <c r="R25" s="768"/>
      <c r="S25" s="768"/>
      <c r="T25" s="768"/>
      <c r="U25" s="768"/>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768"/>
      <c r="R26" s="768"/>
      <c r="S26" s="768"/>
      <c r="T26" s="768"/>
      <c r="U26" s="768"/>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768"/>
      <c r="R27" s="768"/>
      <c r="S27" s="768"/>
      <c r="T27" s="768"/>
      <c r="U27" s="768"/>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768"/>
      <c r="R28" s="768"/>
      <c r="S28" s="768"/>
      <c r="T28" s="768"/>
      <c r="U28" s="768"/>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768"/>
      <c r="R29" s="768"/>
      <c r="S29" s="768"/>
      <c r="T29" s="768"/>
      <c r="U29" s="768"/>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768"/>
      <c r="R30" s="768"/>
      <c r="S30" s="768"/>
      <c r="T30" s="768"/>
      <c r="U30" s="768"/>
      <c r="V30" s="957"/>
      <c r="W30" s="957"/>
      <c r="X30" s="966"/>
      <c r="Y30" s="957"/>
      <c r="Z30" s="957"/>
    </row>
    <row r="31" spans="2:26" ht="13.9" customHeight="1" x14ac:dyDescent="0.2">
      <c r="B31" s="213"/>
      <c r="C31" s="69"/>
      <c r="D31" s="68"/>
      <c r="E31" s="68"/>
      <c r="F31" s="68"/>
      <c r="G31" s="68"/>
      <c r="H31" s="83"/>
      <c r="I31" s="68"/>
      <c r="J31" s="68"/>
      <c r="K31" s="68"/>
      <c r="L31" s="68"/>
      <c r="M31" s="68"/>
      <c r="N31" s="215"/>
      <c r="P31" s="287"/>
      <c r="Q31" s="768"/>
      <c r="R31" s="768"/>
      <c r="S31" s="768"/>
      <c r="T31" s="768"/>
      <c r="U31" s="768"/>
      <c r="V31" s="957"/>
      <c r="W31" s="957"/>
      <c r="X31" s="966"/>
      <c r="Y31" s="957"/>
      <c r="Z31" s="957"/>
    </row>
    <row r="32" spans="2:26" ht="13.9" customHeight="1" x14ac:dyDescent="0.2">
      <c r="B32" s="213"/>
      <c r="C32" s="69"/>
      <c r="D32" s="68"/>
      <c r="E32" s="68"/>
      <c r="F32" s="68"/>
      <c r="G32" s="68"/>
      <c r="H32" s="83"/>
      <c r="I32" s="68"/>
      <c r="J32" s="68"/>
      <c r="K32" s="68"/>
      <c r="L32" s="68"/>
      <c r="M32" s="68"/>
      <c r="N32" s="215"/>
      <c r="P32" s="287"/>
      <c r="Q32" s="768"/>
      <c r="R32" s="768"/>
      <c r="S32" s="768"/>
      <c r="T32" s="768"/>
      <c r="U32" s="768"/>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768"/>
      <c r="R33" s="768"/>
      <c r="S33" s="768"/>
      <c r="T33" s="768"/>
      <c r="U33" s="768"/>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768"/>
      <c r="R34" s="768"/>
      <c r="S34" s="768"/>
      <c r="T34" s="768"/>
      <c r="U34" s="768"/>
      <c r="V34" s="957"/>
      <c r="W34" s="957"/>
      <c r="X34" s="967"/>
      <c r="Y34" s="957"/>
      <c r="Z34" s="957"/>
    </row>
    <row r="35" spans="2:26" ht="20.45" customHeight="1" x14ac:dyDescent="0.25">
      <c r="B35" s="213"/>
      <c r="C35" s="69"/>
      <c r="D35" s="68"/>
      <c r="E35" s="68"/>
      <c r="F35" s="68"/>
      <c r="G35" s="68"/>
      <c r="H35" s="83"/>
      <c r="I35" s="68"/>
      <c r="J35" s="68"/>
      <c r="K35" s="68"/>
      <c r="L35" s="68"/>
      <c r="M35" s="68"/>
      <c r="N35" s="215"/>
      <c r="P35" s="288"/>
      <c r="Q35" s="289"/>
      <c r="R35" s="290"/>
      <c r="S35" s="291"/>
      <c r="T35" s="292"/>
      <c r="U35" s="293" t="s">
        <v>76</v>
      </c>
      <c r="V35" s="958">
        <f>SUM(V17:W19)</f>
        <v>0.70491803278688503</v>
      </c>
      <c r="W35" s="958"/>
      <c r="X35" s="294"/>
      <c r="Y35" s="959"/>
      <c r="Z35" s="960"/>
    </row>
    <row r="36" spans="2:26" ht="13.9" customHeight="1" x14ac:dyDescent="0.2">
      <c r="B36" s="213"/>
      <c r="C36" s="69"/>
      <c r="D36" s="68"/>
      <c r="E36" s="68"/>
      <c r="F36" s="68"/>
      <c r="G36" s="68"/>
      <c r="H36" s="83"/>
      <c r="I36" s="68"/>
      <c r="J36" s="68"/>
      <c r="K36" s="68"/>
      <c r="L36" s="68"/>
      <c r="M36" s="68"/>
      <c r="N36" s="215"/>
      <c r="P36" s="216"/>
      <c r="X36" s="84"/>
      <c r="Y36" s="84"/>
      <c r="Z36" s="217"/>
    </row>
    <row r="37" spans="2:26" ht="13.9" customHeight="1" x14ac:dyDescent="0.2">
      <c r="B37" s="213"/>
      <c r="C37" s="69"/>
      <c r="D37" s="68"/>
      <c r="E37" s="68"/>
      <c r="F37" s="68"/>
      <c r="G37" s="68"/>
      <c r="H37" s="83"/>
      <c r="I37" s="68"/>
      <c r="J37" s="68"/>
      <c r="K37" s="68"/>
      <c r="L37" s="68"/>
      <c r="M37" s="68"/>
      <c r="N37" s="215"/>
      <c r="P37" s="961" t="s">
        <v>75</v>
      </c>
      <c r="Q37" s="962"/>
      <c r="R37" s="962"/>
      <c r="S37" s="962"/>
      <c r="T37" s="962"/>
      <c r="U37" s="962"/>
      <c r="V37" s="962"/>
      <c r="W37" s="962"/>
      <c r="X37" s="962"/>
      <c r="Y37" s="962"/>
      <c r="Z37" s="963"/>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t="s">
        <v>272</v>
      </c>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ht="15" x14ac:dyDescent="0.2">
      <c r="B75" s="213"/>
      <c r="C75" s="69"/>
      <c r="D75" s="68"/>
      <c r="E75" s="68"/>
      <c r="F75" s="68"/>
      <c r="G75" s="68"/>
      <c r="H75" s="83"/>
      <c r="I75" s="68"/>
      <c r="J75" s="68"/>
      <c r="K75" s="68"/>
      <c r="L75" s="68"/>
      <c r="M75" s="68"/>
      <c r="N75" s="215"/>
      <c r="P75" s="216"/>
      <c r="T75" s="964"/>
      <c r="U75" s="964"/>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ht="16.5" customHeight="1" x14ac:dyDescent="0.25">
      <c r="B78" s="213"/>
      <c r="C78" s="69"/>
      <c r="D78" s="68"/>
      <c r="E78" s="68"/>
      <c r="F78" s="68"/>
      <c r="G78" s="68"/>
      <c r="H78" s="83"/>
      <c r="I78" s="68"/>
      <c r="J78" s="68"/>
      <c r="K78" s="68"/>
      <c r="L78" s="68"/>
      <c r="M78" s="68"/>
      <c r="N78" s="215"/>
      <c r="P78" s="216"/>
      <c r="S78" s="374"/>
      <c r="T78" s="374"/>
      <c r="X78" s="84"/>
      <c r="Y78" s="84"/>
      <c r="Z78" s="217"/>
    </row>
    <row r="79" spans="2:26" ht="12.75" customHeight="1" x14ac:dyDescent="0.25">
      <c r="B79" s="216"/>
      <c r="N79" s="217"/>
      <c r="P79" s="216"/>
      <c r="S79" s="374"/>
      <c r="T79" s="374"/>
      <c r="X79" s="82"/>
      <c r="Y79" s="85"/>
      <c r="Z79" s="217"/>
    </row>
    <row r="80" spans="2:26" ht="12.75" customHeight="1" x14ac:dyDescent="0.2">
      <c r="B80" s="218"/>
      <c r="C80" s="219"/>
      <c r="D80" s="219"/>
      <c r="E80" s="219"/>
      <c r="F80" s="219"/>
      <c r="G80" s="219"/>
      <c r="H80" s="219"/>
      <c r="I80" s="219"/>
      <c r="J80" s="219"/>
      <c r="K80" s="219"/>
      <c r="L80" s="219"/>
      <c r="M80" s="219"/>
      <c r="N80" s="220"/>
      <c r="P80" s="218"/>
      <c r="Q80" s="219"/>
      <c r="R80" s="219"/>
      <c r="S80" s="219"/>
      <c r="T80" s="219"/>
      <c r="U80" s="219"/>
      <c r="V80" s="219"/>
      <c r="W80" s="219"/>
      <c r="X80" s="219"/>
      <c r="Y80" s="219"/>
      <c r="Z80" s="220"/>
    </row>
    <row r="82" spans="1:26" x14ac:dyDescent="0.2">
      <c r="B82" s="221"/>
      <c r="C82" s="210"/>
      <c r="D82" s="210"/>
      <c r="E82" s="210"/>
      <c r="F82" s="210"/>
      <c r="G82" s="210"/>
      <c r="H82" s="222"/>
      <c r="I82" s="222"/>
      <c r="J82" s="222"/>
      <c r="K82" s="222"/>
      <c r="L82" s="222"/>
      <c r="M82" s="222"/>
      <c r="N82" s="222"/>
      <c r="O82" s="222"/>
      <c r="P82" s="222"/>
      <c r="Q82" s="222"/>
      <c r="R82" s="222"/>
      <c r="S82" s="222"/>
      <c r="T82" s="222"/>
      <c r="U82" s="222"/>
      <c r="V82" s="222"/>
      <c r="W82" s="210"/>
      <c r="X82" s="210"/>
      <c r="Y82" s="210"/>
      <c r="Z82" s="223"/>
    </row>
    <row r="83" spans="1:26" x14ac:dyDescent="0.2">
      <c r="B83" s="216"/>
      <c r="C83" s="946"/>
      <c r="D83" s="946"/>
      <c r="E83" s="946"/>
      <c r="F83" s="946"/>
      <c r="H83" s="946"/>
      <c r="I83" s="946"/>
      <c r="J83" s="946"/>
      <c r="K83" s="946"/>
      <c r="M83" s="946"/>
      <c r="N83" s="946"/>
      <c r="O83" s="946"/>
      <c r="P83" s="946"/>
      <c r="R83" s="946"/>
      <c r="S83" s="946"/>
      <c r="T83" s="946"/>
      <c r="W83" s="946"/>
      <c r="X83" s="946"/>
      <c r="Y83" s="946"/>
      <c r="Z83" s="224"/>
    </row>
    <row r="84" spans="1:26" x14ac:dyDescent="0.2">
      <c r="B84" s="216"/>
      <c r="Z84" s="217"/>
    </row>
    <row r="85" spans="1:26" x14ac:dyDescent="0.2">
      <c r="B85" s="216"/>
      <c r="Z85" s="217"/>
    </row>
    <row r="86" spans="1:26" x14ac:dyDescent="0.2">
      <c r="B86" s="216"/>
      <c r="Z86" s="217"/>
    </row>
    <row r="87" spans="1:26" s="67" customFormat="1" ht="11.45" customHeight="1" x14ac:dyDescent="0.2">
      <c r="B87" s="226"/>
      <c r="C87" s="858"/>
      <c r="D87" s="858"/>
      <c r="E87" s="858"/>
      <c r="F87" s="858"/>
      <c r="H87" s="858"/>
      <c r="I87" s="858"/>
      <c r="J87" s="858"/>
      <c r="K87" s="858"/>
      <c r="M87" s="858"/>
      <c r="N87" s="858"/>
      <c r="O87" s="858"/>
      <c r="P87" s="858"/>
      <c r="R87" s="858"/>
      <c r="S87" s="858"/>
      <c r="T87" s="858"/>
      <c r="W87" s="858"/>
      <c r="X87" s="858"/>
      <c r="Y87" s="858"/>
      <c r="Z87" s="227"/>
    </row>
    <row r="88" spans="1:26" x14ac:dyDescent="0.2">
      <c r="B88" s="228"/>
      <c r="C88" s="229"/>
      <c r="D88" s="229"/>
      <c r="E88" s="229"/>
      <c r="F88" s="229"/>
      <c r="G88" s="229"/>
      <c r="H88" s="219"/>
      <c r="I88" s="219"/>
      <c r="J88" s="219"/>
      <c r="K88" s="219"/>
      <c r="L88" s="219"/>
      <c r="M88" s="219"/>
      <c r="N88" s="219"/>
      <c r="O88" s="219"/>
      <c r="P88" s="219"/>
      <c r="Q88" s="219"/>
      <c r="R88" s="219"/>
      <c r="S88" s="219"/>
      <c r="T88" s="219"/>
      <c r="U88" s="219"/>
      <c r="V88" s="219"/>
      <c r="W88" s="229"/>
      <c r="X88" s="229"/>
      <c r="Y88" s="229"/>
      <c r="Z88" s="230"/>
    </row>
    <row r="90" spans="1:26" x14ac:dyDescent="0.2">
      <c r="A90" s="66"/>
    </row>
  </sheetData>
  <mergeCells count="65">
    <mergeCell ref="C87:F87"/>
    <mergeCell ref="H87:K87"/>
    <mergeCell ref="M87:P87"/>
    <mergeCell ref="R87:T87"/>
    <mergeCell ref="W87:Y87"/>
    <mergeCell ref="V35:W35"/>
    <mergeCell ref="Y35:Z35"/>
    <mergeCell ref="P37:Z37"/>
    <mergeCell ref="T75:U75"/>
    <mergeCell ref="C83:F83"/>
    <mergeCell ref="H83:K83"/>
    <mergeCell ref="M83:P83"/>
    <mergeCell ref="R83:T83"/>
    <mergeCell ref="W83:Y83"/>
    <mergeCell ref="V32:W32"/>
    <mergeCell ref="Y32:Z32"/>
    <mergeCell ref="V33:W33"/>
    <mergeCell ref="Y33:Z33"/>
    <mergeCell ref="V34:W34"/>
    <mergeCell ref="Y34:Z34"/>
    <mergeCell ref="V29:W29"/>
    <mergeCell ref="Y29:Z29"/>
    <mergeCell ref="V30:W30"/>
    <mergeCell ref="Y30:Z30"/>
    <mergeCell ref="V31:W31"/>
    <mergeCell ref="Y31:Z31"/>
    <mergeCell ref="V26:W26"/>
    <mergeCell ref="Y26:Z26"/>
    <mergeCell ref="V27:W27"/>
    <mergeCell ref="Y27:Z27"/>
    <mergeCell ref="V28:W28"/>
    <mergeCell ref="Y28:Z28"/>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Y16:Z16"/>
    <mergeCell ref="V23:W23"/>
    <mergeCell ref="Y23:Z23"/>
    <mergeCell ref="V17:W17"/>
    <mergeCell ref="Y17:Z17"/>
    <mergeCell ref="V18:W18"/>
    <mergeCell ref="Y18:Z18"/>
    <mergeCell ref="V19:W19"/>
    <mergeCell ref="Y19:Z19"/>
    <mergeCell ref="V20:W20"/>
    <mergeCell ref="Y20:Z20"/>
    <mergeCell ref="B11:N11"/>
    <mergeCell ref="P11:Z11"/>
    <mergeCell ref="B13:C13"/>
    <mergeCell ref="D13:N13"/>
    <mergeCell ref="V13:W13"/>
    <mergeCell ref="Y13:Z13"/>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BF920-BD20-480C-B2A4-B78C1563A2B0}">
  <sheetPr>
    <tabColor rgb="FF92D050"/>
    <pageSetUpPr fitToPage="1"/>
  </sheetPr>
  <dimension ref="A1:AB102"/>
  <sheetViews>
    <sheetView showGridLines="0" view="pageBreakPreview" zoomScale="30" zoomScaleNormal="40" zoomScaleSheetLayoutView="30" workbookViewId="0">
      <selection activeCell="Q105" sqref="Q105"/>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3.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70"/>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70"/>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c r="D14" s="65" t="s">
        <v>560</v>
      </c>
    </row>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57" spans="3:8" ht="20.25" x14ac:dyDescent="0.3">
      <c r="C57" s="994"/>
      <c r="D57" s="994"/>
      <c r="E57" s="994"/>
      <c r="F57" s="994"/>
      <c r="G57" s="994"/>
      <c r="H57" s="994"/>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30">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57:H57"/>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4" fitToHeight="0" orientation="landscape" r:id="rId1"/>
  <headerFooter>
    <oddFooter>&amp;L&amp;10ADMÓN. - ESTIMACIÓN - HOJA VIAJERA&amp;R&amp;P/&amp;N</oddFooter>
  </headerFooter>
  <drawing r:id="rId2"/>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55113-DB53-4A45-BE95-EBF3720382A5}">
  <sheetPr>
    <tabColor rgb="FF92D050"/>
    <pageSetUpPr fitToPage="1"/>
  </sheetPr>
  <dimension ref="A1:AB102"/>
  <sheetViews>
    <sheetView showGridLines="0" view="pageBreakPreview" topLeftCell="F1" zoomScale="60" zoomScaleNormal="40" workbookViewId="0">
      <selection activeCell="Q105" sqref="Q105"/>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60.28515625" style="65" customWidth="1"/>
    <col min="24" max="24" width="18" style="65" customWidth="1"/>
    <col min="25" max="25" width="2.140625" style="65" customWidth="1"/>
    <col min="26" max="26" width="30"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70"/>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70"/>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c r="D14" s="65" t="s">
        <v>560</v>
      </c>
    </row>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75" spans="23:25" x14ac:dyDescent="0.2">
      <c r="W75" s="623"/>
      <c r="X75" s="623"/>
      <c r="Y75" s="623"/>
    </row>
    <row r="76" spans="23:25" x14ac:dyDescent="0.2">
      <c r="W76" s="623"/>
      <c r="X76" s="623"/>
      <c r="Y76" s="623"/>
    </row>
    <row r="77" spans="23:25" x14ac:dyDescent="0.2">
      <c r="W77" s="623"/>
      <c r="X77" s="623"/>
      <c r="Y77" s="623"/>
    </row>
    <row r="78" spans="23:25" x14ac:dyDescent="0.2">
      <c r="W78" s="623"/>
      <c r="X78" s="623"/>
      <c r="Y78" s="623"/>
    </row>
    <row r="79" spans="23:25" x14ac:dyDescent="0.2">
      <c r="W79" s="623"/>
      <c r="X79" s="623"/>
      <c r="Y79" s="623"/>
    </row>
    <row r="80" spans="23:25" x14ac:dyDescent="0.2">
      <c r="W80" s="623"/>
      <c r="X80" s="623"/>
      <c r="Y80" s="623"/>
    </row>
    <row r="81" spans="2:26" x14ac:dyDescent="0.2">
      <c r="W81" s="997"/>
      <c r="X81" s="997"/>
      <c r="Y81" s="997"/>
    </row>
    <row r="82" spans="2:26" x14ac:dyDescent="0.2">
      <c r="W82" s="623"/>
      <c r="X82" s="623"/>
      <c r="Y82" s="623"/>
    </row>
    <row r="83" spans="2:26" x14ac:dyDescent="0.2">
      <c r="W83" s="623"/>
      <c r="X83" s="623"/>
      <c r="Y83" s="623"/>
    </row>
    <row r="84" spans="2:26" x14ac:dyDescent="0.2">
      <c r="W84" s="623"/>
      <c r="X84" s="623"/>
      <c r="Y84" s="623"/>
    </row>
    <row r="85" spans="2:26" x14ac:dyDescent="0.2">
      <c r="W85" s="995"/>
      <c r="X85" s="995"/>
      <c r="Y85" s="995"/>
    </row>
    <row r="86" spans="2:26" x14ac:dyDescent="0.2">
      <c r="W86" s="995"/>
      <c r="X86" s="995"/>
      <c r="Y86" s="995"/>
    </row>
    <row r="87" spans="2:26" ht="16.5" customHeight="1" x14ac:dyDescent="0.2">
      <c r="W87" s="996"/>
      <c r="X87" s="996"/>
      <c r="Y87" s="996"/>
    </row>
    <row r="88" spans="2:26" ht="12.75" customHeight="1" x14ac:dyDescent="0.2">
      <c r="W88" s="996"/>
      <c r="X88" s="996"/>
      <c r="Y88" s="996"/>
    </row>
    <row r="89" spans="2:26" ht="12.75" customHeight="1" x14ac:dyDescent="0.2">
      <c r="W89" s="625"/>
      <c r="X89" s="625"/>
      <c r="Y89" s="625"/>
    </row>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34">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W86:Y86"/>
    <mergeCell ref="W87:Y87"/>
    <mergeCell ref="W88:Y88"/>
    <mergeCell ref="C92:F92"/>
    <mergeCell ref="H92:K92"/>
    <mergeCell ref="M92:P92"/>
    <mergeCell ref="R92:T92"/>
    <mergeCell ref="W92:Y92"/>
    <mergeCell ref="W85:Y85"/>
    <mergeCell ref="B11:Z12"/>
    <mergeCell ref="B15:C20"/>
    <mergeCell ref="D15:Z20"/>
    <mergeCell ref="D27:F28"/>
    <mergeCell ref="W81:Y81"/>
  </mergeCells>
  <printOptions horizontalCentered="1" verticalCentered="1"/>
  <pageMargins left="0.70866141732283472" right="0.70866141732283472" top="0.74803149606299213" bottom="0.74803149606299213" header="0.31496062992125984" footer="0.31496062992125984"/>
  <pageSetup paperSize="9" scale="31" fitToHeight="0" orientation="landscape" r:id="rId1"/>
  <headerFooter>
    <oddFooter>&amp;L&amp;10ADMÓN. - ESTIMACIÓN - HOJA VIAJERA&amp;R&amp;P/&amp;N</oddFooter>
  </headerFooter>
  <drawing r:id="rId2"/>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7B753-8018-4B89-B581-B87FB405BAD6}">
  <sheetPr>
    <tabColor rgb="FF92D050"/>
    <pageSetUpPr fitToPage="1"/>
  </sheetPr>
  <dimension ref="A1:AB102"/>
  <sheetViews>
    <sheetView showGridLines="0" view="pageBreakPreview" zoomScale="40" zoomScaleNormal="40" zoomScaleSheetLayoutView="40" workbookViewId="0">
      <selection activeCell="Q105" sqref="Q105"/>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70"/>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70"/>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410</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c r="D14" s="65" t="s">
        <v>560</v>
      </c>
    </row>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DDADD-998B-4FBA-BD63-4DCA781E2F0B}">
  <sheetPr>
    <tabColor rgb="FF00B0F0"/>
    <pageSetUpPr fitToPage="1"/>
  </sheetPr>
  <dimension ref="A1:AB99"/>
  <sheetViews>
    <sheetView showGridLines="0" view="pageBreakPreview" topLeftCell="A48" zoomScale="40" zoomScaleNormal="40" zoomScaleSheetLayoutView="40"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9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9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304">
        <f>'03 Desglose f'!CF8</f>
        <v>45986</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1109" t="s">
        <v>44</v>
      </c>
      <c r="C13" s="979"/>
      <c r="D13" s="980" t="s">
        <v>80</v>
      </c>
      <c r="E13" s="980"/>
      <c r="F13" s="980"/>
      <c r="G13" s="980"/>
      <c r="H13" s="980"/>
      <c r="I13" s="980"/>
      <c r="J13" s="980"/>
      <c r="K13" s="980"/>
      <c r="L13" s="980"/>
      <c r="M13" s="980"/>
      <c r="N13" s="980"/>
      <c r="P13" s="370"/>
      <c r="Q13" s="371"/>
      <c r="R13" s="371"/>
      <c r="S13" s="371"/>
      <c r="T13" s="372"/>
      <c r="U13" s="799"/>
      <c r="V13" s="981" t="s">
        <v>58</v>
      </c>
      <c r="W13" s="981"/>
      <c r="X13" s="799" t="s">
        <v>67</v>
      </c>
      <c r="Y13" s="981" t="s">
        <v>78</v>
      </c>
      <c r="Z13" s="981"/>
    </row>
    <row r="14" spans="1:28" ht="14.25" customHeight="1" x14ac:dyDescent="0.2">
      <c r="B14" s="950" t="s">
        <v>182</v>
      </c>
      <c r="C14" s="951"/>
      <c r="D14" s="956" t="s">
        <v>275</v>
      </c>
      <c r="E14" s="956"/>
      <c r="F14" s="956"/>
      <c r="G14" s="956"/>
      <c r="H14" s="956"/>
      <c r="I14" s="956"/>
      <c r="J14" s="956"/>
      <c r="K14" s="956"/>
      <c r="L14" s="956"/>
      <c r="M14" s="956"/>
      <c r="N14" s="956"/>
      <c r="P14" s="286"/>
      <c r="Q14" s="797"/>
      <c r="R14" s="797"/>
      <c r="S14" s="797"/>
      <c r="T14" s="797"/>
      <c r="U14" s="797"/>
      <c r="V14" s="957"/>
      <c r="W14" s="957"/>
      <c r="X14" s="965" t="s">
        <v>322</v>
      </c>
      <c r="Y14" s="957"/>
      <c r="Z14" s="957"/>
    </row>
    <row r="15" spans="1:28" ht="19.899999999999999" customHeight="1" x14ac:dyDescent="0.2">
      <c r="B15" s="952"/>
      <c r="C15" s="953"/>
      <c r="D15" s="956"/>
      <c r="E15" s="956"/>
      <c r="F15" s="956"/>
      <c r="G15" s="956"/>
      <c r="H15" s="956"/>
      <c r="I15" s="956"/>
      <c r="J15" s="956"/>
      <c r="K15" s="956"/>
      <c r="L15" s="956"/>
      <c r="M15" s="956"/>
      <c r="N15" s="956"/>
      <c r="O15" s="70"/>
      <c r="P15" s="287"/>
      <c r="Q15" s="797"/>
      <c r="R15" s="797"/>
      <c r="S15" s="968"/>
      <c r="T15" s="969"/>
      <c r="U15" s="798"/>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797"/>
      <c r="R16" s="797"/>
      <c r="S16" s="798"/>
      <c r="T16" s="798"/>
      <c r="U16" s="798"/>
      <c r="V16" s="970"/>
      <c r="W16" s="970"/>
      <c r="X16" s="966"/>
      <c r="Y16" s="957"/>
      <c r="Z16" s="957"/>
    </row>
    <row r="17" spans="2:26" ht="21" customHeight="1" x14ac:dyDescent="0.3">
      <c r="B17" s="952"/>
      <c r="C17" s="953"/>
      <c r="D17" s="956"/>
      <c r="E17" s="956"/>
      <c r="F17" s="956"/>
      <c r="G17" s="956"/>
      <c r="H17" s="956"/>
      <c r="I17" s="956"/>
      <c r="J17" s="956"/>
      <c r="K17" s="956"/>
      <c r="L17" s="956"/>
      <c r="M17" s="956"/>
      <c r="N17" s="956"/>
      <c r="O17" s="70"/>
      <c r="P17" s="287"/>
      <c r="Q17" s="797"/>
      <c r="R17" s="797"/>
      <c r="S17" s="459" t="s">
        <v>386</v>
      </c>
      <c r="T17" s="459" t="s">
        <v>545</v>
      </c>
      <c r="U17" s="459" t="s">
        <v>360</v>
      </c>
      <c r="V17" s="982">
        <v>0.05</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797"/>
      <c r="R18" s="797"/>
      <c r="S18" s="798"/>
      <c r="T18" s="798"/>
      <c r="U18" s="798"/>
      <c r="V18" s="970"/>
      <c r="W18" s="970"/>
      <c r="X18" s="966"/>
      <c r="Y18" s="957"/>
      <c r="Z18" s="957"/>
    </row>
    <row r="19" spans="2:26" ht="19.149999999999999" customHeight="1" x14ac:dyDescent="0.2">
      <c r="B19" s="954"/>
      <c r="C19" s="955"/>
      <c r="D19" s="956"/>
      <c r="E19" s="956"/>
      <c r="F19" s="956"/>
      <c r="G19" s="956"/>
      <c r="H19" s="956"/>
      <c r="I19" s="956"/>
      <c r="J19" s="956"/>
      <c r="K19" s="956"/>
      <c r="L19" s="956"/>
      <c r="M19" s="956"/>
      <c r="N19" s="956"/>
      <c r="O19" s="70"/>
      <c r="P19" s="287"/>
      <c r="Q19" s="797"/>
      <c r="R19" s="797"/>
      <c r="S19" s="798"/>
      <c r="T19" s="798"/>
      <c r="U19" s="420"/>
      <c r="V19" s="968"/>
      <c r="W19" s="969"/>
      <c r="X19" s="966"/>
      <c r="Y19" s="984"/>
      <c r="Z19" s="984"/>
    </row>
    <row r="20" spans="2:26" ht="15.6" customHeight="1" x14ac:dyDescent="0.2">
      <c r="B20" s="231"/>
      <c r="C20" s="69"/>
      <c r="D20" s="68"/>
      <c r="E20" s="68"/>
      <c r="F20" s="68"/>
      <c r="G20" s="68"/>
      <c r="H20" s="83"/>
      <c r="I20" s="68"/>
      <c r="J20" s="68"/>
      <c r="K20" s="70"/>
      <c r="L20" s="70"/>
      <c r="M20" s="70"/>
      <c r="N20" s="214"/>
      <c r="O20" s="70"/>
      <c r="P20" s="287"/>
      <c r="Q20" s="797"/>
      <c r="R20" s="797"/>
      <c r="S20" s="797"/>
      <c r="T20" s="797"/>
      <c r="U20" s="797"/>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797"/>
      <c r="R21" s="797"/>
      <c r="S21" s="797"/>
      <c r="T21" s="797"/>
      <c r="U21" s="797"/>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797"/>
      <c r="R22" s="797"/>
      <c r="S22" s="797"/>
      <c r="T22" s="797"/>
      <c r="X22" s="966"/>
      <c r="Y22" s="421"/>
      <c r="Z22" s="421"/>
    </row>
    <row r="23" spans="2:26" ht="13.9" customHeight="1" x14ac:dyDescent="0.2">
      <c r="B23" s="213"/>
      <c r="C23" s="69"/>
      <c r="D23" s="68"/>
      <c r="E23" s="68"/>
      <c r="F23" s="68"/>
      <c r="G23" s="68"/>
      <c r="H23" s="83"/>
      <c r="I23" s="68"/>
      <c r="J23" s="68"/>
      <c r="K23" s="70"/>
      <c r="L23" s="70"/>
      <c r="M23" s="70"/>
      <c r="N23" s="214"/>
      <c r="O23" s="70"/>
      <c r="P23" s="287"/>
      <c r="Q23" s="797"/>
      <c r="R23" s="797"/>
      <c r="S23" s="797"/>
      <c r="T23" s="797"/>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797"/>
      <c r="R24" s="797"/>
      <c r="S24" s="797"/>
      <c r="T24" s="797"/>
      <c r="U24" s="797"/>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797"/>
      <c r="R25" s="797"/>
      <c r="S25" s="797"/>
      <c r="T25" s="797"/>
      <c r="U25" s="797"/>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797"/>
      <c r="R26" s="797"/>
      <c r="S26" s="797"/>
      <c r="T26" s="797"/>
      <c r="U26" s="797"/>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797"/>
      <c r="R27" s="797"/>
      <c r="S27" s="797"/>
      <c r="T27" s="797"/>
      <c r="U27" s="797"/>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797"/>
      <c r="R28" s="797"/>
      <c r="S28" s="797"/>
      <c r="T28" s="797"/>
      <c r="U28" s="797"/>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797"/>
      <c r="R29" s="797"/>
      <c r="S29" s="797"/>
      <c r="T29" s="797"/>
      <c r="U29" s="797"/>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797"/>
      <c r="R30" s="797"/>
      <c r="S30" s="797"/>
      <c r="T30" s="797"/>
      <c r="U30" s="797"/>
      <c r="V30" s="957"/>
      <c r="W30" s="957"/>
      <c r="X30" s="966"/>
      <c r="Y30" s="957"/>
      <c r="Z30" s="957"/>
    </row>
    <row r="31" spans="2:26" ht="13.9" customHeight="1" x14ac:dyDescent="0.2">
      <c r="B31" s="213"/>
      <c r="C31" s="69"/>
      <c r="D31" s="68"/>
      <c r="E31" s="68"/>
      <c r="F31" s="68"/>
      <c r="G31" s="68"/>
      <c r="H31" s="83"/>
      <c r="I31" s="68"/>
      <c r="J31" s="68"/>
      <c r="K31" s="68"/>
      <c r="L31" s="68"/>
      <c r="M31" s="68"/>
      <c r="N31" s="215"/>
      <c r="P31" s="287"/>
      <c r="Q31" s="797"/>
      <c r="R31" s="797"/>
      <c r="S31" s="797"/>
      <c r="T31" s="797"/>
      <c r="U31" s="797"/>
      <c r="V31" s="957"/>
      <c r="W31" s="957"/>
      <c r="X31" s="966"/>
      <c r="Y31" s="957"/>
      <c r="Z31" s="957"/>
    </row>
    <row r="32" spans="2:26" ht="13.9" customHeight="1" x14ac:dyDescent="0.2">
      <c r="B32" s="213"/>
      <c r="C32" s="69"/>
      <c r="D32" s="68"/>
      <c r="E32" s="68"/>
      <c r="F32" s="68"/>
      <c r="G32" s="68"/>
      <c r="H32" s="83"/>
      <c r="I32" s="68"/>
      <c r="J32" s="68"/>
      <c r="K32" s="68"/>
      <c r="L32" s="68"/>
      <c r="M32" s="68"/>
      <c r="N32" s="215"/>
      <c r="P32" s="287"/>
      <c r="Q32" s="797"/>
      <c r="R32" s="797"/>
      <c r="S32" s="797"/>
      <c r="T32" s="797"/>
      <c r="U32" s="797"/>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797"/>
      <c r="R33" s="797"/>
      <c r="S33" s="797"/>
      <c r="T33" s="797"/>
      <c r="U33" s="797"/>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797"/>
      <c r="R34" s="797"/>
      <c r="S34" s="797"/>
      <c r="T34" s="797"/>
      <c r="U34" s="797"/>
      <c r="V34" s="957"/>
      <c r="W34" s="957"/>
      <c r="X34" s="967"/>
      <c r="Y34" s="957"/>
      <c r="Z34" s="957"/>
    </row>
    <row r="35" spans="2:26" ht="16.899999999999999" customHeight="1" x14ac:dyDescent="0.25">
      <c r="B35" s="213"/>
      <c r="C35" s="69"/>
      <c r="D35" s="68"/>
      <c r="E35" s="68"/>
      <c r="F35" s="68"/>
      <c r="G35" s="68"/>
      <c r="H35" s="83"/>
      <c r="I35" s="68"/>
      <c r="J35" s="68"/>
      <c r="K35" s="68"/>
      <c r="L35" s="68"/>
      <c r="M35" s="68"/>
      <c r="N35" s="215"/>
      <c r="P35" s="288"/>
      <c r="Q35" s="289"/>
      <c r="R35" s="290"/>
      <c r="S35" s="291"/>
      <c r="T35" s="292"/>
      <c r="U35" s="293" t="s">
        <v>76</v>
      </c>
      <c r="V35" s="958">
        <f>SUM(V17:W19)</f>
        <v>0.05</v>
      </c>
      <c r="W35" s="958"/>
      <c r="X35" s="294"/>
      <c r="Y35" s="959"/>
      <c r="Z35" s="960"/>
    </row>
    <row r="36" spans="2:26" ht="13.9" customHeight="1" x14ac:dyDescent="0.2">
      <c r="B36" s="213"/>
      <c r="C36" s="69"/>
      <c r="D36" s="68"/>
      <c r="E36" s="68"/>
      <c r="F36" s="68"/>
      <c r="G36" s="68"/>
      <c r="H36" s="83"/>
      <c r="I36" s="68"/>
      <c r="J36" s="68"/>
      <c r="K36" s="68"/>
      <c r="L36" s="68"/>
      <c r="M36" s="68"/>
      <c r="N36" s="215"/>
      <c r="P36" s="216"/>
      <c r="X36" s="84"/>
      <c r="Y36" s="84"/>
      <c r="Z36" s="217"/>
    </row>
    <row r="37" spans="2:26" ht="13.9" customHeight="1"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999" t="s">
        <v>75</v>
      </c>
      <c r="Q39" s="999"/>
      <c r="R39" s="999"/>
      <c r="S39" s="999"/>
      <c r="T39" s="999"/>
      <c r="U39" s="999"/>
      <c r="V39" s="999"/>
      <c r="W39" s="999"/>
      <c r="X39" s="999"/>
      <c r="Y39" s="999"/>
      <c r="Z39" s="999"/>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t="s">
        <v>272</v>
      </c>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x14ac:dyDescent="0.2">
      <c r="B75" s="213"/>
      <c r="C75" s="69"/>
      <c r="D75" s="68"/>
      <c r="E75" s="68"/>
      <c r="F75" s="68"/>
      <c r="G75" s="68"/>
      <c r="H75" s="83"/>
      <c r="I75" s="68"/>
      <c r="J75" s="68"/>
      <c r="K75" s="68"/>
      <c r="L75" s="68"/>
      <c r="M75" s="68"/>
      <c r="N75" s="215"/>
      <c r="P75" s="216"/>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x14ac:dyDescent="0.2">
      <c r="B78" s="213"/>
      <c r="C78" s="69"/>
      <c r="D78" s="68"/>
      <c r="E78" s="68"/>
      <c r="F78" s="68"/>
      <c r="G78" s="68"/>
      <c r="H78" s="83"/>
      <c r="I78" s="68"/>
      <c r="J78" s="68"/>
      <c r="K78" s="68"/>
      <c r="L78" s="68"/>
      <c r="M78" s="68"/>
      <c r="N78" s="215"/>
      <c r="P78" s="216"/>
      <c r="X78" s="84"/>
      <c r="Y78" s="84"/>
      <c r="Z78" s="217"/>
    </row>
    <row r="79" spans="2:26" x14ac:dyDescent="0.2">
      <c r="B79" s="213"/>
      <c r="C79" s="69"/>
      <c r="D79" s="68"/>
      <c r="E79" s="68"/>
      <c r="F79" s="68"/>
      <c r="G79" s="68"/>
      <c r="H79" s="83"/>
      <c r="I79" s="68"/>
      <c r="J79" s="68"/>
      <c r="K79" s="68"/>
      <c r="L79" s="68"/>
      <c r="M79" s="68"/>
      <c r="N79" s="215"/>
      <c r="P79" s="216"/>
      <c r="X79" s="84"/>
      <c r="Y79" s="84"/>
      <c r="Z79" s="217"/>
    </row>
    <row r="80" spans="2:26" x14ac:dyDescent="0.2">
      <c r="B80" s="213"/>
      <c r="C80" s="69"/>
      <c r="D80" s="68"/>
      <c r="E80" s="68"/>
      <c r="F80" s="68"/>
      <c r="G80" s="68"/>
      <c r="H80" s="83"/>
      <c r="I80" s="68"/>
      <c r="J80" s="68"/>
      <c r="K80" s="68"/>
      <c r="L80" s="68"/>
      <c r="M80" s="68"/>
      <c r="N80" s="215"/>
      <c r="P80" s="216"/>
      <c r="X80" s="84"/>
      <c r="Y80" s="84"/>
      <c r="Z80" s="217"/>
    </row>
    <row r="81" spans="2:26" x14ac:dyDescent="0.2">
      <c r="B81" s="213"/>
      <c r="C81" s="69"/>
      <c r="D81" s="68"/>
      <c r="E81" s="68"/>
      <c r="F81" s="68"/>
      <c r="G81" s="68"/>
      <c r="H81" s="83"/>
      <c r="I81" s="68"/>
      <c r="J81" s="68"/>
      <c r="K81" s="68"/>
      <c r="L81" s="68"/>
      <c r="M81" s="68"/>
      <c r="N81" s="215"/>
      <c r="P81" s="216"/>
      <c r="X81" s="84"/>
      <c r="Y81" s="84"/>
      <c r="Z81" s="217"/>
    </row>
    <row r="82" spans="2:26" x14ac:dyDescent="0.2">
      <c r="B82" s="213"/>
      <c r="C82" s="69"/>
      <c r="D82" s="68"/>
      <c r="E82" s="68"/>
      <c r="F82" s="68"/>
      <c r="G82" s="68"/>
      <c r="H82" s="83"/>
      <c r="I82" s="68"/>
      <c r="J82" s="68"/>
      <c r="K82" s="68"/>
      <c r="L82" s="68"/>
      <c r="M82" s="68"/>
      <c r="N82" s="215"/>
      <c r="P82" s="216"/>
      <c r="X82" s="84"/>
      <c r="Y82" s="84"/>
      <c r="Z82" s="217"/>
    </row>
    <row r="83" spans="2:26" x14ac:dyDescent="0.2">
      <c r="B83" s="213"/>
      <c r="C83" s="69"/>
      <c r="D83" s="68"/>
      <c r="E83" s="68"/>
      <c r="F83" s="68"/>
      <c r="G83" s="68"/>
      <c r="H83" s="83"/>
      <c r="I83" s="68"/>
      <c r="J83" s="68"/>
      <c r="K83" s="68"/>
      <c r="L83" s="68"/>
      <c r="M83" s="68"/>
      <c r="N83" s="215"/>
      <c r="P83" s="216"/>
      <c r="T83" s="998"/>
      <c r="U83" s="964"/>
      <c r="X83" s="84"/>
      <c r="Y83" s="84"/>
      <c r="Z83" s="217"/>
    </row>
    <row r="84" spans="2:26" x14ac:dyDescent="0.2">
      <c r="B84" s="213"/>
      <c r="C84" s="69"/>
      <c r="D84" s="68"/>
      <c r="E84" s="68"/>
      <c r="F84" s="68"/>
      <c r="G84" s="68"/>
      <c r="H84" s="83"/>
      <c r="I84" s="68"/>
      <c r="J84" s="68"/>
      <c r="K84" s="68"/>
      <c r="L84" s="68"/>
      <c r="M84" s="68"/>
      <c r="N84" s="215"/>
      <c r="P84" s="216"/>
      <c r="T84" s="964"/>
      <c r="U84" s="964"/>
      <c r="X84" s="84"/>
      <c r="Y84" s="84"/>
      <c r="Z84" s="217"/>
    </row>
    <row r="85" spans="2:26" x14ac:dyDescent="0.2">
      <c r="B85" s="213"/>
      <c r="C85" s="69"/>
      <c r="D85" s="68"/>
      <c r="E85" s="68"/>
      <c r="F85" s="68"/>
      <c r="G85" s="68"/>
      <c r="H85" s="83"/>
      <c r="I85" s="68"/>
      <c r="J85" s="68"/>
      <c r="K85" s="68"/>
      <c r="L85" s="68"/>
      <c r="M85" s="68"/>
      <c r="N85" s="215"/>
      <c r="P85" s="216"/>
      <c r="X85" s="84"/>
      <c r="Y85" s="84"/>
      <c r="Z85" s="217"/>
    </row>
    <row r="86" spans="2:26" x14ac:dyDescent="0.2">
      <c r="B86" s="213"/>
      <c r="C86" s="69"/>
      <c r="D86" s="68"/>
      <c r="E86" s="68"/>
      <c r="F86" s="68"/>
      <c r="G86" s="68"/>
      <c r="H86" s="83"/>
      <c r="I86" s="68"/>
      <c r="J86" s="68"/>
      <c r="K86" s="68"/>
      <c r="L86" s="68"/>
      <c r="M86" s="68"/>
      <c r="N86" s="215"/>
      <c r="P86" s="216"/>
      <c r="X86" s="84"/>
      <c r="Y86" s="84"/>
      <c r="Z86" s="217"/>
    </row>
    <row r="87" spans="2:26" ht="16.5" customHeight="1" x14ac:dyDescent="0.25">
      <c r="B87" s="213"/>
      <c r="C87" s="69"/>
      <c r="D87" s="68"/>
      <c r="E87" s="68"/>
      <c r="F87" s="68"/>
      <c r="G87" s="68"/>
      <c r="H87" s="83"/>
      <c r="I87" s="68"/>
      <c r="J87" s="68"/>
      <c r="K87" s="68"/>
      <c r="L87" s="68"/>
      <c r="M87" s="68"/>
      <c r="N87" s="215"/>
      <c r="P87" s="216"/>
      <c r="S87" s="374"/>
      <c r="T87" s="374"/>
      <c r="X87" s="84"/>
      <c r="Y87" s="84"/>
      <c r="Z87" s="217"/>
    </row>
    <row r="88" spans="2:26" ht="12.75" customHeight="1" x14ac:dyDescent="0.25">
      <c r="B88" s="216"/>
      <c r="N88" s="217"/>
      <c r="P88" s="216"/>
      <c r="S88" s="374"/>
      <c r="T88" s="374"/>
      <c r="X88" s="82"/>
      <c r="Y88" s="85"/>
      <c r="Z88" s="217"/>
    </row>
    <row r="89" spans="2:26" ht="12.75" customHeight="1" x14ac:dyDescent="0.2">
      <c r="B89" s="218"/>
      <c r="C89" s="219"/>
      <c r="D89" s="219"/>
      <c r="E89" s="219"/>
      <c r="F89" s="219"/>
      <c r="G89" s="219"/>
      <c r="H89" s="219"/>
      <c r="I89" s="219"/>
      <c r="J89" s="219"/>
      <c r="K89" s="219"/>
      <c r="L89" s="219"/>
      <c r="M89" s="219"/>
      <c r="N89" s="220"/>
      <c r="P89" s="218"/>
      <c r="Q89" s="219"/>
      <c r="R89" s="219"/>
      <c r="S89" s="219"/>
      <c r="T89" s="219"/>
      <c r="U89" s="219"/>
      <c r="V89" s="219"/>
      <c r="W89" s="219"/>
      <c r="X89" s="219"/>
      <c r="Y89" s="219"/>
      <c r="Z89" s="220"/>
    </row>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s="67" customFormat="1" ht="11.45" customHeight="1" x14ac:dyDescent="0.2">
      <c r="B96" s="226"/>
      <c r="C96" s="858"/>
      <c r="D96" s="858"/>
      <c r="E96" s="858"/>
      <c r="F96" s="858"/>
      <c r="H96" s="858"/>
      <c r="I96" s="858"/>
      <c r="J96" s="858"/>
      <c r="K96" s="858"/>
      <c r="M96" s="858"/>
      <c r="N96" s="858"/>
      <c r="O96" s="858"/>
      <c r="P96" s="858"/>
      <c r="R96" s="858"/>
      <c r="S96" s="858"/>
      <c r="T96" s="858"/>
      <c r="W96" s="858"/>
      <c r="X96" s="858"/>
      <c r="Y96" s="858"/>
      <c r="Z96" s="227"/>
    </row>
    <row r="97" spans="1:26" ht="56.25" customHeight="1" x14ac:dyDescent="0.2">
      <c r="B97" s="228"/>
      <c r="C97" s="229"/>
      <c r="D97" s="229"/>
      <c r="E97" s="229"/>
      <c r="F97" s="229"/>
      <c r="G97" s="229"/>
      <c r="H97" s="219"/>
      <c r="I97" s="219"/>
      <c r="J97" s="219"/>
      <c r="K97" s="219"/>
      <c r="L97" s="219"/>
      <c r="M97" s="219"/>
      <c r="N97" s="219"/>
      <c r="O97" s="219"/>
      <c r="P97" s="219"/>
      <c r="Q97" s="219"/>
      <c r="R97" s="219"/>
      <c r="S97" s="219"/>
      <c r="T97" s="219"/>
      <c r="U97" s="219"/>
      <c r="V97" s="219"/>
      <c r="W97" s="229"/>
      <c r="X97" s="229"/>
      <c r="Y97" s="229"/>
      <c r="Z97" s="230"/>
    </row>
    <row r="99" spans="1:26" x14ac:dyDescent="0.2">
      <c r="A99" s="66"/>
    </row>
  </sheetData>
  <mergeCells count="65">
    <mergeCell ref="B11:N11"/>
    <mergeCell ref="P11:Z11"/>
    <mergeCell ref="B13:C13"/>
    <mergeCell ref="D13:N13"/>
    <mergeCell ref="V13:W13"/>
    <mergeCell ref="Y13:Z13"/>
    <mergeCell ref="Y16:Z16"/>
    <mergeCell ref="V23:W23"/>
    <mergeCell ref="Y23:Z23"/>
    <mergeCell ref="V17:W17"/>
    <mergeCell ref="Y17:Z17"/>
    <mergeCell ref="V18:W18"/>
    <mergeCell ref="Y18:Z18"/>
    <mergeCell ref="V19:W19"/>
    <mergeCell ref="Y19:Z19"/>
    <mergeCell ref="V20:W20"/>
    <mergeCell ref="Y20:Z20"/>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V26:W26"/>
    <mergeCell ref="Y26:Z26"/>
    <mergeCell ref="V27:W27"/>
    <mergeCell ref="Y27:Z27"/>
    <mergeCell ref="V28:W28"/>
    <mergeCell ref="Y28:Z28"/>
    <mergeCell ref="V29:W29"/>
    <mergeCell ref="Y29:Z29"/>
    <mergeCell ref="V30:W30"/>
    <mergeCell ref="Y30:Z30"/>
    <mergeCell ref="V31:W31"/>
    <mergeCell ref="Y31:Z31"/>
    <mergeCell ref="V32:W32"/>
    <mergeCell ref="Y32:Z32"/>
    <mergeCell ref="V33:W33"/>
    <mergeCell ref="Y33:Z33"/>
    <mergeCell ref="V34:W34"/>
    <mergeCell ref="Y34:Z34"/>
    <mergeCell ref="V35:W35"/>
    <mergeCell ref="Y35:Z35"/>
    <mergeCell ref="P39:Z39"/>
    <mergeCell ref="T83:U84"/>
    <mergeCell ref="C92:F92"/>
    <mergeCell ref="H92:K92"/>
    <mergeCell ref="M92:P92"/>
    <mergeCell ref="R92:T92"/>
    <mergeCell ref="W92:Y92"/>
    <mergeCell ref="C96:F96"/>
    <mergeCell ref="H96:K96"/>
    <mergeCell ref="M96:P96"/>
    <mergeCell ref="R96:T96"/>
    <mergeCell ref="W96:Y96"/>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E60C2-C6E2-47EF-AD30-D4332B87D1BC}">
  <sheetPr>
    <tabColor rgb="FF00B0F0"/>
    <pageSetUpPr fitToPage="1"/>
  </sheetPr>
  <dimension ref="A1:AB102"/>
  <sheetViews>
    <sheetView showGridLines="0" view="pageBreakPreview" topLeftCell="H60" zoomScale="60" zoomScaleNormal="40"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04"/>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04"/>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CF7FC-94B9-4FF4-8513-160ACD15D031}">
  <sheetPr>
    <tabColor rgb="FF00B0F0"/>
    <pageSetUpPr fitToPage="1"/>
  </sheetPr>
  <dimension ref="A1:AB102"/>
  <sheetViews>
    <sheetView showGridLines="0" view="pageBreakPreview" topLeftCell="D62" zoomScale="50" zoomScaleNormal="40" zoomScaleSheetLayoutView="50"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9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9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546</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B11:Z12"/>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3B165-3C2B-4C2B-B7E8-60F2D2E7C268}">
  <sheetPr>
    <tabColor rgb="FF00B0F0"/>
    <pageSetUpPr fitToPage="1"/>
  </sheetPr>
  <dimension ref="A1:AB99"/>
  <sheetViews>
    <sheetView showGridLines="0" view="pageBreakPreview" topLeftCell="D49" zoomScale="55" zoomScaleNormal="40" zoomScaleSheetLayoutView="55"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32"/>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32"/>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304">
        <f>'03 Desglose f'!CF8</f>
        <v>45986</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533"/>
      <c r="V13" s="981" t="s">
        <v>58</v>
      </c>
      <c r="W13" s="981"/>
      <c r="X13" s="533" t="s">
        <v>67</v>
      </c>
      <c r="Y13" s="981" t="s">
        <v>78</v>
      </c>
      <c r="Z13" s="981"/>
    </row>
    <row r="14" spans="1:28" ht="14.25" customHeight="1" x14ac:dyDescent="0.2">
      <c r="B14" s="950" t="s">
        <v>182</v>
      </c>
      <c r="C14" s="951"/>
      <c r="D14" s="956" t="s">
        <v>276</v>
      </c>
      <c r="E14" s="956"/>
      <c r="F14" s="956"/>
      <c r="G14" s="956"/>
      <c r="H14" s="956"/>
      <c r="I14" s="956"/>
      <c r="J14" s="956"/>
      <c r="K14" s="956"/>
      <c r="L14" s="956"/>
      <c r="M14" s="956"/>
      <c r="N14" s="956"/>
      <c r="P14" s="286"/>
      <c r="Q14" s="534"/>
      <c r="R14" s="534"/>
      <c r="S14" s="534"/>
      <c r="T14" s="534"/>
      <c r="U14" s="534"/>
      <c r="V14" s="957"/>
      <c r="W14" s="957"/>
      <c r="X14" s="965" t="s">
        <v>322</v>
      </c>
      <c r="Y14" s="957"/>
      <c r="Z14" s="957"/>
    </row>
    <row r="15" spans="1:28" ht="19.899999999999999" customHeight="1" x14ac:dyDescent="0.2">
      <c r="B15" s="952"/>
      <c r="C15" s="953"/>
      <c r="D15" s="956"/>
      <c r="E15" s="956"/>
      <c r="F15" s="956"/>
      <c r="G15" s="956"/>
      <c r="H15" s="956"/>
      <c r="I15" s="956"/>
      <c r="J15" s="956"/>
      <c r="K15" s="956"/>
      <c r="L15" s="956"/>
      <c r="M15" s="956"/>
      <c r="N15" s="956"/>
      <c r="O15" s="70"/>
      <c r="P15" s="287"/>
      <c r="Q15" s="534"/>
      <c r="R15" s="534"/>
      <c r="S15" s="968"/>
      <c r="T15" s="969"/>
      <c r="U15" s="535"/>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534"/>
      <c r="R16" s="534"/>
      <c r="S16" s="535"/>
      <c r="T16" s="535"/>
      <c r="U16" s="535"/>
      <c r="V16" s="970"/>
      <c r="W16" s="970"/>
      <c r="X16" s="966"/>
      <c r="Y16" s="957"/>
      <c r="Z16" s="957"/>
    </row>
    <row r="17" spans="2:26" ht="21" customHeight="1" x14ac:dyDescent="0.3">
      <c r="B17" s="952"/>
      <c r="C17" s="953"/>
      <c r="D17" s="956"/>
      <c r="E17" s="956"/>
      <c r="F17" s="956"/>
      <c r="G17" s="956"/>
      <c r="H17" s="956"/>
      <c r="I17" s="956"/>
      <c r="J17" s="956"/>
      <c r="K17" s="956"/>
      <c r="L17" s="956"/>
      <c r="M17" s="956"/>
      <c r="N17" s="956"/>
      <c r="O17" s="70"/>
      <c r="P17" s="287"/>
      <c r="Q17" s="534"/>
      <c r="R17" s="534"/>
      <c r="S17" s="459" t="s">
        <v>386</v>
      </c>
      <c r="T17" s="459" t="s">
        <v>387</v>
      </c>
      <c r="U17" s="459" t="s">
        <v>360</v>
      </c>
      <c r="V17" s="982">
        <v>0.05</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534"/>
      <c r="R18" s="534"/>
      <c r="S18" s="535"/>
      <c r="T18" s="535"/>
      <c r="U18" s="535"/>
      <c r="V18" s="970"/>
      <c r="W18" s="970"/>
      <c r="X18" s="966"/>
      <c r="Y18" s="957"/>
      <c r="Z18" s="957"/>
    </row>
    <row r="19" spans="2:26" ht="19.149999999999999" customHeight="1" x14ac:dyDescent="0.2">
      <c r="B19" s="954"/>
      <c r="C19" s="955"/>
      <c r="D19" s="956"/>
      <c r="E19" s="956"/>
      <c r="F19" s="956"/>
      <c r="G19" s="956"/>
      <c r="H19" s="956"/>
      <c r="I19" s="956"/>
      <c r="J19" s="956"/>
      <c r="K19" s="956"/>
      <c r="L19" s="956"/>
      <c r="M19" s="956"/>
      <c r="N19" s="956"/>
      <c r="O19" s="70"/>
      <c r="P19" s="287"/>
      <c r="Q19" s="534"/>
      <c r="R19" s="534"/>
      <c r="S19" s="535"/>
      <c r="T19" s="535"/>
      <c r="U19" s="420"/>
      <c r="V19" s="968"/>
      <c r="W19" s="969"/>
      <c r="X19" s="966"/>
      <c r="Y19" s="984"/>
      <c r="Z19" s="984"/>
    </row>
    <row r="20" spans="2:26" ht="15.6" customHeight="1" x14ac:dyDescent="0.2">
      <c r="B20" s="231"/>
      <c r="C20" s="69"/>
      <c r="D20" s="68"/>
      <c r="E20" s="68"/>
      <c r="F20" s="68"/>
      <c r="G20" s="68"/>
      <c r="H20" s="83"/>
      <c r="I20" s="68"/>
      <c r="J20" s="68"/>
      <c r="K20" s="70"/>
      <c r="L20" s="70"/>
      <c r="M20" s="70"/>
      <c r="N20" s="214"/>
      <c r="O20" s="70"/>
      <c r="P20" s="287"/>
      <c r="Q20" s="534"/>
      <c r="R20" s="534"/>
      <c r="S20" s="534"/>
      <c r="T20" s="534"/>
      <c r="U20" s="534"/>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534"/>
      <c r="R21" s="534"/>
      <c r="S21" s="534"/>
      <c r="T21" s="534"/>
      <c r="U21" s="534"/>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534"/>
      <c r="R22" s="534"/>
      <c r="S22" s="534"/>
      <c r="T22" s="534"/>
      <c r="X22" s="966"/>
      <c r="Y22" s="421"/>
      <c r="Z22" s="421"/>
    </row>
    <row r="23" spans="2:26" ht="13.9" customHeight="1" x14ac:dyDescent="0.2">
      <c r="B23" s="213"/>
      <c r="C23" s="69"/>
      <c r="D23" s="68"/>
      <c r="E23" s="68"/>
      <c r="F23" s="68"/>
      <c r="G23" s="68"/>
      <c r="H23" s="83"/>
      <c r="I23" s="68"/>
      <c r="J23" s="68"/>
      <c r="K23" s="70"/>
      <c r="L23" s="70"/>
      <c r="M23" s="70"/>
      <c r="N23" s="214"/>
      <c r="O23" s="70"/>
      <c r="P23" s="287"/>
      <c r="Q23" s="534"/>
      <c r="R23" s="534"/>
      <c r="S23" s="534"/>
      <c r="T23" s="534"/>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534"/>
      <c r="R24" s="534"/>
      <c r="S24" s="534"/>
      <c r="T24" s="534"/>
      <c r="U24" s="534"/>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534"/>
      <c r="R25" s="534"/>
      <c r="S25" s="534"/>
      <c r="T25" s="534"/>
      <c r="U25" s="534"/>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534"/>
      <c r="R26" s="534"/>
      <c r="S26" s="534"/>
      <c r="T26" s="534"/>
      <c r="U26" s="534"/>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534"/>
      <c r="R27" s="534"/>
      <c r="S27" s="534"/>
      <c r="T27" s="534"/>
      <c r="U27" s="534"/>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534"/>
      <c r="R28" s="534"/>
      <c r="S28" s="534"/>
      <c r="T28" s="534"/>
      <c r="U28" s="534"/>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534"/>
      <c r="R29" s="534"/>
      <c r="S29" s="534"/>
      <c r="T29" s="534"/>
      <c r="U29" s="534"/>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534"/>
      <c r="R30" s="534"/>
      <c r="S30" s="534"/>
      <c r="T30" s="534"/>
      <c r="U30" s="534"/>
      <c r="V30" s="957"/>
      <c r="W30" s="957"/>
      <c r="X30" s="966"/>
      <c r="Y30" s="957"/>
      <c r="Z30" s="957"/>
    </row>
    <row r="31" spans="2:26" ht="13.9" customHeight="1" x14ac:dyDescent="0.2">
      <c r="B31" s="213"/>
      <c r="C31" s="69"/>
      <c r="D31" s="68"/>
      <c r="E31" s="68"/>
      <c r="F31" s="68"/>
      <c r="G31" s="68"/>
      <c r="H31" s="83"/>
      <c r="I31" s="68"/>
      <c r="J31" s="68"/>
      <c r="K31" s="68"/>
      <c r="L31" s="68"/>
      <c r="M31" s="68"/>
      <c r="N31" s="215"/>
      <c r="P31" s="287"/>
      <c r="Q31" s="534"/>
      <c r="R31" s="534"/>
      <c r="S31" s="534"/>
      <c r="T31" s="534"/>
      <c r="U31" s="534"/>
      <c r="V31" s="957"/>
      <c r="W31" s="957"/>
      <c r="X31" s="966"/>
      <c r="Y31" s="957"/>
      <c r="Z31" s="957"/>
    </row>
    <row r="32" spans="2:26" ht="13.9" customHeight="1" x14ac:dyDescent="0.2">
      <c r="B32" s="213"/>
      <c r="C32" s="69"/>
      <c r="D32" s="68"/>
      <c r="E32" s="68"/>
      <c r="F32" s="68"/>
      <c r="G32" s="68"/>
      <c r="H32" s="83"/>
      <c r="I32" s="68"/>
      <c r="J32" s="68"/>
      <c r="K32" s="68"/>
      <c r="L32" s="68"/>
      <c r="M32" s="68"/>
      <c r="N32" s="215"/>
      <c r="P32" s="287"/>
      <c r="Q32" s="534"/>
      <c r="R32" s="534"/>
      <c r="S32" s="534"/>
      <c r="T32" s="534"/>
      <c r="U32" s="534"/>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534"/>
      <c r="R33" s="534"/>
      <c r="S33" s="534"/>
      <c r="T33" s="534"/>
      <c r="U33" s="534"/>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534"/>
      <c r="R34" s="534"/>
      <c r="S34" s="534"/>
      <c r="T34" s="534"/>
      <c r="U34" s="534"/>
      <c r="V34" s="957"/>
      <c r="W34" s="957"/>
      <c r="X34" s="967"/>
      <c r="Y34" s="957"/>
      <c r="Z34" s="957"/>
    </row>
    <row r="35" spans="2:26" ht="19.149999999999999" customHeight="1" x14ac:dyDescent="0.25">
      <c r="B35" s="213"/>
      <c r="C35" s="69"/>
      <c r="D35" s="68"/>
      <c r="E35" s="68"/>
      <c r="F35" s="68"/>
      <c r="G35" s="68"/>
      <c r="H35" s="83"/>
      <c r="I35" s="68"/>
      <c r="J35" s="68"/>
      <c r="K35" s="68"/>
      <c r="L35" s="68"/>
      <c r="M35" s="68"/>
      <c r="N35" s="215"/>
      <c r="P35" s="288"/>
      <c r="Q35" s="289"/>
      <c r="R35" s="290"/>
      <c r="S35" s="291"/>
      <c r="T35" s="292"/>
      <c r="U35" s="293" t="s">
        <v>76</v>
      </c>
      <c r="V35" s="958">
        <f>SUM(V17:W19)</f>
        <v>0.05</v>
      </c>
      <c r="W35" s="958"/>
      <c r="X35" s="294"/>
      <c r="Y35" s="959"/>
      <c r="Z35" s="960"/>
    </row>
    <row r="36" spans="2:26" ht="13.9" customHeight="1" x14ac:dyDescent="0.2">
      <c r="B36" s="213"/>
      <c r="C36" s="69"/>
      <c r="D36" s="68"/>
      <c r="E36" s="68"/>
      <c r="F36" s="68"/>
      <c r="G36" s="68"/>
      <c r="H36" s="83"/>
      <c r="I36" s="68"/>
      <c r="J36" s="68"/>
      <c r="K36" s="68"/>
      <c r="L36" s="68"/>
      <c r="M36" s="68"/>
      <c r="N36" s="215"/>
      <c r="P36" s="216"/>
      <c r="X36" s="84"/>
      <c r="Y36" s="84"/>
      <c r="Z36" s="217"/>
    </row>
    <row r="37" spans="2:26" ht="13.9" customHeight="1"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999" t="s">
        <v>75</v>
      </c>
      <c r="Q39" s="999"/>
      <c r="R39" s="999"/>
      <c r="S39" s="999"/>
      <c r="T39" s="999"/>
      <c r="U39" s="999"/>
      <c r="V39" s="999"/>
      <c r="W39" s="999"/>
      <c r="X39" s="999"/>
      <c r="Y39" s="999"/>
      <c r="Z39" s="999"/>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t="s">
        <v>272</v>
      </c>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x14ac:dyDescent="0.2">
      <c r="B75" s="213"/>
      <c r="C75" s="69"/>
      <c r="D75" s="68"/>
      <c r="E75" s="68"/>
      <c r="F75" s="68"/>
      <c r="G75" s="68"/>
      <c r="H75" s="83"/>
      <c r="I75" s="68"/>
      <c r="J75" s="68"/>
      <c r="K75" s="68"/>
      <c r="L75" s="68"/>
      <c r="M75" s="68"/>
      <c r="N75" s="215"/>
      <c r="P75" s="216"/>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x14ac:dyDescent="0.2">
      <c r="B78" s="213"/>
      <c r="C78" s="69"/>
      <c r="D78" s="68"/>
      <c r="E78" s="68"/>
      <c r="F78" s="68"/>
      <c r="G78" s="68"/>
      <c r="H78" s="83"/>
      <c r="I78" s="68"/>
      <c r="J78" s="68"/>
      <c r="K78" s="68"/>
      <c r="L78" s="68"/>
      <c r="M78" s="68"/>
      <c r="N78" s="215"/>
      <c r="P78" s="216"/>
      <c r="X78" s="84"/>
      <c r="Y78" s="84"/>
      <c r="Z78" s="217"/>
    </row>
    <row r="79" spans="2:26" x14ac:dyDescent="0.2">
      <c r="B79" s="213"/>
      <c r="C79" s="69"/>
      <c r="D79" s="68"/>
      <c r="E79" s="68"/>
      <c r="F79" s="68"/>
      <c r="G79" s="68"/>
      <c r="H79" s="83"/>
      <c r="I79" s="68"/>
      <c r="J79" s="68"/>
      <c r="K79" s="68"/>
      <c r="L79" s="68"/>
      <c r="M79" s="68"/>
      <c r="N79" s="215"/>
      <c r="P79" s="216"/>
      <c r="X79" s="84"/>
      <c r="Y79" s="84"/>
      <c r="Z79" s="217"/>
    </row>
    <row r="80" spans="2:26" x14ac:dyDescent="0.2">
      <c r="B80" s="213"/>
      <c r="C80" s="69"/>
      <c r="D80" s="68"/>
      <c r="E80" s="68"/>
      <c r="F80" s="68"/>
      <c r="G80" s="68"/>
      <c r="H80" s="83"/>
      <c r="I80" s="68"/>
      <c r="J80" s="68"/>
      <c r="K80" s="68"/>
      <c r="L80" s="68"/>
      <c r="M80" s="68"/>
      <c r="N80" s="215"/>
      <c r="P80" s="216"/>
      <c r="X80" s="84"/>
      <c r="Y80" s="84"/>
      <c r="Z80" s="217"/>
    </row>
    <row r="81" spans="2:26" x14ac:dyDescent="0.2">
      <c r="B81" s="213"/>
      <c r="C81" s="69"/>
      <c r="D81" s="68"/>
      <c r="E81" s="68"/>
      <c r="F81" s="68"/>
      <c r="G81" s="68"/>
      <c r="H81" s="83"/>
      <c r="I81" s="68"/>
      <c r="J81" s="68"/>
      <c r="K81" s="68"/>
      <c r="L81" s="68"/>
      <c r="M81" s="68"/>
      <c r="N81" s="215"/>
      <c r="P81" s="216"/>
      <c r="X81" s="84"/>
      <c r="Y81" s="84"/>
      <c r="Z81" s="217"/>
    </row>
    <row r="82" spans="2:26" x14ac:dyDescent="0.2">
      <c r="B82" s="213"/>
      <c r="C82" s="69"/>
      <c r="D82" s="68"/>
      <c r="E82" s="68"/>
      <c r="F82" s="68"/>
      <c r="G82" s="68"/>
      <c r="H82" s="83"/>
      <c r="I82" s="68"/>
      <c r="J82" s="68"/>
      <c r="K82" s="68"/>
      <c r="L82" s="68"/>
      <c r="M82" s="68"/>
      <c r="N82" s="215"/>
      <c r="P82" s="216"/>
      <c r="X82" s="84"/>
      <c r="Y82" s="84"/>
      <c r="Z82" s="217"/>
    </row>
    <row r="83" spans="2:26" x14ac:dyDescent="0.2">
      <c r="B83" s="213"/>
      <c r="C83" s="69"/>
      <c r="D83" s="68"/>
      <c r="E83" s="68"/>
      <c r="F83" s="68"/>
      <c r="G83" s="68"/>
      <c r="H83" s="83"/>
      <c r="I83" s="68"/>
      <c r="J83" s="68"/>
      <c r="K83" s="68"/>
      <c r="L83" s="68"/>
      <c r="M83" s="68"/>
      <c r="N83" s="215"/>
      <c r="P83" s="216"/>
      <c r="T83" s="998"/>
      <c r="U83" s="964"/>
      <c r="X83" s="84"/>
      <c r="Y83" s="84"/>
      <c r="Z83" s="217"/>
    </row>
    <row r="84" spans="2:26" x14ac:dyDescent="0.2">
      <c r="B84" s="213"/>
      <c r="C84" s="69"/>
      <c r="D84" s="68"/>
      <c r="E84" s="68"/>
      <c r="F84" s="68"/>
      <c r="G84" s="68"/>
      <c r="H84" s="83"/>
      <c r="I84" s="68"/>
      <c r="J84" s="68"/>
      <c r="K84" s="68"/>
      <c r="L84" s="68"/>
      <c r="M84" s="68"/>
      <c r="N84" s="215"/>
      <c r="P84" s="216"/>
      <c r="T84" s="964"/>
      <c r="U84" s="964"/>
      <c r="X84" s="84"/>
      <c r="Y84" s="84"/>
      <c r="Z84" s="217"/>
    </row>
    <row r="85" spans="2:26" x14ac:dyDescent="0.2">
      <c r="B85" s="213"/>
      <c r="C85" s="69"/>
      <c r="D85" s="68"/>
      <c r="E85" s="68"/>
      <c r="F85" s="68"/>
      <c r="G85" s="68"/>
      <c r="H85" s="83"/>
      <c r="I85" s="68"/>
      <c r="J85" s="68"/>
      <c r="K85" s="68"/>
      <c r="L85" s="68"/>
      <c r="M85" s="68"/>
      <c r="N85" s="215"/>
      <c r="P85" s="216"/>
      <c r="X85" s="84"/>
      <c r="Y85" s="84"/>
      <c r="Z85" s="217"/>
    </row>
    <row r="86" spans="2:26" x14ac:dyDescent="0.2">
      <c r="B86" s="213"/>
      <c r="C86" s="69"/>
      <c r="D86" s="68"/>
      <c r="E86" s="68"/>
      <c r="F86" s="68"/>
      <c r="G86" s="68"/>
      <c r="H86" s="83"/>
      <c r="I86" s="68"/>
      <c r="J86" s="68"/>
      <c r="K86" s="68"/>
      <c r="L86" s="68"/>
      <c r="M86" s="68"/>
      <c r="N86" s="215"/>
      <c r="P86" s="216"/>
      <c r="X86" s="84"/>
      <c r="Y86" s="84"/>
      <c r="Z86" s="217"/>
    </row>
    <row r="87" spans="2:26" ht="16.5" customHeight="1" x14ac:dyDescent="0.25">
      <c r="B87" s="213"/>
      <c r="C87" s="69"/>
      <c r="D87" s="68"/>
      <c r="E87" s="68"/>
      <c r="F87" s="68"/>
      <c r="G87" s="68"/>
      <c r="H87" s="83"/>
      <c r="I87" s="68"/>
      <c r="J87" s="68"/>
      <c r="K87" s="68"/>
      <c r="L87" s="68"/>
      <c r="M87" s="68"/>
      <c r="N87" s="215"/>
      <c r="P87" s="216"/>
      <c r="S87" s="374"/>
      <c r="T87" s="374"/>
      <c r="X87" s="84"/>
      <c r="Y87" s="84"/>
      <c r="Z87" s="217"/>
    </row>
    <row r="88" spans="2:26" ht="12.75" customHeight="1" x14ac:dyDescent="0.25">
      <c r="B88" s="216"/>
      <c r="N88" s="217"/>
      <c r="P88" s="216"/>
      <c r="S88" s="374"/>
      <c r="T88" s="374"/>
      <c r="X88" s="82"/>
      <c r="Y88" s="85"/>
      <c r="Z88" s="217"/>
    </row>
    <row r="89" spans="2:26" ht="12.75" customHeight="1" x14ac:dyDescent="0.2">
      <c r="B89" s="218"/>
      <c r="C89" s="219"/>
      <c r="D89" s="219"/>
      <c r="E89" s="219"/>
      <c r="F89" s="219"/>
      <c r="G89" s="219"/>
      <c r="H89" s="219"/>
      <c r="I89" s="219"/>
      <c r="J89" s="219"/>
      <c r="K89" s="219"/>
      <c r="L89" s="219"/>
      <c r="M89" s="219"/>
      <c r="N89" s="220"/>
      <c r="P89" s="218"/>
      <c r="Q89" s="219"/>
      <c r="R89" s="219"/>
      <c r="S89" s="219"/>
      <c r="T89" s="219"/>
      <c r="U89" s="219"/>
      <c r="V89" s="219"/>
      <c r="W89" s="219"/>
      <c r="X89" s="219"/>
      <c r="Y89" s="219"/>
      <c r="Z89" s="220"/>
    </row>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s="67" customFormat="1" ht="11.45" customHeight="1" x14ac:dyDescent="0.2">
      <c r="B96" s="226"/>
      <c r="C96" s="858"/>
      <c r="D96" s="858"/>
      <c r="E96" s="858"/>
      <c r="F96" s="858"/>
      <c r="H96" s="858"/>
      <c r="I96" s="858"/>
      <c r="J96" s="858"/>
      <c r="K96" s="858"/>
      <c r="M96" s="858"/>
      <c r="N96" s="858"/>
      <c r="O96" s="858"/>
      <c r="P96" s="858"/>
      <c r="R96" s="858"/>
      <c r="S96" s="858"/>
      <c r="T96" s="858"/>
      <c r="W96" s="858"/>
      <c r="X96" s="858"/>
      <c r="Y96" s="858"/>
      <c r="Z96" s="227"/>
    </row>
    <row r="97" spans="1:26" ht="56.25" customHeight="1" x14ac:dyDescent="0.2">
      <c r="B97" s="228"/>
      <c r="C97" s="229"/>
      <c r="D97" s="229"/>
      <c r="E97" s="229"/>
      <c r="F97" s="229"/>
      <c r="G97" s="229"/>
      <c r="H97" s="219"/>
      <c r="I97" s="219"/>
      <c r="J97" s="219"/>
      <c r="K97" s="219"/>
      <c r="L97" s="219"/>
      <c r="M97" s="219"/>
      <c r="N97" s="219"/>
      <c r="O97" s="219"/>
      <c r="P97" s="219"/>
      <c r="Q97" s="219"/>
      <c r="R97" s="219"/>
      <c r="S97" s="219"/>
      <c r="T97" s="219"/>
      <c r="U97" s="219"/>
      <c r="V97" s="219"/>
      <c r="W97" s="229"/>
      <c r="X97" s="229"/>
      <c r="Y97" s="229"/>
      <c r="Z97" s="230"/>
    </row>
    <row r="99" spans="1:26" x14ac:dyDescent="0.2">
      <c r="A99" s="66"/>
    </row>
  </sheetData>
  <mergeCells count="65">
    <mergeCell ref="C96:F96"/>
    <mergeCell ref="H96:K96"/>
    <mergeCell ref="M96:P96"/>
    <mergeCell ref="R96:T96"/>
    <mergeCell ref="W96:Y96"/>
    <mergeCell ref="V35:W35"/>
    <mergeCell ref="Y35:Z35"/>
    <mergeCell ref="P39:Z39"/>
    <mergeCell ref="T83:U84"/>
    <mergeCell ref="C92:F92"/>
    <mergeCell ref="H92:K92"/>
    <mergeCell ref="M92:P92"/>
    <mergeCell ref="R92:T92"/>
    <mergeCell ref="W92:Y92"/>
    <mergeCell ref="V32:W32"/>
    <mergeCell ref="Y32:Z32"/>
    <mergeCell ref="V33:W33"/>
    <mergeCell ref="Y33:Z33"/>
    <mergeCell ref="V34:W34"/>
    <mergeCell ref="Y34:Z34"/>
    <mergeCell ref="V29:W29"/>
    <mergeCell ref="Y29:Z29"/>
    <mergeCell ref="V30:W30"/>
    <mergeCell ref="Y30:Z30"/>
    <mergeCell ref="V31:W31"/>
    <mergeCell ref="Y31:Z31"/>
    <mergeCell ref="V26:W26"/>
    <mergeCell ref="Y26:Z26"/>
    <mergeCell ref="V27:W27"/>
    <mergeCell ref="Y27:Z27"/>
    <mergeCell ref="V28:W28"/>
    <mergeCell ref="Y28:Z28"/>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Y16:Z16"/>
    <mergeCell ref="V23:W23"/>
    <mergeCell ref="Y23:Z23"/>
    <mergeCell ref="V17:W17"/>
    <mergeCell ref="Y17:Z17"/>
    <mergeCell ref="V18:W18"/>
    <mergeCell ref="Y18:Z18"/>
    <mergeCell ref="V19:W19"/>
    <mergeCell ref="Y19:Z19"/>
    <mergeCell ref="V20:W20"/>
    <mergeCell ref="Y20:Z20"/>
    <mergeCell ref="B11:N11"/>
    <mergeCell ref="P11:Z11"/>
    <mergeCell ref="B13:C13"/>
    <mergeCell ref="D13:N13"/>
    <mergeCell ref="V13:W13"/>
    <mergeCell ref="Y13:Z13"/>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858F0-4C9A-4EAD-A705-0E2A2B535904}">
  <sheetPr>
    <tabColor rgb="FF00B0F0"/>
    <pageSetUpPr fitToPage="1"/>
  </sheetPr>
  <dimension ref="A1:AB102"/>
  <sheetViews>
    <sheetView showGridLines="0" view="pageBreakPreview" topLeftCell="C1" zoomScale="60" zoomScaleNormal="40"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70"/>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70"/>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EBEFB-6DC8-4E23-8A28-8E4C6226FD1B}">
  <sheetPr>
    <tabColor rgb="FF00B0F0"/>
    <pageSetUpPr fitToPage="1"/>
  </sheetPr>
  <dimension ref="A1:AB102"/>
  <sheetViews>
    <sheetView showGridLines="0" view="pageBreakPreview" zoomScale="50" zoomScaleNormal="40" zoomScaleSheetLayoutView="50" workbookViewId="0">
      <selection activeCell="T7" sqref="T7"/>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70"/>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70"/>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542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542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75E2C-561C-4FB5-87F2-6887ACB91490}">
  <sheetPr>
    <tabColor rgb="FF00B0F0"/>
    <pageSetUpPr fitToPage="1"/>
  </sheetPr>
  <dimension ref="A1:AB102"/>
  <sheetViews>
    <sheetView showGridLines="0" view="pageBreakPreview" topLeftCell="A20" zoomScale="40" zoomScaleNormal="40" zoomScaleSheetLayoutView="40"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32"/>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32"/>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391</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EE1B5-5648-4510-9027-4D2358873149}">
  <sheetPr>
    <tabColor rgb="FF00B0F0"/>
    <pageSetUpPr fitToPage="1"/>
  </sheetPr>
  <dimension ref="A1:AB99"/>
  <sheetViews>
    <sheetView showGridLines="0" view="pageBreakPreview" topLeftCell="A58" zoomScale="70" zoomScaleNormal="40" zoomScaleSheetLayoutView="70"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32"/>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32"/>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304">
        <f>'03 Desglose f'!CF8</f>
        <v>45986</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533"/>
      <c r="V13" s="981" t="s">
        <v>58</v>
      </c>
      <c r="W13" s="981"/>
      <c r="X13" s="533" t="s">
        <v>67</v>
      </c>
      <c r="Y13" s="981" t="s">
        <v>78</v>
      </c>
      <c r="Z13" s="981"/>
    </row>
    <row r="14" spans="1:28" ht="14.25" customHeight="1" x14ac:dyDescent="0.2">
      <c r="B14" s="950" t="s">
        <v>182</v>
      </c>
      <c r="C14" s="951"/>
      <c r="D14" s="956" t="s">
        <v>277</v>
      </c>
      <c r="E14" s="956"/>
      <c r="F14" s="956"/>
      <c r="G14" s="956"/>
      <c r="H14" s="956"/>
      <c r="I14" s="956"/>
      <c r="J14" s="956"/>
      <c r="K14" s="956"/>
      <c r="L14" s="956"/>
      <c r="M14" s="956"/>
      <c r="N14" s="956"/>
      <c r="P14" s="286"/>
      <c r="Q14" s="534"/>
      <c r="R14" s="534"/>
      <c r="S14" s="534"/>
      <c r="T14" s="534"/>
      <c r="U14" s="534"/>
      <c r="V14" s="957"/>
      <c r="W14" s="957"/>
      <c r="X14" s="965" t="s">
        <v>322</v>
      </c>
      <c r="Y14" s="957"/>
      <c r="Z14" s="957"/>
    </row>
    <row r="15" spans="1:28" ht="19.899999999999999" customHeight="1" x14ac:dyDescent="0.2">
      <c r="B15" s="952"/>
      <c r="C15" s="953"/>
      <c r="D15" s="956"/>
      <c r="E15" s="956"/>
      <c r="F15" s="956"/>
      <c r="G15" s="956"/>
      <c r="H15" s="956"/>
      <c r="I15" s="956"/>
      <c r="J15" s="956"/>
      <c r="K15" s="956"/>
      <c r="L15" s="956"/>
      <c r="M15" s="956"/>
      <c r="N15" s="956"/>
      <c r="O15" s="70"/>
      <c r="P15" s="287"/>
      <c r="Q15" s="534"/>
      <c r="R15" s="534"/>
      <c r="S15" s="968"/>
      <c r="T15" s="969"/>
      <c r="U15" s="535"/>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534"/>
      <c r="R16" s="534"/>
      <c r="S16" s="535"/>
      <c r="T16" s="535"/>
      <c r="U16" s="535"/>
      <c r="V16" s="970"/>
      <c r="W16" s="970"/>
      <c r="X16" s="966"/>
      <c r="Y16" s="957"/>
      <c r="Z16" s="957"/>
    </row>
    <row r="17" spans="2:26" ht="21" customHeight="1" x14ac:dyDescent="0.3">
      <c r="B17" s="952"/>
      <c r="C17" s="953"/>
      <c r="D17" s="956"/>
      <c r="E17" s="956"/>
      <c r="F17" s="956"/>
      <c r="G17" s="956"/>
      <c r="H17" s="956"/>
      <c r="I17" s="956"/>
      <c r="J17" s="956"/>
      <c r="K17" s="956"/>
      <c r="L17" s="956"/>
      <c r="M17" s="956"/>
      <c r="N17" s="956"/>
      <c r="O17" s="70"/>
      <c r="P17" s="287"/>
      <c r="Q17" s="534"/>
      <c r="R17" s="534"/>
      <c r="S17" s="459" t="s">
        <v>386</v>
      </c>
      <c r="T17" s="459">
        <v>2</v>
      </c>
      <c r="U17" s="459" t="s">
        <v>360</v>
      </c>
      <c r="V17" s="982">
        <v>0.05</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534"/>
      <c r="R18" s="534"/>
      <c r="S18" s="535"/>
      <c r="T18" s="535"/>
      <c r="U18" s="535"/>
      <c r="V18" s="970"/>
      <c r="W18" s="970"/>
      <c r="X18" s="966"/>
      <c r="Y18" s="957"/>
      <c r="Z18" s="957"/>
    </row>
    <row r="19" spans="2:26" ht="19.149999999999999" customHeight="1" x14ac:dyDescent="0.2">
      <c r="B19" s="954"/>
      <c r="C19" s="955"/>
      <c r="D19" s="956"/>
      <c r="E19" s="956"/>
      <c r="F19" s="956"/>
      <c r="G19" s="956"/>
      <c r="H19" s="956"/>
      <c r="I19" s="956"/>
      <c r="J19" s="956"/>
      <c r="K19" s="956"/>
      <c r="L19" s="956"/>
      <c r="M19" s="956"/>
      <c r="N19" s="956"/>
      <c r="O19" s="70"/>
      <c r="P19" s="287"/>
      <c r="Q19" s="534"/>
      <c r="R19" s="534"/>
      <c r="S19" s="535"/>
      <c r="T19" s="535"/>
      <c r="U19" s="420"/>
      <c r="V19" s="968"/>
      <c r="W19" s="969"/>
      <c r="X19" s="966"/>
      <c r="Y19" s="984"/>
      <c r="Z19" s="984"/>
    </row>
    <row r="20" spans="2:26" ht="15.6" customHeight="1" x14ac:dyDescent="0.2">
      <c r="B20" s="231"/>
      <c r="C20" s="69"/>
      <c r="D20" s="68"/>
      <c r="E20" s="68"/>
      <c r="F20" s="68"/>
      <c r="G20" s="68"/>
      <c r="H20" s="83"/>
      <c r="I20" s="68"/>
      <c r="J20" s="68"/>
      <c r="K20" s="70"/>
      <c r="L20" s="70"/>
      <c r="M20" s="70"/>
      <c r="N20" s="214"/>
      <c r="O20" s="70"/>
      <c r="P20" s="287"/>
      <c r="Q20" s="534"/>
      <c r="R20" s="534"/>
      <c r="S20" s="534"/>
      <c r="T20" s="534"/>
      <c r="U20" s="534"/>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534"/>
      <c r="R21" s="534"/>
      <c r="S21" s="534"/>
      <c r="T21" s="534"/>
      <c r="U21" s="534"/>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534"/>
      <c r="R22" s="534"/>
      <c r="S22" s="534"/>
      <c r="T22" s="534"/>
      <c r="X22" s="966"/>
      <c r="Y22" s="421"/>
      <c r="Z22" s="421"/>
    </row>
    <row r="23" spans="2:26" ht="13.9" customHeight="1" x14ac:dyDescent="0.2">
      <c r="B23" s="213"/>
      <c r="C23" s="69"/>
      <c r="D23" s="68"/>
      <c r="E23" s="68"/>
      <c r="F23" s="68"/>
      <c r="G23" s="68"/>
      <c r="H23" s="83"/>
      <c r="I23" s="68"/>
      <c r="J23" s="68"/>
      <c r="K23" s="70"/>
      <c r="L23" s="70"/>
      <c r="M23" s="70"/>
      <c r="N23" s="214"/>
      <c r="O23" s="70"/>
      <c r="P23" s="287"/>
      <c r="Q23" s="534"/>
      <c r="R23" s="534"/>
      <c r="S23" s="534"/>
      <c r="T23" s="534"/>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534"/>
      <c r="R24" s="534"/>
      <c r="S24" s="534"/>
      <c r="T24" s="534"/>
      <c r="U24" s="534"/>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534"/>
      <c r="R25" s="534"/>
      <c r="S25" s="534"/>
      <c r="T25" s="534"/>
      <c r="U25" s="534"/>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534"/>
      <c r="R26" s="534"/>
      <c r="S26" s="534"/>
      <c r="T26" s="534"/>
      <c r="U26" s="534"/>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534"/>
      <c r="R27" s="534"/>
      <c r="S27" s="534"/>
      <c r="T27" s="534"/>
      <c r="U27" s="534"/>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534"/>
      <c r="R28" s="534"/>
      <c r="S28" s="534"/>
      <c r="T28" s="534"/>
      <c r="U28" s="534"/>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534"/>
      <c r="R29" s="534"/>
      <c r="S29" s="534"/>
      <c r="T29" s="534"/>
      <c r="U29" s="534"/>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534"/>
      <c r="R30" s="534"/>
      <c r="S30" s="534"/>
      <c r="T30" s="534"/>
      <c r="U30" s="534"/>
      <c r="V30" s="957"/>
      <c r="W30" s="957"/>
      <c r="X30" s="966"/>
      <c r="Y30" s="957"/>
      <c r="Z30" s="957"/>
    </row>
    <row r="31" spans="2:26" ht="13.9" customHeight="1" x14ac:dyDescent="0.2">
      <c r="B31" s="213"/>
      <c r="C31" s="69"/>
      <c r="D31" s="68"/>
      <c r="E31" s="68"/>
      <c r="F31" s="68"/>
      <c r="G31" s="68"/>
      <c r="H31" s="83"/>
      <c r="I31" s="68"/>
      <c r="J31" s="68"/>
      <c r="K31" s="68"/>
      <c r="L31" s="68"/>
      <c r="M31" s="68"/>
      <c r="N31" s="215"/>
      <c r="P31" s="287"/>
      <c r="Q31" s="534"/>
      <c r="R31" s="534"/>
      <c r="S31" s="534"/>
      <c r="T31" s="534"/>
      <c r="U31" s="534"/>
      <c r="V31" s="957"/>
      <c r="W31" s="957"/>
      <c r="X31" s="966"/>
      <c r="Y31" s="957"/>
      <c r="Z31" s="957"/>
    </row>
    <row r="32" spans="2:26" ht="13.9" customHeight="1" x14ac:dyDescent="0.2">
      <c r="B32" s="213"/>
      <c r="C32" s="69"/>
      <c r="D32" s="68"/>
      <c r="E32" s="68"/>
      <c r="F32" s="68"/>
      <c r="G32" s="68"/>
      <c r="H32" s="83"/>
      <c r="I32" s="68"/>
      <c r="J32" s="68"/>
      <c r="K32" s="68"/>
      <c r="L32" s="68"/>
      <c r="M32" s="68"/>
      <c r="N32" s="215"/>
      <c r="P32" s="287"/>
      <c r="Q32" s="534"/>
      <c r="R32" s="534"/>
      <c r="S32" s="534"/>
      <c r="T32" s="534"/>
      <c r="U32" s="534"/>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534"/>
      <c r="R33" s="534"/>
      <c r="S33" s="534"/>
      <c r="T33" s="534"/>
      <c r="U33" s="534"/>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534"/>
      <c r="R34" s="534"/>
      <c r="S34" s="534"/>
      <c r="T34" s="534"/>
      <c r="U34" s="534"/>
      <c r="V34" s="957"/>
      <c r="W34" s="957"/>
      <c r="X34" s="967"/>
      <c r="Y34" s="957"/>
      <c r="Z34" s="957"/>
    </row>
    <row r="35" spans="2:26" ht="17.45" customHeight="1" x14ac:dyDescent="0.25">
      <c r="B35" s="213"/>
      <c r="C35" s="69"/>
      <c r="D35" s="68"/>
      <c r="E35" s="68"/>
      <c r="F35" s="68"/>
      <c r="G35" s="68"/>
      <c r="H35" s="83"/>
      <c r="I35" s="68"/>
      <c r="J35" s="68"/>
      <c r="K35" s="68"/>
      <c r="L35" s="68"/>
      <c r="M35" s="68"/>
      <c r="N35" s="215"/>
      <c r="P35" s="288"/>
      <c r="Q35" s="289"/>
      <c r="R35" s="290"/>
      <c r="S35" s="291"/>
      <c r="T35" s="292"/>
      <c r="U35" s="293" t="s">
        <v>76</v>
      </c>
      <c r="V35" s="958">
        <f>SUM(V17:W19)</f>
        <v>0.05</v>
      </c>
      <c r="W35" s="958"/>
      <c r="X35" s="294"/>
      <c r="Y35" s="959"/>
      <c r="Z35" s="960"/>
    </row>
    <row r="36" spans="2:26" ht="13.9" customHeight="1" x14ac:dyDescent="0.2">
      <c r="B36" s="213"/>
      <c r="C36" s="69"/>
      <c r="D36" s="68"/>
      <c r="E36" s="68"/>
      <c r="F36" s="68"/>
      <c r="G36" s="68"/>
      <c r="H36" s="83"/>
      <c r="I36" s="68"/>
      <c r="J36" s="68"/>
      <c r="K36" s="68"/>
      <c r="L36" s="68"/>
      <c r="M36" s="68"/>
      <c r="N36" s="215"/>
      <c r="P36" s="216"/>
      <c r="X36" s="84"/>
      <c r="Y36" s="84"/>
      <c r="Z36" s="217"/>
    </row>
    <row r="37" spans="2:26" ht="13.9" customHeight="1"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999" t="s">
        <v>75</v>
      </c>
      <c r="Q39" s="999"/>
      <c r="R39" s="999"/>
      <c r="S39" s="999"/>
      <c r="T39" s="999"/>
      <c r="U39" s="999"/>
      <c r="V39" s="999"/>
      <c r="W39" s="999"/>
      <c r="X39" s="999"/>
      <c r="Y39" s="999"/>
      <c r="Z39" s="999"/>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t="s">
        <v>272</v>
      </c>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x14ac:dyDescent="0.2">
      <c r="B75" s="213"/>
      <c r="C75" s="69"/>
      <c r="D75" s="68"/>
      <c r="E75" s="68"/>
      <c r="F75" s="68"/>
      <c r="G75" s="68"/>
      <c r="H75" s="83"/>
      <c r="I75" s="68"/>
      <c r="J75" s="68"/>
      <c r="K75" s="68"/>
      <c r="L75" s="68"/>
      <c r="M75" s="68"/>
      <c r="N75" s="215"/>
      <c r="P75" s="216"/>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x14ac:dyDescent="0.2">
      <c r="B78" s="213"/>
      <c r="C78" s="69"/>
      <c r="D78" s="68"/>
      <c r="E78" s="68"/>
      <c r="F78" s="68"/>
      <c r="G78" s="68"/>
      <c r="H78" s="83"/>
      <c r="I78" s="68"/>
      <c r="J78" s="68"/>
      <c r="K78" s="68"/>
      <c r="L78" s="68"/>
      <c r="M78" s="68"/>
      <c r="N78" s="215"/>
      <c r="P78" s="216"/>
      <c r="X78" s="84"/>
      <c r="Y78" s="84"/>
      <c r="Z78" s="217"/>
    </row>
    <row r="79" spans="2:26" x14ac:dyDescent="0.2">
      <c r="B79" s="213"/>
      <c r="C79" s="69"/>
      <c r="D79" s="68"/>
      <c r="E79" s="68"/>
      <c r="F79" s="68"/>
      <c r="G79" s="68"/>
      <c r="H79" s="83"/>
      <c r="I79" s="68"/>
      <c r="J79" s="68"/>
      <c r="K79" s="68"/>
      <c r="L79" s="68"/>
      <c r="M79" s="68"/>
      <c r="N79" s="215"/>
      <c r="P79" s="216"/>
      <c r="X79" s="84"/>
      <c r="Y79" s="84"/>
      <c r="Z79" s="217"/>
    </row>
    <row r="80" spans="2:26" x14ac:dyDescent="0.2">
      <c r="B80" s="213"/>
      <c r="C80" s="69"/>
      <c r="D80" s="68"/>
      <c r="E80" s="68"/>
      <c r="F80" s="68"/>
      <c r="G80" s="68"/>
      <c r="H80" s="83"/>
      <c r="I80" s="68"/>
      <c r="J80" s="68"/>
      <c r="K80" s="68"/>
      <c r="L80" s="68"/>
      <c r="M80" s="68"/>
      <c r="N80" s="215"/>
      <c r="P80" s="216"/>
      <c r="X80" s="84"/>
      <c r="Y80" s="84"/>
      <c r="Z80" s="217"/>
    </row>
    <row r="81" spans="2:26" x14ac:dyDescent="0.2">
      <c r="B81" s="213"/>
      <c r="C81" s="69"/>
      <c r="D81" s="68"/>
      <c r="E81" s="68"/>
      <c r="F81" s="68"/>
      <c r="G81" s="68"/>
      <c r="H81" s="83"/>
      <c r="I81" s="68"/>
      <c r="J81" s="68"/>
      <c r="K81" s="68"/>
      <c r="L81" s="68"/>
      <c r="M81" s="68"/>
      <c r="N81" s="215"/>
      <c r="P81" s="216"/>
      <c r="X81" s="84"/>
      <c r="Y81" s="84"/>
      <c r="Z81" s="217"/>
    </row>
    <row r="82" spans="2:26" x14ac:dyDescent="0.2">
      <c r="B82" s="213"/>
      <c r="C82" s="69"/>
      <c r="D82" s="68"/>
      <c r="E82" s="68"/>
      <c r="F82" s="68"/>
      <c r="G82" s="68"/>
      <c r="H82" s="83"/>
      <c r="I82" s="68"/>
      <c r="J82" s="68"/>
      <c r="K82" s="68"/>
      <c r="L82" s="68"/>
      <c r="M82" s="68"/>
      <c r="N82" s="215"/>
      <c r="P82" s="216"/>
      <c r="X82" s="84"/>
      <c r="Y82" s="84"/>
      <c r="Z82" s="217"/>
    </row>
    <row r="83" spans="2:26" x14ac:dyDescent="0.2">
      <c r="B83" s="213"/>
      <c r="C83" s="69"/>
      <c r="D83" s="68"/>
      <c r="E83" s="68"/>
      <c r="F83" s="68"/>
      <c r="G83" s="68"/>
      <c r="H83" s="83"/>
      <c r="I83" s="68"/>
      <c r="J83" s="68"/>
      <c r="K83" s="68"/>
      <c r="L83" s="68"/>
      <c r="M83" s="68"/>
      <c r="N83" s="215"/>
      <c r="P83" s="216"/>
      <c r="T83" s="998"/>
      <c r="U83" s="964"/>
      <c r="X83" s="84"/>
      <c r="Y83" s="84"/>
      <c r="Z83" s="217"/>
    </row>
    <row r="84" spans="2:26" x14ac:dyDescent="0.2">
      <c r="B84" s="213"/>
      <c r="C84" s="69"/>
      <c r="D84" s="68"/>
      <c r="E84" s="68"/>
      <c r="F84" s="68"/>
      <c r="G84" s="68"/>
      <c r="H84" s="83"/>
      <c r="I84" s="68"/>
      <c r="J84" s="68"/>
      <c r="K84" s="68"/>
      <c r="L84" s="68"/>
      <c r="M84" s="68"/>
      <c r="N84" s="215"/>
      <c r="P84" s="216"/>
      <c r="T84" s="964"/>
      <c r="U84" s="964"/>
      <c r="X84" s="84"/>
      <c r="Y84" s="84"/>
      <c r="Z84" s="217"/>
    </row>
    <row r="85" spans="2:26" x14ac:dyDescent="0.2">
      <c r="B85" s="213"/>
      <c r="C85" s="69"/>
      <c r="D85" s="68"/>
      <c r="E85" s="68"/>
      <c r="F85" s="68"/>
      <c r="G85" s="68"/>
      <c r="H85" s="83"/>
      <c r="I85" s="68"/>
      <c r="J85" s="68"/>
      <c r="K85" s="68"/>
      <c r="L85" s="68"/>
      <c r="M85" s="68"/>
      <c r="N85" s="215"/>
      <c r="P85" s="216"/>
      <c r="X85" s="84"/>
      <c r="Y85" s="84"/>
      <c r="Z85" s="217"/>
    </row>
    <row r="86" spans="2:26" x14ac:dyDescent="0.2">
      <c r="B86" s="213"/>
      <c r="C86" s="69"/>
      <c r="D86" s="68"/>
      <c r="E86" s="68"/>
      <c r="F86" s="68"/>
      <c r="G86" s="68"/>
      <c r="H86" s="83"/>
      <c r="I86" s="68"/>
      <c r="J86" s="68"/>
      <c r="K86" s="68"/>
      <c r="L86" s="68"/>
      <c r="M86" s="68"/>
      <c r="N86" s="215"/>
      <c r="P86" s="216"/>
      <c r="X86" s="84"/>
      <c r="Y86" s="84"/>
      <c r="Z86" s="217"/>
    </row>
    <row r="87" spans="2:26" ht="16.5" customHeight="1" x14ac:dyDescent="0.25">
      <c r="B87" s="213"/>
      <c r="C87" s="69"/>
      <c r="D87" s="68"/>
      <c r="E87" s="68"/>
      <c r="F87" s="68"/>
      <c r="G87" s="68"/>
      <c r="H87" s="83"/>
      <c r="I87" s="68"/>
      <c r="J87" s="68"/>
      <c r="K87" s="68"/>
      <c r="L87" s="68"/>
      <c r="M87" s="68"/>
      <c r="N87" s="215"/>
      <c r="P87" s="216"/>
      <c r="S87" s="374"/>
      <c r="T87" s="374"/>
      <c r="X87" s="84"/>
      <c r="Y87" s="84"/>
      <c r="Z87" s="217"/>
    </row>
    <row r="88" spans="2:26" ht="12.75" customHeight="1" x14ac:dyDescent="0.25">
      <c r="B88" s="216"/>
      <c r="N88" s="217"/>
      <c r="P88" s="216"/>
      <c r="S88" s="374"/>
      <c r="T88" s="374"/>
      <c r="X88" s="82"/>
      <c r="Y88" s="85"/>
      <c r="Z88" s="217"/>
    </row>
    <row r="89" spans="2:26" ht="12.75" customHeight="1" x14ac:dyDescent="0.2">
      <c r="B89" s="218"/>
      <c r="C89" s="219"/>
      <c r="D89" s="219"/>
      <c r="E89" s="219"/>
      <c r="F89" s="219"/>
      <c r="G89" s="219"/>
      <c r="H89" s="219"/>
      <c r="I89" s="219"/>
      <c r="J89" s="219"/>
      <c r="K89" s="219"/>
      <c r="L89" s="219"/>
      <c r="M89" s="219"/>
      <c r="N89" s="220"/>
      <c r="P89" s="218"/>
      <c r="Q89" s="219"/>
      <c r="R89" s="219"/>
      <c r="S89" s="219"/>
      <c r="T89" s="219"/>
      <c r="U89" s="219"/>
      <c r="V89" s="219"/>
      <c r="W89" s="219"/>
      <c r="X89" s="219"/>
      <c r="Y89" s="219"/>
      <c r="Z89" s="220"/>
    </row>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s="67" customFormat="1" ht="11.45" customHeight="1" x14ac:dyDescent="0.2">
      <c r="B96" s="226"/>
      <c r="C96" s="858"/>
      <c r="D96" s="858"/>
      <c r="E96" s="858"/>
      <c r="F96" s="858"/>
      <c r="H96" s="858"/>
      <c r="I96" s="858"/>
      <c r="J96" s="858"/>
      <c r="K96" s="858"/>
      <c r="M96" s="858"/>
      <c r="N96" s="858"/>
      <c r="O96" s="858"/>
      <c r="P96" s="858"/>
      <c r="R96" s="858"/>
      <c r="S96" s="858"/>
      <c r="T96" s="858"/>
      <c r="W96" s="858"/>
      <c r="X96" s="858"/>
      <c r="Y96" s="858"/>
      <c r="Z96" s="227"/>
    </row>
    <row r="97" spans="1:26" ht="56.25" customHeight="1" x14ac:dyDescent="0.2">
      <c r="B97" s="228"/>
      <c r="C97" s="229"/>
      <c r="D97" s="229"/>
      <c r="E97" s="229"/>
      <c r="F97" s="229"/>
      <c r="G97" s="229"/>
      <c r="H97" s="219"/>
      <c r="I97" s="219"/>
      <c r="J97" s="219"/>
      <c r="K97" s="219"/>
      <c r="L97" s="219"/>
      <c r="M97" s="219"/>
      <c r="N97" s="219"/>
      <c r="O97" s="219"/>
      <c r="P97" s="219"/>
      <c r="Q97" s="219"/>
      <c r="R97" s="219"/>
      <c r="S97" s="219"/>
      <c r="T97" s="219"/>
      <c r="U97" s="219"/>
      <c r="V97" s="219"/>
      <c r="W97" s="229"/>
      <c r="X97" s="229"/>
      <c r="Y97" s="229"/>
      <c r="Z97" s="230"/>
    </row>
    <row r="99" spans="1:26" x14ac:dyDescent="0.2">
      <c r="A99" s="66"/>
    </row>
  </sheetData>
  <mergeCells count="65">
    <mergeCell ref="C96:F96"/>
    <mergeCell ref="H96:K96"/>
    <mergeCell ref="M96:P96"/>
    <mergeCell ref="R96:T96"/>
    <mergeCell ref="W96:Y96"/>
    <mergeCell ref="V35:W35"/>
    <mergeCell ref="Y35:Z35"/>
    <mergeCell ref="P39:Z39"/>
    <mergeCell ref="T83:U84"/>
    <mergeCell ref="C92:F92"/>
    <mergeCell ref="H92:K92"/>
    <mergeCell ref="M92:P92"/>
    <mergeCell ref="R92:T92"/>
    <mergeCell ref="W92:Y92"/>
    <mergeCell ref="V32:W32"/>
    <mergeCell ref="Y32:Z32"/>
    <mergeCell ref="V33:W33"/>
    <mergeCell ref="Y33:Z33"/>
    <mergeCell ref="V34:W34"/>
    <mergeCell ref="Y34:Z34"/>
    <mergeCell ref="V29:W29"/>
    <mergeCell ref="Y29:Z29"/>
    <mergeCell ref="V30:W30"/>
    <mergeCell ref="Y30:Z30"/>
    <mergeCell ref="V31:W31"/>
    <mergeCell ref="Y31:Z31"/>
    <mergeCell ref="V26:W26"/>
    <mergeCell ref="Y26:Z26"/>
    <mergeCell ref="V27:W27"/>
    <mergeCell ref="Y27:Z27"/>
    <mergeCell ref="V28:W28"/>
    <mergeCell ref="Y28:Z28"/>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Y16:Z16"/>
    <mergeCell ref="V23:W23"/>
    <mergeCell ref="Y23:Z23"/>
    <mergeCell ref="V17:W17"/>
    <mergeCell ref="Y17:Z17"/>
    <mergeCell ref="V18:W18"/>
    <mergeCell ref="Y18:Z18"/>
    <mergeCell ref="V19:W19"/>
    <mergeCell ref="Y19:Z19"/>
    <mergeCell ref="V20:W20"/>
    <mergeCell ref="Y20:Z20"/>
    <mergeCell ref="B11:N11"/>
    <mergeCell ref="P11:Z11"/>
    <mergeCell ref="B13:C13"/>
    <mergeCell ref="D13:N13"/>
    <mergeCell ref="V13:W13"/>
    <mergeCell ref="Y13:Z13"/>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B0E42-71DE-412E-84BC-739092F7D1C8}">
  <sheetPr>
    <tabColor rgb="FF00B0F0"/>
    <pageSetUpPr fitToPage="1"/>
  </sheetPr>
  <dimension ref="A1:AB102"/>
  <sheetViews>
    <sheetView showGridLines="0" view="pageBreakPreview" topLeftCell="A32" zoomScale="40" zoomScaleNormal="40" zoomScaleSheetLayoutView="40"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70"/>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70"/>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5B2A8-3441-46B4-BB9A-451DDF5781B9}">
  <sheetPr>
    <tabColor rgb="FF00B0F0"/>
    <pageSetUpPr fitToPage="1"/>
  </sheetPr>
  <dimension ref="A1:AB102"/>
  <sheetViews>
    <sheetView showGridLines="0" view="pageBreakPreview" topLeftCell="A29" zoomScale="50" zoomScaleNormal="40" zoomScaleSheetLayoutView="50" workbookViewId="0">
      <selection activeCell="T7" sqref="T7"/>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70"/>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70"/>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542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542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1B5BE-D575-476A-979C-F48C701935F1}">
  <sheetPr>
    <tabColor rgb="FFFF0000"/>
    <pageSetUpPr fitToPage="1"/>
  </sheetPr>
  <dimension ref="A1:AB340"/>
  <sheetViews>
    <sheetView showGridLines="0" view="pageBreakPreview" zoomScale="30" zoomScaleNormal="40" zoomScaleSheetLayoutView="30" workbookViewId="0">
      <selection activeCell="T7" sqref="T7"/>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3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3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488</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488</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c r="B15" s="1009"/>
      <c r="C15" s="1009"/>
      <c r="D15" s="1009"/>
      <c r="E15" s="1009"/>
      <c r="F15" s="1009"/>
      <c r="G15" s="1009"/>
      <c r="H15" s="1009"/>
      <c r="I15" s="1009"/>
      <c r="J15" s="1009"/>
      <c r="K15" s="1009"/>
      <c r="L15" s="1009"/>
      <c r="M15" s="1009"/>
      <c r="N15" s="1009"/>
      <c r="O15" s="1009"/>
      <c r="P15" s="1009"/>
      <c r="Q15" s="1009"/>
      <c r="R15" s="1009"/>
      <c r="S15" s="1009"/>
      <c r="T15" s="1009"/>
      <c r="U15" s="1009"/>
      <c r="V15" s="1009"/>
      <c r="W15" s="1009"/>
      <c r="X15" s="1009"/>
      <c r="Y15" s="1009"/>
      <c r="Z15" s="1009"/>
    </row>
    <row r="16" spans="1:28" ht="15" customHeight="1" x14ac:dyDescent="0.2">
      <c r="B16" s="1009"/>
      <c r="C16" s="1009"/>
      <c r="D16" s="1009"/>
      <c r="E16" s="1009"/>
      <c r="F16" s="1009"/>
      <c r="G16" s="1009"/>
      <c r="H16" s="1009"/>
      <c r="I16" s="1009"/>
      <c r="J16" s="1009"/>
      <c r="K16" s="1009"/>
      <c r="L16" s="1009"/>
      <c r="M16" s="1009"/>
      <c r="N16" s="1009"/>
      <c r="O16" s="1009"/>
      <c r="P16" s="1009"/>
      <c r="Q16" s="1009"/>
      <c r="R16" s="1009"/>
      <c r="S16" s="1009"/>
      <c r="T16" s="1009"/>
      <c r="U16" s="1009"/>
      <c r="V16" s="1009"/>
      <c r="W16" s="1009"/>
      <c r="X16" s="1009"/>
      <c r="Y16" s="1009"/>
      <c r="Z16" s="1009"/>
    </row>
    <row r="17" spans="2:26" ht="13.15" customHeight="1" x14ac:dyDescent="0.2">
      <c r="B17" s="1009"/>
      <c r="C17" s="1009"/>
      <c r="D17" s="1009"/>
      <c r="E17" s="1009"/>
      <c r="F17" s="1009"/>
      <c r="G17" s="1009"/>
      <c r="H17" s="1009"/>
      <c r="I17" s="1009"/>
      <c r="J17" s="1009"/>
      <c r="K17" s="1009"/>
      <c r="L17" s="1009"/>
      <c r="M17" s="1009"/>
      <c r="N17" s="1009"/>
      <c r="O17" s="1009"/>
      <c r="P17" s="1009"/>
      <c r="Q17" s="1009"/>
      <c r="R17" s="1009"/>
      <c r="S17" s="1009"/>
      <c r="T17" s="1009"/>
      <c r="U17" s="1009"/>
      <c r="V17" s="1009"/>
      <c r="W17" s="1009"/>
      <c r="X17" s="1009"/>
      <c r="Y17" s="1009"/>
      <c r="Z17" s="1009"/>
    </row>
    <row r="18" spans="2:26" ht="15" customHeight="1" x14ac:dyDescent="0.2">
      <c r="B18" s="1009"/>
      <c r="C18" s="1009"/>
      <c r="D18" s="1009"/>
      <c r="E18" s="1009"/>
      <c r="F18" s="1009"/>
      <c r="G18" s="1009"/>
      <c r="H18" s="1009"/>
      <c r="I18" s="1009"/>
      <c r="J18" s="1009"/>
      <c r="K18" s="1009"/>
      <c r="L18" s="1009"/>
      <c r="M18" s="1009"/>
      <c r="N18" s="1009"/>
      <c r="O18" s="1009"/>
      <c r="P18" s="1009"/>
      <c r="Q18" s="1009"/>
      <c r="R18" s="1009"/>
      <c r="S18" s="1009"/>
      <c r="T18" s="1009"/>
      <c r="U18" s="1009"/>
      <c r="V18" s="1009"/>
      <c r="W18" s="1009"/>
      <c r="X18" s="1009"/>
      <c r="Y18" s="1009"/>
      <c r="Z18" s="1009"/>
    </row>
    <row r="19" spans="2:26" ht="15" customHeight="1" x14ac:dyDescent="0.2">
      <c r="B19" s="1009"/>
      <c r="C19" s="1009"/>
      <c r="D19" s="1009"/>
      <c r="E19" s="1009"/>
      <c r="F19" s="1009"/>
      <c r="G19" s="1009"/>
      <c r="H19" s="1009"/>
      <c r="I19" s="1009"/>
      <c r="J19" s="1009"/>
      <c r="K19" s="1009"/>
      <c r="L19" s="1009"/>
      <c r="M19" s="1009"/>
      <c r="N19" s="1009"/>
      <c r="O19" s="1009"/>
      <c r="P19" s="1009"/>
      <c r="Q19" s="1009"/>
      <c r="R19" s="1009"/>
      <c r="S19" s="1009"/>
      <c r="T19" s="1009"/>
      <c r="U19" s="1009"/>
      <c r="V19" s="1009"/>
      <c r="W19" s="1009"/>
      <c r="X19" s="1009"/>
      <c r="Y19" s="1009"/>
      <c r="Z19" s="1009"/>
    </row>
    <row r="20" spans="2:26" ht="15.6" customHeight="1" x14ac:dyDescent="0.2">
      <c r="B20" s="1009"/>
      <c r="C20" s="1009"/>
      <c r="D20" s="1009"/>
      <c r="E20" s="1009"/>
      <c r="F20" s="1009"/>
      <c r="G20" s="1009"/>
      <c r="H20" s="1009"/>
      <c r="I20" s="1009"/>
      <c r="J20" s="1009"/>
      <c r="K20" s="1009"/>
      <c r="L20" s="1009"/>
      <c r="M20" s="1009"/>
      <c r="N20" s="1009"/>
      <c r="O20" s="1009"/>
      <c r="P20" s="1009"/>
      <c r="Q20" s="1009"/>
      <c r="R20" s="1009"/>
      <c r="S20" s="1009"/>
      <c r="T20" s="1009"/>
      <c r="U20" s="1009"/>
      <c r="V20" s="1009"/>
      <c r="W20" s="1009"/>
      <c r="X20" s="1009"/>
      <c r="Y20" s="1009"/>
      <c r="Z20" s="1009"/>
    </row>
    <row r="27" spans="2:26" x14ac:dyDescent="0.2">
      <c r="D27" s="993"/>
      <c r="E27" s="993"/>
      <c r="F27" s="993"/>
    </row>
    <row r="28" spans="2:26" x14ac:dyDescent="0.2">
      <c r="D28" s="993"/>
      <c r="E28" s="993"/>
      <c r="F28" s="993"/>
    </row>
    <row r="70" spans="4:8" x14ac:dyDescent="0.2">
      <c r="D70" s="1050"/>
      <c r="E70" s="1050"/>
      <c r="F70" s="1050"/>
      <c r="G70" s="1050"/>
      <c r="H70" s="1050"/>
    </row>
    <row r="71" spans="4:8" x14ac:dyDescent="0.2">
      <c r="D71" s="1050"/>
      <c r="E71" s="1050"/>
      <c r="F71" s="1050"/>
      <c r="G71" s="1050"/>
      <c r="H71" s="1050"/>
    </row>
    <row r="84" spans="2:28" x14ac:dyDescent="0.2">
      <c r="V84" s="222"/>
      <c r="W84" s="210"/>
      <c r="X84" s="210"/>
      <c r="Y84" s="210"/>
      <c r="Z84" s="223"/>
    </row>
    <row r="85" spans="2:28" x14ac:dyDescent="0.2">
      <c r="W85" s="946"/>
      <c r="X85" s="946"/>
      <c r="Y85" s="946"/>
      <c r="Z85" s="224"/>
    </row>
    <row r="86" spans="2:28" x14ac:dyDescent="0.2">
      <c r="Z86" s="217"/>
    </row>
    <row r="87" spans="2:28" ht="16.5" customHeight="1" x14ac:dyDescent="0.2">
      <c r="Z87" s="217"/>
    </row>
    <row r="88" spans="2:28" ht="12.75" customHeight="1" x14ac:dyDescent="0.2">
      <c r="Z88" s="217"/>
    </row>
    <row r="89" spans="2:28" ht="12.75" customHeight="1" x14ac:dyDescent="0.2">
      <c r="W89" s="985"/>
      <c r="X89" s="985"/>
      <c r="Y89" s="985"/>
      <c r="Z89" s="217"/>
    </row>
    <row r="90" spans="2:28" x14ac:dyDescent="0.2">
      <c r="W90" s="985"/>
      <c r="X90" s="985"/>
      <c r="Y90" s="985"/>
      <c r="Z90" s="225"/>
    </row>
    <row r="91" spans="2:28" x14ac:dyDescent="0.2">
      <c r="B91" s="221"/>
      <c r="C91" s="210"/>
      <c r="D91" s="210"/>
      <c r="E91" s="210"/>
      <c r="F91" s="210"/>
      <c r="G91" s="210"/>
      <c r="H91" s="222"/>
      <c r="I91" s="222"/>
      <c r="J91" s="222"/>
      <c r="K91" s="222"/>
      <c r="L91" s="222"/>
      <c r="M91" s="222"/>
      <c r="N91" s="222"/>
      <c r="O91" s="222"/>
      <c r="P91" s="222"/>
      <c r="Q91" s="222"/>
      <c r="R91" s="222"/>
      <c r="S91" s="222"/>
      <c r="T91" s="222"/>
      <c r="U91" s="222"/>
      <c r="V91" s="67"/>
      <c r="W91" s="858"/>
      <c r="X91" s="858"/>
      <c r="Y91" s="858"/>
      <c r="Z91" s="225"/>
    </row>
    <row r="92" spans="2:28" x14ac:dyDescent="0.2">
      <c r="B92" s="216"/>
      <c r="C92" s="946"/>
      <c r="D92" s="946"/>
      <c r="E92" s="946"/>
      <c r="F92" s="946"/>
      <c r="H92" s="946"/>
      <c r="I92" s="946"/>
      <c r="J92" s="946"/>
      <c r="K92" s="946"/>
      <c r="M92" s="946"/>
      <c r="N92" s="946"/>
      <c r="O92" s="946"/>
      <c r="P92" s="946"/>
      <c r="R92" s="946"/>
      <c r="S92" s="946"/>
      <c r="T92" s="946"/>
      <c r="V92" s="67"/>
      <c r="W92" s="858"/>
      <c r="X92" s="858"/>
      <c r="Y92" s="858"/>
      <c r="Z92" s="227"/>
      <c r="AA92" s="67"/>
      <c r="AB92" s="67"/>
    </row>
    <row r="93" spans="2:28" x14ac:dyDescent="0.2">
      <c r="B93" s="216"/>
      <c r="V93" s="219"/>
      <c r="W93" s="229"/>
      <c r="X93" s="229"/>
      <c r="Y93" s="229"/>
      <c r="Z93" s="230"/>
    </row>
    <row r="94" spans="2:28" x14ac:dyDescent="0.2">
      <c r="B94" s="216"/>
    </row>
    <row r="95" spans="2:28" x14ac:dyDescent="0.2">
      <c r="B95" s="216"/>
    </row>
    <row r="96" spans="2:28" x14ac:dyDescent="0.2">
      <c r="B96" s="216"/>
      <c r="C96" s="985"/>
      <c r="D96" s="985"/>
      <c r="E96" s="985"/>
      <c r="F96" s="985"/>
      <c r="H96" s="985"/>
      <c r="I96" s="985"/>
      <c r="J96" s="985"/>
      <c r="K96" s="985"/>
      <c r="M96" s="985"/>
      <c r="N96" s="985"/>
      <c r="O96" s="985"/>
      <c r="P96" s="985"/>
      <c r="R96" s="985"/>
      <c r="S96" s="985"/>
      <c r="T96" s="985"/>
    </row>
    <row r="97" spans="1:28" x14ac:dyDescent="0.2">
      <c r="B97" s="216"/>
      <c r="C97" s="985"/>
      <c r="D97" s="985"/>
      <c r="E97" s="985"/>
      <c r="F97" s="985"/>
      <c r="H97" s="985"/>
      <c r="I97" s="985"/>
      <c r="J97" s="985"/>
      <c r="K97" s="985"/>
      <c r="M97" s="985"/>
      <c r="N97" s="985"/>
      <c r="O97" s="985"/>
      <c r="P97" s="985"/>
      <c r="Q97" s="82"/>
      <c r="R97" s="985"/>
      <c r="S97" s="985"/>
      <c r="T97" s="985"/>
    </row>
    <row r="98" spans="1:28" ht="12.75" customHeight="1" x14ac:dyDescent="0.2">
      <c r="B98" s="216"/>
      <c r="C98" s="858"/>
      <c r="D98" s="858"/>
      <c r="E98" s="858"/>
      <c r="F98" s="858"/>
      <c r="G98" s="67"/>
      <c r="H98" s="858"/>
      <c r="I98" s="858"/>
      <c r="J98" s="858"/>
      <c r="K98" s="858"/>
      <c r="L98" s="67"/>
      <c r="M98" s="858"/>
      <c r="N98" s="858"/>
      <c r="O98" s="858"/>
      <c r="P98" s="858"/>
      <c r="Q98" s="67"/>
      <c r="R98" s="858"/>
      <c r="S98" s="858"/>
      <c r="T98" s="858"/>
      <c r="U98" s="67"/>
    </row>
    <row r="99" spans="1:28" s="67" customFormat="1" ht="11.45" customHeight="1" x14ac:dyDescent="0.2">
      <c r="B99" s="226"/>
      <c r="C99" s="858"/>
      <c r="D99" s="858"/>
      <c r="E99" s="858"/>
      <c r="F99" s="858"/>
      <c r="H99" s="858"/>
      <c r="I99" s="858"/>
      <c r="J99" s="858"/>
      <c r="K99" s="858"/>
      <c r="M99" s="858"/>
      <c r="N99" s="858"/>
      <c r="O99" s="858"/>
      <c r="P99" s="858"/>
      <c r="R99" s="858"/>
      <c r="S99" s="858"/>
      <c r="T99" s="858"/>
      <c r="V99" s="65"/>
      <c r="W99" s="65"/>
      <c r="X99" s="65"/>
      <c r="Y99" s="65"/>
      <c r="Z99" s="65"/>
      <c r="AA99" s="65"/>
      <c r="AB99" s="65"/>
    </row>
    <row r="100" spans="1:28" x14ac:dyDescent="0.2">
      <c r="B100" s="228"/>
      <c r="C100" s="229"/>
      <c r="D100" s="229"/>
      <c r="E100" s="229"/>
      <c r="F100" s="229"/>
      <c r="G100" s="229"/>
      <c r="H100" s="219"/>
      <c r="I100" s="219"/>
      <c r="J100" s="219"/>
      <c r="K100" s="219"/>
      <c r="L100" s="219"/>
      <c r="M100" s="219"/>
      <c r="N100" s="219"/>
      <c r="O100" s="219"/>
      <c r="P100" s="219"/>
      <c r="Q100" s="219"/>
      <c r="R100" s="219"/>
      <c r="S100" s="219"/>
      <c r="T100" s="219"/>
      <c r="U100" s="219"/>
    </row>
    <row r="102" spans="1:28" x14ac:dyDescent="0.2">
      <c r="A102" s="66"/>
    </row>
    <row r="333" spans="3:9" ht="13.5" thickBot="1" x14ac:dyDescent="0.25"/>
    <row r="334" spans="3:9" ht="15" x14ac:dyDescent="0.25">
      <c r="C334" s="465" t="s">
        <v>226</v>
      </c>
      <c r="D334" s="466" t="s">
        <v>326</v>
      </c>
      <c r="E334" s="467" t="s">
        <v>327</v>
      </c>
      <c r="F334" s="468" t="s">
        <v>114</v>
      </c>
      <c r="G334" s="461" t="s">
        <v>328</v>
      </c>
      <c r="H334" s="468" t="s">
        <v>122</v>
      </c>
      <c r="I334" s="468" t="s">
        <v>329</v>
      </c>
    </row>
    <row r="335" spans="3:9" ht="225" x14ac:dyDescent="0.2">
      <c r="C335" s="463" t="s">
        <v>213</v>
      </c>
      <c r="D335" s="464" t="s">
        <v>131</v>
      </c>
      <c r="E335" s="464">
        <v>12</v>
      </c>
      <c r="F335" s="464">
        <v>7</v>
      </c>
      <c r="G335" s="470">
        <v>0.72</v>
      </c>
      <c r="H335" s="471">
        <f>F335+G335</f>
        <v>7.72</v>
      </c>
      <c r="I335" s="471">
        <f>E335-H335</f>
        <v>4.28</v>
      </c>
    </row>
    <row r="336" spans="3:9" ht="15" x14ac:dyDescent="0.25">
      <c r="C336"/>
      <c r="D336"/>
      <c r="E336"/>
      <c r="F336"/>
      <c r="G336"/>
      <c r="H336"/>
      <c r="I336"/>
    </row>
    <row r="337" spans="3:9" ht="15" x14ac:dyDescent="0.25">
      <c r="C337"/>
      <c r="D337"/>
      <c r="E337"/>
      <c r="F337"/>
      <c r="G337"/>
      <c r="H337"/>
      <c r="I337"/>
    </row>
    <row r="338" spans="3:9" ht="15" x14ac:dyDescent="0.25">
      <c r="C338"/>
      <c r="D338"/>
      <c r="E338"/>
      <c r="F338"/>
      <c r="G338"/>
      <c r="H338"/>
      <c r="I338"/>
    </row>
    <row r="339" spans="3:9" ht="15.75" thickBot="1" x14ac:dyDescent="0.3">
      <c r="C339"/>
      <c r="D339"/>
      <c r="E339"/>
      <c r="F339"/>
      <c r="G339"/>
      <c r="H339"/>
      <c r="I339"/>
    </row>
    <row r="340" spans="3:9" ht="90.75" thickBot="1" x14ac:dyDescent="0.3">
      <c r="C340"/>
      <c r="D340"/>
      <c r="E340"/>
      <c r="F340"/>
      <c r="G340" s="469" t="s">
        <v>490</v>
      </c>
      <c r="H340"/>
      <c r="I340"/>
    </row>
  </sheetData>
  <mergeCells count="30">
    <mergeCell ref="W85:Y85"/>
    <mergeCell ref="B11:Z12"/>
    <mergeCell ref="B15:C20"/>
    <mergeCell ref="D15:Z20"/>
    <mergeCell ref="D27:F28"/>
    <mergeCell ref="D70:H71"/>
    <mergeCell ref="W89:Y89"/>
    <mergeCell ref="C97:F97"/>
    <mergeCell ref="H97:K97"/>
    <mergeCell ref="M97:P97"/>
    <mergeCell ref="R97:T97"/>
    <mergeCell ref="W90:Y90"/>
    <mergeCell ref="C92:F92"/>
    <mergeCell ref="H92:K92"/>
    <mergeCell ref="M92:P92"/>
    <mergeCell ref="R92:T92"/>
    <mergeCell ref="W91:Y91"/>
    <mergeCell ref="C99:F99"/>
    <mergeCell ref="H99:K99"/>
    <mergeCell ref="M99:P99"/>
    <mergeCell ref="R99:T99"/>
    <mergeCell ref="W92:Y92"/>
    <mergeCell ref="C96:F96"/>
    <mergeCell ref="H96:K96"/>
    <mergeCell ref="M96:P96"/>
    <mergeCell ref="R96:T96"/>
    <mergeCell ref="C98:F98"/>
    <mergeCell ref="H98:K98"/>
    <mergeCell ref="M98:P98"/>
    <mergeCell ref="R98:T98"/>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94974-7B38-4B62-964C-9FFE06D3BEE7}">
  <sheetPr>
    <tabColor rgb="FFFF0000"/>
    <pageSetUpPr fitToPage="1"/>
  </sheetPr>
  <dimension ref="A1:AB335"/>
  <sheetViews>
    <sheetView showGridLines="0" view="pageBreakPreview" topLeftCell="A27" zoomScale="40" zoomScaleNormal="40" zoomScaleSheetLayoutView="40" workbookViewId="0">
      <selection activeCell="T7" sqref="T7"/>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55"/>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55"/>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488</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488</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506</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c r="B15" s="1009"/>
      <c r="C15" s="1009"/>
      <c r="D15" s="1009"/>
      <c r="E15" s="1009"/>
      <c r="F15" s="1009"/>
      <c r="G15" s="1009"/>
      <c r="H15" s="1009"/>
      <c r="I15" s="1009"/>
      <c r="J15" s="1009"/>
      <c r="K15" s="1009"/>
      <c r="L15" s="1009"/>
      <c r="M15" s="1009"/>
      <c r="N15" s="1009"/>
      <c r="O15" s="1009"/>
      <c r="P15" s="1009"/>
      <c r="Q15" s="1009"/>
      <c r="R15" s="1009"/>
      <c r="S15" s="1009"/>
      <c r="T15" s="1009"/>
      <c r="U15" s="1009"/>
      <c r="V15" s="1009"/>
      <c r="W15" s="1009"/>
      <c r="X15" s="1009"/>
      <c r="Y15" s="1009"/>
      <c r="Z15" s="1009"/>
    </row>
    <row r="16" spans="1:28" ht="15" customHeight="1" x14ac:dyDescent="0.2">
      <c r="B16" s="1009"/>
      <c r="C16" s="1009"/>
      <c r="D16" s="1009"/>
      <c r="E16" s="1009"/>
      <c r="F16" s="1009"/>
      <c r="G16" s="1009"/>
      <c r="H16" s="1009"/>
      <c r="I16" s="1009"/>
      <c r="J16" s="1009"/>
      <c r="K16" s="1009"/>
      <c r="L16" s="1009"/>
      <c r="M16" s="1009"/>
      <c r="N16" s="1009"/>
      <c r="O16" s="1009"/>
      <c r="P16" s="1009"/>
      <c r="Q16" s="1009"/>
      <c r="R16" s="1009"/>
      <c r="S16" s="1009"/>
      <c r="T16" s="1009"/>
      <c r="U16" s="1009"/>
      <c r="V16" s="1009"/>
      <c r="W16" s="1009"/>
      <c r="X16" s="1009"/>
      <c r="Y16" s="1009"/>
      <c r="Z16" s="1009"/>
    </row>
    <row r="17" spans="2:26" ht="13.15" customHeight="1" x14ac:dyDescent="0.2">
      <c r="B17" s="1009"/>
      <c r="C17" s="1009"/>
      <c r="D17" s="1009"/>
      <c r="E17" s="1009"/>
      <c r="F17" s="1009"/>
      <c r="G17" s="1009"/>
      <c r="H17" s="1009"/>
      <c r="I17" s="1009"/>
      <c r="J17" s="1009"/>
      <c r="K17" s="1009"/>
      <c r="L17" s="1009"/>
      <c r="M17" s="1009"/>
      <c r="N17" s="1009"/>
      <c r="O17" s="1009"/>
      <c r="P17" s="1009"/>
      <c r="Q17" s="1009"/>
      <c r="R17" s="1009"/>
      <c r="S17" s="1009"/>
      <c r="T17" s="1009"/>
      <c r="U17" s="1009"/>
      <c r="V17" s="1009"/>
      <c r="W17" s="1009"/>
      <c r="X17" s="1009"/>
      <c r="Y17" s="1009"/>
      <c r="Z17" s="1009"/>
    </row>
    <row r="18" spans="2:26" ht="15" customHeight="1" x14ac:dyDescent="0.2">
      <c r="B18" s="1009"/>
      <c r="C18" s="1009"/>
      <c r="D18" s="1009"/>
      <c r="E18" s="1009"/>
      <c r="F18" s="1009"/>
      <c r="G18" s="1009"/>
      <c r="H18" s="1009"/>
      <c r="I18" s="1009"/>
      <c r="J18" s="1009"/>
      <c r="K18" s="1009"/>
      <c r="L18" s="1009"/>
      <c r="M18" s="1009"/>
      <c r="N18" s="1009"/>
      <c r="O18" s="1009"/>
      <c r="P18" s="1009"/>
      <c r="Q18" s="1009"/>
      <c r="R18" s="1009"/>
      <c r="S18" s="1009"/>
      <c r="T18" s="1009"/>
      <c r="U18" s="1009"/>
      <c r="V18" s="1009"/>
      <c r="W18" s="1009"/>
      <c r="X18" s="1009"/>
      <c r="Y18" s="1009"/>
      <c r="Z18" s="1009"/>
    </row>
    <row r="19" spans="2:26" ht="15" customHeight="1" x14ac:dyDescent="0.2">
      <c r="B19" s="1009"/>
      <c r="C19" s="1009"/>
      <c r="D19" s="1009"/>
      <c r="E19" s="1009"/>
      <c r="F19" s="1009"/>
      <c r="G19" s="1009"/>
      <c r="H19" s="1009"/>
      <c r="I19" s="1009"/>
      <c r="J19" s="1009"/>
      <c r="K19" s="1009"/>
      <c r="L19" s="1009"/>
      <c r="M19" s="1009"/>
      <c r="N19" s="1009"/>
      <c r="O19" s="1009"/>
      <c r="P19" s="1009"/>
      <c r="Q19" s="1009"/>
      <c r="R19" s="1009"/>
      <c r="S19" s="1009"/>
      <c r="T19" s="1009"/>
      <c r="U19" s="1009"/>
      <c r="V19" s="1009"/>
      <c r="W19" s="1009"/>
      <c r="X19" s="1009"/>
      <c r="Y19" s="1009"/>
      <c r="Z19" s="1009"/>
    </row>
    <row r="20" spans="2:26" ht="15.6" customHeight="1" x14ac:dyDescent="0.2">
      <c r="B20" s="1009"/>
      <c r="C20" s="1009"/>
      <c r="D20" s="1009"/>
      <c r="E20" s="1009"/>
      <c r="F20" s="1009"/>
      <c r="G20" s="1009"/>
      <c r="H20" s="1009"/>
      <c r="I20" s="1009"/>
      <c r="J20" s="1009"/>
      <c r="K20" s="1009"/>
      <c r="L20" s="1009"/>
      <c r="M20" s="1009"/>
      <c r="N20" s="1009"/>
      <c r="O20" s="1009"/>
      <c r="P20" s="1009"/>
      <c r="Q20" s="1009"/>
      <c r="R20" s="1009"/>
      <c r="S20" s="1009"/>
      <c r="T20" s="1009"/>
      <c r="U20" s="1009"/>
      <c r="V20" s="1009"/>
      <c r="W20" s="1009"/>
      <c r="X20" s="1009"/>
      <c r="Y20" s="1009"/>
      <c r="Z20" s="1009"/>
    </row>
    <row r="27" spans="2:26" x14ac:dyDescent="0.2">
      <c r="D27" s="993"/>
      <c r="E27" s="993"/>
      <c r="F27" s="993"/>
    </row>
    <row r="28" spans="2:26" x14ac:dyDescent="0.2">
      <c r="D28" s="993"/>
      <c r="E28" s="993"/>
      <c r="F28" s="993"/>
    </row>
    <row r="70" spans="4:8" x14ac:dyDescent="0.2">
      <c r="D70" s="1050"/>
      <c r="E70" s="1050"/>
      <c r="F70" s="1050"/>
      <c r="G70" s="1050"/>
      <c r="H70" s="1050"/>
    </row>
    <row r="71" spans="4:8" x14ac:dyDescent="0.2">
      <c r="D71" s="1050"/>
      <c r="E71" s="1050"/>
      <c r="F71" s="1050"/>
      <c r="G71" s="1050"/>
      <c r="H71" s="1050"/>
    </row>
    <row r="84" spans="2:28" x14ac:dyDescent="0.2">
      <c r="V84" s="222"/>
      <c r="W84" s="210"/>
      <c r="X84" s="210"/>
      <c r="Y84" s="210"/>
      <c r="Z84" s="223"/>
    </row>
    <row r="85" spans="2:28" x14ac:dyDescent="0.2">
      <c r="W85" s="946"/>
      <c r="X85" s="946"/>
      <c r="Y85" s="946"/>
      <c r="Z85" s="224"/>
    </row>
    <row r="86" spans="2:28" x14ac:dyDescent="0.2">
      <c r="Z86" s="217"/>
    </row>
    <row r="87" spans="2:28" ht="16.5" customHeight="1" x14ac:dyDescent="0.2">
      <c r="Z87" s="217"/>
    </row>
    <row r="88" spans="2:28" ht="12.75" customHeight="1" x14ac:dyDescent="0.2">
      <c r="Z88" s="217"/>
    </row>
    <row r="89" spans="2:28" ht="12.75" customHeight="1" x14ac:dyDescent="0.2">
      <c r="W89" s="985"/>
      <c r="X89" s="985"/>
      <c r="Y89" s="985"/>
      <c r="Z89" s="217"/>
    </row>
    <row r="90" spans="2:28" x14ac:dyDescent="0.2">
      <c r="W90" s="985"/>
      <c r="X90" s="985"/>
      <c r="Y90" s="985"/>
      <c r="Z90" s="225"/>
    </row>
    <row r="91" spans="2:28" x14ac:dyDescent="0.2">
      <c r="B91" s="221"/>
      <c r="C91" s="210"/>
      <c r="D91" s="210"/>
      <c r="E91" s="210"/>
      <c r="F91" s="210"/>
      <c r="G91" s="210"/>
      <c r="H91" s="222"/>
      <c r="I91" s="222"/>
      <c r="J91" s="222"/>
      <c r="K91" s="222"/>
      <c r="L91" s="222"/>
      <c r="M91" s="222"/>
      <c r="N91" s="222"/>
      <c r="O91" s="222"/>
      <c r="P91" s="222"/>
      <c r="Q91" s="222"/>
      <c r="R91" s="222"/>
      <c r="S91" s="222"/>
      <c r="T91" s="222"/>
      <c r="U91" s="222"/>
      <c r="V91" s="67"/>
      <c r="W91" s="858"/>
      <c r="X91" s="858"/>
      <c r="Y91" s="858"/>
      <c r="Z91" s="225"/>
    </row>
    <row r="92" spans="2:28" x14ac:dyDescent="0.2">
      <c r="B92" s="216"/>
      <c r="C92" s="946"/>
      <c r="D92" s="946"/>
      <c r="E92" s="946"/>
      <c r="F92" s="946"/>
      <c r="H92" s="946"/>
      <c r="I92" s="946"/>
      <c r="J92" s="946"/>
      <c r="K92" s="946"/>
      <c r="M92" s="946"/>
      <c r="N92" s="946"/>
      <c r="O92" s="946"/>
      <c r="P92" s="946"/>
      <c r="R92" s="946"/>
      <c r="S92" s="946"/>
      <c r="T92" s="946"/>
      <c r="V92" s="67"/>
      <c r="W92" s="858"/>
      <c r="X92" s="858"/>
      <c r="Y92" s="858"/>
      <c r="Z92" s="227"/>
      <c r="AA92" s="67"/>
      <c r="AB92" s="67"/>
    </row>
    <row r="93" spans="2:28" x14ac:dyDescent="0.2">
      <c r="B93" s="216"/>
      <c r="V93" s="219"/>
      <c r="W93" s="229"/>
      <c r="X93" s="229"/>
      <c r="Y93" s="229"/>
      <c r="Z93" s="230"/>
    </row>
    <row r="94" spans="2:28" x14ac:dyDescent="0.2">
      <c r="B94" s="216"/>
    </row>
    <row r="95" spans="2:28" x14ac:dyDescent="0.2">
      <c r="B95" s="216"/>
    </row>
    <row r="96" spans="2:28" x14ac:dyDescent="0.2">
      <c r="B96" s="216"/>
      <c r="C96" s="985"/>
      <c r="D96" s="985"/>
      <c r="E96" s="985"/>
      <c r="F96" s="985"/>
      <c r="H96" s="985"/>
      <c r="I96" s="985"/>
      <c r="J96" s="985"/>
      <c r="K96" s="985"/>
      <c r="M96" s="985"/>
      <c r="N96" s="985"/>
      <c r="O96" s="985"/>
      <c r="P96" s="985"/>
      <c r="R96" s="985"/>
      <c r="S96" s="985"/>
      <c r="T96" s="985"/>
    </row>
    <row r="97" spans="1:28" x14ac:dyDescent="0.2">
      <c r="B97" s="216"/>
      <c r="C97" s="985"/>
      <c r="D97" s="985"/>
      <c r="E97" s="985"/>
      <c r="F97" s="985"/>
      <c r="H97" s="985"/>
      <c r="I97" s="985"/>
      <c r="J97" s="985"/>
      <c r="K97" s="985"/>
      <c r="M97" s="985"/>
      <c r="N97" s="985"/>
      <c r="O97" s="985"/>
      <c r="P97" s="985"/>
      <c r="Q97" s="82"/>
      <c r="R97" s="985"/>
      <c r="S97" s="985"/>
      <c r="T97" s="985"/>
    </row>
    <row r="98" spans="1:28" ht="12.75" customHeight="1" x14ac:dyDescent="0.2">
      <c r="B98" s="216"/>
      <c r="C98" s="858"/>
      <c r="D98" s="858"/>
      <c r="E98" s="858"/>
      <c r="F98" s="858"/>
      <c r="G98" s="67"/>
      <c r="H98" s="858"/>
      <c r="I98" s="858"/>
      <c r="J98" s="858"/>
      <c r="K98" s="858"/>
      <c r="L98" s="67"/>
      <c r="M98" s="858"/>
      <c r="N98" s="858"/>
      <c r="O98" s="858"/>
      <c r="P98" s="858"/>
      <c r="Q98" s="67"/>
      <c r="R98" s="858"/>
      <c r="S98" s="858"/>
      <c r="T98" s="858"/>
      <c r="U98" s="67"/>
    </row>
    <row r="99" spans="1:28" s="67" customFormat="1" ht="11.45" customHeight="1" x14ac:dyDescent="0.2">
      <c r="B99" s="226"/>
      <c r="C99" s="858"/>
      <c r="D99" s="858"/>
      <c r="E99" s="858"/>
      <c r="F99" s="858"/>
      <c r="H99" s="858"/>
      <c r="I99" s="858"/>
      <c r="J99" s="858"/>
      <c r="K99" s="858"/>
      <c r="M99" s="858"/>
      <c r="N99" s="858"/>
      <c r="O99" s="858"/>
      <c r="P99" s="858"/>
      <c r="R99" s="858"/>
      <c r="S99" s="858"/>
      <c r="T99" s="858"/>
      <c r="V99" s="65"/>
      <c r="W99" s="65"/>
      <c r="X99" s="65"/>
      <c r="Y99" s="65"/>
      <c r="Z99" s="65"/>
      <c r="AA99" s="65"/>
      <c r="AB99" s="65"/>
    </row>
    <row r="100" spans="1:28" x14ac:dyDescent="0.2">
      <c r="B100" s="228"/>
      <c r="C100" s="229"/>
      <c r="D100" s="229"/>
      <c r="E100" s="229"/>
      <c r="F100" s="229"/>
      <c r="G100" s="229"/>
      <c r="H100" s="219"/>
      <c r="I100" s="219"/>
      <c r="J100" s="219"/>
      <c r="K100" s="219"/>
      <c r="L100" s="219"/>
      <c r="M100" s="219"/>
      <c r="N100" s="219"/>
      <c r="O100" s="219"/>
      <c r="P100" s="219"/>
      <c r="Q100" s="219"/>
      <c r="R100" s="219"/>
      <c r="S100" s="219"/>
      <c r="T100" s="219"/>
      <c r="U100" s="219"/>
    </row>
    <row r="102" spans="1:28" x14ac:dyDescent="0.2">
      <c r="A102" s="66"/>
    </row>
    <row r="335" spans="7:7" x14ac:dyDescent="0.2">
      <c r="G335" s="65">
        <v>0.72</v>
      </c>
    </row>
  </sheetData>
  <mergeCells count="30">
    <mergeCell ref="C99:F99"/>
    <mergeCell ref="H99:K99"/>
    <mergeCell ref="M99:P99"/>
    <mergeCell ref="R99:T99"/>
    <mergeCell ref="W92:Y92"/>
    <mergeCell ref="C98:F98"/>
    <mergeCell ref="H98:K98"/>
    <mergeCell ref="M98:P98"/>
    <mergeCell ref="R98:T98"/>
    <mergeCell ref="C97:F97"/>
    <mergeCell ref="H97:K97"/>
    <mergeCell ref="M97:P97"/>
    <mergeCell ref="R97:T97"/>
    <mergeCell ref="W90:Y90"/>
    <mergeCell ref="C96:F96"/>
    <mergeCell ref="H96:K96"/>
    <mergeCell ref="M96:P96"/>
    <mergeCell ref="R96:T96"/>
    <mergeCell ref="W91:Y91"/>
    <mergeCell ref="C92:F92"/>
    <mergeCell ref="H92:K92"/>
    <mergeCell ref="M92:P92"/>
    <mergeCell ref="R92:T92"/>
    <mergeCell ref="W85:Y85"/>
    <mergeCell ref="W89:Y89"/>
    <mergeCell ref="B11:Z12"/>
    <mergeCell ref="B15:C20"/>
    <mergeCell ref="D15:Z20"/>
    <mergeCell ref="D27:F28"/>
    <mergeCell ref="D70:H71"/>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ED58D-F2B1-4593-824D-632A4E0EBB34}">
  <sheetPr>
    <tabColor rgb="FFFF0000"/>
    <pageSetUpPr fitToPage="1"/>
  </sheetPr>
  <dimension ref="A1:AB335"/>
  <sheetViews>
    <sheetView showGridLines="0" view="pageBreakPreview" topLeftCell="A59" zoomScale="55" zoomScaleNormal="40" zoomScaleSheetLayoutView="55" workbookViewId="0">
      <selection activeCell="T7" sqref="T7"/>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3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3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488</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488</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c r="B15" s="1009"/>
      <c r="C15" s="1009"/>
      <c r="D15" s="1009"/>
      <c r="E15" s="1009"/>
      <c r="F15" s="1009"/>
      <c r="G15" s="1009"/>
      <c r="H15" s="1009"/>
      <c r="I15" s="1009"/>
      <c r="J15" s="1009"/>
      <c r="K15" s="1009"/>
      <c r="L15" s="1009"/>
      <c r="M15" s="1009"/>
      <c r="N15" s="1009"/>
      <c r="O15" s="1009"/>
      <c r="P15" s="1009"/>
      <c r="Q15" s="1009"/>
      <c r="R15" s="1009"/>
      <c r="S15" s="1009"/>
      <c r="T15" s="1009"/>
      <c r="U15" s="1009"/>
      <c r="V15" s="1009"/>
      <c r="W15" s="1009"/>
      <c r="X15" s="1009"/>
      <c r="Y15" s="1009"/>
      <c r="Z15" s="1009"/>
    </row>
    <row r="16" spans="1:28" ht="15" customHeight="1" x14ac:dyDescent="0.2">
      <c r="B16" s="1009"/>
      <c r="C16" s="1009"/>
      <c r="D16" s="1009"/>
      <c r="E16" s="1009"/>
      <c r="F16" s="1009"/>
      <c r="G16" s="1009"/>
      <c r="H16" s="1009"/>
      <c r="I16" s="1009"/>
      <c r="J16" s="1009"/>
      <c r="K16" s="1009"/>
      <c r="L16" s="1009"/>
      <c r="M16" s="1009"/>
      <c r="N16" s="1009"/>
      <c r="O16" s="1009"/>
      <c r="P16" s="1009"/>
      <c r="Q16" s="1009"/>
      <c r="R16" s="1009"/>
      <c r="S16" s="1009"/>
      <c r="T16" s="1009"/>
      <c r="U16" s="1009"/>
      <c r="V16" s="1009"/>
      <c r="W16" s="1009"/>
      <c r="X16" s="1009"/>
      <c r="Y16" s="1009"/>
      <c r="Z16" s="1009"/>
    </row>
    <row r="17" spans="2:26" ht="13.15" customHeight="1" x14ac:dyDescent="0.2">
      <c r="B17" s="1009"/>
      <c r="C17" s="1009"/>
      <c r="D17" s="1009"/>
      <c r="E17" s="1009"/>
      <c r="F17" s="1009"/>
      <c r="G17" s="1009"/>
      <c r="H17" s="1009"/>
      <c r="I17" s="1009"/>
      <c r="J17" s="1009"/>
      <c r="K17" s="1009"/>
      <c r="L17" s="1009"/>
      <c r="M17" s="1009"/>
      <c r="N17" s="1009"/>
      <c r="O17" s="1009"/>
      <c r="P17" s="1009"/>
      <c r="Q17" s="1009"/>
      <c r="R17" s="1009"/>
      <c r="S17" s="1009"/>
      <c r="T17" s="1009"/>
      <c r="U17" s="1009"/>
      <c r="V17" s="1009"/>
      <c r="W17" s="1009"/>
      <c r="X17" s="1009"/>
      <c r="Y17" s="1009"/>
      <c r="Z17" s="1009"/>
    </row>
    <row r="18" spans="2:26" ht="15" customHeight="1" x14ac:dyDescent="0.2">
      <c r="B18" s="1009"/>
      <c r="C18" s="1009"/>
      <c r="D18" s="1009"/>
      <c r="E18" s="1009"/>
      <c r="F18" s="1009"/>
      <c r="G18" s="1009"/>
      <c r="H18" s="1009"/>
      <c r="I18" s="1009"/>
      <c r="J18" s="1009"/>
      <c r="K18" s="1009"/>
      <c r="L18" s="1009"/>
      <c r="M18" s="1009"/>
      <c r="N18" s="1009"/>
      <c r="O18" s="1009"/>
      <c r="P18" s="1009"/>
      <c r="Q18" s="1009"/>
      <c r="R18" s="1009"/>
      <c r="S18" s="1009"/>
      <c r="T18" s="1009"/>
      <c r="U18" s="1009"/>
      <c r="V18" s="1009"/>
      <c r="W18" s="1009"/>
      <c r="X18" s="1009"/>
      <c r="Y18" s="1009"/>
      <c r="Z18" s="1009"/>
    </row>
    <row r="19" spans="2:26" ht="15" customHeight="1" x14ac:dyDescent="0.2">
      <c r="B19" s="1009"/>
      <c r="C19" s="1009"/>
      <c r="D19" s="1009"/>
      <c r="E19" s="1009"/>
      <c r="F19" s="1009"/>
      <c r="G19" s="1009"/>
      <c r="H19" s="1009"/>
      <c r="I19" s="1009"/>
      <c r="J19" s="1009"/>
      <c r="K19" s="1009"/>
      <c r="L19" s="1009"/>
      <c r="M19" s="1009"/>
      <c r="N19" s="1009"/>
      <c r="O19" s="1009"/>
      <c r="P19" s="1009"/>
      <c r="Q19" s="1009"/>
      <c r="R19" s="1009"/>
      <c r="S19" s="1009"/>
      <c r="T19" s="1009"/>
      <c r="U19" s="1009"/>
      <c r="V19" s="1009"/>
      <c r="W19" s="1009"/>
      <c r="X19" s="1009"/>
      <c r="Y19" s="1009"/>
      <c r="Z19" s="1009"/>
    </row>
    <row r="20" spans="2:26" ht="15.6" customHeight="1" x14ac:dyDescent="0.2">
      <c r="B20" s="1009"/>
      <c r="C20" s="1009"/>
      <c r="D20" s="1009"/>
      <c r="E20" s="1009"/>
      <c r="F20" s="1009"/>
      <c r="G20" s="1009"/>
      <c r="H20" s="1009"/>
      <c r="I20" s="1009"/>
      <c r="J20" s="1009"/>
      <c r="K20" s="1009"/>
      <c r="L20" s="1009"/>
      <c r="M20" s="1009"/>
      <c r="N20" s="1009"/>
      <c r="O20" s="1009"/>
      <c r="P20" s="1009"/>
      <c r="Q20" s="1009"/>
      <c r="R20" s="1009"/>
      <c r="S20" s="1009"/>
      <c r="T20" s="1009"/>
      <c r="U20" s="1009"/>
      <c r="V20" s="1009"/>
      <c r="W20" s="1009"/>
      <c r="X20" s="1009"/>
      <c r="Y20" s="1009"/>
      <c r="Z20" s="1009"/>
    </row>
    <row r="27" spans="2:26" x14ac:dyDescent="0.2">
      <c r="D27" s="993"/>
      <c r="E27" s="993"/>
      <c r="F27" s="993"/>
    </row>
    <row r="28" spans="2:26" x14ac:dyDescent="0.2">
      <c r="D28" s="993"/>
      <c r="E28" s="993"/>
      <c r="F28" s="993"/>
    </row>
    <row r="84" spans="2:28" x14ac:dyDescent="0.2">
      <c r="V84" s="222"/>
      <c r="W84" s="210"/>
      <c r="X84" s="210"/>
      <c r="Y84" s="210"/>
      <c r="Z84" s="223"/>
    </row>
    <row r="85" spans="2:28" x14ac:dyDescent="0.2">
      <c r="W85" s="946"/>
      <c r="X85" s="946"/>
      <c r="Y85" s="946"/>
      <c r="Z85" s="224"/>
    </row>
    <row r="86" spans="2:28" x14ac:dyDescent="0.2">
      <c r="Z86" s="217"/>
    </row>
    <row r="87" spans="2:28" ht="16.5" customHeight="1" x14ac:dyDescent="0.2">
      <c r="Z87" s="217"/>
    </row>
    <row r="88" spans="2:28" ht="12.75" customHeight="1" x14ac:dyDescent="0.2">
      <c r="Z88" s="217"/>
    </row>
    <row r="89" spans="2:28" ht="12.75" customHeight="1" x14ac:dyDescent="0.2">
      <c r="W89" s="985"/>
      <c r="X89" s="985"/>
      <c r="Y89" s="985"/>
      <c r="Z89" s="217"/>
    </row>
    <row r="90" spans="2:28" x14ac:dyDescent="0.2">
      <c r="W90" s="985"/>
      <c r="X90" s="985"/>
      <c r="Y90" s="985"/>
      <c r="Z90" s="225"/>
    </row>
    <row r="91" spans="2:28" x14ac:dyDescent="0.2">
      <c r="B91" s="221"/>
      <c r="C91" s="210"/>
      <c r="D91" s="210"/>
      <c r="E91" s="210"/>
      <c r="F91" s="210"/>
      <c r="G91" s="210"/>
      <c r="H91" s="222"/>
      <c r="I91" s="222"/>
      <c r="J91" s="222"/>
      <c r="K91" s="222"/>
      <c r="L91" s="222"/>
      <c r="M91" s="222"/>
      <c r="N91" s="222"/>
      <c r="O91" s="222"/>
      <c r="P91" s="222"/>
      <c r="Q91" s="222"/>
      <c r="R91" s="222"/>
      <c r="S91" s="222"/>
      <c r="T91" s="222"/>
      <c r="U91" s="222"/>
      <c r="V91" s="67"/>
      <c r="W91" s="858"/>
      <c r="X91" s="858"/>
      <c r="Y91" s="858"/>
      <c r="Z91" s="225"/>
    </row>
    <row r="92" spans="2:28" x14ac:dyDescent="0.2">
      <c r="B92" s="216"/>
      <c r="C92" s="946"/>
      <c r="D92" s="946"/>
      <c r="E92" s="946"/>
      <c r="F92" s="946"/>
      <c r="H92" s="946"/>
      <c r="I92" s="946"/>
      <c r="J92" s="946"/>
      <c r="K92" s="946"/>
      <c r="M92" s="946"/>
      <c r="N92" s="946"/>
      <c r="O92" s="946"/>
      <c r="P92" s="946"/>
      <c r="R92" s="946"/>
      <c r="S92" s="946"/>
      <c r="T92" s="946"/>
      <c r="V92" s="67"/>
      <c r="W92" s="858"/>
      <c r="X92" s="858"/>
      <c r="Y92" s="858"/>
      <c r="Z92" s="227"/>
      <c r="AA92" s="67"/>
      <c r="AB92" s="67"/>
    </row>
    <row r="93" spans="2:28" x14ac:dyDescent="0.2">
      <c r="B93" s="216"/>
      <c r="V93" s="219"/>
      <c r="W93" s="229"/>
      <c r="X93" s="229"/>
      <c r="Y93" s="229"/>
      <c r="Z93" s="230"/>
    </row>
    <row r="94" spans="2:28" x14ac:dyDescent="0.2">
      <c r="B94" s="216"/>
    </row>
    <row r="95" spans="2:28" x14ac:dyDescent="0.2">
      <c r="B95" s="216"/>
    </row>
    <row r="96" spans="2:28" x14ac:dyDescent="0.2">
      <c r="B96" s="216"/>
      <c r="C96" s="985"/>
      <c r="D96" s="985"/>
      <c r="E96" s="985"/>
      <c r="F96" s="985"/>
      <c r="H96" s="985"/>
      <c r="I96" s="985"/>
      <c r="J96" s="985"/>
      <c r="K96" s="985"/>
      <c r="M96" s="985"/>
      <c r="N96" s="985"/>
      <c r="O96" s="985"/>
      <c r="P96" s="985"/>
      <c r="R96" s="985"/>
      <c r="S96" s="985"/>
      <c r="T96" s="985"/>
    </row>
    <row r="97" spans="1:28" x14ac:dyDescent="0.2">
      <c r="B97" s="216"/>
      <c r="C97" s="985"/>
      <c r="D97" s="985"/>
      <c r="E97" s="985"/>
      <c r="F97" s="985"/>
      <c r="H97" s="985"/>
      <c r="I97" s="985"/>
      <c r="J97" s="985"/>
      <c r="K97" s="985"/>
      <c r="M97" s="985"/>
      <c r="N97" s="985"/>
      <c r="O97" s="985"/>
      <c r="P97" s="985"/>
      <c r="Q97" s="82"/>
      <c r="R97" s="985"/>
      <c r="S97" s="985"/>
      <c r="T97" s="985"/>
    </row>
    <row r="98" spans="1:28" ht="12.75" customHeight="1" x14ac:dyDescent="0.2">
      <c r="B98" s="216"/>
      <c r="C98" s="858"/>
      <c r="D98" s="858"/>
      <c r="E98" s="858"/>
      <c r="F98" s="858"/>
      <c r="G98" s="67"/>
      <c r="H98" s="858"/>
      <c r="I98" s="858"/>
      <c r="J98" s="858"/>
      <c r="K98" s="858"/>
      <c r="L98" s="67"/>
      <c r="M98" s="858"/>
      <c r="N98" s="858"/>
      <c r="O98" s="858"/>
      <c r="P98" s="858"/>
      <c r="Q98" s="67"/>
      <c r="R98" s="858"/>
      <c r="S98" s="858"/>
      <c r="T98" s="858"/>
      <c r="U98" s="67"/>
    </row>
    <row r="99" spans="1:28" s="67" customFormat="1" ht="11.45" customHeight="1" x14ac:dyDescent="0.2">
      <c r="B99" s="226"/>
      <c r="C99" s="858"/>
      <c r="D99" s="858"/>
      <c r="E99" s="858"/>
      <c r="F99" s="858"/>
      <c r="H99" s="858"/>
      <c r="I99" s="858"/>
      <c r="J99" s="858"/>
      <c r="K99" s="858"/>
      <c r="M99" s="858"/>
      <c r="N99" s="858"/>
      <c r="O99" s="858"/>
      <c r="P99" s="858"/>
      <c r="R99" s="858"/>
      <c r="S99" s="858"/>
      <c r="T99" s="858"/>
      <c r="V99" s="65"/>
      <c r="W99" s="65"/>
      <c r="X99" s="65"/>
      <c r="Y99" s="65"/>
      <c r="Z99" s="65"/>
      <c r="AA99" s="65"/>
      <c r="AB99" s="65"/>
    </row>
    <row r="100" spans="1:28" x14ac:dyDescent="0.2">
      <c r="B100" s="228"/>
      <c r="C100" s="229"/>
      <c r="D100" s="229"/>
      <c r="E100" s="229"/>
      <c r="F100" s="229"/>
      <c r="G100" s="229"/>
      <c r="H100" s="219"/>
      <c r="I100" s="219"/>
      <c r="J100" s="219"/>
      <c r="K100" s="219"/>
      <c r="L100" s="219"/>
      <c r="M100" s="219"/>
      <c r="N100" s="219"/>
      <c r="O100" s="219"/>
      <c r="P100" s="219"/>
      <c r="Q100" s="219"/>
      <c r="R100" s="219"/>
      <c r="S100" s="219"/>
      <c r="T100" s="219"/>
      <c r="U100" s="219"/>
    </row>
    <row r="102" spans="1:28" x14ac:dyDescent="0.2">
      <c r="A102" s="66"/>
    </row>
    <row r="335" spans="7:7" x14ac:dyDescent="0.2">
      <c r="G335" s="65">
        <v>0.72</v>
      </c>
    </row>
  </sheetData>
  <mergeCells count="29">
    <mergeCell ref="R97:T97"/>
    <mergeCell ref="W90:Y90"/>
    <mergeCell ref="W91:Y91"/>
    <mergeCell ref="B11:Z12"/>
    <mergeCell ref="B15:C20"/>
    <mergeCell ref="D15:Z20"/>
    <mergeCell ref="D27:F28"/>
    <mergeCell ref="C92:F92"/>
    <mergeCell ref="H92:K92"/>
    <mergeCell ref="M92:P92"/>
    <mergeCell ref="R92:T92"/>
    <mergeCell ref="W85:Y85"/>
    <mergeCell ref="W89:Y89"/>
    <mergeCell ref="C99:F99"/>
    <mergeCell ref="H99:K99"/>
    <mergeCell ref="M99:P99"/>
    <mergeCell ref="R99:T99"/>
    <mergeCell ref="W92:Y92"/>
    <mergeCell ref="C96:F96"/>
    <mergeCell ref="H96:K96"/>
    <mergeCell ref="M96:P96"/>
    <mergeCell ref="R96:T96"/>
    <mergeCell ref="C98:F98"/>
    <mergeCell ref="H98:K98"/>
    <mergeCell ref="M98:P98"/>
    <mergeCell ref="R98:T98"/>
    <mergeCell ref="C97:F97"/>
    <mergeCell ref="H97:K97"/>
    <mergeCell ref="M97:P97"/>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330B2-7847-4B88-B72F-EB2250B06CEF}">
  <sheetPr>
    <tabColor rgb="FFFF0000"/>
    <pageSetUpPr fitToPage="1"/>
  </sheetPr>
  <dimension ref="A1:AB335"/>
  <sheetViews>
    <sheetView showGridLines="0" view="pageBreakPreview" topLeftCell="A12" zoomScale="30" zoomScaleNormal="40" zoomScaleSheetLayoutView="30" workbookViewId="0">
      <selection activeCell="T7" sqref="T7"/>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5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5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488</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488</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323</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4" spans="2:28" x14ac:dyDescent="0.2">
      <c r="V84" s="222"/>
      <c r="W84" s="210"/>
      <c r="X84" s="210"/>
      <c r="Y84" s="210"/>
      <c r="Z84" s="223"/>
    </row>
    <row r="85" spans="2:28" x14ac:dyDescent="0.2">
      <c r="W85" s="946"/>
      <c r="X85" s="946"/>
      <c r="Y85" s="946"/>
      <c r="Z85" s="224"/>
    </row>
    <row r="86" spans="2:28" x14ac:dyDescent="0.2">
      <c r="Z86" s="217"/>
    </row>
    <row r="87" spans="2:28" ht="16.5" customHeight="1" x14ac:dyDescent="0.2">
      <c r="Z87" s="217"/>
    </row>
    <row r="88" spans="2:28" ht="12.75" customHeight="1" x14ac:dyDescent="0.2">
      <c r="Z88" s="217"/>
    </row>
    <row r="89" spans="2:28" ht="12.75" customHeight="1" x14ac:dyDescent="0.2">
      <c r="W89" s="985"/>
      <c r="X89" s="985"/>
      <c r="Y89" s="985"/>
      <c r="Z89" s="217"/>
    </row>
    <row r="90" spans="2:28" x14ac:dyDescent="0.2">
      <c r="W90" s="985"/>
      <c r="X90" s="985"/>
      <c r="Y90" s="985"/>
      <c r="Z90" s="225"/>
    </row>
    <row r="91" spans="2:28" x14ac:dyDescent="0.2">
      <c r="B91" s="221"/>
      <c r="C91" s="210"/>
      <c r="D91" s="210"/>
      <c r="E91" s="210"/>
      <c r="F91" s="210"/>
      <c r="G91" s="210"/>
      <c r="H91" s="222"/>
      <c r="I91" s="222"/>
      <c r="J91" s="222"/>
      <c r="K91" s="222"/>
      <c r="L91" s="222"/>
      <c r="M91" s="222"/>
      <c r="N91" s="222"/>
      <c r="O91" s="222"/>
      <c r="P91" s="222"/>
      <c r="Q91" s="222"/>
      <c r="R91" s="222"/>
      <c r="S91" s="222"/>
      <c r="T91" s="222"/>
      <c r="U91" s="222"/>
      <c r="V91" s="67"/>
      <c r="W91" s="858"/>
      <c r="X91" s="858"/>
      <c r="Y91" s="858"/>
      <c r="Z91" s="225"/>
    </row>
    <row r="92" spans="2:28" x14ac:dyDescent="0.2">
      <c r="B92" s="216"/>
      <c r="C92" s="946"/>
      <c r="D92" s="946"/>
      <c r="E92" s="946"/>
      <c r="F92" s="946"/>
      <c r="H92" s="946"/>
      <c r="I92" s="946"/>
      <c r="J92" s="946"/>
      <c r="K92" s="946"/>
      <c r="M92" s="946"/>
      <c r="N92" s="946"/>
      <c r="O92" s="946"/>
      <c r="P92" s="946"/>
      <c r="R92" s="946"/>
      <c r="S92" s="946"/>
      <c r="T92" s="946"/>
      <c r="V92" s="67"/>
      <c r="W92" s="858"/>
      <c r="X92" s="858"/>
      <c r="Y92" s="858"/>
      <c r="Z92" s="227"/>
      <c r="AA92" s="67"/>
      <c r="AB92" s="67"/>
    </row>
    <row r="93" spans="2:28" x14ac:dyDescent="0.2">
      <c r="B93" s="216"/>
      <c r="V93" s="219"/>
      <c r="W93" s="229"/>
      <c r="X93" s="229"/>
      <c r="Y93" s="229"/>
      <c r="Z93" s="230"/>
    </row>
    <row r="94" spans="2:28" x14ac:dyDescent="0.2">
      <c r="B94" s="216"/>
    </row>
    <row r="95" spans="2:28" x14ac:dyDescent="0.2">
      <c r="B95" s="216"/>
    </row>
    <row r="96" spans="2:28" x14ac:dyDescent="0.2">
      <c r="B96" s="216"/>
      <c r="C96" s="985"/>
      <c r="D96" s="985"/>
      <c r="E96" s="985"/>
      <c r="F96" s="985"/>
      <c r="H96" s="985"/>
      <c r="I96" s="985"/>
      <c r="J96" s="985"/>
      <c r="K96" s="985"/>
      <c r="M96" s="985"/>
      <c r="N96" s="985"/>
      <c r="O96" s="985"/>
      <c r="P96" s="985"/>
      <c r="R96" s="985"/>
      <c r="S96" s="985"/>
      <c r="T96" s="985"/>
    </row>
    <row r="97" spans="1:28" x14ac:dyDescent="0.2">
      <c r="B97" s="216"/>
      <c r="C97" s="985"/>
      <c r="D97" s="985"/>
      <c r="E97" s="985"/>
      <c r="F97" s="985"/>
      <c r="H97" s="985"/>
      <c r="I97" s="985"/>
      <c r="J97" s="985"/>
      <c r="K97" s="985"/>
      <c r="M97" s="985"/>
      <c r="N97" s="985"/>
      <c r="O97" s="985"/>
      <c r="P97" s="985"/>
      <c r="Q97" s="82"/>
      <c r="R97" s="985"/>
      <c r="S97" s="985"/>
      <c r="T97" s="985"/>
    </row>
    <row r="98" spans="1:28" ht="12.75" customHeight="1" x14ac:dyDescent="0.2">
      <c r="B98" s="216"/>
      <c r="C98" s="858"/>
      <c r="D98" s="858"/>
      <c r="E98" s="858"/>
      <c r="F98" s="858"/>
      <c r="G98" s="67"/>
      <c r="H98" s="858"/>
      <c r="I98" s="858"/>
      <c r="J98" s="858"/>
      <c r="K98" s="858"/>
      <c r="L98" s="67"/>
      <c r="M98" s="858"/>
      <c r="N98" s="858"/>
      <c r="O98" s="858"/>
      <c r="P98" s="858"/>
      <c r="Q98" s="67"/>
      <c r="R98" s="858"/>
      <c r="S98" s="858"/>
      <c r="T98" s="858"/>
      <c r="U98" s="67"/>
    </row>
    <row r="99" spans="1:28" s="67" customFormat="1" ht="11.45" customHeight="1" x14ac:dyDescent="0.2">
      <c r="B99" s="226"/>
      <c r="C99" s="858"/>
      <c r="D99" s="858"/>
      <c r="E99" s="858"/>
      <c r="F99" s="858"/>
      <c r="H99" s="858"/>
      <c r="I99" s="858"/>
      <c r="J99" s="858"/>
      <c r="K99" s="858"/>
      <c r="M99" s="858"/>
      <c r="N99" s="858"/>
      <c r="O99" s="858"/>
      <c r="P99" s="858"/>
      <c r="R99" s="858"/>
      <c r="S99" s="858"/>
      <c r="T99" s="858"/>
      <c r="V99" s="65"/>
      <c r="W99" s="65"/>
      <c r="X99" s="65"/>
      <c r="Y99" s="65"/>
      <c r="Z99" s="65"/>
      <c r="AA99" s="65"/>
      <c r="AB99" s="65"/>
    </row>
    <row r="100" spans="1:28" x14ac:dyDescent="0.2">
      <c r="B100" s="228"/>
      <c r="C100" s="229"/>
      <c r="D100" s="229"/>
      <c r="E100" s="229"/>
      <c r="F100" s="229"/>
      <c r="G100" s="229"/>
      <c r="H100" s="219"/>
      <c r="I100" s="219"/>
      <c r="J100" s="219"/>
      <c r="K100" s="219"/>
      <c r="L100" s="219"/>
      <c r="M100" s="219"/>
      <c r="N100" s="219"/>
      <c r="O100" s="219"/>
      <c r="P100" s="219"/>
      <c r="Q100" s="219"/>
      <c r="R100" s="219"/>
      <c r="S100" s="219"/>
      <c r="T100" s="219"/>
      <c r="U100" s="219"/>
    </row>
    <row r="102" spans="1:28" x14ac:dyDescent="0.2">
      <c r="A102" s="66"/>
    </row>
    <row r="335" spans="7:7" x14ac:dyDescent="0.2">
      <c r="G335" s="65">
        <v>0.72</v>
      </c>
    </row>
  </sheetData>
  <mergeCells count="26">
    <mergeCell ref="R97:T97"/>
    <mergeCell ref="W90:Y90"/>
    <mergeCell ref="W91:Y91"/>
    <mergeCell ref="B11:Z12"/>
    <mergeCell ref="C92:F92"/>
    <mergeCell ref="H92:K92"/>
    <mergeCell ref="M92:P92"/>
    <mergeCell ref="R92:T92"/>
    <mergeCell ref="W85:Y85"/>
    <mergeCell ref="W89:Y89"/>
    <mergeCell ref="C99:F99"/>
    <mergeCell ref="H99:K99"/>
    <mergeCell ref="M99:P99"/>
    <mergeCell ref="R99:T99"/>
    <mergeCell ref="W92:Y92"/>
    <mergeCell ref="C96:F96"/>
    <mergeCell ref="H96:K96"/>
    <mergeCell ref="M96:P96"/>
    <mergeCell ref="R96:T96"/>
    <mergeCell ref="C98:F98"/>
    <mergeCell ref="H98:K98"/>
    <mergeCell ref="M98:P98"/>
    <mergeCell ref="R98:T98"/>
    <mergeCell ref="C97:F97"/>
    <mergeCell ref="H97:K97"/>
    <mergeCell ref="M97:P97"/>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921AE-AAFF-47E5-B200-E9ADCE55435E}">
  <sheetPr>
    <tabColor rgb="FF00B0F0"/>
    <pageSetUpPr fitToPage="1"/>
  </sheetPr>
  <dimension ref="A1:AB102"/>
  <sheetViews>
    <sheetView showGridLines="0" view="pageBreakPreview" topLeftCell="A46" zoomScale="50" zoomScaleNormal="40" zoomScaleSheetLayoutView="50"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32"/>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32"/>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375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6D356-7FB7-4F1F-BA01-9CF083CED290}">
  <sheetPr>
    <tabColor rgb="FF00B0F0"/>
    <pageSetUpPr fitToPage="1"/>
  </sheetPr>
  <dimension ref="A1:AB99"/>
  <sheetViews>
    <sheetView showGridLines="0" view="pageBreakPreview" topLeftCell="A51" zoomScale="55" zoomScaleNormal="40" zoomScaleSheetLayoutView="55"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65"/>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65"/>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304">
        <f>'03 Desglose f'!CF8</f>
        <v>45986</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562"/>
      <c r="V13" s="981" t="s">
        <v>58</v>
      </c>
      <c r="W13" s="981"/>
      <c r="X13" s="562" t="s">
        <v>67</v>
      </c>
      <c r="Y13" s="981" t="s">
        <v>78</v>
      </c>
      <c r="Z13" s="981"/>
    </row>
    <row r="14" spans="1:28" ht="14.25" customHeight="1" x14ac:dyDescent="0.2">
      <c r="B14" s="950" t="s">
        <v>182</v>
      </c>
      <c r="C14" s="951"/>
      <c r="D14" s="956" t="s">
        <v>278</v>
      </c>
      <c r="E14" s="956"/>
      <c r="F14" s="956"/>
      <c r="G14" s="956"/>
      <c r="H14" s="956"/>
      <c r="I14" s="956"/>
      <c r="J14" s="956"/>
      <c r="K14" s="956"/>
      <c r="L14" s="956"/>
      <c r="M14" s="956"/>
      <c r="N14" s="956"/>
      <c r="P14" s="286"/>
      <c r="Q14" s="563"/>
      <c r="R14" s="563"/>
      <c r="S14" s="563"/>
      <c r="T14" s="563"/>
      <c r="U14" s="563"/>
      <c r="V14" s="957"/>
      <c r="W14" s="957"/>
      <c r="X14" s="965" t="s">
        <v>322</v>
      </c>
      <c r="Y14" s="957"/>
      <c r="Z14" s="957"/>
    </row>
    <row r="15" spans="1:28" ht="19.899999999999999" customHeight="1" x14ac:dyDescent="0.2">
      <c r="B15" s="952"/>
      <c r="C15" s="953"/>
      <c r="D15" s="956"/>
      <c r="E15" s="956"/>
      <c r="F15" s="956"/>
      <c r="G15" s="956"/>
      <c r="H15" s="956"/>
      <c r="I15" s="956"/>
      <c r="J15" s="956"/>
      <c r="K15" s="956"/>
      <c r="L15" s="956"/>
      <c r="M15" s="956"/>
      <c r="N15" s="956"/>
      <c r="O15" s="70"/>
      <c r="P15" s="287"/>
      <c r="Q15" s="563"/>
      <c r="R15" s="563"/>
      <c r="S15" s="968"/>
      <c r="T15" s="969"/>
      <c r="U15" s="564"/>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563"/>
      <c r="R16" s="563"/>
      <c r="S16" s="564"/>
      <c r="T16" s="564"/>
      <c r="U16" s="564"/>
      <c r="V16" s="970"/>
      <c r="W16" s="970"/>
      <c r="X16" s="966"/>
      <c r="Y16" s="957"/>
      <c r="Z16" s="957"/>
    </row>
    <row r="17" spans="2:26" ht="21" customHeight="1" x14ac:dyDescent="0.3">
      <c r="B17" s="952"/>
      <c r="C17" s="953"/>
      <c r="D17" s="956"/>
      <c r="E17" s="956"/>
      <c r="F17" s="956"/>
      <c r="G17" s="956"/>
      <c r="H17" s="956"/>
      <c r="I17" s="956"/>
      <c r="J17" s="956"/>
      <c r="K17" s="956"/>
      <c r="L17" s="956"/>
      <c r="M17" s="956"/>
      <c r="N17" s="956"/>
      <c r="O17" s="70"/>
      <c r="P17" s="287"/>
      <c r="Q17" s="563"/>
      <c r="R17" s="563"/>
      <c r="S17" s="459" t="s">
        <v>386</v>
      </c>
      <c r="T17" s="459">
        <v>3</v>
      </c>
      <c r="U17" s="459" t="s">
        <v>360</v>
      </c>
      <c r="V17" s="982">
        <v>0.05</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563"/>
      <c r="R18" s="563"/>
      <c r="S18" s="564"/>
      <c r="T18" s="564"/>
      <c r="U18" s="564"/>
      <c r="V18" s="970"/>
      <c r="W18" s="970"/>
      <c r="X18" s="966"/>
      <c r="Y18" s="957"/>
      <c r="Z18" s="957"/>
    </row>
    <row r="19" spans="2:26" ht="19.149999999999999" customHeight="1" x14ac:dyDescent="0.2">
      <c r="B19" s="954"/>
      <c r="C19" s="955"/>
      <c r="D19" s="956"/>
      <c r="E19" s="956"/>
      <c r="F19" s="956"/>
      <c r="G19" s="956"/>
      <c r="H19" s="956"/>
      <c r="I19" s="956"/>
      <c r="J19" s="956"/>
      <c r="K19" s="956"/>
      <c r="L19" s="956"/>
      <c r="M19" s="956"/>
      <c r="N19" s="956"/>
      <c r="O19" s="70"/>
      <c r="P19" s="287"/>
      <c r="Q19" s="563"/>
      <c r="R19" s="563"/>
      <c r="S19" s="564"/>
      <c r="T19" s="564"/>
      <c r="U19" s="420"/>
      <c r="V19" s="968"/>
      <c r="W19" s="969"/>
      <c r="X19" s="966"/>
      <c r="Y19" s="984"/>
      <c r="Z19" s="984"/>
    </row>
    <row r="20" spans="2:26" ht="15.6" customHeight="1" x14ac:dyDescent="0.2">
      <c r="B20" s="231"/>
      <c r="C20" s="69"/>
      <c r="D20" s="68"/>
      <c r="E20" s="68"/>
      <c r="F20" s="68"/>
      <c r="G20" s="68"/>
      <c r="H20" s="83"/>
      <c r="I20" s="68"/>
      <c r="J20" s="68"/>
      <c r="K20" s="70"/>
      <c r="L20" s="70"/>
      <c r="M20" s="70"/>
      <c r="N20" s="214"/>
      <c r="O20" s="70"/>
      <c r="P20" s="287"/>
      <c r="Q20" s="563"/>
      <c r="R20" s="563"/>
      <c r="S20" s="563"/>
      <c r="T20" s="563"/>
      <c r="U20" s="563"/>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563"/>
      <c r="R21" s="563"/>
      <c r="S21" s="563"/>
      <c r="T21" s="563"/>
      <c r="U21" s="563"/>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563"/>
      <c r="R22" s="563"/>
      <c r="S22" s="563"/>
      <c r="T22" s="563"/>
      <c r="X22" s="966"/>
      <c r="Y22" s="421"/>
      <c r="Z22" s="421"/>
    </row>
    <row r="23" spans="2:26" ht="13.9" customHeight="1" x14ac:dyDescent="0.2">
      <c r="B23" s="213"/>
      <c r="C23" s="69"/>
      <c r="D23" s="68"/>
      <c r="E23" s="68"/>
      <c r="F23" s="68"/>
      <c r="G23" s="68"/>
      <c r="H23" s="83"/>
      <c r="I23" s="68"/>
      <c r="J23" s="68"/>
      <c r="K23" s="70"/>
      <c r="L23" s="70"/>
      <c r="M23" s="70"/>
      <c r="N23" s="214"/>
      <c r="O23" s="70"/>
      <c r="P23" s="287"/>
      <c r="Q23" s="563"/>
      <c r="R23" s="563"/>
      <c r="S23" s="563"/>
      <c r="T23" s="563"/>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563"/>
      <c r="R24" s="563"/>
      <c r="S24" s="563"/>
      <c r="T24" s="563"/>
      <c r="U24" s="563"/>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563"/>
      <c r="R25" s="563"/>
      <c r="S25" s="563"/>
      <c r="T25" s="563"/>
      <c r="U25" s="563"/>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563"/>
      <c r="R26" s="563"/>
      <c r="S26" s="563"/>
      <c r="T26" s="563"/>
      <c r="U26" s="563"/>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563"/>
      <c r="R27" s="563"/>
      <c r="S27" s="563"/>
      <c r="T27" s="563"/>
      <c r="U27" s="563"/>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563"/>
      <c r="R28" s="563"/>
      <c r="S28" s="563"/>
      <c r="T28" s="563"/>
      <c r="U28" s="563"/>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563"/>
      <c r="R29" s="563"/>
      <c r="S29" s="563"/>
      <c r="T29" s="563"/>
      <c r="U29" s="563"/>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563"/>
      <c r="R30" s="563"/>
      <c r="S30" s="563"/>
      <c r="T30" s="563"/>
      <c r="U30" s="563"/>
      <c r="V30" s="957"/>
      <c r="W30" s="957"/>
      <c r="X30" s="966"/>
      <c r="Y30" s="957"/>
      <c r="Z30" s="957"/>
    </row>
    <row r="31" spans="2:26" ht="13.9" customHeight="1" x14ac:dyDescent="0.2">
      <c r="B31" s="213"/>
      <c r="C31" s="69"/>
      <c r="D31" s="68"/>
      <c r="E31" s="68"/>
      <c r="F31" s="68"/>
      <c r="G31" s="68"/>
      <c r="H31" s="83"/>
      <c r="I31" s="68"/>
      <c r="J31" s="68"/>
      <c r="K31" s="68"/>
      <c r="L31" s="68"/>
      <c r="M31" s="68"/>
      <c r="N31" s="215"/>
      <c r="P31" s="287"/>
      <c r="Q31" s="563"/>
      <c r="R31" s="563"/>
      <c r="S31" s="563"/>
      <c r="T31" s="563"/>
      <c r="U31" s="563"/>
      <c r="V31" s="957"/>
      <c r="W31" s="957"/>
      <c r="X31" s="966"/>
      <c r="Y31" s="957"/>
      <c r="Z31" s="957"/>
    </row>
    <row r="32" spans="2:26" ht="13.9" customHeight="1" x14ac:dyDescent="0.2">
      <c r="B32" s="213"/>
      <c r="C32" s="69"/>
      <c r="D32" s="68"/>
      <c r="E32" s="68"/>
      <c r="F32" s="68"/>
      <c r="G32" s="68"/>
      <c r="H32" s="83"/>
      <c r="I32" s="68"/>
      <c r="J32" s="68"/>
      <c r="K32" s="68"/>
      <c r="L32" s="68"/>
      <c r="M32" s="68"/>
      <c r="N32" s="215"/>
      <c r="P32" s="287"/>
      <c r="Q32" s="563"/>
      <c r="R32" s="563"/>
      <c r="S32" s="563"/>
      <c r="T32" s="563"/>
      <c r="U32" s="563"/>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563"/>
      <c r="R33" s="563"/>
      <c r="S33" s="563"/>
      <c r="T33" s="563"/>
      <c r="U33" s="563"/>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563"/>
      <c r="R34" s="563"/>
      <c r="S34" s="563"/>
      <c r="T34" s="563"/>
      <c r="U34" s="563"/>
      <c r="V34" s="957"/>
      <c r="W34" s="957"/>
      <c r="X34" s="967"/>
      <c r="Y34" s="957"/>
      <c r="Z34" s="957"/>
    </row>
    <row r="35" spans="2:26" ht="17.45" customHeight="1" x14ac:dyDescent="0.25">
      <c r="B35" s="213"/>
      <c r="C35" s="69"/>
      <c r="D35" s="68"/>
      <c r="E35" s="68"/>
      <c r="F35" s="68"/>
      <c r="G35" s="68"/>
      <c r="H35" s="83"/>
      <c r="I35" s="68"/>
      <c r="J35" s="68"/>
      <c r="K35" s="68"/>
      <c r="L35" s="68"/>
      <c r="M35" s="68"/>
      <c r="N35" s="215"/>
      <c r="P35" s="288"/>
      <c r="Q35" s="289"/>
      <c r="R35" s="290"/>
      <c r="S35" s="291"/>
      <c r="T35" s="292"/>
      <c r="U35" s="293" t="s">
        <v>76</v>
      </c>
      <c r="V35" s="958">
        <f>SUM(V17:W19)</f>
        <v>0.05</v>
      </c>
      <c r="W35" s="958"/>
      <c r="X35" s="294"/>
      <c r="Y35" s="959"/>
      <c r="Z35" s="960"/>
    </row>
    <row r="36" spans="2:26" ht="13.9" customHeight="1" x14ac:dyDescent="0.2">
      <c r="B36" s="213"/>
      <c r="C36" s="69"/>
      <c r="D36" s="68"/>
      <c r="E36" s="68"/>
      <c r="F36" s="68"/>
      <c r="G36" s="68"/>
      <c r="H36" s="83"/>
      <c r="I36" s="68"/>
      <c r="J36" s="68"/>
      <c r="K36" s="68"/>
      <c r="L36" s="68"/>
      <c r="M36" s="68"/>
      <c r="N36" s="215"/>
      <c r="P36" s="216"/>
      <c r="X36" s="84"/>
      <c r="Y36" s="84"/>
      <c r="Z36" s="217"/>
    </row>
    <row r="37" spans="2:26" ht="13.9" customHeight="1"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999" t="s">
        <v>75</v>
      </c>
      <c r="Q39" s="999"/>
      <c r="R39" s="999"/>
      <c r="S39" s="999"/>
      <c r="T39" s="999"/>
      <c r="U39" s="999"/>
      <c r="V39" s="999"/>
      <c r="W39" s="999"/>
      <c r="X39" s="999"/>
      <c r="Y39" s="999"/>
      <c r="Z39" s="999"/>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t="s">
        <v>272</v>
      </c>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x14ac:dyDescent="0.2">
      <c r="B75" s="213"/>
      <c r="C75" s="69"/>
      <c r="D75" s="68"/>
      <c r="E75" s="68"/>
      <c r="F75" s="68"/>
      <c r="G75" s="68"/>
      <c r="H75" s="83"/>
      <c r="I75" s="68"/>
      <c r="J75" s="68"/>
      <c r="K75" s="68"/>
      <c r="L75" s="68"/>
      <c r="M75" s="68"/>
      <c r="N75" s="215"/>
      <c r="P75" s="216"/>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x14ac:dyDescent="0.2">
      <c r="B78" s="213"/>
      <c r="C78" s="69"/>
      <c r="D78" s="68"/>
      <c r="E78" s="68"/>
      <c r="F78" s="68"/>
      <c r="G78" s="68"/>
      <c r="H78" s="83"/>
      <c r="I78" s="68"/>
      <c r="J78" s="68"/>
      <c r="K78" s="68"/>
      <c r="L78" s="68"/>
      <c r="M78" s="68"/>
      <c r="N78" s="215"/>
      <c r="P78" s="216"/>
      <c r="X78" s="84"/>
      <c r="Y78" s="84"/>
      <c r="Z78" s="217"/>
    </row>
    <row r="79" spans="2:26" x14ac:dyDescent="0.2">
      <c r="B79" s="213"/>
      <c r="C79" s="69"/>
      <c r="D79" s="68"/>
      <c r="E79" s="68"/>
      <c r="F79" s="68"/>
      <c r="G79" s="68"/>
      <c r="H79" s="83"/>
      <c r="I79" s="68"/>
      <c r="J79" s="68"/>
      <c r="K79" s="68"/>
      <c r="L79" s="68"/>
      <c r="M79" s="68"/>
      <c r="N79" s="215"/>
      <c r="P79" s="216"/>
      <c r="X79" s="84"/>
      <c r="Y79" s="84"/>
      <c r="Z79" s="217"/>
    </row>
    <row r="80" spans="2:26" x14ac:dyDescent="0.2">
      <c r="B80" s="213"/>
      <c r="C80" s="69"/>
      <c r="D80" s="68"/>
      <c r="E80" s="68"/>
      <c r="F80" s="68"/>
      <c r="G80" s="68"/>
      <c r="H80" s="83"/>
      <c r="I80" s="68"/>
      <c r="J80" s="68"/>
      <c r="K80" s="68"/>
      <c r="L80" s="68"/>
      <c r="M80" s="68"/>
      <c r="N80" s="215"/>
      <c r="P80" s="216"/>
      <c r="X80" s="84"/>
      <c r="Y80" s="84"/>
      <c r="Z80" s="217"/>
    </row>
    <row r="81" spans="2:26" x14ac:dyDescent="0.2">
      <c r="B81" s="213"/>
      <c r="C81" s="69"/>
      <c r="D81" s="68"/>
      <c r="E81" s="68"/>
      <c r="F81" s="68"/>
      <c r="G81" s="68"/>
      <c r="H81" s="83"/>
      <c r="I81" s="68"/>
      <c r="J81" s="68"/>
      <c r="K81" s="68"/>
      <c r="L81" s="68"/>
      <c r="M81" s="68"/>
      <c r="N81" s="215"/>
      <c r="P81" s="216"/>
      <c r="X81" s="84"/>
      <c r="Y81" s="84"/>
      <c r="Z81" s="217"/>
    </row>
    <row r="82" spans="2:26" x14ac:dyDescent="0.2">
      <c r="B82" s="213"/>
      <c r="C82" s="69"/>
      <c r="D82" s="68"/>
      <c r="E82" s="68"/>
      <c r="F82" s="68"/>
      <c r="G82" s="68"/>
      <c r="H82" s="83"/>
      <c r="I82" s="68"/>
      <c r="J82" s="68"/>
      <c r="K82" s="68"/>
      <c r="L82" s="68"/>
      <c r="M82" s="68"/>
      <c r="N82" s="215"/>
      <c r="P82" s="216"/>
      <c r="X82" s="84"/>
      <c r="Y82" s="84"/>
      <c r="Z82" s="217"/>
    </row>
    <row r="83" spans="2:26" x14ac:dyDescent="0.2">
      <c r="B83" s="213"/>
      <c r="C83" s="69"/>
      <c r="D83" s="68"/>
      <c r="E83" s="68"/>
      <c r="F83" s="68"/>
      <c r="G83" s="68"/>
      <c r="H83" s="83"/>
      <c r="I83" s="68"/>
      <c r="J83" s="68"/>
      <c r="K83" s="68"/>
      <c r="L83" s="68"/>
      <c r="M83" s="68"/>
      <c r="N83" s="215"/>
      <c r="P83" s="216"/>
      <c r="T83" s="998"/>
      <c r="U83" s="964"/>
      <c r="X83" s="84"/>
      <c r="Y83" s="84"/>
      <c r="Z83" s="217"/>
    </row>
    <row r="84" spans="2:26" x14ac:dyDescent="0.2">
      <c r="B84" s="213"/>
      <c r="C84" s="69"/>
      <c r="D84" s="68"/>
      <c r="E84" s="68"/>
      <c r="F84" s="68"/>
      <c r="G84" s="68"/>
      <c r="H84" s="83"/>
      <c r="I84" s="68"/>
      <c r="J84" s="68"/>
      <c r="K84" s="68"/>
      <c r="L84" s="68"/>
      <c r="M84" s="68"/>
      <c r="N84" s="215"/>
      <c r="P84" s="216"/>
      <c r="T84" s="964"/>
      <c r="U84" s="964"/>
      <c r="X84" s="84"/>
      <c r="Y84" s="84"/>
      <c r="Z84" s="217"/>
    </row>
    <row r="85" spans="2:26" x14ac:dyDescent="0.2">
      <c r="B85" s="213"/>
      <c r="C85" s="69"/>
      <c r="D85" s="68"/>
      <c r="E85" s="68"/>
      <c r="F85" s="68"/>
      <c r="G85" s="68"/>
      <c r="H85" s="83"/>
      <c r="I85" s="68"/>
      <c r="J85" s="68"/>
      <c r="K85" s="68"/>
      <c r="L85" s="68"/>
      <c r="M85" s="68"/>
      <c r="N85" s="215"/>
      <c r="P85" s="216"/>
      <c r="X85" s="84"/>
      <c r="Y85" s="84"/>
      <c r="Z85" s="217"/>
    </row>
    <row r="86" spans="2:26" x14ac:dyDescent="0.2">
      <c r="B86" s="213"/>
      <c r="C86" s="69"/>
      <c r="D86" s="68"/>
      <c r="E86" s="68"/>
      <c r="F86" s="68"/>
      <c r="G86" s="68"/>
      <c r="H86" s="83"/>
      <c r="I86" s="68"/>
      <c r="J86" s="68"/>
      <c r="K86" s="68"/>
      <c r="L86" s="68"/>
      <c r="M86" s="68"/>
      <c r="N86" s="215"/>
      <c r="P86" s="216"/>
      <c r="X86" s="84"/>
      <c r="Y86" s="84"/>
      <c r="Z86" s="217"/>
    </row>
    <row r="87" spans="2:26" ht="16.5" customHeight="1" x14ac:dyDescent="0.25">
      <c r="B87" s="213"/>
      <c r="C87" s="69"/>
      <c r="D87" s="68"/>
      <c r="E87" s="68"/>
      <c r="F87" s="68"/>
      <c r="G87" s="68"/>
      <c r="H87" s="83"/>
      <c r="I87" s="68"/>
      <c r="J87" s="68"/>
      <c r="K87" s="68"/>
      <c r="L87" s="68"/>
      <c r="M87" s="68"/>
      <c r="N87" s="215"/>
      <c r="P87" s="216"/>
      <c r="S87" s="374"/>
      <c r="T87" s="374"/>
      <c r="X87" s="84"/>
      <c r="Y87" s="84"/>
      <c r="Z87" s="217"/>
    </row>
    <row r="88" spans="2:26" ht="12.75" customHeight="1" x14ac:dyDescent="0.25">
      <c r="B88" s="216"/>
      <c r="N88" s="217"/>
      <c r="P88" s="216"/>
      <c r="S88" s="374"/>
      <c r="T88" s="374"/>
      <c r="X88" s="82"/>
      <c r="Y88" s="85"/>
      <c r="Z88" s="217"/>
    </row>
    <row r="89" spans="2:26" ht="12.75" customHeight="1" x14ac:dyDescent="0.2">
      <c r="B89" s="218"/>
      <c r="C89" s="219"/>
      <c r="D89" s="219"/>
      <c r="E89" s="219"/>
      <c r="F89" s="219"/>
      <c r="G89" s="219"/>
      <c r="H89" s="219"/>
      <c r="I89" s="219"/>
      <c r="J89" s="219"/>
      <c r="K89" s="219"/>
      <c r="L89" s="219"/>
      <c r="M89" s="219"/>
      <c r="N89" s="220"/>
      <c r="P89" s="218"/>
      <c r="Q89" s="219"/>
      <c r="R89" s="219"/>
      <c r="S89" s="219"/>
      <c r="T89" s="219"/>
      <c r="U89" s="219"/>
      <c r="V89" s="219"/>
      <c r="W89" s="219"/>
      <c r="X89" s="219"/>
      <c r="Y89" s="219"/>
      <c r="Z89" s="220"/>
    </row>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s="67" customFormat="1" ht="11.45" customHeight="1" x14ac:dyDescent="0.2">
      <c r="B96" s="226"/>
      <c r="C96" s="858"/>
      <c r="D96" s="858"/>
      <c r="E96" s="858"/>
      <c r="F96" s="858"/>
      <c r="H96" s="858"/>
      <c r="I96" s="858"/>
      <c r="J96" s="858"/>
      <c r="K96" s="858"/>
      <c r="M96" s="858"/>
      <c r="N96" s="858"/>
      <c r="O96" s="858"/>
      <c r="P96" s="858"/>
      <c r="R96" s="858"/>
      <c r="S96" s="858"/>
      <c r="T96" s="858"/>
      <c r="W96" s="858"/>
      <c r="X96" s="858"/>
      <c r="Y96" s="858"/>
      <c r="Z96" s="227"/>
    </row>
    <row r="97" spans="1:26" ht="56.25" customHeight="1" x14ac:dyDescent="0.2">
      <c r="B97" s="228"/>
      <c r="C97" s="229"/>
      <c r="D97" s="229"/>
      <c r="E97" s="229"/>
      <c r="F97" s="229"/>
      <c r="G97" s="229"/>
      <c r="H97" s="219"/>
      <c r="I97" s="219"/>
      <c r="J97" s="219"/>
      <c r="K97" s="219"/>
      <c r="L97" s="219"/>
      <c r="M97" s="219"/>
      <c r="N97" s="219"/>
      <c r="O97" s="219"/>
      <c r="P97" s="219"/>
      <c r="Q97" s="219"/>
      <c r="R97" s="219"/>
      <c r="S97" s="219"/>
      <c r="T97" s="219"/>
      <c r="U97" s="219"/>
      <c r="V97" s="219"/>
      <c r="W97" s="229"/>
      <c r="X97" s="229"/>
      <c r="Y97" s="229"/>
      <c r="Z97" s="230"/>
    </row>
    <row r="99" spans="1:26" x14ac:dyDescent="0.2">
      <c r="A99" s="66"/>
    </row>
  </sheetData>
  <mergeCells count="65">
    <mergeCell ref="C96:F96"/>
    <mergeCell ref="H96:K96"/>
    <mergeCell ref="M96:P96"/>
    <mergeCell ref="R96:T96"/>
    <mergeCell ref="W96:Y96"/>
    <mergeCell ref="V35:W35"/>
    <mergeCell ref="Y35:Z35"/>
    <mergeCell ref="P39:Z39"/>
    <mergeCell ref="T83:U84"/>
    <mergeCell ref="C92:F92"/>
    <mergeCell ref="H92:K92"/>
    <mergeCell ref="M92:P92"/>
    <mergeCell ref="R92:T92"/>
    <mergeCell ref="W92:Y92"/>
    <mergeCell ref="V32:W32"/>
    <mergeCell ref="Y32:Z32"/>
    <mergeCell ref="V33:W33"/>
    <mergeCell ref="Y33:Z33"/>
    <mergeCell ref="V34:W34"/>
    <mergeCell ref="Y34:Z34"/>
    <mergeCell ref="V29:W29"/>
    <mergeCell ref="Y29:Z29"/>
    <mergeCell ref="V30:W30"/>
    <mergeCell ref="Y30:Z30"/>
    <mergeCell ref="V31:W31"/>
    <mergeCell ref="Y31:Z31"/>
    <mergeCell ref="V26:W26"/>
    <mergeCell ref="Y26:Z26"/>
    <mergeCell ref="V27:W27"/>
    <mergeCell ref="Y27:Z27"/>
    <mergeCell ref="V28:W28"/>
    <mergeCell ref="Y28:Z28"/>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Y16:Z16"/>
    <mergeCell ref="V23:W23"/>
    <mergeCell ref="Y23:Z23"/>
    <mergeCell ref="V17:W17"/>
    <mergeCell ref="Y17:Z17"/>
    <mergeCell ref="V18:W18"/>
    <mergeCell ref="Y18:Z18"/>
    <mergeCell ref="V19:W19"/>
    <mergeCell ref="Y19:Z19"/>
    <mergeCell ref="V20:W20"/>
    <mergeCell ref="Y20:Z20"/>
    <mergeCell ref="B11:N11"/>
    <mergeCell ref="P11:Z11"/>
    <mergeCell ref="B13:C13"/>
    <mergeCell ref="D13:N13"/>
    <mergeCell ref="V13:W13"/>
    <mergeCell ref="Y13:Z13"/>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02527-E6CF-4CFC-9223-B9E27005D9E2}">
  <sheetPr>
    <tabColor rgb="FF00B0F0"/>
    <pageSetUpPr fitToPage="1"/>
  </sheetPr>
  <dimension ref="A1:AB102"/>
  <sheetViews>
    <sheetView showGridLines="0" view="pageBreakPreview" zoomScale="50" zoomScaleNormal="40" zoomScaleSheetLayoutView="50"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70"/>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70"/>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890A4-C2D3-40DD-BE0B-4BFF7545F4AF}">
  <sheetPr>
    <tabColor rgb="FF92D050"/>
    <pageSetUpPr fitToPage="1"/>
  </sheetPr>
  <dimension ref="A1:AB102"/>
  <sheetViews>
    <sheetView showGridLines="0" view="pageBreakPreview" zoomScale="50" zoomScaleNormal="40" zoomScaleSheetLayoutView="50" workbookViewId="0">
      <selection activeCell="N82" sqref="N82"/>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70"/>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70"/>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56FEB-3623-4542-BD22-FC479FCE473E}">
  <sheetPr>
    <tabColor rgb="FF00B0F0"/>
    <pageSetUpPr fitToPage="1"/>
  </sheetPr>
  <dimension ref="A1:AB102"/>
  <sheetViews>
    <sheetView showGridLines="0" view="pageBreakPreview" topLeftCell="A45" zoomScale="55" zoomScaleNormal="40" zoomScaleSheetLayoutView="55"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65"/>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65"/>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447</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6E823-1AEE-45BF-94FE-B921A6DCCD35}">
  <sheetPr>
    <tabColor rgb="FF00B0F0"/>
    <pageSetUpPr fitToPage="1"/>
  </sheetPr>
  <dimension ref="A1:AB99"/>
  <sheetViews>
    <sheetView showGridLines="0" view="pageBreakPreview" topLeftCell="B1" zoomScale="60" zoomScaleNormal="40"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32"/>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32"/>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304">
        <f>'03 Desglose f'!CF8</f>
        <v>45986</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1110" t="s">
        <v>44</v>
      </c>
      <c r="C13" s="979"/>
      <c r="D13" s="980" t="s">
        <v>80</v>
      </c>
      <c r="E13" s="980"/>
      <c r="F13" s="980"/>
      <c r="G13" s="980"/>
      <c r="H13" s="980"/>
      <c r="I13" s="980"/>
      <c r="J13" s="980"/>
      <c r="K13" s="980"/>
      <c r="L13" s="980"/>
      <c r="M13" s="980"/>
      <c r="N13" s="980"/>
      <c r="P13" s="370"/>
      <c r="Q13" s="371"/>
      <c r="R13" s="371"/>
      <c r="S13" s="371"/>
      <c r="T13" s="372"/>
      <c r="U13" s="533"/>
      <c r="V13" s="981" t="s">
        <v>58</v>
      </c>
      <c r="W13" s="981"/>
      <c r="X13" s="533" t="s">
        <v>67</v>
      </c>
      <c r="Y13" s="981" t="s">
        <v>78</v>
      </c>
      <c r="Z13" s="981"/>
    </row>
    <row r="14" spans="1:28" ht="14.25" customHeight="1" x14ac:dyDescent="0.2">
      <c r="B14" s="950" t="s">
        <v>182</v>
      </c>
      <c r="C14" s="951"/>
      <c r="D14" s="956" t="s">
        <v>279</v>
      </c>
      <c r="E14" s="956"/>
      <c r="F14" s="956"/>
      <c r="G14" s="956"/>
      <c r="H14" s="956"/>
      <c r="I14" s="956"/>
      <c r="J14" s="956"/>
      <c r="K14" s="956"/>
      <c r="L14" s="956"/>
      <c r="M14" s="956"/>
      <c r="N14" s="956"/>
      <c r="P14" s="286"/>
      <c r="Q14" s="534"/>
      <c r="R14" s="534"/>
      <c r="S14" s="534"/>
      <c r="T14" s="534"/>
      <c r="U14" s="534"/>
      <c r="V14" s="957"/>
      <c r="W14" s="957"/>
      <c r="X14" s="965" t="s">
        <v>322</v>
      </c>
      <c r="Y14" s="957"/>
      <c r="Z14" s="957"/>
    </row>
    <row r="15" spans="1:28" ht="19.899999999999999" customHeight="1" x14ac:dyDescent="0.2">
      <c r="B15" s="952"/>
      <c r="C15" s="953"/>
      <c r="D15" s="956"/>
      <c r="E15" s="956"/>
      <c r="F15" s="956"/>
      <c r="G15" s="956"/>
      <c r="H15" s="956"/>
      <c r="I15" s="956"/>
      <c r="J15" s="956"/>
      <c r="K15" s="956"/>
      <c r="L15" s="956"/>
      <c r="M15" s="956"/>
      <c r="N15" s="956"/>
      <c r="O15" s="70"/>
      <c r="P15" s="287"/>
      <c r="Q15" s="534"/>
      <c r="R15" s="534"/>
      <c r="S15" s="968"/>
      <c r="T15" s="969"/>
      <c r="U15" s="535"/>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534"/>
      <c r="R16" s="534"/>
      <c r="S16" s="535"/>
      <c r="T16" s="535"/>
      <c r="U16" s="535"/>
      <c r="V16" s="970"/>
      <c r="W16" s="970"/>
      <c r="X16" s="966"/>
      <c r="Y16" s="957"/>
      <c r="Z16" s="957"/>
    </row>
    <row r="17" spans="2:26" ht="21" customHeight="1" x14ac:dyDescent="0.3">
      <c r="B17" s="952"/>
      <c r="C17" s="953"/>
      <c r="D17" s="956"/>
      <c r="E17" s="956"/>
      <c r="F17" s="956"/>
      <c r="G17" s="956"/>
      <c r="H17" s="956"/>
      <c r="I17" s="956"/>
      <c r="J17" s="956"/>
      <c r="K17" s="956"/>
      <c r="L17" s="956"/>
      <c r="M17" s="956"/>
      <c r="N17" s="956"/>
      <c r="O17" s="70"/>
      <c r="P17" s="287"/>
      <c r="Q17" s="534"/>
      <c r="R17" s="534"/>
      <c r="S17" s="459" t="s">
        <v>386</v>
      </c>
      <c r="T17" s="459">
        <v>4</v>
      </c>
      <c r="U17" s="459" t="s">
        <v>360</v>
      </c>
      <c r="V17" s="982">
        <v>0.05</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534"/>
      <c r="R18" s="534"/>
      <c r="S18" s="535"/>
      <c r="T18" s="535"/>
      <c r="U18" s="535"/>
      <c r="V18" s="970"/>
      <c r="W18" s="970"/>
      <c r="X18" s="966"/>
      <c r="Y18" s="957"/>
      <c r="Z18" s="957"/>
    </row>
    <row r="19" spans="2:26" ht="19.149999999999999" customHeight="1" x14ac:dyDescent="0.2">
      <c r="B19" s="954"/>
      <c r="C19" s="955"/>
      <c r="D19" s="956"/>
      <c r="E19" s="956"/>
      <c r="F19" s="956"/>
      <c r="G19" s="956"/>
      <c r="H19" s="956"/>
      <c r="I19" s="956"/>
      <c r="J19" s="956"/>
      <c r="K19" s="956"/>
      <c r="L19" s="956"/>
      <c r="M19" s="956"/>
      <c r="N19" s="956"/>
      <c r="O19" s="70"/>
      <c r="P19" s="287"/>
      <c r="Q19" s="534"/>
      <c r="R19" s="534"/>
      <c r="S19" s="535"/>
      <c r="T19" s="535"/>
      <c r="U19" s="420"/>
      <c r="V19" s="968"/>
      <c r="W19" s="969"/>
      <c r="X19" s="966"/>
      <c r="Y19" s="984"/>
      <c r="Z19" s="984"/>
    </row>
    <row r="20" spans="2:26" ht="15.6" customHeight="1" x14ac:dyDescent="0.2">
      <c r="B20" s="231"/>
      <c r="C20" s="69"/>
      <c r="D20" s="68"/>
      <c r="E20" s="68"/>
      <c r="F20" s="68"/>
      <c r="G20" s="68"/>
      <c r="H20" s="83"/>
      <c r="I20" s="68"/>
      <c r="J20" s="68"/>
      <c r="K20" s="70"/>
      <c r="L20" s="70"/>
      <c r="M20" s="70"/>
      <c r="N20" s="214"/>
      <c r="O20" s="70"/>
      <c r="P20" s="287"/>
      <c r="Q20" s="534"/>
      <c r="R20" s="534"/>
      <c r="S20" s="534"/>
      <c r="T20" s="534"/>
      <c r="U20" s="534"/>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534"/>
      <c r="R21" s="534"/>
      <c r="S21" s="534"/>
      <c r="T21" s="534"/>
      <c r="U21" s="534"/>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534"/>
      <c r="R22" s="534"/>
      <c r="S22" s="534"/>
      <c r="T22" s="534"/>
      <c r="X22" s="966"/>
      <c r="Y22" s="421"/>
      <c r="Z22" s="421"/>
    </row>
    <row r="23" spans="2:26" ht="13.9" customHeight="1" x14ac:dyDescent="0.2">
      <c r="B23" s="213"/>
      <c r="C23" s="69"/>
      <c r="D23" s="68"/>
      <c r="E23" s="68"/>
      <c r="F23" s="68"/>
      <c r="G23" s="68"/>
      <c r="H23" s="83"/>
      <c r="I23" s="68"/>
      <c r="J23" s="68"/>
      <c r="K23" s="70"/>
      <c r="L23" s="70"/>
      <c r="M23" s="70"/>
      <c r="N23" s="214"/>
      <c r="O23" s="70"/>
      <c r="P23" s="287"/>
      <c r="Q23" s="534"/>
      <c r="R23" s="534"/>
      <c r="S23" s="534"/>
      <c r="T23" s="534"/>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534"/>
      <c r="R24" s="534"/>
      <c r="S24" s="534"/>
      <c r="T24" s="534"/>
      <c r="U24" s="534"/>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534"/>
      <c r="R25" s="534"/>
      <c r="S25" s="534"/>
      <c r="T25" s="534"/>
      <c r="U25" s="534"/>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534"/>
      <c r="R26" s="534"/>
      <c r="S26" s="534"/>
      <c r="T26" s="534"/>
      <c r="U26" s="534"/>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534"/>
      <c r="R27" s="534"/>
      <c r="S27" s="534"/>
      <c r="T27" s="534"/>
      <c r="U27" s="534"/>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534"/>
      <c r="R28" s="534"/>
      <c r="S28" s="534"/>
      <c r="T28" s="534"/>
      <c r="U28" s="534"/>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534"/>
      <c r="R29" s="534"/>
      <c r="S29" s="534"/>
      <c r="T29" s="534"/>
      <c r="U29" s="534"/>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534"/>
      <c r="R30" s="534"/>
      <c r="S30" s="534"/>
      <c r="T30" s="534"/>
      <c r="U30" s="534"/>
      <c r="V30" s="957"/>
      <c r="W30" s="957"/>
      <c r="X30" s="966"/>
      <c r="Y30" s="957"/>
      <c r="Z30" s="957"/>
    </row>
    <row r="31" spans="2:26" ht="13.9" customHeight="1" x14ac:dyDescent="0.2">
      <c r="B31" s="213"/>
      <c r="C31" s="69"/>
      <c r="D31" s="68"/>
      <c r="E31" s="68"/>
      <c r="F31" s="68"/>
      <c r="G31" s="68"/>
      <c r="H31" s="83"/>
      <c r="I31" s="68"/>
      <c r="J31" s="68"/>
      <c r="K31" s="68"/>
      <c r="L31" s="68"/>
      <c r="M31" s="68"/>
      <c r="N31" s="215"/>
      <c r="P31" s="287"/>
      <c r="Q31" s="534"/>
      <c r="R31" s="534"/>
      <c r="S31" s="534"/>
      <c r="T31" s="534"/>
      <c r="U31" s="534"/>
      <c r="V31" s="957"/>
      <c r="W31" s="957"/>
      <c r="X31" s="966"/>
      <c r="Y31" s="957"/>
      <c r="Z31" s="957"/>
    </row>
    <row r="32" spans="2:26" ht="13.9" customHeight="1" x14ac:dyDescent="0.2">
      <c r="B32" s="213"/>
      <c r="C32" s="69"/>
      <c r="D32" s="68"/>
      <c r="E32" s="68"/>
      <c r="F32" s="68"/>
      <c r="G32" s="68"/>
      <c r="H32" s="83"/>
      <c r="I32" s="68"/>
      <c r="J32" s="68"/>
      <c r="K32" s="68"/>
      <c r="L32" s="68"/>
      <c r="M32" s="68"/>
      <c r="N32" s="215"/>
      <c r="P32" s="287"/>
      <c r="Q32" s="534"/>
      <c r="R32" s="534"/>
      <c r="S32" s="534"/>
      <c r="T32" s="534"/>
      <c r="U32" s="534"/>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534"/>
      <c r="R33" s="534"/>
      <c r="S33" s="534"/>
      <c r="T33" s="534"/>
      <c r="U33" s="534"/>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534"/>
      <c r="R34" s="534"/>
      <c r="S34" s="534"/>
      <c r="T34" s="534"/>
      <c r="U34" s="534"/>
      <c r="V34" s="957"/>
      <c r="W34" s="957"/>
      <c r="X34" s="967"/>
      <c r="Y34" s="957"/>
      <c r="Z34" s="957"/>
    </row>
    <row r="35" spans="2:26" ht="16.899999999999999" customHeight="1" x14ac:dyDescent="0.25">
      <c r="B35" s="213"/>
      <c r="C35" s="69"/>
      <c r="D35" s="68"/>
      <c r="E35" s="68"/>
      <c r="F35" s="68"/>
      <c r="G35" s="68"/>
      <c r="H35" s="83"/>
      <c r="I35" s="68"/>
      <c r="J35" s="68"/>
      <c r="K35" s="68"/>
      <c r="L35" s="68"/>
      <c r="M35" s="68"/>
      <c r="N35" s="215"/>
      <c r="P35" s="288"/>
      <c r="Q35" s="289"/>
      <c r="R35" s="290"/>
      <c r="S35" s="291"/>
      <c r="T35" s="292"/>
      <c r="U35" s="293" t="s">
        <v>76</v>
      </c>
      <c r="V35" s="958">
        <f>SUM(V17:W19)</f>
        <v>0.05</v>
      </c>
      <c r="W35" s="958"/>
      <c r="X35" s="294"/>
      <c r="Y35" s="959"/>
      <c r="Z35" s="960"/>
    </row>
    <row r="36" spans="2:26" ht="13.9" customHeight="1" x14ac:dyDescent="0.2">
      <c r="B36" s="213"/>
      <c r="C36" s="69"/>
      <c r="D36" s="68"/>
      <c r="E36" s="68"/>
      <c r="F36" s="68"/>
      <c r="G36" s="68"/>
      <c r="H36" s="83"/>
      <c r="I36" s="68"/>
      <c r="J36" s="68"/>
      <c r="K36" s="68"/>
      <c r="L36" s="68"/>
      <c r="M36" s="68"/>
      <c r="N36" s="215"/>
      <c r="P36" s="216"/>
      <c r="X36" s="84"/>
      <c r="Y36" s="84"/>
      <c r="Z36" s="217"/>
    </row>
    <row r="37" spans="2:26" ht="13.9" customHeight="1"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999" t="s">
        <v>75</v>
      </c>
      <c r="Q39" s="999"/>
      <c r="R39" s="999"/>
      <c r="S39" s="999"/>
      <c r="T39" s="999"/>
      <c r="U39" s="999"/>
      <c r="V39" s="999"/>
      <c r="W39" s="999"/>
      <c r="X39" s="999"/>
      <c r="Y39" s="999"/>
      <c r="Z39" s="999"/>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t="s">
        <v>272</v>
      </c>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x14ac:dyDescent="0.2">
      <c r="B75" s="213"/>
      <c r="C75" s="69"/>
      <c r="D75" s="68"/>
      <c r="E75" s="68"/>
      <c r="F75" s="68"/>
      <c r="G75" s="68"/>
      <c r="H75" s="83"/>
      <c r="I75" s="68"/>
      <c r="J75" s="68"/>
      <c r="K75" s="68"/>
      <c r="L75" s="68"/>
      <c r="M75" s="68"/>
      <c r="N75" s="215"/>
      <c r="P75" s="216"/>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x14ac:dyDescent="0.2">
      <c r="B78" s="213"/>
      <c r="C78" s="69"/>
      <c r="D78" s="68"/>
      <c r="E78" s="68"/>
      <c r="F78" s="68"/>
      <c r="G78" s="68"/>
      <c r="H78" s="83"/>
      <c r="I78" s="68"/>
      <c r="J78" s="68"/>
      <c r="K78" s="68"/>
      <c r="L78" s="68"/>
      <c r="M78" s="68"/>
      <c r="N78" s="215"/>
      <c r="P78" s="216"/>
      <c r="X78" s="84"/>
      <c r="Y78" s="84"/>
      <c r="Z78" s="217"/>
    </row>
    <row r="79" spans="2:26" x14ac:dyDescent="0.2">
      <c r="B79" s="213"/>
      <c r="C79" s="69"/>
      <c r="D79" s="68"/>
      <c r="E79" s="68"/>
      <c r="F79" s="68"/>
      <c r="G79" s="68"/>
      <c r="H79" s="83"/>
      <c r="I79" s="68"/>
      <c r="J79" s="68"/>
      <c r="K79" s="68"/>
      <c r="L79" s="68"/>
      <c r="M79" s="68"/>
      <c r="N79" s="215"/>
      <c r="P79" s="216"/>
      <c r="X79" s="84"/>
      <c r="Y79" s="84"/>
      <c r="Z79" s="217"/>
    </row>
    <row r="80" spans="2:26" x14ac:dyDescent="0.2">
      <c r="B80" s="213"/>
      <c r="C80" s="69"/>
      <c r="D80" s="68"/>
      <c r="E80" s="68"/>
      <c r="F80" s="68"/>
      <c r="G80" s="68"/>
      <c r="H80" s="83"/>
      <c r="I80" s="68"/>
      <c r="J80" s="68"/>
      <c r="K80" s="68"/>
      <c r="L80" s="68"/>
      <c r="M80" s="68"/>
      <c r="N80" s="215"/>
      <c r="P80" s="216"/>
      <c r="X80" s="84"/>
      <c r="Y80" s="84"/>
      <c r="Z80" s="217"/>
    </row>
    <row r="81" spans="2:26" x14ac:dyDescent="0.2">
      <c r="B81" s="213"/>
      <c r="C81" s="69"/>
      <c r="D81" s="68"/>
      <c r="E81" s="68"/>
      <c r="F81" s="68"/>
      <c r="G81" s="68"/>
      <c r="H81" s="83"/>
      <c r="I81" s="68"/>
      <c r="J81" s="68"/>
      <c r="K81" s="68"/>
      <c r="L81" s="68"/>
      <c r="M81" s="68"/>
      <c r="N81" s="215"/>
      <c r="P81" s="216"/>
      <c r="X81" s="84"/>
      <c r="Y81" s="84"/>
      <c r="Z81" s="217"/>
    </row>
    <row r="82" spans="2:26" x14ac:dyDescent="0.2">
      <c r="B82" s="213"/>
      <c r="C82" s="69"/>
      <c r="D82" s="68"/>
      <c r="E82" s="68"/>
      <c r="F82" s="68"/>
      <c r="G82" s="68"/>
      <c r="H82" s="83"/>
      <c r="I82" s="68"/>
      <c r="J82" s="68"/>
      <c r="K82" s="68"/>
      <c r="L82" s="68"/>
      <c r="M82" s="68"/>
      <c r="N82" s="215"/>
      <c r="P82" s="216"/>
      <c r="X82" s="84"/>
      <c r="Y82" s="84"/>
      <c r="Z82" s="217"/>
    </row>
    <row r="83" spans="2:26" x14ac:dyDescent="0.2">
      <c r="B83" s="213"/>
      <c r="C83" s="69"/>
      <c r="D83" s="68"/>
      <c r="E83" s="68"/>
      <c r="F83" s="68"/>
      <c r="G83" s="68"/>
      <c r="H83" s="83"/>
      <c r="I83" s="68"/>
      <c r="J83" s="68"/>
      <c r="K83" s="68"/>
      <c r="L83" s="68"/>
      <c r="M83" s="68"/>
      <c r="N83" s="215"/>
      <c r="P83" s="216"/>
      <c r="T83" s="998"/>
      <c r="U83" s="964"/>
      <c r="X83" s="84"/>
      <c r="Y83" s="84"/>
      <c r="Z83" s="217"/>
    </row>
    <row r="84" spans="2:26" x14ac:dyDescent="0.2">
      <c r="B84" s="213"/>
      <c r="C84" s="69"/>
      <c r="D84" s="68"/>
      <c r="E84" s="68"/>
      <c r="F84" s="68"/>
      <c r="G84" s="68"/>
      <c r="H84" s="83"/>
      <c r="I84" s="68"/>
      <c r="J84" s="68"/>
      <c r="K84" s="68"/>
      <c r="L84" s="68"/>
      <c r="M84" s="68"/>
      <c r="N84" s="215"/>
      <c r="P84" s="216"/>
      <c r="T84" s="964"/>
      <c r="U84" s="964"/>
      <c r="X84" s="84"/>
      <c r="Y84" s="84"/>
      <c r="Z84" s="217"/>
    </row>
    <row r="85" spans="2:26" x14ac:dyDescent="0.2">
      <c r="B85" s="213"/>
      <c r="C85" s="69"/>
      <c r="D85" s="68"/>
      <c r="E85" s="68"/>
      <c r="F85" s="68"/>
      <c r="G85" s="68"/>
      <c r="H85" s="83"/>
      <c r="I85" s="68"/>
      <c r="J85" s="68"/>
      <c r="K85" s="68"/>
      <c r="L85" s="68"/>
      <c r="M85" s="68"/>
      <c r="N85" s="215"/>
      <c r="P85" s="216"/>
      <c r="X85" s="84"/>
      <c r="Y85" s="84"/>
      <c r="Z85" s="217"/>
    </row>
    <row r="86" spans="2:26" x14ac:dyDescent="0.2">
      <c r="B86" s="213"/>
      <c r="C86" s="69"/>
      <c r="D86" s="68"/>
      <c r="E86" s="68"/>
      <c r="F86" s="68"/>
      <c r="G86" s="68"/>
      <c r="H86" s="83"/>
      <c r="I86" s="68"/>
      <c r="J86" s="68"/>
      <c r="K86" s="68"/>
      <c r="L86" s="68"/>
      <c r="M86" s="68"/>
      <c r="N86" s="215"/>
      <c r="P86" s="216"/>
      <c r="X86" s="84"/>
      <c r="Y86" s="84"/>
      <c r="Z86" s="217"/>
    </row>
    <row r="87" spans="2:26" ht="16.5" customHeight="1" x14ac:dyDescent="0.25">
      <c r="B87" s="213"/>
      <c r="C87" s="69"/>
      <c r="D87" s="68"/>
      <c r="E87" s="68"/>
      <c r="F87" s="68"/>
      <c r="G87" s="68"/>
      <c r="H87" s="83"/>
      <c r="I87" s="68"/>
      <c r="J87" s="68"/>
      <c r="K87" s="68"/>
      <c r="L87" s="68"/>
      <c r="M87" s="68"/>
      <c r="N87" s="215"/>
      <c r="P87" s="216"/>
      <c r="S87" s="374"/>
      <c r="T87" s="374"/>
      <c r="X87" s="84"/>
      <c r="Y87" s="84"/>
      <c r="Z87" s="217"/>
    </row>
    <row r="88" spans="2:26" ht="12.75" customHeight="1" x14ac:dyDescent="0.25">
      <c r="B88" s="216"/>
      <c r="N88" s="217"/>
      <c r="P88" s="216"/>
      <c r="S88" s="374"/>
      <c r="T88" s="374"/>
      <c r="X88" s="82"/>
      <c r="Y88" s="85"/>
      <c r="Z88" s="217"/>
    </row>
    <row r="89" spans="2:26" ht="12.75" customHeight="1" x14ac:dyDescent="0.2">
      <c r="B89" s="218"/>
      <c r="C89" s="219"/>
      <c r="D89" s="219"/>
      <c r="E89" s="219"/>
      <c r="F89" s="219"/>
      <c r="G89" s="219"/>
      <c r="H89" s="219"/>
      <c r="I89" s="219"/>
      <c r="J89" s="219"/>
      <c r="K89" s="219"/>
      <c r="L89" s="219"/>
      <c r="M89" s="219"/>
      <c r="N89" s="220"/>
      <c r="P89" s="218"/>
      <c r="Q89" s="219"/>
      <c r="R89" s="219"/>
      <c r="S89" s="219"/>
      <c r="T89" s="219"/>
      <c r="U89" s="219"/>
      <c r="V89" s="219"/>
      <c r="W89" s="219"/>
      <c r="X89" s="219"/>
      <c r="Y89" s="219"/>
      <c r="Z89" s="220"/>
    </row>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s="67" customFormat="1" ht="11.45" customHeight="1" x14ac:dyDescent="0.2">
      <c r="B96" s="226"/>
      <c r="C96" s="858"/>
      <c r="D96" s="858"/>
      <c r="E96" s="858"/>
      <c r="F96" s="858"/>
      <c r="H96" s="858"/>
      <c r="I96" s="858"/>
      <c r="J96" s="858"/>
      <c r="K96" s="858"/>
      <c r="M96" s="858"/>
      <c r="N96" s="858"/>
      <c r="O96" s="858"/>
      <c r="P96" s="858"/>
      <c r="R96" s="858"/>
      <c r="S96" s="858"/>
      <c r="T96" s="858"/>
      <c r="W96" s="858"/>
      <c r="X96" s="858"/>
      <c r="Y96" s="858"/>
      <c r="Z96" s="227"/>
    </row>
    <row r="97" spans="1:26" ht="56.25" customHeight="1" x14ac:dyDescent="0.2">
      <c r="B97" s="228"/>
      <c r="C97" s="229"/>
      <c r="D97" s="229"/>
      <c r="E97" s="229"/>
      <c r="F97" s="229"/>
      <c r="G97" s="229"/>
      <c r="H97" s="219"/>
      <c r="I97" s="219"/>
      <c r="J97" s="219"/>
      <c r="K97" s="219"/>
      <c r="L97" s="219"/>
      <c r="M97" s="219"/>
      <c r="N97" s="219"/>
      <c r="O97" s="219"/>
      <c r="P97" s="219"/>
      <c r="Q97" s="219"/>
      <c r="R97" s="219"/>
      <c r="S97" s="219"/>
      <c r="T97" s="219"/>
      <c r="U97" s="219"/>
      <c r="V97" s="219"/>
      <c r="W97" s="229"/>
      <c r="X97" s="229"/>
      <c r="Y97" s="229"/>
      <c r="Z97" s="230"/>
    </row>
    <row r="99" spans="1:26" x14ac:dyDescent="0.2">
      <c r="A99" s="66"/>
    </row>
  </sheetData>
  <mergeCells count="65">
    <mergeCell ref="C96:F96"/>
    <mergeCell ref="H96:K96"/>
    <mergeCell ref="M96:P96"/>
    <mergeCell ref="R96:T96"/>
    <mergeCell ref="W96:Y96"/>
    <mergeCell ref="V35:W35"/>
    <mergeCell ref="Y35:Z35"/>
    <mergeCell ref="P39:Z39"/>
    <mergeCell ref="T83:U84"/>
    <mergeCell ref="C92:F92"/>
    <mergeCell ref="H92:K92"/>
    <mergeCell ref="M92:P92"/>
    <mergeCell ref="R92:T92"/>
    <mergeCell ref="W92:Y92"/>
    <mergeCell ref="V32:W32"/>
    <mergeCell ref="Y32:Z32"/>
    <mergeCell ref="V33:W33"/>
    <mergeCell ref="Y33:Z33"/>
    <mergeCell ref="V34:W34"/>
    <mergeCell ref="Y34:Z34"/>
    <mergeCell ref="V29:W29"/>
    <mergeCell ref="Y29:Z29"/>
    <mergeCell ref="V30:W30"/>
    <mergeCell ref="Y30:Z30"/>
    <mergeCell ref="V31:W31"/>
    <mergeCell ref="Y31:Z31"/>
    <mergeCell ref="V26:W26"/>
    <mergeCell ref="Y26:Z26"/>
    <mergeCell ref="V27:W27"/>
    <mergeCell ref="Y27:Z27"/>
    <mergeCell ref="V28:W28"/>
    <mergeCell ref="Y28:Z28"/>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Y16:Z16"/>
    <mergeCell ref="V23:W23"/>
    <mergeCell ref="Y23:Z23"/>
    <mergeCell ref="V17:W17"/>
    <mergeCell ref="Y17:Z17"/>
    <mergeCell ref="V18:W18"/>
    <mergeCell ref="Y18:Z18"/>
    <mergeCell ref="V19:W19"/>
    <mergeCell ref="Y19:Z19"/>
    <mergeCell ref="V20:W20"/>
    <mergeCell ref="Y20:Z20"/>
    <mergeCell ref="B11:N11"/>
    <mergeCell ref="P11:Z11"/>
    <mergeCell ref="B13:C13"/>
    <mergeCell ref="D13:N13"/>
    <mergeCell ref="V13:W13"/>
    <mergeCell ref="Y13:Z13"/>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E2C17-369F-4B94-82AB-EF9A32EE5013}">
  <sheetPr>
    <tabColor rgb="FF00B0F0"/>
    <pageSetUpPr fitToPage="1"/>
  </sheetPr>
  <dimension ref="A1:AB102"/>
  <sheetViews>
    <sheetView showGridLines="0" view="pageBreakPreview" topLeftCell="A6" zoomScale="50" zoomScaleNormal="40" zoomScaleSheetLayoutView="50"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15"/>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15"/>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C608F-5B09-4D4B-A771-59F4B868EC47}">
  <sheetPr>
    <tabColor rgb="FF00B0F0"/>
    <pageSetUpPr fitToPage="1"/>
  </sheetPr>
  <dimension ref="A1:AB102"/>
  <sheetViews>
    <sheetView showGridLines="0" view="pageBreakPreview" topLeftCell="A21" zoomScale="40" zoomScaleNormal="40" zoomScaleSheetLayoutView="40"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32"/>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32"/>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539</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c r="B13" s="541"/>
    </row>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F4006-DF6B-4910-B9A5-30DF357E09C9}">
  <sheetPr>
    <tabColor rgb="FF92D050"/>
    <pageSetUpPr fitToPage="1"/>
  </sheetPr>
  <dimension ref="A1:AB99"/>
  <sheetViews>
    <sheetView showGridLines="0" view="pageBreakPreview" topLeftCell="A4" zoomScale="50" zoomScaleNormal="40" zoomScaleSheetLayoutView="50" workbookViewId="0">
      <selection activeCell="J62" sqref="J62"/>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70"/>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70"/>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304">
        <f>'03 Desglose'!BX8</f>
        <v>45958</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v>45674</v>
      </c>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767"/>
      <c r="V13" s="981" t="s">
        <v>58</v>
      </c>
      <c r="W13" s="981"/>
      <c r="X13" s="767" t="s">
        <v>67</v>
      </c>
      <c r="Y13" s="981" t="s">
        <v>78</v>
      </c>
      <c r="Z13" s="981"/>
    </row>
    <row r="14" spans="1:28" ht="14.25" customHeight="1" x14ac:dyDescent="0.2">
      <c r="B14" s="950" t="s">
        <v>182</v>
      </c>
      <c r="C14" s="951"/>
      <c r="D14" s="956" t="s">
        <v>284</v>
      </c>
      <c r="E14" s="956"/>
      <c r="F14" s="956"/>
      <c r="G14" s="956"/>
      <c r="H14" s="956"/>
      <c r="I14" s="956"/>
      <c r="J14" s="956"/>
      <c r="K14" s="956"/>
      <c r="L14" s="956"/>
      <c r="M14" s="956"/>
      <c r="N14" s="956"/>
      <c r="P14" s="286"/>
      <c r="Q14" s="768"/>
      <c r="R14" s="768"/>
      <c r="S14" s="768"/>
      <c r="T14" s="768"/>
      <c r="U14" s="768"/>
      <c r="V14" s="957"/>
      <c r="W14" s="957"/>
      <c r="X14" s="965" t="s">
        <v>322</v>
      </c>
      <c r="Y14" s="957"/>
      <c r="Z14" s="957"/>
    </row>
    <row r="15" spans="1:28" ht="19.899999999999999" customHeight="1" x14ac:dyDescent="0.2">
      <c r="B15" s="952"/>
      <c r="C15" s="953"/>
      <c r="D15" s="956"/>
      <c r="E15" s="956"/>
      <c r="F15" s="956"/>
      <c r="G15" s="956"/>
      <c r="H15" s="956"/>
      <c r="I15" s="956"/>
      <c r="J15" s="956"/>
      <c r="K15" s="956"/>
      <c r="L15" s="956"/>
      <c r="M15" s="956"/>
      <c r="N15" s="956"/>
      <c r="O15" s="70"/>
      <c r="P15" s="287"/>
      <c r="Q15" s="768"/>
      <c r="R15" s="768"/>
      <c r="S15" s="968"/>
      <c r="T15" s="969"/>
      <c r="U15" s="769"/>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768"/>
      <c r="R16" s="768"/>
      <c r="S16" s="769"/>
      <c r="T16" s="769"/>
      <c r="U16" s="769"/>
      <c r="V16" s="970"/>
      <c r="W16" s="970"/>
      <c r="X16" s="966"/>
      <c r="Y16" s="957"/>
      <c r="Z16" s="957"/>
    </row>
    <row r="17" spans="2:26" ht="21" customHeight="1" x14ac:dyDescent="0.3">
      <c r="B17" s="952"/>
      <c r="C17" s="953"/>
      <c r="D17" s="956"/>
      <c r="E17" s="956"/>
      <c r="F17" s="956"/>
      <c r="G17" s="956"/>
      <c r="H17" s="956"/>
      <c r="I17" s="956"/>
      <c r="J17" s="956"/>
      <c r="K17" s="956"/>
      <c r="L17" s="956"/>
      <c r="M17" s="956"/>
      <c r="N17" s="956"/>
      <c r="O17" s="70"/>
      <c r="P17" s="287"/>
      <c r="Q17" s="768"/>
      <c r="R17" s="768"/>
      <c r="S17" s="769"/>
      <c r="T17" s="769"/>
      <c r="U17" s="459" t="s">
        <v>300</v>
      </c>
      <c r="V17" s="982">
        <f>1*0.95</f>
        <v>0.95</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768"/>
      <c r="R18" s="768"/>
      <c r="S18" s="769"/>
      <c r="T18" s="769"/>
      <c r="U18" s="769"/>
      <c r="V18" s="970"/>
      <c r="W18" s="970"/>
      <c r="X18" s="966"/>
      <c r="Y18" s="957"/>
      <c r="Z18" s="957"/>
    </row>
    <row r="19" spans="2:26" ht="19.149999999999999" customHeight="1" x14ac:dyDescent="0.2">
      <c r="B19" s="954"/>
      <c r="C19" s="955"/>
      <c r="D19" s="956"/>
      <c r="E19" s="956"/>
      <c r="F19" s="956"/>
      <c r="G19" s="956"/>
      <c r="H19" s="956"/>
      <c r="I19" s="956"/>
      <c r="J19" s="956"/>
      <c r="K19" s="956"/>
      <c r="L19" s="956"/>
      <c r="M19" s="956"/>
      <c r="N19" s="956"/>
      <c r="O19" s="70"/>
      <c r="P19" s="287"/>
      <c r="Q19" s="768"/>
      <c r="R19" s="768"/>
      <c r="S19" s="769"/>
      <c r="T19" s="769"/>
      <c r="U19" s="420"/>
      <c r="V19" s="968"/>
      <c r="W19" s="969"/>
      <c r="X19" s="966"/>
      <c r="Y19" s="984"/>
      <c r="Z19" s="984"/>
    </row>
    <row r="20" spans="2:26" ht="15.6" customHeight="1" x14ac:dyDescent="0.2">
      <c r="B20" s="231"/>
      <c r="C20" s="69"/>
      <c r="D20" s="68" t="s">
        <v>87</v>
      </c>
      <c r="E20" s="68"/>
      <c r="F20" s="68"/>
      <c r="G20" s="68"/>
      <c r="H20" s="83"/>
      <c r="I20" s="68"/>
      <c r="J20" s="68"/>
      <c r="K20" s="70"/>
      <c r="L20" s="70"/>
      <c r="M20" s="70"/>
      <c r="N20" s="214"/>
      <c r="O20" s="70"/>
      <c r="P20" s="287"/>
      <c r="Q20" s="768"/>
      <c r="R20" s="768"/>
      <c r="S20" s="768"/>
      <c r="T20" s="768"/>
      <c r="U20" s="768"/>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768"/>
      <c r="R21" s="768"/>
      <c r="S21" s="768"/>
      <c r="T21" s="768"/>
      <c r="U21" s="768"/>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768"/>
      <c r="R22" s="768"/>
      <c r="S22" s="768"/>
      <c r="T22" s="768"/>
      <c r="X22" s="966"/>
      <c r="Y22" s="421"/>
      <c r="Z22" s="421"/>
    </row>
    <row r="23" spans="2:26" ht="13.9" customHeight="1" x14ac:dyDescent="0.2">
      <c r="B23" s="213"/>
      <c r="C23" s="69"/>
      <c r="D23" s="68"/>
      <c r="E23" s="68"/>
      <c r="F23" s="68"/>
      <c r="G23" s="68"/>
      <c r="H23" s="83"/>
      <c r="I23" s="68"/>
      <c r="J23" s="68"/>
      <c r="K23" s="70"/>
      <c r="L23" s="70"/>
      <c r="M23" s="70"/>
      <c r="N23" s="214"/>
      <c r="O23" s="70"/>
      <c r="P23" s="287"/>
      <c r="Q23" s="768"/>
      <c r="R23" s="768"/>
      <c r="S23" s="768"/>
      <c r="T23" s="768"/>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768"/>
      <c r="R24" s="768"/>
      <c r="S24" s="768"/>
      <c r="T24" s="768"/>
      <c r="U24" s="768"/>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768"/>
      <c r="R25" s="768"/>
      <c r="S25" s="768"/>
      <c r="T25" s="768"/>
      <c r="U25" s="768"/>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768"/>
      <c r="R26" s="768"/>
      <c r="S26" s="768"/>
      <c r="T26" s="768"/>
      <c r="U26" s="768"/>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768"/>
      <c r="R27" s="768"/>
      <c r="S27" s="768"/>
      <c r="T27" s="768"/>
      <c r="U27" s="768"/>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768"/>
      <c r="R28" s="768"/>
      <c r="S28" s="768"/>
      <c r="T28" s="768"/>
      <c r="U28" s="768"/>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768"/>
      <c r="R29" s="768"/>
      <c r="S29" s="768"/>
      <c r="T29" s="768"/>
      <c r="U29" s="768"/>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768"/>
      <c r="R30" s="768"/>
      <c r="S30" s="768"/>
      <c r="T30" s="768"/>
      <c r="U30" s="768"/>
      <c r="V30" s="957"/>
      <c r="W30" s="957"/>
      <c r="X30" s="966"/>
      <c r="Y30" s="957"/>
      <c r="Z30" s="957"/>
    </row>
    <row r="31" spans="2:26" ht="13.9" customHeight="1" x14ac:dyDescent="0.2">
      <c r="B31" s="213"/>
      <c r="C31" s="69"/>
      <c r="D31" s="68"/>
      <c r="E31" s="68"/>
      <c r="F31" s="68"/>
      <c r="G31" s="68"/>
      <c r="H31" s="83"/>
      <c r="I31" s="68"/>
      <c r="J31" s="68"/>
      <c r="K31" s="68"/>
      <c r="L31" s="68"/>
      <c r="M31" s="68"/>
      <c r="N31" s="215"/>
      <c r="P31" s="287"/>
      <c r="Q31" s="768"/>
      <c r="R31" s="768"/>
      <c r="S31" s="768"/>
      <c r="T31" s="768"/>
      <c r="U31" s="768"/>
      <c r="V31" s="957"/>
      <c r="W31" s="957"/>
      <c r="X31" s="966"/>
      <c r="Y31" s="957"/>
      <c r="Z31" s="957"/>
    </row>
    <row r="32" spans="2:26" ht="13.9" customHeight="1" x14ac:dyDescent="0.2">
      <c r="B32" s="213"/>
      <c r="C32" s="69"/>
      <c r="D32" s="68"/>
      <c r="E32" s="68"/>
      <c r="F32" s="68"/>
      <c r="G32" s="68"/>
      <c r="H32" s="83"/>
      <c r="I32" s="68"/>
      <c r="J32" s="68"/>
      <c r="K32" s="68"/>
      <c r="L32" s="68"/>
      <c r="M32" s="68"/>
      <c r="N32" s="215"/>
      <c r="P32" s="287"/>
      <c r="Q32" s="768"/>
      <c r="R32" s="768"/>
      <c r="S32" s="768"/>
      <c r="T32" s="768"/>
      <c r="U32" s="768"/>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768"/>
      <c r="R33" s="768"/>
      <c r="S33" s="768"/>
      <c r="T33" s="768"/>
      <c r="U33" s="768"/>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768"/>
      <c r="R34" s="768"/>
      <c r="S34" s="768"/>
      <c r="T34" s="768"/>
      <c r="U34" s="768"/>
      <c r="V34" s="957"/>
      <c r="W34" s="957"/>
      <c r="X34" s="967"/>
      <c r="Y34" s="957"/>
      <c r="Z34" s="957"/>
    </row>
    <row r="35" spans="2:26" ht="20.45" customHeight="1" x14ac:dyDescent="0.25">
      <c r="B35" s="213"/>
      <c r="C35" s="69"/>
      <c r="D35" s="68"/>
      <c r="E35" s="68"/>
      <c r="F35" s="68"/>
      <c r="G35" s="68"/>
      <c r="H35" s="83"/>
      <c r="I35" s="68"/>
      <c r="J35" s="68"/>
      <c r="K35" s="68"/>
      <c r="L35" s="68"/>
      <c r="M35" s="68"/>
      <c r="N35" s="215"/>
      <c r="P35" s="288"/>
      <c r="Q35" s="289"/>
      <c r="R35" s="290"/>
      <c r="S35" s="291"/>
      <c r="T35" s="292"/>
      <c r="U35" s="293" t="s">
        <v>76</v>
      </c>
      <c r="V35" s="958">
        <f>SUM(V17:W19)</f>
        <v>0.95</v>
      </c>
      <c r="W35" s="958"/>
      <c r="X35" s="294"/>
      <c r="Y35" s="959"/>
      <c r="Z35" s="960"/>
    </row>
    <row r="36" spans="2:26" ht="13.9" customHeight="1" x14ac:dyDescent="0.2">
      <c r="B36" s="213"/>
      <c r="C36" s="69"/>
      <c r="D36" s="68"/>
      <c r="E36" s="68"/>
      <c r="F36" s="68"/>
      <c r="G36" s="68"/>
      <c r="H36" s="83"/>
      <c r="I36" s="68"/>
      <c r="J36" s="68"/>
      <c r="K36" s="68"/>
      <c r="L36" s="68"/>
      <c r="M36" s="68"/>
      <c r="N36" s="215"/>
      <c r="P36" s="216"/>
      <c r="X36" s="84"/>
      <c r="Y36" s="84"/>
      <c r="Z36" s="217"/>
    </row>
    <row r="37" spans="2:26" ht="13.9" customHeight="1"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999" t="s">
        <v>75</v>
      </c>
      <c r="Q39" s="999"/>
      <c r="R39" s="999"/>
      <c r="S39" s="999"/>
      <c r="T39" s="999"/>
      <c r="U39" s="999"/>
      <c r="V39" s="999"/>
      <c r="W39" s="999"/>
      <c r="X39" s="999"/>
      <c r="Y39" s="999"/>
      <c r="Z39" s="999"/>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t="s">
        <v>272</v>
      </c>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x14ac:dyDescent="0.2">
      <c r="B75" s="213"/>
      <c r="C75" s="69"/>
      <c r="D75" s="68"/>
      <c r="E75" s="68"/>
      <c r="F75" s="68"/>
      <c r="G75" s="68"/>
      <c r="H75" s="83"/>
      <c r="I75" s="68"/>
      <c r="J75" s="68"/>
      <c r="K75" s="68"/>
      <c r="L75" s="68"/>
      <c r="M75" s="68"/>
      <c r="N75" s="215"/>
      <c r="P75" s="216"/>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x14ac:dyDescent="0.2">
      <c r="B78" s="213"/>
      <c r="C78" s="69"/>
      <c r="D78" s="68"/>
      <c r="E78" s="68"/>
      <c r="F78" s="68"/>
      <c r="G78" s="68"/>
      <c r="H78" s="83"/>
      <c r="I78" s="68"/>
      <c r="J78" s="68"/>
      <c r="K78" s="68"/>
      <c r="L78" s="68"/>
      <c r="M78" s="68"/>
      <c r="N78" s="215"/>
      <c r="P78" s="216"/>
      <c r="X78" s="84"/>
      <c r="Y78" s="84"/>
      <c r="Z78" s="217"/>
    </row>
    <row r="79" spans="2:26" x14ac:dyDescent="0.2">
      <c r="B79" s="213"/>
      <c r="C79" s="69"/>
      <c r="D79" s="68"/>
      <c r="E79" s="68"/>
      <c r="F79" s="68"/>
      <c r="G79" s="68"/>
      <c r="H79" s="83"/>
      <c r="I79" s="68"/>
      <c r="J79" s="68"/>
      <c r="K79" s="68"/>
      <c r="L79" s="68"/>
      <c r="M79" s="68"/>
      <c r="N79" s="215"/>
      <c r="P79" s="216"/>
      <c r="X79" s="84"/>
      <c r="Y79" s="84"/>
      <c r="Z79" s="217"/>
    </row>
    <row r="80" spans="2:26" x14ac:dyDescent="0.2">
      <c r="B80" s="213"/>
      <c r="C80" s="69"/>
      <c r="D80" s="68"/>
      <c r="E80" s="68"/>
      <c r="F80" s="68"/>
      <c r="G80" s="68"/>
      <c r="H80" s="83"/>
      <c r="I80" s="68"/>
      <c r="J80" s="68"/>
      <c r="K80" s="68"/>
      <c r="L80" s="68"/>
      <c r="M80" s="68"/>
      <c r="N80" s="215"/>
      <c r="P80" s="216"/>
      <c r="X80" s="84"/>
      <c r="Y80" s="84"/>
      <c r="Z80" s="217"/>
    </row>
    <row r="81" spans="2:26" x14ac:dyDescent="0.2">
      <c r="B81" s="213"/>
      <c r="C81" s="69"/>
      <c r="D81" s="68"/>
      <c r="E81" s="68"/>
      <c r="F81" s="68"/>
      <c r="G81" s="68"/>
      <c r="H81" s="83"/>
      <c r="I81" s="68"/>
      <c r="J81" s="68"/>
      <c r="K81" s="68"/>
      <c r="L81" s="68"/>
      <c r="M81" s="68"/>
      <c r="N81" s="215"/>
      <c r="P81" s="216"/>
      <c r="X81" s="84"/>
      <c r="Y81" s="84"/>
      <c r="Z81" s="217"/>
    </row>
    <row r="82" spans="2:26" x14ac:dyDescent="0.2">
      <c r="B82" s="213"/>
      <c r="C82" s="69"/>
      <c r="D82" s="68"/>
      <c r="E82" s="68"/>
      <c r="F82" s="68"/>
      <c r="G82" s="68"/>
      <c r="H82" s="83"/>
      <c r="I82" s="68"/>
      <c r="J82" s="68"/>
      <c r="K82" s="68"/>
      <c r="L82" s="68"/>
      <c r="M82" s="68"/>
      <c r="N82" s="215"/>
      <c r="P82" s="216"/>
      <c r="X82" s="84"/>
      <c r="Y82" s="84"/>
      <c r="Z82" s="217"/>
    </row>
    <row r="83" spans="2:26" x14ac:dyDescent="0.2">
      <c r="B83" s="213"/>
      <c r="C83" s="69"/>
      <c r="D83" s="68"/>
      <c r="E83" s="68"/>
      <c r="F83" s="68"/>
      <c r="G83" s="68"/>
      <c r="H83" s="83"/>
      <c r="I83" s="68"/>
      <c r="J83" s="68"/>
      <c r="K83" s="68"/>
      <c r="L83" s="68"/>
      <c r="M83" s="68"/>
      <c r="N83" s="215"/>
      <c r="P83" s="216"/>
      <c r="T83" s="998"/>
      <c r="U83" s="964"/>
      <c r="X83" s="84"/>
      <c r="Y83" s="84"/>
      <c r="Z83" s="217"/>
    </row>
    <row r="84" spans="2:26" x14ac:dyDescent="0.2">
      <c r="B84" s="213"/>
      <c r="C84" s="69"/>
      <c r="D84" s="68"/>
      <c r="E84" s="68"/>
      <c r="F84" s="68"/>
      <c r="G84" s="68"/>
      <c r="H84" s="83"/>
      <c r="I84" s="68"/>
      <c r="J84" s="68"/>
      <c r="K84" s="68"/>
      <c r="L84" s="68"/>
      <c r="M84" s="68"/>
      <c r="N84" s="215"/>
      <c r="P84" s="216"/>
      <c r="T84" s="964"/>
      <c r="U84" s="964"/>
      <c r="X84" s="84"/>
      <c r="Y84" s="84"/>
      <c r="Z84" s="217"/>
    </row>
    <row r="85" spans="2:26" x14ac:dyDescent="0.2">
      <c r="B85" s="213"/>
      <c r="C85" s="69"/>
      <c r="D85" s="68"/>
      <c r="E85" s="68"/>
      <c r="F85" s="68"/>
      <c r="G85" s="68"/>
      <c r="H85" s="83"/>
      <c r="I85" s="68"/>
      <c r="J85" s="68"/>
      <c r="K85" s="68"/>
      <c r="L85" s="68"/>
      <c r="M85" s="68"/>
      <c r="N85" s="215"/>
      <c r="P85" s="216"/>
      <c r="X85" s="84"/>
      <c r="Y85" s="84"/>
      <c r="Z85" s="217"/>
    </row>
    <row r="86" spans="2:26" x14ac:dyDescent="0.2">
      <c r="B86" s="213"/>
      <c r="C86" s="69"/>
      <c r="D86" s="68"/>
      <c r="E86" s="68"/>
      <c r="F86" s="68"/>
      <c r="G86" s="68"/>
      <c r="H86" s="83"/>
      <c r="I86" s="68"/>
      <c r="J86" s="68"/>
      <c r="K86" s="68"/>
      <c r="L86" s="68"/>
      <c r="M86" s="68"/>
      <c r="N86" s="215"/>
      <c r="P86" s="216"/>
      <c r="X86" s="84"/>
      <c r="Y86" s="84"/>
      <c r="Z86" s="217"/>
    </row>
    <row r="87" spans="2:26" ht="16.5" customHeight="1" x14ac:dyDescent="0.25">
      <c r="B87" s="213"/>
      <c r="C87" s="69"/>
      <c r="D87" s="68"/>
      <c r="E87" s="68"/>
      <c r="F87" s="68"/>
      <c r="G87" s="68"/>
      <c r="H87" s="83"/>
      <c r="I87" s="68"/>
      <c r="J87" s="68"/>
      <c r="K87" s="68"/>
      <c r="L87" s="68"/>
      <c r="M87" s="68"/>
      <c r="N87" s="215"/>
      <c r="P87" s="216"/>
      <c r="S87" s="374"/>
      <c r="T87" s="374"/>
      <c r="X87" s="84"/>
      <c r="Y87" s="84"/>
      <c r="Z87" s="217"/>
    </row>
    <row r="88" spans="2:26" ht="12.75" customHeight="1" x14ac:dyDescent="0.25">
      <c r="B88" s="216"/>
      <c r="N88" s="217"/>
      <c r="P88" s="216"/>
      <c r="S88" s="374"/>
      <c r="T88" s="374"/>
      <c r="X88" s="82"/>
      <c r="Y88" s="85"/>
      <c r="Z88" s="217"/>
    </row>
    <row r="89" spans="2:26" ht="12.75" customHeight="1" x14ac:dyDescent="0.2">
      <c r="B89" s="218"/>
      <c r="C89" s="219"/>
      <c r="D89" s="219"/>
      <c r="E89" s="219"/>
      <c r="F89" s="219"/>
      <c r="G89" s="219"/>
      <c r="H89" s="219"/>
      <c r="I89" s="219"/>
      <c r="J89" s="219"/>
      <c r="K89" s="219"/>
      <c r="L89" s="219"/>
      <c r="M89" s="219"/>
      <c r="N89" s="220"/>
      <c r="P89" s="218"/>
      <c r="Q89" s="219"/>
      <c r="R89" s="219"/>
      <c r="S89" s="219"/>
      <c r="T89" s="219"/>
      <c r="U89" s="219"/>
      <c r="V89" s="219"/>
      <c r="W89" s="219"/>
      <c r="X89" s="219"/>
      <c r="Y89" s="219"/>
      <c r="Z89" s="220"/>
    </row>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s="67" customFormat="1" ht="11.45" customHeight="1" x14ac:dyDescent="0.2">
      <c r="B96" s="226"/>
      <c r="C96" s="858"/>
      <c r="D96" s="858"/>
      <c r="E96" s="858"/>
      <c r="F96" s="858"/>
      <c r="H96" s="858"/>
      <c r="I96" s="858"/>
      <c r="J96" s="858"/>
      <c r="K96" s="858"/>
      <c r="M96" s="858"/>
      <c r="N96" s="858"/>
      <c r="O96" s="858"/>
      <c r="P96" s="858"/>
      <c r="R96" s="858"/>
      <c r="S96" s="858"/>
      <c r="T96" s="858"/>
      <c r="W96" s="858"/>
      <c r="X96" s="858"/>
      <c r="Y96" s="858"/>
      <c r="Z96" s="227"/>
    </row>
    <row r="97" spans="1:26" ht="56.25" customHeight="1" x14ac:dyDescent="0.2">
      <c r="B97" s="228"/>
      <c r="C97" s="229"/>
      <c r="D97" s="229"/>
      <c r="E97" s="229"/>
      <c r="F97" s="229"/>
      <c r="G97" s="229"/>
      <c r="H97" s="219"/>
      <c r="I97" s="219"/>
      <c r="J97" s="219"/>
      <c r="K97" s="219"/>
      <c r="L97" s="219"/>
      <c r="M97" s="219"/>
      <c r="N97" s="219"/>
      <c r="O97" s="219"/>
      <c r="P97" s="219"/>
      <c r="Q97" s="219"/>
      <c r="R97" s="219"/>
      <c r="S97" s="219"/>
      <c r="T97" s="219"/>
      <c r="U97" s="219"/>
      <c r="V97" s="219"/>
      <c r="W97" s="229"/>
      <c r="X97" s="229"/>
      <c r="Y97" s="229"/>
      <c r="Z97" s="230"/>
    </row>
    <row r="99" spans="1:26" x14ac:dyDescent="0.2">
      <c r="A99" s="66"/>
    </row>
  </sheetData>
  <mergeCells count="65">
    <mergeCell ref="C96:F96"/>
    <mergeCell ref="H96:K96"/>
    <mergeCell ref="M96:P96"/>
    <mergeCell ref="R96:T96"/>
    <mergeCell ref="W96:Y96"/>
    <mergeCell ref="V35:W35"/>
    <mergeCell ref="Y35:Z35"/>
    <mergeCell ref="P39:Z39"/>
    <mergeCell ref="T83:U84"/>
    <mergeCell ref="C92:F92"/>
    <mergeCell ref="H92:K92"/>
    <mergeCell ref="M92:P92"/>
    <mergeCell ref="R92:T92"/>
    <mergeCell ref="W92:Y92"/>
    <mergeCell ref="V32:W32"/>
    <mergeCell ref="Y32:Z32"/>
    <mergeCell ref="V33:W33"/>
    <mergeCell ref="Y33:Z33"/>
    <mergeCell ref="V34:W34"/>
    <mergeCell ref="Y34:Z34"/>
    <mergeCell ref="V29:W29"/>
    <mergeCell ref="Y29:Z29"/>
    <mergeCell ref="V30:W30"/>
    <mergeCell ref="Y30:Z30"/>
    <mergeCell ref="V31:W31"/>
    <mergeCell ref="Y31:Z31"/>
    <mergeCell ref="V26:W26"/>
    <mergeCell ref="Y26:Z26"/>
    <mergeCell ref="V27:W27"/>
    <mergeCell ref="Y27:Z27"/>
    <mergeCell ref="V28:W28"/>
    <mergeCell ref="Y28:Z28"/>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Y16:Z16"/>
    <mergeCell ref="V23:W23"/>
    <mergeCell ref="Y23:Z23"/>
    <mergeCell ref="V17:W17"/>
    <mergeCell ref="Y17:Z17"/>
    <mergeCell ref="V18:W18"/>
    <mergeCell ref="Y18:Z18"/>
    <mergeCell ref="V19:W19"/>
    <mergeCell ref="Y19:Z19"/>
    <mergeCell ref="V20:W20"/>
    <mergeCell ref="Y20:Z20"/>
    <mergeCell ref="B11:N11"/>
    <mergeCell ref="P11:Z11"/>
    <mergeCell ref="B13:C13"/>
    <mergeCell ref="D13:N13"/>
    <mergeCell ref="V13:W13"/>
    <mergeCell ref="Y13:Z13"/>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9E6EF-90F8-42FD-8B8C-5A13A58D1B16}">
  <sheetPr>
    <tabColor rgb="FF92D050"/>
    <pageSetUpPr fitToPage="1"/>
  </sheetPr>
  <dimension ref="A1:AB102"/>
  <sheetViews>
    <sheetView showGridLines="0" view="pageBreakPreview" topLeftCell="A68" zoomScale="50" zoomScaleNormal="40" zoomScaleSheetLayoutView="50" workbookViewId="0">
      <selection activeCell="J62" sqref="J62"/>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70"/>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70"/>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45AF1-6BE2-4BEE-82C9-69D865FDADDE}">
  <sheetPr>
    <tabColor rgb="FF92D050"/>
    <pageSetUpPr fitToPage="1"/>
  </sheetPr>
  <dimension ref="A1:AB102"/>
  <sheetViews>
    <sheetView showGridLines="0" view="pageBreakPreview" topLeftCell="A51" zoomScale="50" zoomScaleNormal="40" zoomScaleSheetLayoutView="50" workbookViewId="0">
      <selection activeCell="J62" sqref="J62"/>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70"/>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70"/>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22AF2-30AB-4FF1-8AF9-05CDC3061AA0}">
  <sheetPr>
    <tabColor rgb="FF92D050"/>
    <pageSetUpPr fitToPage="1"/>
  </sheetPr>
  <dimension ref="A1:AB102"/>
  <sheetViews>
    <sheetView showGridLines="0" view="pageBreakPreview" topLeftCell="A48" zoomScale="40" zoomScaleNormal="40" zoomScaleSheetLayoutView="40" workbookViewId="0">
      <selection activeCell="J62" sqref="J62"/>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70"/>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70"/>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323</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F1A2E-4B66-4742-8A40-884DD90D1BE9}">
  <sheetPr>
    <tabColor rgb="FF00B0F0"/>
    <pageSetUpPr fitToPage="1"/>
  </sheetPr>
  <dimension ref="A1:AB99"/>
  <sheetViews>
    <sheetView showGridLines="0" view="pageBreakPreview" topLeftCell="A5" zoomScale="40" zoomScaleNormal="40" zoomScaleSheetLayoutView="40"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15"/>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15"/>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304">
        <f>'03 Desglose f'!CF8</f>
        <v>45986</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1110" t="s">
        <v>44</v>
      </c>
      <c r="C13" s="979"/>
      <c r="D13" s="980" t="s">
        <v>80</v>
      </c>
      <c r="E13" s="980"/>
      <c r="F13" s="980"/>
      <c r="G13" s="980"/>
      <c r="H13" s="980"/>
      <c r="I13" s="980"/>
      <c r="J13" s="980"/>
      <c r="K13" s="980"/>
      <c r="L13" s="980"/>
      <c r="M13" s="980"/>
      <c r="N13" s="980"/>
      <c r="P13" s="370"/>
      <c r="Q13" s="371"/>
      <c r="R13" s="371"/>
      <c r="S13" s="371"/>
      <c r="T13" s="372"/>
      <c r="U13" s="812"/>
      <c r="V13" s="981" t="s">
        <v>58</v>
      </c>
      <c r="W13" s="981"/>
      <c r="X13" s="812" t="s">
        <v>67</v>
      </c>
      <c r="Y13" s="981" t="s">
        <v>78</v>
      </c>
      <c r="Z13" s="981"/>
    </row>
    <row r="14" spans="1:28" ht="14.25" customHeight="1" x14ac:dyDescent="0.2">
      <c r="B14" s="950" t="s">
        <v>182</v>
      </c>
      <c r="C14" s="951"/>
      <c r="D14" s="956" t="s">
        <v>280</v>
      </c>
      <c r="E14" s="956"/>
      <c r="F14" s="956"/>
      <c r="G14" s="956"/>
      <c r="H14" s="956"/>
      <c r="I14" s="956"/>
      <c r="J14" s="956"/>
      <c r="K14" s="956"/>
      <c r="L14" s="956"/>
      <c r="M14" s="956"/>
      <c r="N14" s="956"/>
      <c r="P14" s="286"/>
      <c r="Q14" s="813"/>
      <c r="R14" s="813"/>
      <c r="S14" s="813"/>
      <c r="T14" s="813"/>
      <c r="U14" s="813"/>
      <c r="V14" s="957"/>
      <c r="W14" s="957"/>
      <c r="X14" s="965" t="s">
        <v>322</v>
      </c>
      <c r="Y14" s="957"/>
      <c r="Z14" s="957"/>
    </row>
    <row r="15" spans="1:28" ht="19.899999999999999" customHeight="1" x14ac:dyDescent="0.2">
      <c r="B15" s="952"/>
      <c r="C15" s="953"/>
      <c r="D15" s="956"/>
      <c r="E15" s="956"/>
      <c r="F15" s="956"/>
      <c r="G15" s="956"/>
      <c r="H15" s="956"/>
      <c r="I15" s="956"/>
      <c r="J15" s="956"/>
      <c r="K15" s="956"/>
      <c r="L15" s="956"/>
      <c r="M15" s="956"/>
      <c r="N15" s="956"/>
      <c r="O15" s="70"/>
      <c r="P15" s="287"/>
      <c r="Q15" s="813"/>
      <c r="R15" s="813"/>
      <c r="S15" s="968"/>
      <c r="T15" s="969"/>
      <c r="U15" s="814"/>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813"/>
      <c r="R16" s="813"/>
      <c r="S16" s="814"/>
      <c r="T16" s="814"/>
      <c r="U16" s="814"/>
      <c r="V16" s="970"/>
      <c r="W16" s="970"/>
      <c r="X16" s="966"/>
      <c r="Y16" s="957"/>
      <c r="Z16" s="957"/>
    </row>
    <row r="17" spans="2:26" ht="21" customHeight="1" x14ac:dyDescent="0.3">
      <c r="B17" s="952"/>
      <c r="C17" s="953"/>
      <c r="D17" s="956"/>
      <c r="E17" s="956"/>
      <c r="F17" s="956"/>
      <c r="G17" s="956"/>
      <c r="H17" s="956"/>
      <c r="I17" s="956"/>
      <c r="J17" s="956"/>
      <c r="K17" s="956"/>
      <c r="L17" s="956"/>
      <c r="M17" s="956"/>
      <c r="N17" s="956"/>
      <c r="O17" s="70"/>
      <c r="P17" s="287"/>
      <c r="Q17" s="813"/>
      <c r="R17" s="813"/>
      <c r="S17" s="459" t="s">
        <v>386</v>
      </c>
      <c r="T17" s="459">
        <v>5</v>
      </c>
      <c r="U17" s="459" t="s">
        <v>360</v>
      </c>
      <c r="V17" s="982">
        <v>0.05</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813"/>
      <c r="R18" s="813"/>
      <c r="S18" s="814"/>
      <c r="T18" s="814"/>
      <c r="U18" s="814"/>
      <c r="V18" s="970"/>
      <c r="W18" s="970"/>
      <c r="X18" s="966"/>
      <c r="Y18" s="957"/>
      <c r="Z18" s="957"/>
    </row>
    <row r="19" spans="2:26" ht="19.149999999999999" customHeight="1" x14ac:dyDescent="0.2">
      <c r="B19" s="954"/>
      <c r="C19" s="955"/>
      <c r="D19" s="956"/>
      <c r="E19" s="956"/>
      <c r="F19" s="956"/>
      <c r="G19" s="956"/>
      <c r="H19" s="956"/>
      <c r="I19" s="956"/>
      <c r="J19" s="956"/>
      <c r="K19" s="956"/>
      <c r="L19" s="956"/>
      <c r="M19" s="956"/>
      <c r="N19" s="956"/>
      <c r="O19" s="70"/>
      <c r="P19" s="287"/>
      <c r="Q19" s="813"/>
      <c r="R19" s="813"/>
      <c r="S19" s="814"/>
      <c r="T19" s="814"/>
      <c r="U19" s="420"/>
      <c r="V19" s="968"/>
      <c r="W19" s="969"/>
      <c r="X19" s="966"/>
      <c r="Y19" s="984"/>
      <c r="Z19" s="984"/>
    </row>
    <row r="20" spans="2:26" ht="15.6" customHeight="1" x14ac:dyDescent="0.2">
      <c r="B20" s="231"/>
      <c r="C20" s="69"/>
      <c r="D20" s="68"/>
      <c r="E20" s="68"/>
      <c r="F20" s="68"/>
      <c r="G20" s="68"/>
      <c r="H20" s="83"/>
      <c r="I20" s="68"/>
      <c r="J20" s="68"/>
      <c r="K20" s="70"/>
      <c r="L20" s="70"/>
      <c r="M20" s="70"/>
      <c r="N20" s="214"/>
      <c r="O20" s="70"/>
      <c r="P20" s="287"/>
      <c r="Q20" s="813"/>
      <c r="R20" s="813"/>
      <c r="S20" s="813"/>
      <c r="T20" s="813"/>
      <c r="U20" s="813"/>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813"/>
      <c r="R21" s="813"/>
      <c r="S21" s="813"/>
      <c r="T21" s="813"/>
      <c r="U21" s="813"/>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813"/>
      <c r="R22" s="813"/>
      <c r="S22" s="813"/>
      <c r="T22" s="813"/>
      <c r="X22" s="966"/>
      <c r="Y22" s="421"/>
      <c r="Z22" s="421"/>
    </row>
    <row r="23" spans="2:26" ht="13.9" customHeight="1" x14ac:dyDescent="0.2">
      <c r="B23" s="213"/>
      <c r="C23" s="69"/>
      <c r="D23" s="68"/>
      <c r="E23" s="68"/>
      <c r="F23" s="68"/>
      <c r="G23" s="68"/>
      <c r="H23" s="83"/>
      <c r="I23" s="68"/>
      <c r="J23" s="68"/>
      <c r="K23" s="70"/>
      <c r="L23" s="70"/>
      <c r="M23" s="70"/>
      <c r="N23" s="214"/>
      <c r="O23" s="70"/>
      <c r="P23" s="287"/>
      <c r="Q23" s="813"/>
      <c r="R23" s="813"/>
      <c r="S23" s="813"/>
      <c r="T23" s="813"/>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813"/>
      <c r="R24" s="813"/>
      <c r="S24" s="813"/>
      <c r="T24" s="813"/>
      <c r="U24" s="813"/>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813"/>
      <c r="R25" s="813"/>
      <c r="S25" s="813"/>
      <c r="T25" s="813"/>
      <c r="U25" s="813"/>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813"/>
      <c r="R26" s="813"/>
      <c r="S26" s="813"/>
      <c r="T26" s="813"/>
      <c r="U26" s="813"/>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813"/>
      <c r="R27" s="813"/>
      <c r="S27" s="813"/>
      <c r="T27" s="813"/>
      <c r="U27" s="813"/>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813"/>
      <c r="R28" s="813"/>
      <c r="S28" s="813"/>
      <c r="T28" s="813"/>
      <c r="U28" s="813"/>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813"/>
      <c r="R29" s="813"/>
      <c r="S29" s="813"/>
      <c r="T29" s="813"/>
      <c r="U29" s="813"/>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813"/>
      <c r="R30" s="813"/>
      <c r="S30" s="813"/>
      <c r="T30" s="813"/>
      <c r="U30" s="813"/>
      <c r="V30" s="957"/>
      <c r="W30" s="957"/>
      <c r="X30" s="966"/>
      <c r="Y30" s="957"/>
      <c r="Z30" s="957"/>
    </row>
    <row r="31" spans="2:26" ht="13.9" customHeight="1" x14ac:dyDescent="0.2">
      <c r="B31" s="213"/>
      <c r="C31" s="69"/>
      <c r="D31" s="68"/>
      <c r="E31" s="68"/>
      <c r="F31" s="68"/>
      <c r="G31" s="68"/>
      <c r="H31" s="83"/>
      <c r="I31" s="68"/>
      <c r="J31" s="68"/>
      <c r="K31" s="68"/>
      <c r="L31" s="68"/>
      <c r="M31" s="68"/>
      <c r="N31" s="215"/>
      <c r="P31" s="287"/>
      <c r="Q31" s="813"/>
      <c r="R31" s="813"/>
      <c r="S31" s="813"/>
      <c r="T31" s="813"/>
      <c r="U31" s="813"/>
      <c r="V31" s="957"/>
      <c r="W31" s="957"/>
      <c r="X31" s="966"/>
      <c r="Y31" s="957"/>
      <c r="Z31" s="957"/>
    </row>
    <row r="32" spans="2:26" ht="13.9" customHeight="1" x14ac:dyDescent="0.2">
      <c r="B32" s="213"/>
      <c r="C32" s="69"/>
      <c r="D32" s="68"/>
      <c r="E32" s="68"/>
      <c r="F32" s="68"/>
      <c r="G32" s="68"/>
      <c r="H32" s="83"/>
      <c r="I32" s="68"/>
      <c r="J32" s="68"/>
      <c r="K32" s="68"/>
      <c r="L32" s="68"/>
      <c r="M32" s="68"/>
      <c r="N32" s="215"/>
      <c r="P32" s="287"/>
      <c r="Q32" s="813"/>
      <c r="R32" s="813"/>
      <c r="S32" s="813"/>
      <c r="T32" s="813"/>
      <c r="U32" s="813"/>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813"/>
      <c r="R33" s="813"/>
      <c r="S33" s="813"/>
      <c r="T33" s="813"/>
      <c r="U33" s="813"/>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813"/>
      <c r="R34" s="813"/>
      <c r="S34" s="813"/>
      <c r="T34" s="813"/>
      <c r="U34" s="813"/>
      <c r="V34" s="957"/>
      <c r="W34" s="957"/>
      <c r="X34" s="967"/>
      <c r="Y34" s="957"/>
      <c r="Z34" s="957"/>
    </row>
    <row r="35" spans="2:26" ht="16.899999999999999" customHeight="1" x14ac:dyDescent="0.25">
      <c r="B35" s="213"/>
      <c r="C35" s="69"/>
      <c r="D35" s="68"/>
      <c r="E35" s="68"/>
      <c r="F35" s="68"/>
      <c r="G35" s="68"/>
      <c r="H35" s="83"/>
      <c r="I35" s="68"/>
      <c r="J35" s="68"/>
      <c r="K35" s="68"/>
      <c r="L35" s="68"/>
      <c r="M35" s="68"/>
      <c r="N35" s="215"/>
      <c r="P35" s="288"/>
      <c r="Q35" s="289"/>
      <c r="R35" s="290"/>
      <c r="S35" s="291"/>
      <c r="T35" s="292"/>
      <c r="U35" s="293" t="s">
        <v>76</v>
      </c>
      <c r="V35" s="958">
        <f>SUM(V17:W19)</f>
        <v>0.05</v>
      </c>
      <c r="W35" s="958"/>
      <c r="X35" s="294"/>
      <c r="Y35" s="959"/>
      <c r="Z35" s="960"/>
    </row>
    <row r="36" spans="2:26" ht="13.9" customHeight="1" x14ac:dyDescent="0.2">
      <c r="B36" s="213"/>
      <c r="C36" s="69"/>
      <c r="D36" s="68"/>
      <c r="E36" s="68"/>
      <c r="F36" s="68"/>
      <c r="G36" s="68"/>
      <c r="H36" s="83"/>
      <c r="I36" s="68"/>
      <c r="J36" s="68"/>
      <c r="K36" s="68"/>
      <c r="L36" s="68"/>
      <c r="M36" s="68"/>
      <c r="N36" s="215"/>
      <c r="P36" s="216"/>
      <c r="X36" s="84"/>
      <c r="Y36" s="84"/>
      <c r="Z36" s="217"/>
    </row>
    <row r="37" spans="2:26" ht="13.9" customHeight="1"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999" t="s">
        <v>75</v>
      </c>
      <c r="Q39" s="999"/>
      <c r="R39" s="999"/>
      <c r="S39" s="999"/>
      <c r="T39" s="999"/>
      <c r="U39" s="999"/>
      <c r="V39" s="999"/>
      <c r="W39" s="999"/>
      <c r="X39" s="999"/>
      <c r="Y39" s="999"/>
      <c r="Z39" s="999"/>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t="s">
        <v>272</v>
      </c>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x14ac:dyDescent="0.2">
      <c r="B75" s="213"/>
      <c r="C75" s="69"/>
      <c r="D75" s="68"/>
      <c r="E75" s="68"/>
      <c r="F75" s="68"/>
      <c r="G75" s="68"/>
      <c r="H75" s="83"/>
      <c r="I75" s="68"/>
      <c r="J75" s="68"/>
      <c r="K75" s="68"/>
      <c r="L75" s="68"/>
      <c r="M75" s="68"/>
      <c r="N75" s="215"/>
      <c r="P75" s="216"/>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x14ac:dyDescent="0.2">
      <c r="B78" s="213"/>
      <c r="C78" s="69"/>
      <c r="D78" s="68"/>
      <c r="E78" s="68"/>
      <c r="F78" s="68"/>
      <c r="G78" s="68"/>
      <c r="H78" s="83"/>
      <c r="I78" s="68"/>
      <c r="J78" s="68"/>
      <c r="K78" s="68"/>
      <c r="L78" s="68"/>
      <c r="M78" s="68"/>
      <c r="N78" s="215"/>
      <c r="P78" s="216"/>
      <c r="X78" s="84"/>
      <c r="Y78" s="84"/>
      <c r="Z78" s="217"/>
    </row>
    <row r="79" spans="2:26" x14ac:dyDescent="0.2">
      <c r="B79" s="213"/>
      <c r="C79" s="69"/>
      <c r="D79" s="68"/>
      <c r="E79" s="68"/>
      <c r="F79" s="68"/>
      <c r="G79" s="68"/>
      <c r="H79" s="83"/>
      <c r="I79" s="68"/>
      <c r="J79" s="68"/>
      <c r="K79" s="68"/>
      <c r="L79" s="68"/>
      <c r="M79" s="68"/>
      <c r="N79" s="215"/>
      <c r="P79" s="216"/>
      <c r="X79" s="84"/>
      <c r="Y79" s="84"/>
      <c r="Z79" s="217"/>
    </row>
    <row r="80" spans="2:26" x14ac:dyDescent="0.2">
      <c r="B80" s="213"/>
      <c r="C80" s="69"/>
      <c r="D80" s="68"/>
      <c r="E80" s="68"/>
      <c r="F80" s="68"/>
      <c r="G80" s="68"/>
      <c r="H80" s="83"/>
      <c r="I80" s="68"/>
      <c r="J80" s="68"/>
      <c r="K80" s="68"/>
      <c r="L80" s="68"/>
      <c r="M80" s="68"/>
      <c r="N80" s="215"/>
      <c r="P80" s="216"/>
      <c r="X80" s="84"/>
      <c r="Y80" s="84"/>
      <c r="Z80" s="217"/>
    </row>
    <row r="81" spans="2:26" x14ac:dyDescent="0.2">
      <c r="B81" s="213"/>
      <c r="C81" s="69"/>
      <c r="D81" s="68"/>
      <c r="E81" s="68"/>
      <c r="F81" s="68"/>
      <c r="G81" s="68"/>
      <c r="H81" s="83"/>
      <c r="I81" s="68"/>
      <c r="J81" s="68"/>
      <c r="K81" s="68"/>
      <c r="L81" s="68"/>
      <c r="M81" s="68"/>
      <c r="N81" s="215"/>
      <c r="P81" s="216"/>
      <c r="X81" s="84"/>
      <c r="Y81" s="84"/>
      <c r="Z81" s="217"/>
    </row>
    <row r="82" spans="2:26" x14ac:dyDescent="0.2">
      <c r="B82" s="213"/>
      <c r="C82" s="69"/>
      <c r="D82" s="68"/>
      <c r="E82" s="68"/>
      <c r="F82" s="68"/>
      <c r="G82" s="68"/>
      <c r="H82" s="83"/>
      <c r="I82" s="68"/>
      <c r="J82" s="68"/>
      <c r="K82" s="68"/>
      <c r="L82" s="68"/>
      <c r="M82" s="68"/>
      <c r="N82" s="215"/>
      <c r="P82" s="216"/>
      <c r="X82" s="84"/>
      <c r="Y82" s="84"/>
      <c r="Z82" s="217"/>
    </row>
    <row r="83" spans="2:26" x14ac:dyDescent="0.2">
      <c r="B83" s="213"/>
      <c r="C83" s="69"/>
      <c r="D83" s="68"/>
      <c r="E83" s="68"/>
      <c r="F83" s="68"/>
      <c r="G83" s="68"/>
      <c r="H83" s="83"/>
      <c r="I83" s="68"/>
      <c r="J83" s="68"/>
      <c r="K83" s="68"/>
      <c r="L83" s="68"/>
      <c r="M83" s="68"/>
      <c r="N83" s="215"/>
      <c r="P83" s="216"/>
      <c r="T83" s="998"/>
      <c r="U83" s="964"/>
      <c r="X83" s="84"/>
      <c r="Y83" s="84"/>
      <c r="Z83" s="217"/>
    </row>
    <row r="84" spans="2:26" x14ac:dyDescent="0.2">
      <c r="B84" s="213"/>
      <c r="C84" s="69"/>
      <c r="D84" s="68"/>
      <c r="E84" s="68"/>
      <c r="F84" s="68"/>
      <c r="G84" s="68"/>
      <c r="H84" s="83"/>
      <c r="I84" s="68"/>
      <c r="J84" s="68"/>
      <c r="K84" s="68"/>
      <c r="L84" s="68"/>
      <c r="M84" s="68"/>
      <c r="N84" s="215"/>
      <c r="P84" s="216"/>
      <c r="T84" s="964"/>
      <c r="U84" s="964"/>
      <c r="X84" s="84"/>
      <c r="Y84" s="84"/>
      <c r="Z84" s="217"/>
    </row>
    <row r="85" spans="2:26" x14ac:dyDescent="0.2">
      <c r="B85" s="213"/>
      <c r="C85" s="69"/>
      <c r="D85" s="68"/>
      <c r="E85" s="68"/>
      <c r="F85" s="68"/>
      <c r="G85" s="68"/>
      <c r="H85" s="83"/>
      <c r="I85" s="68"/>
      <c r="J85" s="68"/>
      <c r="K85" s="68"/>
      <c r="L85" s="68"/>
      <c r="M85" s="68"/>
      <c r="N85" s="215"/>
      <c r="P85" s="216"/>
      <c r="X85" s="84"/>
      <c r="Y85" s="84"/>
      <c r="Z85" s="217"/>
    </row>
    <row r="86" spans="2:26" x14ac:dyDescent="0.2">
      <c r="B86" s="213"/>
      <c r="C86" s="69"/>
      <c r="D86" s="68"/>
      <c r="E86" s="68"/>
      <c r="F86" s="68"/>
      <c r="G86" s="68"/>
      <c r="H86" s="83"/>
      <c r="I86" s="68"/>
      <c r="J86" s="68"/>
      <c r="K86" s="68"/>
      <c r="L86" s="68"/>
      <c r="M86" s="68"/>
      <c r="N86" s="215"/>
      <c r="P86" s="216"/>
      <c r="X86" s="84"/>
      <c r="Y86" s="84"/>
      <c r="Z86" s="217"/>
    </row>
    <row r="87" spans="2:26" ht="16.5" customHeight="1" x14ac:dyDescent="0.25">
      <c r="B87" s="213"/>
      <c r="C87" s="69"/>
      <c r="D87" s="68"/>
      <c r="E87" s="68"/>
      <c r="F87" s="68"/>
      <c r="G87" s="68"/>
      <c r="H87" s="83"/>
      <c r="I87" s="68"/>
      <c r="J87" s="68"/>
      <c r="K87" s="68"/>
      <c r="L87" s="68"/>
      <c r="M87" s="68"/>
      <c r="N87" s="215"/>
      <c r="P87" s="216"/>
      <c r="S87" s="374"/>
      <c r="T87" s="374"/>
      <c r="X87" s="84"/>
      <c r="Y87" s="84"/>
      <c r="Z87" s="217"/>
    </row>
    <row r="88" spans="2:26" ht="12.75" customHeight="1" x14ac:dyDescent="0.25">
      <c r="B88" s="216"/>
      <c r="N88" s="217"/>
      <c r="P88" s="216"/>
      <c r="S88" s="374"/>
      <c r="T88" s="374"/>
      <c r="X88" s="82"/>
      <c r="Y88" s="85"/>
      <c r="Z88" s="217"/>
    </row>
    <row r="89" spans="2:26" ht="12.75" customHeight="1" x14ac:dyDescent="0.2">
      <c r="B89" s="218"/>
      <c r="C89" s="219"/>
      <c r="D89" s="219"/>
      <c r="E89" s="219"/>
      <c r="F89" s="219"/>
      <c r="G89" s="219"/>
      <c r="H89" s="219"/>
      <c r="I89" s="219"/>
      <c r="J89" s="219"/>
      <c r="K89" s="219"/>
      <c r="L89" s="219"/>
      <c r="M89" s="219"/>
      <c r="N89" s="220"/>
      <c r="P89" s="218"/>
      <c r="Q89" s="219"/>
      <c r="R89" s="219"/>
      <c r="S89" s="219"/>
      <c r="T89" s="219"/>
      <c r="U89" s="219"/>
      <c r="V89" s="219"/>
      <c r="W89" s="219"/>
      <c r="X89" s="219"/>
      <c r="Y89" s="219"/>
      <c r="Z89" s="220"/>
    </row>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s="67" customFormat="1" ht="11.45" customHeight="1" x14ac:dyDescent="0.2">
      <c r="B96" s="226"/>
      <c r="C96" s="858"/>
      <c r="D96" s="858"/>
      <c r="E96" s="858"/>
      <c r="F96" s="858"/>
      <c r="H96" s="858"/>
      <c r="I96" s="858"/>
      <c r="J96" s="858"/>
      <c r="K96" s="858"/>
      <c r="M96" s="858"/>
      <c r="N96" s="858"/>
      <c r="O96" s="858"/>
      <c r="P96" s="858"/>
      <c r="R96" s="858"/>
      <c r="S96" s="858"/>
      <c r="T96" s="858"/>
      <c r="W96" s="858"/>
      <c r="X96" s="858"/>
      <c r="Y96" s="858"/>
      <c r="Z96" s="227"/>
    </row>
    <row r="97" spans="1:26" ht="56.25" customHeight="1" x14ac:dyDescent="0.2">
      <c r="B97" s="228"/>
      <c r="C97" s="229"/>
      <c r="D97" s="229"/>
      <c r="E97" s="229"/>
      <c r="F97" s="229"/>
      <c r="G97" s="229"/>
      <c r="H97" s="219"/>
      <c r="I97" s="219"/>
      <c r="J97" s="219"/>
      <c r="K97" s="219"/>
      <c r="L97" s="219"/>
      <c r="M97" s="219"/>
      <c r="N97" s="219"/>
      <c r="O97" s="219"/>
      <c r="P97" s="219"/>
      <c r="Q97" s="219"/>
      <c r="R97" s="219"/>
      <c r="S97" s="219"/>
      <c r="T97" s="219"/>
      <c r="U97" s="219"/>
      <c r="V97" s="219"/>
      <c r="W97" s="229"/>
      <c r="X97" s="229"/>
      <c r="Y97" s="229"/>
      <c r="Z97" s="230"/>
    </row>
    <row r="99" spans="1:26" x14ac:dyDescent="0.2">
      <c r="A99" s="66"/>
    </row>
  </sheetData>
  <mergeCells count="65">
    <mergeCell ref="C96:F96"/>
    <mergeCell ref="H96:K96"/>
    <mergeCell ref="M96:P96"/>
    <mergeCell ref="R96:T96"/>
    <mergeCell ref="W96:Y96"/>
    <mergeCell ref="V35:W35"/>
    <mergeCell ref="Y35:Z35"/>
    <mergeCell ref="P39:Z39"/>
    <mergeCell ref="T83:U84"/>
    <mergeCell ref="C92:F92"/>
    <mergeCell ref="H92:K92"/>
    <mergeCell ref="M92:P92"/>
    <mergeCell ref="R92:T92"/>
    <mergeCell ref="W92:Y92"/>
    <mergeCell ref="V32:W32"/>
    <mergeCell ref="Y32:Z32"/>
    <mergeCell ref="V33:W33"/>
    <mergeCell ref="Y33:Z33"/>
    <mergeCell ref="V34:W34"/>
    <mergeCell ref="Y34:Z34"/>
    <mergeCell ref="V29:W29"/>
    <mergeCell ref="Y29:Z29"/>
    <mergeCell ref="V30:W30"/>
    <mergeCell ref="Y30:Z30"/>
    <mergeCell ref="V31:W31"/>
    <mergeCell ref="Y31:Z31"/>
    <mergeCell ref="V26:W26"/>
    <mergeCell ref="Y26:Z26"/>
    <mergeCell ref="V27:W27"/>
    <mergeCell ref="Y27:Z27"/>
    <mergeCell ref="V28:W28"/>
    <mergeCell ref="Y28:Z28"/>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Y16:Z16"/>
    <mergeCell ref="V23:W23"/>
    <mergeCell ref="Y23:Z23"/>
    <mergeCell ref="V17:W17"/>
    <mergeCell ref="Y17:Z17"/>
    <mergeCell ref="V18:W18"/>
    <mergeCell ref="Y18:Z18"/>
    <mergeCell ref="V19:W19"/>
    <mergeCell ref="Y19:Z19"/>
    <mergeCell ref="V20:W20"/>
    <mergeCell ref="Y20:Z20"/>
    <mergeCell ref="B11:N11"/>
    <mergeCell ref="P11:Z11"/>
    <mergeCell ref="B13:C13"/>
    <mergeCell ref="D13:N13"/>
    <mergeCell ref="V13:W13"/>
    <mergeCell ref="Y13:Z13"/>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3481F-1D07-4DBD-84A8-D79AC7FE377D}">
  <sheetPr>
    <tabColor rgb="FF00B0F0"/>
    <pageSetUpPr fitToPage="1"/>
  </sheetPr>
  <dimension ref="A1:AB102"/>
  <sheetViews>
    <sheetView showGridLines="0" view="pageBreakPreview" zoomScale="30" zoomScaleNormal="40" zoomScaleSheetLayoutView="30"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15"/>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15"/>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E7AFD-F51E-477F-BC67-213F0F815426}">
  <sheetPr>
    <tabColor rgb="FF00B0F0"/>
    <pageSetUpPr fitToPage="1"/>
  </sheetPr>
  <dimension ref="A1:AB102"/>
  <sheetViews>
    <sheetView showGridLines="0" view="pageBreakPreview" topLeftCell="A32" zoomScale="40" zoomScaleNormal="40" zoomScaleSheetLayoutView="40"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15"/>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15"/>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597</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c r="B13" s="541"/>
    </row>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4FE43-61C8-4FC7-9723-B4E121507A96}">
  <sheetPr>
    <tabColor rgb="FF00B0F0"/>
    <pageSetUpPr fitToPage="1"/>
  </sheetPr>
  <dimension ref="A1:AB99"/>
  <sheetViews>
    <sheetView showGridLines="0" view="pageBreakPreview" topLeftCell="A10" zoomScale="60" zoomScaleNormal="40"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15"/>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15"/>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304">
        <f>'03 Desglose f'!CF8</f>
        <v>45986</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1110" t="s">
        <v>44</v>
      </c>
      <c r="C13" s="979"/>
      <c r="D13" s="980" t="s">
        <v>80</v>
      </c>
      <c r="E13" s="980"/>
      <c r="F13" s="980"/>
      <c r="G13" s="980"/>
      <c r="H13" s="980"/>
      <c r="I13" s="980"/>
      <c r="J13" s="980"/>
      <c r="K13" s="980"/>
      <c r="L13" s="980"/>
      <c r="M13" s="980"/>
      <c r="N13" s="980"/>
      <c r="P13" s="370"/>
      <c r="Q13" s="371"/>
      <c r="R13" s="371"/>
      <c r="S13" s="371"/>
      <c r="T13" s="372"/>
      <c r="U13" s="812"/>
      <c r="V13" s="981" t="s">
        <v>58</v>
      </c>
      <c r="W13" s="981"/>
      <c r="X13" s="812" t="s">
        <v>67</v>
      </c>
      <c r="Y13" s="981" t="s">
        <v>78</v>
      </c>
      <c r="Z13" s="981"/>
    </row>
    <row r="14" spans="1:28" ht="14.25" customHeight="1" x14ac:dyDescent="0.2">
      <c r="B14" s="950" t="s">
        <v>182</v>
      </c>
      <c r="C14" s="951"/>
      <c r="D14" s="956" t="s">
        <v>281</v>
      </c>
      <c r="E14" s="956"/>
      <c r="F14" s="956"/>
      <c r="G14" s="956"/>
      <c r="H14" s="956"/>
      <c r="I14" s="956"/>
      <c r="J14" s="956"/>
      <c r="K14" s="956"/>
      <c r="L14" s="956"/>
      <c r="M14" s="956"/>
      <c r="N14" s="956"/>
      <c r="P14" s="286"/>
      <c r="Q14" s="813"/>
      <c r="R14" s="813"/>
      <c r="S14" s="813"/>
      <c r="T14" s="813"/>
      <c r="U14" s="813"/>
      <c r="V14" s="957"/>
      <c r="W14" s="957"/>
      <c r="X14" s="965" t="s">
        <v>322</v>
      </c>
      <c r="Y14" s="957"/>
      <c r="Z14" s="957"/>
    </row>
    <row r="15" spans="1:28" ht="19.899999999999999" customHeight="1" x14ac:dyDescent="0.2">
      <c r="B15" s="952"/>
      <c r="C15" s="953"/>
      <c r="D15" s="956"/>
      <c r="E15" s="956"/>
      <c r="F15" s="956"/>
      <c r="G15" s="956"/>
      <c r="H15" s="956"/>
      <c r="I15" s="956"/>
      <c r="J15" s="956"/>
      <c r="K15" s="956"/>
      <c r="L15" s="956"/>
      <c r="M15" s="956"/>
      <c r="N15" s="956"/>
      <c r="O15" s="70"/>
      <c r="P15" s="287"/>
      <c r="Q15" s="813"/>
      <c r="R15" s="813"/>
      <c r="S15" s="968"/>
      <c r="T15" s="969"/>
      <c r="U15" s="814"/>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813"/>
      <c r="R16" s="813"/>
      <c r="S16" s="814"/>
      <c r="T16" s="814"/>
      <c r="U16" s="814"/>
      <c r="V16" s="970"/>
      <c r="W16" s="970"/>
      <c r="X16" s="966"/>
      <c r="Y16" s="957"/>
      <c r="Z16" s="957"/>
    </row>
    <row r="17" spans="2:26" ht="21" customHeight="1" x14ac:dyDescent="0.3">
      <c r="B17" s="952"/>
      <c r="C17" s="953"/>
      <c r="D17" s="956"/>
      <c r="E17" s="956"/>
      <c r="F17" s="956"/>
      <c r="G17" s="956"/>
      <c r="H17" s="956"/>
      <c r="I17" s="956"/>
      <c r="J17" s="956"/>
      <c r="K17" s="956"/>
      <c r="L17" s="956"/>
      <c r="M17" s="956"/>
      <c r="N17" s="956"/>
      <c r="O17" s="70"/>
      <c r="P17" s="287"/>
      <c r="Q17" s="813"/>
      <c r="R17" s="813"/>
      <c r="S17" s="459" t="s">
        <v>386</v>
      </c>
      <c r="T17" s="459">
        <v>6</v>
      </c>
      <c r="U17" s="459" t="s">
        <v>360</v>
      </c>
      <c r="V17" s="982">
        <v>0.05</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813"/>
      <c r="R18" s="813"/>
      <c r="S18" s="814"/>
      <c r="T18" s="814"/>
      <c r="U18" s="814"/>
      <c r="V18" s="970"/>
      <c r="W18" s="970"/>
      <c r="X18" s="966"/>
      <c r="Y18" s="957"/>
      <c r="Z18" s="957"/>
    </row>
    <row r="19" spans="2:26" ht="19.149999999999999" customHeight="1" x14ac:dyDescent="0.2">
      <c r="B19" s="954"/>
      <c r="C19" s="955"/>
      <c r="D19" s="956"/>
      <c r="E19" s="956"/>
      <c r="F19" s="956"/>
      <c r="G19" s="956"/>
      <c r="H19" s="956"/>
      <c r="I19" s="956"/>
      <c r="J19" s="956"/>
      <c r="K19" s="956"/>
      <c r="L19" s="956"/>
      <c r="M19" s="956"/>
      <c r="N19" s="956"/>
      <c r="O19" s="70"/>
      <c r="P19" s="287"/>
      <c r="Q19" s="813"/>
      <c r="R19" s="813"/>
      <c r="S19" s="814"/>
      <c r="T19" s="814"/>
      <c r="U19" s="420"/>
      <c r="V19" s="968"/>
      <c r="W19" s="969"/>
      <c r="X19" s="966"/>
      <c r="Y19" s="984"/>
      <c r="Z19" s="984"/>
    </row>
    <row r="20" spans="2:26" ht="15.6" customHeight="1" x14ac:dyDescent="0.2">
      <c r="B20" s="231"/>
      <c r="C20" s="69"/>
      <c r="D20" s="68"/>
      <c r="E20" s="68"/>
      <c r="F20" s="68"/>
      <c r="G20" s="68"/>
      <c r="H20" s="83"/>
      <c r="I20" s="68"/>
      <c r="J20" s="68"/>
      <c r="K20" s="70"/>
      <c r="L20" s="70"/>
      <c r="M20" s="70"/>
      <c r="N20" s="214"/>
      <c r="O20" s="70"/>
      <c r="P20" s="287"/>
      <c r="Q20" s="813"/>
      <c r="R20" s="813"/>
      <c r="S20" s="813"/>
      <c r="T20" s="813"/>
      <c r="U20" s="813"/>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813"/>
      <c r="R21" s="813"/>
      <c r="S21" s="813"/>
      <c r="T21" s="813"/>
      <c r="U21" s="813"/>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813"/>
      <c r="R22" s="813"/>
      <c r="S22" s="813"/>
      <c r="T22" s="813"/>
      <c r="X22" s="966"/>
      <c r="Y22" s="421"/>
      <c r="Z22" s="421"/>
    </row>
    <row r="23" spans="2:26" ht="13.9" customHeight="1" x14ac:dyDescent="0.2">
      <c r="B23" s="213"/>
      <c r="C23" s="69"/>
      <c r="D23" s="68"/>
      <c r="E23" s="68"/>
      <c r="F23" s="68"/>
      <c r="G23" s="68"/>
      <c r="H23" s="83"/>
      <c r="I23" s="68"/>
      <c r="J23" s="68"/>
      <c r="K23" s="70"/>
      <c r="L23" s="70"/>
      <c r="M23" s="70"/>
      <c r="N23" s="214"/>
      <c r="O23" s="70"/>
      <c r="P23" s="287"/>
      <c r="Q23" s="813"/>
      <c r="R23" s="813"/>
      <c r="S23" s="813"/>
      <c r="T23" s="813"/>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813"/>
      <c r="R24" s="813"/>
      <c r="S24" s="813"/>
      <c r="T24" s="813"/>
      <c r="U24" s="813"/>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813"/>
      <c r="R25" s="813"/>
      <c r="S25" s="813"/>
      <c r="T25" s="813"/>
      <c r="U25" s="813"/>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813"/>
      <c r="R26" s="813"/>
      <c r="S26" s="813"/>
      <c r="T26" s="813"/>
      <c r="U26" s="813"/>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813"/>
      <c r="R27" s="813"/>
      <c r="S27" s="813"/>
      <c r="T27" s="813"/>
      <c r="U27" s="813"/>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813"/>
      <c r="R28" s="813"/>
      <c r="S28" s="813"/>
      <c r="T28" s="813"/>
      <c r="U28" s="813"/>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813"/>
      <c r="R29" s="813"/>
      <c r="S29" s="813"/>
      <c r="T29" s="813"/>
      <c r="U29" s="813"/>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813"/>
      <c r="R30" s="813"/>
      <c r="S30" s="813"/>
      <c r="T30" s="813"/>
      <c r="U30" s="813"/>
      <c r="V30" s="957"/>
      <c r="W30" s="957"/>
      <c r="X30" s="966"/>
      <c r="Y30" s="957"/>
      <c r="Z30" s="957"/>
    </row>
    <row r="31" spans="2:26" ht="13.9" customHeight="1" x14ac:dyDescent="0.2">
      <c r="B31" s="213"/>
      <c r="C31" s="69"/>
      <c r="D31" s="68"/>
      <c r="E31" s="68"/>
      <c r="F31" s="68"/>
      <c r="G31" s="68"/>
      <c r="H31" s="83"/>
      <c r="I31" s="68"/>
      <c r="J31" s="68"/>
      <c r="K31" s="68"/>
      <c r="L31" s="68"/>
      <c r="M31" s="68"/>
      <c r="N31" s="215"/>
      <c r="P31" s="287"/>
      <c r="Q31" s="813"/>
      <c r="R31" s="813"/>
      <c r="S31" s="813"/>
      <c r="T31" s="813"/>
      <c r="U31" s="813"/>
      <c r="V31" s="957"/>
      <c r="W31" s="957"/>
      <c r="X31" s="966"/>
      <c r="Y31" s="957"/>
      <c r="Z31" s="957"/>
    </row>
    <row r="32" spans="2:26" ht="13.9" customHeight="1" x14ac:dyDescent="0.2">
      <c r="B32" s="213"/>
      <c r="C32" s="69"/>
      <c r="D32" s="68"/>
      <c r="E32" s="68"/>
      <c r="F32" s="68"/>
      <c r="G32" s="68"/>
      <c r="H32" s="83"/>
      <c r="I32" s="68"/>
      <c r="J32" s="68"/>
      <c r="K32" s="68"/>
      <c r="L32" s="68"/>
      <c r="M32" s="68"/>
      <c r="N32" s="215"/>
      <c r="P32" s="287"/>
      <c r="Q32" s="813"/>
      <c r="R32" s="813"/>
      <c r="S32" s="813"/>
      <c r="T32" s="813"/>
      <c r="U32" s="813"/>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813"/>
      <c r="R33" s="813"/>
      <c r="S33" s="813"/>
      <c r="T33" s="813"/>
      <c r="U33" s="813"/>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813"/>
      <c r="R34" s="813"/>
      <c r="S34" s="813"/>
      <c r="T34" s="813"/>
      <c r="U34" s="813"/>
      <c r="V34" s="957"/>
      <c r="W34" s="957"/>
      <c r="X34" s="967"/>
      <c r="Y34" s="957"/>
      <c r="Z34" s="957"/>
    </row>
    <row r="35" spans="2:26" ht="16.899999999999999" customHeight="1" x14ac:dyDescent="0.25">
      <c r="B35" s="213"/>
      <c r="C35" s="69"/>
      <c r="D35" s="68"/>
      <c r="E35" s="68"/>
      <c r="F35" s="68"/>
      <c r="G35" s="68"/>
      <c r="H35" s="83"/>
      <c r="I35" s="68"/>
      <c r="J35" s="68"/>
      <c r="K35" s="68"/>
      <c r="L35" s="68"/>
      <c r="M35" s="68"/>
      <c r="N35" s="215"/>
      <c r="P35" s="288"/>
      <c r="Q35" s="289"/>
      <c r="R35" s="290"/>
      <c r="S35" s="291"/>
      <c r="T35" s="292"/>
      <c r="U35" s="293" t="s">
        <v>76</v>
      </c>
      <c r="V35" s="958">
        <f>SUM(V17:W19)</f>
        <v>0.05</v>
      </c>
      <c r="W35" s="958"/>
      <c r="X35" s="294"/>
      <c r="Y35" s="959"/>
      <c r="Z35" s="960"/>
    </row>
    <row r="36" spans="2:26" ht="13.9" customHeight="1" x14ac:dyDescent="0.2">
      <c r="B36" s="213"/>
      <c r="C36" s="69"/>
      <c r="D36" s="68"/>
      <c r="E36" s="68"/>
      <c r="F36" s="68"/>
      <c r="G36" s="68"/>
      <c r="H36" s="83"/>
      <c r="I36" s="68"/>
      <c r="J36" s="68"/>
      <c r="K36" s="68"/>
      <c r="L36" s="68"/>
      <c r="M36" s="68"/>
      <c r="N36" s="215"/>
      <c r="P36" s="216"/>
      <c r="X36" s="84"/>
      <c r="Y36" s="84"/>
      <c r="Z36" s="217"/>
    </row>
    <row r="37" spans="2:26" ht="13.9" customHeight="1"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999" t="s">
        <v>75</v>
      </c>
      <c r="Q39" s="999"/>
      <c r="R39" s="999"/>
      <c r="S39" s="999"/>
      <c r="T39" s="999"/>
      <c r="U39" s="999"/>
      <c r="V39" s="999"/>
      <c r="W39" s="999"/>
      <c r="X39" s="999"/>
      <c r="Y39" s="999"/>
      <c r="Z39" s="999"/>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t="s">
        <v>272</v>
      </c>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x14ac:dyDescent="0.2">
      <c r="B75" s="213"/>
      <c r="C75" s="69"/>
      <c r="D75" s="68"/>
      <c r="E75" s="68"/>
      <c r="F75" s="68"/>
      <c r="G75" s="68"/>
      <c r="H75" s="83"/>
      <c r="I75" s="68"/>
      <c r="J75" s="68"/>
      <c r="K75" s="68"/>
      <c r="L75" s="68"/>
      <c r="M75" s="68"/>
      <c r="N75" s="215"/>
      <c r="P75" s="216"/>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x14ac:dyDescent="0.2">
      <c r="B78" s="213"/>
      <c r="C78" s="69"/>
      <c r="D78" s="68"/>
      <c r="E78" s="68"/>
      <c r="F78" s="68"/>
      <c r="G78" s="68"/>
      <c r="H78" s="83"/>
      <c r="I78" s="68"/>
      <c r="J78" s="68"/>
      <c r="K78" s="68"/>
      <c r="L78" s="68"/>
      <c r="M78" s="68"/>
      <c r="N78" s="215"/>
      <c r="P78" s="216"/>
      <c r="X78" s="84"/>
      <c r="Y78" s="84"/>
      <c r="Z78" s="217"/>
    </row>
    <row r="79" spans="2:26" x14ac:dyDescent="0.2">
      <c r="B79" s="213"/>
      <c r="C79" s="69"/>
      <c r="D79" s="68"/>
      <c r="E79" s="68"/>
      <c r="F79" s="68"/>
      <c r="G79" s="68"/>
      <c r="H79" s="83"/>
      <c r="I79" s="68"/>
      <c r="J79" s="68"/>
      <c r="K79" s="68"/>
      <c r="L79" s="68"/>
      <c r="M79" s="68"/>
      <c r="N79" s="215"/>
      <c r="P79" s="216"/>
      <c r="X79" s="84"/>
      <c r="Y79" s="84"/>
      <c r="Z79" s="217"/>
    </row>
    <row r="80" spans="2:26" x14ac:dyDescent="0.2">
      <c r="B80" s="213"/>
      <c r="C80" s="69"/>
      <c r="D80" s="68"/>
      <c r="E80" s="68"/>
      <c r="F80" s="68"/>
      <c r="G80" s="68"/>
      <c r="H80" s="83"/>
      <c r="I80" s="68"/>
      <c r="J80" s="68"/>
      <c r="K80" s="68"/>
      <c r="L80" s="68"/>
      <c r="M80" s="68"/>
      <c r="N80" s="215"/>
      <c r="P80" s="216"/>
      <c r="X80" s="84"/>
      <c r="Y80" s="84"/>
      <c r="Z80" s="217"/>
    </row>
    <row r="81" spans="2:26" x14ac:dyDescent="0.2">
      <c r="B81" s="213"/>
      <c r="C81" s="69"/>
      <c r="D81" s="68"/>
      <c r="E81" s="68"/>
      <c r="F81" s="68"/>
      <c r="G81" s="68"/>
      <c r="H81" s="83"/>
      <c r="I81" s="68"/>
      <c r="J81" s="68"/>
      <c r="K81" s="68"/>
      <c r="L81" s="68"/>
      <c r="M81" s="68"/>
      <c r="N81" s="215"/>
      <c r="P81" s="216"/>
      <c r="X81" s="84"/>
      <c r="Y81" s="84"/>
      <c r="Z81" s="217"/>
    </row>
    <row r="82" spans="2:26" x14ac:dyDescent="0.2">
      <c r="B82" s="213"/>
      <c r="C82" s="69"/>
      <c r="D82" s="68"/>
      <c r="E82" s="68"/>
      <c r="F82" s="68"/>
      <c r="G82" s="68"/>
      <c r="H82" s="83"/>
      <c r="I82" s="68"/>
      <c r="J82" s="68"/>
      <c r="K82" s="68"/>
      <c r="L82" s="68"/>
      <c r="M82" s="68"/>
      <c r="N82" s="215"/>
      <c r="P82" s="216"/>
      <c r="X82" s="84"/>
      <c r="Y82" s="84"/>
      <c r="Z82" s="217"/>
    </row>
    <row r="83" spans="2:26" x14ac:dyDescent="0.2">
      <c r="B83" s="213"/>
      <c r="C83" s="69"/>
      <c r="D83" s="68"/>
      <c r="E83" s="68"/>
      <c r="F83" s="68"/>
      <c r="G83" s="68"/>
      <c r="H83" s="83"/>
      <c r="I83" s="68"/>
      <c r="J83" s="68"/>
      <c r="K83" s="68"/>
      <c r="L83" s="68"/>
      <c r="M83" s="68"/>
      <c r="N83" s="215"/>
      <c r="P83" s="216"/>
      <c r="T83" s="998"/>
      <c r="U83" s="964"/>
      <c r="X83" s="84"/>
      <c r="Y83" s="84"/>
      <c r="Z83" s="217"/>
    </row>
    <row r="84" spans="2:26" x14ac:dyDescent="0.2">
      <c r="B84" s="213"/>
      <c r="C84" s="69"/>
      <c r="D84" s="68"/>
      <c r="E84" s="68"/>
      <c r="F84" s="68"/>
      <c r="G84" s="68"/>
      <c r="H84" s="83"/>
      <c r="I84" s="68"/>
      <c r="J84" s="68"/>
      <c r="K84" s="68"/>
      <c r="L84" s="68"/>
      <c r="M84" s="68"/>
      <c r="N84" s="215"/>
      <c r="P84" s="216"/>
      <c r="T84" s="964"/>
      <c r="U84" s="964"/>
      <c r="X84" s="84"/>
      <c r="Y84" s="84"/>
      <c r="Z84" s="217"/>
    </row>
    <row r="85" spans="2:26" x14ac:dyDescent="0.2">
      <c r="B85" s="213"/>
      <c r="C85" s="69"/>
      <c r="D85" s="68"/>
      <c r="E85" s="68"/>
      <c r="F85" s="68"/>
      <c r="G85" s="68"/>
      <c r="H85" s="83"/>
      <c r="I85" s="68"/>
      <c r="J85" s="68"/>
      <c r="K85" s="68"/>
      <c r="L85" s="68"/>
      <c r="M85" s="68"/>
      <c r="N85" s="215"/>
      <c r="P85" s="216"/>
      <c r="X85" s="84"/>
      <c r="Y85" s="84"/>
      <c r="Z85" s="217"/>
    </row>
    <row r="86" spans="2:26" x14ac:dyDescent="0.2">
      <c r="B86" s="213"/>
      <c r="C86" s="69"/>
      <c r="D86" s="68"/>
      <c r="E86" s="68"/>
      <c r="F86" s="68"/>
      <c r="G86" s="68"/>
      <c r="H86" s="83"/>
      <c r="I86" s="68"/>
      <c r="J86" s="68"/>
      <c r="K86" s="68"/>
      <c r="L86" s="68"/>
      <c r="M86" s="68"/>
      <c r="N86" s="215"/>
      <c r="P86" s="216"/>
      <c r="X86" s="84"/>
      <c r="Y86" s="84"/>
      <c r="Z86" s="217"/>
    </row>
    <row r="87" spans="2:26" ht="16.5" customHeight="1" x14ac:dyDescent="0.25">
      <c r="B87" s="213"/>
      <c r="C87" s="69"/>
      <c r="D87" s="68"/>
      <c r="E87" s="68"/>
      <c r="F87" s="68"/>
      <c r="G87" s="68"/>
      <c r="H87" s="83"/>
      <c r="I87" s="68"/>
      <c r="J87" s="68"/>
      <c r="K87" s="68"/>
      <c r="L87" s="68"/>
      <c r="M87" s="68"/>
      <c r="N87" s="215"/>
      <c r="P87" s="216"/>
      <c r="S87" s="374"/>
      <c r="T87" s="374"/>
      <c r="X87" s="84"/>
      <c r="Y87" s="84"/>
      <c r="Z87" s="217"/>
    </row>
    <row r="88" spans="2:26" ht="12.75" customHeight="1" x14ac:dyDescent="0.25">
      <c r="B88" s="216"/>
      <c r="N88" s="217"/>
      <c r="P88" s="216"/>
      <c r="S88" s="374"/>
      <c r="T88" s="374"/>
      <c r="X88" s="82"/>
      <c r="Y88" s="85"/>
      <c r="Z88" s="217"/>
    </row>
    <row r="89" spans="2:26" ht="12.75" customHeight="1" x14ac:dyDescent="0.2">
      <c r="B89" s="218"/>
      <c r="C89" s="219"/>
      <c r="D89" s="219"/>
      <c r="E89" s="219"/>
      <c r="F89" s="219"/>
      <c r="G89" s="219"/>
      <c r="H89" s="219"/>
      <c r="I89" s="219"/>
      <c r="J89" s="219"/>
      <c r="K89" s="219"/>
      <c r="L89" s="219"/>
      <c r="M89" s="219"/>
      <c r="N89" s="220"/>
      <c r="P89" s="218"/>
      <c r="Q89" s="219"/>
      <c r="R89" s="219"/>
      <c r="S89" s="219"/>
      <c r="T89" s="219"/>
      <c r="U89" s="219"/>
      <c r="V89" s="219"/>
      <c r="W89" s="219"/>
      <c r="X89" s="219"/>
      <c r="Y89" s="219"/>
      <c r="Z89" s="220"/>
    </row>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s="67" customFormat="1" ht="11.45" customHeight="1" x14ac:dyDescent="0.2">
      <c r="B96" s="226"/>
      <c r="C96" s="858"/>
      <c r="D96" s="858"/>
      <c r="E96" s="858"/>
      <c r="F96" s="858"/>
      <c r="H96" s="858"/>
      <c r="I96" s="858"/>
      <c r="J96" s="858"/>
      <c r="K96" s="858"/>
      <c r="M96" s="858"/>
      <c r="N96" s="858"/>
      <c r="O96" s="858"/>
      <c r="P96" s="858"/>
      <c r="R96" s="858"/>
      <c r="S96" s="858"/>
      <c r="T96" s="858"/>
      <c r="W96" s="858"/>
      <c r="X96" s="858"/>
      <c r="Y96" s="858"/>
      <c r="Z96" s="227"/>
    </row>
    <row r="97" spans="1:26" ht="56.25" customHeight="1" x14ac:dyDescent="0.2">
      <c r="B97" s="228"/>
      <c r="C97" s="229"/>
      <c r="D97" s="229"/>
      <c r="E97" s="229"/>
      <c r="F97" s="229"/>
      <c r="G97" s="229"/>
      <c r="H97" s="219"/>
      <c r="I97" s="219"/>
      <c r="J97" s="219"/>
      <c r="K97" s="219"/>
      <c r="L97" s="219"/>
      <c r="M97" s="219"/>
      <c r="N97" s="219"/>
      <c r="O97" s="219"/>
      <c r="P97" s="219"/>
      <c r="Q97" s="219"/>
      <c r="R97" s="219"/>
      <c r="S97" s="219"/>
      <c r="T97" s="219"/>
      <c r="U97" s="219"/>
      <c r="V97" s="219"/>
      <c r="W97" s="229"/>
      <c r="X97" s="229"/>
      <c r="Y97" s="229"/>
      <c r="Z97" s="230"/>
    </row>
    <row r="99" spans="1:26" x14ac:dyDescent="0.2">
      <c r="A99" s="66"/>
    </row>
  </sheetData>
  <mergeCells count="65">
    <mergeCell ref="C96:F96"/>
    <mergeCell ref="H96:K96"/>
    <mergeCell ref="M96:P96"/>
    <mergeCell ref="R96:T96"/>
    <mergeCell ref="W96:Y96"/>
    <mergeCell ref="V35:W35"/>
    <mergeCell ref="Y35:Z35"/>
    <mergeCell ref="P39:Z39"/>
    <mergeCell ref="T83:U84"/>
    <mergeCell ref="C92:F92"/>
    <mergeCell ref="H92:K92"/>
    <mergeCell ref="M92:P92"/>
    <mergeCell ref="R92:T92"/>
    <mergeCell ref="W92:Y92"/>
    <mergeCell ref="V32:W32"/>
    <mergeCell ref="Y32:Z32"/>
    <mergeCell ref="V33:W33"/>
    <mergeCell ref="Y33:Z33"/>
    <mergeCell ref="V34:W34"/>
    <mergeCell ref="Y34:Z34"/>
    <mergeCell ref="V29:W29"/>
    <mergeCell ref="Y29:Z29"/>
    <mergeCell ref="V30:W30"/>
    <mergeCell ref="Y30:Z30"/>
    <mergeCell ref="V31:W31"/>
    <mergeCell ref="Y31:Z31"/>
    <mergeCell ref="V26:W26"/>
    <mergeCell ref="Y26:Z26"/>
    <mergeCell ref="V27:W27"/>
    <mergeCell ref="Y27:Z27"/>
    <mergeCell ref="V28:W28"/>
    <mergeCell ref="Y28:Z28"/>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Y16:Z16"/>
    <mergeCell ref="V23:W23"/>
    <mergeCell ref="Y23:Z23"/>
    <mergeCell ref="V17:W17"/>
    <mergeCell ref="Y17:Z17"/>
    <mergeCell ref="V18:W18"/>
    <mergeCell ref="Y18:Z18"/>
    <mergeCell ref="V19:W19"/>
    <mergeCell ref="Y19:Z19"/>
    <mergeCell ref="V20:W20"/>
    <mergeCell ref="Y20:Z20"/>
    <mergeCell ref="B11:N11"/>
    <mergeCell ref="P11:Z11"/>
    <mergeCell ref="B13:C13"/>
    <mergeCell ref="D13:N13"/>
    <mergeCell ref="V13:W13"/>
    <mergeCell ref="Y13:Z13"/>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97F75-F231-4B8A-9827-0511E5CEA8B8}">
  <sheetPr>
    <tabColor rgb="FF00B0F0"/>
    <pageSetUpPr fitToPage="1"/>
  </sheetPr>
  <dimension ref="A1:AB102"/>
  <sheetViews>
    <sheetView showGridLines="0" view="pageBreakPreview" topLeftCell="A2" zoomScale="50" zoomScaleNormal="40" zoomScaleSheetLayoutView="50"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15"/>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15"/>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D4EF-7781-43A2-95A0-EE9A9099ED4B}">
  <sheetPr>
    <tabColor rgb="FF00B0F0"/>
    <pageSetUpPr fitToPage="1"/>
  </sheetPr>
  <dimension ref="A1:AB102"/>
  <sheetViews>
    <sheetView showGridLines="0" view="pageBreakPreview" topLeftCell="A5" zoomScale="40" zoomScaleNormal="40" zoomScaleSheetLayoutView="40"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15"/>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15"/>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598</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c r="B13" s="541"/>
    </row>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7D56F-744A-4E68-A418-AEABE8CCAB9A}">
  <sheetPr>
    <tabColor rgb="FF00B0F0"/>
    <pageSetUpPr fitToPage="1"/>
  </sheetPr>
  <dimension ref="A1:AB99"/>
  <sheetViews>
    <sheetView showGridLines="0" view="pageBreakPreview" zoomScale="40" zoomScaleNormal="40" zoomScaleSheetLayoutView="40" workbookViewId="0">
      <selection activeCell="T5" sqref="T5:T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0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0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626</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626</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304">
        <f>'03 Desglose f'!CF8</f>
        <v>45986</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v>45674</v>
      </c>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809"/>
      <c r="V13" s="981" t="s">
        <v>58</v>
      </c>
      <c r="W13" s="981"/>
      <c r="X13" s="809" t="s">
        <v>67</v>
      </c>
      <c r="Y13" s="981" t="s">
        <v>78</v>
      </c>
      <c r="Z13" s="981"/>
    </row>
    <row r="14" spans="1:28" ht="14.25" customHeight="1" x14ac:dyDescent="0.2">
      <c r="B14" s="950" t="s">
        <v>182</v>
      </c>
      <c r="C14" s="951"/>
      <c r="D14" s="956" t="s">
        <v>461</v>
      </c>
      <c r="E14" s="956"/>
      <c r="F14" s="956"/>
      <c r="G14" s="956"/>
      <c r="H14" s="956"/>
      <c r="I14" s="956"/>
      <c r="J14" s="956"/>
      <c r="K14" s="956"/>
      <c r="L14" s="956"/>
      <c r="M14" s="956"/>
      <c r="N14" s="956"/>
      <c r="P14" s="286"/>
      <c r="Q14" s="807"/>
      <c r="R14" s="807"/>
      <c r="S14" s="807"/>
      <c r="T14" s="807"/>
      <c r="U14" s="807"/>
      <c r="V14" s="957"/>
      <c r="W14" s="957"/>
      <c r="X14" s="965" t="s">
        <v>322</v>
      </c>
      <c r="Y14" s="957"/>
      <c r="Z14" s="957"/>
    </row>
    <row r="15" spans="1:28" ht="19.899999999999999" customHeight="1" x14ac:dyDescent="0.2">
      <c r="B15" s="952"/>
      <c r="C15" s="953"/>
      <c r="D15" s="956"/>
      <c r="E15" s="956"/>
      <c r="F15" s="956"/>
      <c r="G15" s="956"/>
      <c r="H15" s="956"/>
      <c r="I15" s="956"/>
      <c r="J15" s="956"/>
      <c r="K15" s="956"/>
      <c r="L15" s="956"/>
      <c r="M15" s="956"/>
      <c r="N15" s="956"/>
      <c r="O15" s="70"/>
      <c r="P15" s="287"/>
      <c r="Q15" s="807"/>
      <c r="R15" s="807"/>
      <c r="S15" s="968"/>
      <c r="T15" s="969"/>
      <c r="U15" s="808"/>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807"/>
      <c r="R16" s="807"/>
      <c r="S16" s="808"/>
      <c r="T16" s="808"/>
      <c r="U16" s="808"/>
      <c r="V16" s="970"/>
      <c r="W16" s="970"/>
      <c r="X16" s="966"/>
      <c r="Y16" s="957"/>
      <c r="Z16" s="957"/>
    </row>
    <row r="17" spans="2:26" ht="21" customHeight="1" x14ac:dyDescent="0.3">
      <c r="B17" s="952"/>
      <c r="C17" s="953"/>
      <c r="D17" s="956"/>
      <c r="E17" s="956"/>
      <c r="F17" s="956"/>
      <c r="G17" s="956"/>
      <c r="H17" s="956"/>
      <c r="I17" s="956"/>
      <c r="J17" s="956"/>
      <c r="K17" s="956"/>
      <c r="L17" s="956"/>
      <c r="M17" s="956"/>
      <c r="N17" s="956"/>
      <c r="O17" s="70"/>
      <c r="P17" s="287"/>
      <c r="Q17" s="807"/>
      <c r="R17" s="807"/>
      <c r="S17" s="808"/>
      <c r="T17" s="808"/>
      <c r="U17" s="459" t="s">
        <v>300</v>
      </c>
      <c r="V17" s="982">
        <f>1*0.95</f>
        <v>0.95</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807"/>
      <c r="R18" s="807"/>
      <c r="S18" s="808"/>
      <c r="T18" s="808"/>
      <c r="U18" s="808"/>
      <c r="V18" s="970"/>
      <c r="W18" s="970"/>
      <c r="X18" s="966"/>
      <c r="Y18" s="957"/>
      <c r="Z18" s="957"/>
    </row>
    <row r="19" spans="2:26" ht="19.149999999999999" customHeight="1" x14ac:dyDescent="0.2">
      <c r="B19" s="954"/>
      <c r="C19" s="955"/>
      <c r="D19" s="956"/>
      <c r="E19" s="956"/>
      <c r="F19" s="956"/>
      <c r="G19" s="956"/>
      <c r="H19" s="956"/>
      <c r="I19" s="956"/>
      <c r="J19" s="956"/>
      <c r="K19" s="956"/>
      <c r="L19" s="956"/>
      <c r="M19" s="956"/>
      <c r="N19" s="956"/>
      <c r="O19" s="70"/>
      <c r="P19" s="287"/>
      <c r="Q19" s="807"/>
      <c r="R19" s="807"/>
      <c r="S19" s="808"/>
      <c r="T19" s="808"/>
      <c r="U19" s="420"/>
      <c r="V19" s="968"/>
      <c r="W19" s="969"/>
      <c r="X19" s="966"/>
      <c r="Y19" s="984"/>
      <c r="Z19" s="984"/>
    </row>
    <row r="20" spans="2:26" ht="15.6" customHeight="1" x14ac:dyDescent="0.2">
      <c r="B20" s="231"/>
      <c r="C20" s="69"/>
      <c r="D20" s="68" t="s">
        <v>87</v>
      </c>
      <c r="E20" s="68"/>
      <c r="F20" s="68"/>
      <c r="G20" s="68"/>
      <c r="H20" s="83"/>
      <c r="I20" s="68"/>
      <c r="J20" s="68"/>
      <c r="K20" s="70"/>
      <c r="L20" s="70"/>
      <c r="M20" s="70"/>
      <c r="N20" s="214"/>
      <c r="O20" s="70"/>
      <c r="P20" s="287"/>
      <c r="Q20" s="807"/>
      <c r="R20" s="807"/>
      <c r="S20" s="807"/>
      <c r="T20" s="807"/>
      <c r="U20" s="807"/>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807"/>
      <c r="R21" s="807"/>
      <c r="S21" s="807"/>
      <c r="T21" s="807"/>
      <c r="U21" s="807"/>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807"/>
      <c r="R22" s="807"/>
      <c r="S22" s="807"/>
      <c r="T22" s="807"/>
      <c r="X22" s="966"/>
      <c r="Y22" s="421"/>
      <c r="Z22" s="421"/>
    </row>
    <row r="23" spans="2:26" ht="13.9" customHeight="1" x14ac:dyDescent="0.2">
      <c r="B23" s="213"/>
      <c r="C23" s="69"/>
      <c r="D23" s="68"/>
      <c r="E23" s="68"/>
      <c r="F23" s="68"/>
      <c r="G23" s="68"/>
      <c r="H23" s="83"/>
      <c r="I23" s="68"/>
      <c r="J23" s="68"/>
      <c r="K23" s="70"/>
      <c r="L23" s="70"/>
      <c r="M23" s="70"/>
      <c r="N23" s="214"/>
      <c r="O23" s="70"/>
      <c r="P23" s="287"/>
      <c r="Q23" s="807"/>
      <c r="R23" s="807"/>
      <c r="S23" s="807"/>
      <c r="T23" s="807"/>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807"/>
      <c r="R24" s="807"/>
      <c r="S24" s="807"/>
      <c r="T24" s="807"/>
      <c r="U24" s="807"/>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807"/>
      <c r="R25" s="807"/>
      <c r="S25" s="807"/>
      <c r="T25" s="807"/>
      <c r="U25" s="807"/>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807"/>
      <c r="R26" s="807"/>
      <c r="S26" s="807"/>
      <c r="T26" s="807"/>
      <c r="U26" s="807"/>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807"/>
      <c r="R27" s="807"/>
      <c r="S27" s="807"/>
      <c r="T27" s="807"/>
      <c r="U27" s="807"/>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807"/>
      <c r="R28" s="807"/>
      <c r="S28" s="807"/>
      <c r="T28" s="807"/>
      <c r="U28" s="807"/>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807"/>
      <c r="R29" s="807"/>
      <c r="S29" s="807"/>
      <c r="T29" s="807"/>
      <c r="U29" s="807"/>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807"/>
      <c r="R30" s="807"/>
      <c r="S30" s="807"/>
      <c r="T30" s="807"/>
      <c r="U30" s="807"/>
      <c r="V30" s="957"/>
      <c r="W30" s="957"/>
      <c r="X30" s="966"/>
      <c r="Y30" s="957"/>
      <c r="Z30" s="957"/>
    </row>
    <row r="31" spans="2:26" ht="13.9" customHeight="1" x14ac:dyDescent="0.2">
      <c r="B31" s="213"/>
      <c r="C31" s="69"/>
      <c r="D31" s="68"/>
      <c r="E31" s="68"/>
      <c r="F31" s="68"/>
      <c r="G31" s="68"/>
      <c r="H31" s="83"/>
      <c r="I31" s="68"/>
      <c r="J31" s="68"/>
      <c r="K31" s="68"/>
      <c r="L31" s="68"/>
      <c r="M31" s="68"/>
      <c r="N31" s="215"/>
      <c r="P31" s="287"/>
      <c r="Q31" s="807"/>
      <c r="R31" s="807"/>
      <c r="S31" s="807"/>
      <c r="T31" s="807"/>
      <c r="U31" s="807"/>
      <c r="V31" s="957"/>
      <c r="W31" s="957"/>
      <c r="X31" s="966"/>
      <c r="Y31" s="957"/>
      <c r="Z31" s="957"/>
    </row>
    <row r="32" spans="2:26" ht="13.9" customHeight="1" x14ac:dyDescent="0.2">
      <c r="B32" s="213"/>
      <c r="C32" s="69"/>
      <c r="D32" s="68"/>
      <c r="E32" s="68"/>
      <c r="F32" s="68"/>
      <c r="G32" s="68"/>
      <c r="H32" s="83"/>
      <c r="I32" s="68"/>
      <c r="J32" s="68"/>
      <c r="K32" s="68"/>
      <c r="L32" s="68"/>
      <c r="M32" s="68"/>
      <c r="N32" s="215"/>
      <c r="P32" s="287"/>
      <c r="Q32" s="807"/>
      <c r="R32" s="807"/>
      <c r="S32" s="807"/>
      <c r="T32" s="807"/>
      <c r="U32" s="807"/>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807"/>
      <c r="R33" s="807"/>
      <c r="S33" s="807"/>
      <c r="T33" s="807"/>
      <c r="U33" s="807"/>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807"/>
      <c r="R34" s="807"/>
      <c r="S34" s="807"/>
      <c r="T34" s="807"/>
      <c r="U34" s="807"/>
      <c r="V34" s="957"/>
      <c r="W34" s="957"/>
      <c r="X34" s="967"/>
      <c r="Y34" s="957"/>
      <c r="Z34" s="957"/>
    </row>
    <row r="35" spans="2:26" ht="20.45" customHeight="1" x14ac:dyDescent="0.25">
      <c r="B35" s="213"/>
      <c r="C35" s="69"/>
      <c r="D35" s="68"/>
      <c r="E35" s="68"/>
      <c r="F35" s="68"/>
      <c r="G35" s="68"/>
      <c r="H35" s="83"/>
      <c r="I35" s="68"/>
      <c r="J35" s="68"/>
      <c r="K35" s="68"/>
      <c r="L35" s="68"/>
      <c r="M35" s="68"/>
      <c r="N35" s="215"/>
      <c r="P35" s="288"/>
      <c r="Q35" s="289"/>
      <c r="R35" s="290"/>
      <c r="S35" s="291"/>
      <c r="T35" s="292"/>
      <c r="U35" s="293" t="s">
        <v>76</v>
      </c>
      <c r="V35" s="958">
        <f>SUM(V17:W19)</f>
        <v>0.95</v>
      </c>
      <c r="W35" s="958"/>
      <c r="X35" s="294"/>
      <c r="Y35" s="959"/>
      <c r="Z35" s="960"/>
    </row>
    <row r="36" spans="2:26" ht="13.9" customHeight="1" x14ac:dyDescent="0.2">
      <c r="B36" s="213"/>
      <c r="C36" s="69"/>
      <c r="D36" s="68"/>
      <c r="E36" s="68"/>
      <c r="F36" s="68"/>
      <c r="G36" s="68"/>
      <c r="H36" s="83"/>
      <c r="I36" s="68"/>
      <c r="J36" s="68"/>
      <c r="K36" s="68"/>
      <c r="L36" s="68"/>
      <c r="M36" s="68"/>
      <c r="N36" s="215"/>
      <c r="P36" s="216"/>
      <c r="X36" s="84"/>
      <c r="Y36" s="84"/>
      <c r="Z36" s="217"/>
    </row>
    <row r="37" spans="2:26" ht="13.9" customHeight="1"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999" t="s">
        <v>75</v>
      </c>
      <c r="Q39" s="999"/>
      <c r="R39" s="999"/>
      <c r="S39" s="999"/>
      <c r="T39" s="999"/>
      <c r="U39" s="999"/>
      <c r="V39" s="999"/>
      <c r="W39" s="999"/>
      <c r="X39" s="999"/>
      <c r="Y39" s="999"/>
      <c r="Z39" s="999"/>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t="s">
        <v>272</v>
      </c>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x14ac:dyDescent="0.2">
      <c r="B75" s="213"/>
      <c r="C75" s="69"/>
      <c r="D75" s="68"/>
      <c r="E75" s="68"/>
      <c r="F75" s="68"/>
      <c r="G75" s="68"/>
      <c r="H75" s="83"/>
      <c r="I75" s="68"/>
      <c r="J75" s="68"/>
      <c r="K75" s="68"/>
      <c r="L75" s="68"/>
      <c r="M75" s="68"/>
      <c r="N75" s="215"/>
      <c r="P75" s="216"/>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x14ac:dyDescent="0.2">
      <c r="B78" s="213"/>
      <c r="C78" s="69"/>
      <c r="D78" s="68"/>
      <c r="E78" s="68"/>
      <c r="F78" s="68"/>
      <c r="G78" s="68"/>
      <c r="H78" s="83"/>
      <c r="I78" s="68"/>
      <c r="J78" s="68"/>
      <c r="K78" s="68"/>
      <c r="L78" s="68"/>
      <c r="M78" s="68"/>
      <c r="N78" s="215"/>
      <c r="P78" s="216"/>
      <c r="X78" s="84"/>
      <c r="Y78" s="84"/>
      <c r="Z78" s="217"/>
    </row>
    <row r="79" spans="2:26" x14ac:dyDescent="0.2">
      <c r="B79" s="213"/>
      <c r="C79" s="69"/>
      <c r="D79" s="68"/>
      <c r="E79" s="68"/>
      <c r="F79" s="68"/>
      <c r="G79" s="68"/>
      <c r="H79" s="83"/>
      <c r="I79" s="68"/>
      <c r="J79" s="68"/>
      <c r="K79" s="68"/>
      <c r="L79" s="68"/>
      <c r="M79" s="68"/>
      <c r="N79" s="215"/>
      <c r="P79" s="216"/>
      <c r="X79" s="84"/>
      <c r="Y79" s="84"/>
      <c r="Z79" s="217"/>
    </row>
    <row r="80" spans="2:26" x14ac:dyDescent="0.2">
      <c r="B80" s="213"/>
      <c r="C80" s="69"/>
      <c r="D80" s="68"/>
      <c r="E80" s="68"/>
      <c r="F80" s="68"/>
      <c r="G80" s="68"/>
      <c r="H80" s="83"/>
      <c r="I80" s="68"/>
      <c r="J80" s="68"/>
      <c r="K80" s="68"/>
      <c r="L80" s="68"/>
      <c r="M80" s="68"/>
      <c r="N80" s="215"/>
      <c r="P80" s="216"/>
      <c r="X80" s="84"/>
      <c r="Y80" s="84"/>
      <c r="Z80" s="217"/>
    </row>
    <row r="81" spans="2:26" x14ac:dyDescent="0.2">
      <c r="B81" s="213"/>
      <c r="C81" s="69"/>
      <c r="D81" s="68"/>
      <c r="E81" s="68"/>
      <c r="F81" s="68"/>
      <c r="G81" s="68"/>
      <c r="H81" s="83"/>
      <c r="I81" s="68"/>
      <c r="J81" s="68"/>
      <c r="K81" s="68"/>
      <c r="L81" s="68"/>
      <c r="M81" s="68"/>
      <c r="N81" s="215"/>
      <c r="P81" s="216"/>
      <c r="X81" s="84"/>
      <c r="Y81" s="84"/>
      <c r="Z81" s="217"/>
    </row>
    <row r="82" spans="2:26" x14ac:dyDescent="0.2">
      <c r="B82" s="213"/>
      <c r="C82" s="69"/>
      <c r="D82" s="68"/>
      <c r="E82" s="68"/>
      <c r="F82" s="68"/>
      <c r="G82" s="68"/>
      <c r="H82" s="83"/>
      <c r="I82" s="68"/>
      <c r="J82" s="68"/>
      <c r="K82" s="68"/>
      <c r="L82" s="68"/>
      <c r="M82" s="68"/>
      <c r="N82" s="215"/>
      <c r="P82" s="216"/>
      <c r="X82" s="84"/>
      <c r="Y82" s="84"/>
      <c r="Z82" s="217"/>
    </row>
    <row r="83" spans="2:26" x14ac:dyDescent="0.2">
      <c r="B83" s="213"/>
      <c r="C83" s="69"/>
      <c r="D83" s="68"/>
      <c r="E83" s="68"/>
      <c r="F83" s="68"/>
      <c r="G83" s="68"/>
      <c r="H83" s="83"/>
      <c r="I83" s="68"/>
      <c r="J83" s="68"/>
      <c r="K83" s="68"/>
      <c r="L83" s="68"/>
      <c r="M83" s="68"/>
      <c r="N83" s="215"/>
      <c r="P83" s="216"/>
      <c r="T83" s="998"/>
      <c r="U83" s="964"/>
      <c r="X83" s="84"/>
      <c r="Y83" s="84"/>
      <c r="Z83" s="217"/>
    </row>
    <row r="84" spans="2:26" x14ac:dyDescent="0.2">
      <c r="B84" s="213"/>
      <c r="C84" s="69"/>
      <c r="D84" s="68"/>
      <c r="E84" s="68"/>
      <c r="F84" s="68"/>
      <c r="G84" s="68"/>
      <c r="H84" s="83"/>
      <c r="I84" s="68"/>
      <c r="J84" s="68"/>
      <c r="K84" s="68"/>
      <c r="L84" s="68"/>
      <c r="M84" s="68"/>
      <c r="N84" s="215"/>
      <c r="P84" s="216"/>
      <c r="T84" s="964"/>
      <c r="U84" s="964"/>
      <c r="X84" s="84"/>
      <c r="Y84" s="84"/>
      <c r="Z84" s="217"/>
    </row>
    <row r="85" spans="2:26" x14ac:dyDescent="0.2">
      <c r="B85" s="213"/>
      <c r="C85" s="69"/>
      <c r="D85" s="68"/>
      <c r="E85" s="68"/>
      <c r="F85" s="68"/>
      <c r="G85" s="68"/>
      <c r="H85" s="83"/>
      <c r="I85" s="68"/>
      <c r="J85" s="68"/>
      <c r="K85" s="68"/>
      <c r="L85" s="68"/>
      <c r="M85" s="68"/>
      <c r="N85" s="215"/>
      <c r="P85" s="216"/>
      <c r="X85" s="84"/>
      <c r="Y85" s="84"/>
      <c r="Z85" s="217"/>
    </row>
    <row r="86" spans="2:26" x14ac:dyDescent="0.2">
      <c r="B86" s="213"/>
      <c r="C86" s="69"/>
      <c r="D86" s="68"/>
      <c r="E86" s="68"/>
      <c r="F86" s="68"/>
      <c r="G86" s="68"/>
      <c r="H86" s="83"/>
      <c r="I86" s="68"/>
      <c r="J86" s="68"/>
      <c r="K86" s="68"/>
      <c r="L86" s="68"/>
      <c r="M86" s="68"/>
      <c r="N86" s="215"/>
      <c r="P86" s="216"/>
      <c r="X86" s="84"/>
      <c r="Y86" s="84"/>
      <c r="Z86" s="217"/>
    </row>
    <row r="87" spans="2:26" ht="16.5" customHeight="1" x14ac:dyDescent="0.25">
      <c r="B87" s="213"/>
      <c r="C87" s="69"/>
      <c r="D87" s="68"/>
      <c r="E87" s="68"/>
      <c r="F87" s="68"/>
      <c r="G87" s="68"/>
      <c r="H87" s="83"/>
      <c r="I87" s="68"/>
      <c r="J87" s="68"/>
      <c r="K87" s="68"/>
      <c r="L87" s="68"/>
      <c r="M87" s="68"/>
      <c r="N87" s="215"/>
      <c r="P87" s="216"/>
      <c r="S87" s="374"/>
      <c r="T87" s="374"/>
      <c r="X87" s="84"/>
      <c r="Y87" s="84"/>
      <c r="Z87" s="217"/>
    </row>
    <row r="88" spans="2:26" ht="12.75" customHeight="1" x14ac:dyDescent="0.25">
      <c r="B88" s="216"/>
      <c r="N88" s="217"/>
      <c r="P88" s="216"/>
      <c r="S88" s="374"/>
      <c r="T88" s="374"/>
      <c r="X88" s="82"/>
      <c r="Y88" s="85"/>
      <c r="Z88" s="217"/>
    </row>
    <row r="89" spans="2:26" ht="12.75" customHeight="1" x14ac:dyDescent="0.2">
      <c r="B89" s="218"/>
      <c r="C89" s="219"/>
      <c r="D89" s="219"/>
      <c r="E89" s="219"/>
      <c r="F89" s="219"/>
      <c r="G89" s="219"/>
      <c r="H89" s="219"/>
      <c r="I89" s="219"/>
      <c r="J89" s="219"/>
      <c r="K89" s="219"/>
      <c r="L89" s="219"/>
      <c r="M89" s="219"/>
      <c r="N89" s="220"/>
      <c r="P89" s="218"/>
      <c r="Q89" s="219"/>
      <c r="R89" s="219"/>
      <c r="S89" s="219"/>
      <c r="T89" s="219"/>
      <c r="U89" s="219"/>
      <c r="V89" s="219"/>
      <c r="W89" s="219"/>
      <c r="X89" s="219"/>
      <c r="Y89" s="219"/>
      <c r="Z89" s="220"/>
    </row>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s="67" customFormat="1" ht="11.45" customHeight="1" x14ac:dyDescent="0.2">
      <c r="B96" s="226"/>
      <c r="C96" s="858"/>
      <c r="D96" s="858"/>
      <c r="E96" s="858"/>
      <c r="F96" s="858"/>
      <c r="H96" s="858"/>
      <c r="I96" s="858"/>
      <c r="J96" s="858"/>
      <c r="K96" s="858"/>
      <c r="M96" s="858"/>
      <c r="N96" s="858"/>
      <c r="O96" s="858"/>
      <c r="P96" s="858"/>
      <c r="R96" s="858"/>
      <c r="S96" s="858"/>
      <c r="T96" s="858"/>
      <c r="W96" s="858"/>
      <c r="X96" s="858"/>
      <c r="Y96" s="858"/>
      <c r="Z96" s="227"/>
    </row>
    <row r="97" spans="1:26" ht="56.25" customHeight="1" x14ac:dyDescent="0.2">
      <c r="B97" s="228"/>
      <c r="C97" s="229"/>
      <c r="D97" s="229"/>
      <c r="E97" s="229"/>
      <c r="F97" s="229"/>
      <c r="G97" s="229"/>
      <c r="H97" s="219"/>
      <c r="I97" s="219"/>
      <c r="J97" s="219"/>
      <c r="K97" s="219"/>
      <c r="L97" s="219"/>
      <c r="M97" s="219"/>
      <c r="N97" s="219"/>
      <c r="O97" s="219"/>
      <c r="P97" s="219"/>
      <c r="Q97" s="219"/>
      <c r="R97" s="219"/>
      <c r="S97" s="219"/>
      <c r="T97" s="219"/>
      <c r="U97" s="219"/>
      <c r="V97" s="219"/>
      <c r="W97" s="229"/>
      <c r="X97" s="229"/>
      <c r="Y97" s="229"/>
      <c r="Z97" s="230"/>
    </row>
    <row r="99" spans="1:26" x14ac:dyDescent="0.2">
      <c r="A99" s="66"/>
    </row>
  </sheetData>
  <mergeCells count="65">
    <mergeCell ref="B11:N11"/>
    <mergeCell ref="P11:Z11"/>
    <mergeCell ref="B13:C13"/>
    <mergeCell ref="D13:N13"/>
    <mergeCell ref="V13:W13"/>
    <mergeCell ref="Y13:Z13"/>
    <mergeCell ref="Y16:Z16"/>
    <mergeCell ref="V23:W23"/>
    <mergeCell ref="Y23:Z23"/>
    <mergeCell ref="V17:W17"/>
    <mergeCell ref="Y17:Z17"/>
    <mergeCell ref="V18:W18"/>
    <mergeCell ref="Y18:Z18"/>
    <mergeCell ref="V19:W19"/>
    <mergeCell ref="Y19:Z19"/>
    <mergeCell ref="V20:W20"/>
    <mergeCell ref="Y20:Z20"/>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V26:W26"/>
    <mergeCell ref="Y26:Z26"/>
    <mergeCell ref="V27:W27"/>
    <mergeCell ref="Y27:Z27"/>
    <mergeCell ref="V28:W28"/>
    <mergeCell ref="Y28:Z28"/>
    <mergeCell ref="V29:W29"/>
    <mergeCell ref="Y29:Z29"/>
    <mergeCell ref="V30:W30"/>
    <mergeCell ref="Y30:Z30"/>
    <mergeCell ref="V31:W31"/>
    <mergeCell ref="Y31:Z31"/>
    <mergeCell ref="V32:W32"/>
    <mergeCell ref="Y32:Z32"/>
    <mergeCell ref="V33:W33"/>
    <mergeCell ref="Y33:Z33"/>
    <mergeCell ref="V34:W34"/>
    <mergeCell ref="Y34:Z34"/>
    <mergeCell ref="V35:W35"/>
    <mergeCell ref="Y35:Z35"/>
    <mergeCell ref="P39:Z39"/>
    <mergeCell ref="T83:U84"/>
    <mergeCell ref="C92:F92"/>
    <mergeCell ref="H92:K92"/>
    <mergeCell ref="M92:P92"/>
    <mergeCell ref="R92:T92"/>
    <mergeCell ref="W92:Y92"/>
    <mergeCell ref="C96:F96"/>
    <mergeCell ref="H96:K96"/>
    <mergeCell ref="M96:P96"/>
    <mergeCell ref="R96:T96"/>
    <mergeCell ref="W96:Y96"/>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6C923-BEC4-4C3E-A18B-C79E0C983B03}">
  <sheetPr>
    <tabColor rgb="FF00B0F0"/>
    <pageSetUpPr fitToPage="1"/>
  </sheetPr>
  <dimension ref="A1:AB102"/>
  <sheetViews>
    <sheetView showGridLines="0" view="pageBreakPreview" topLeftCell="A5" zoomScale="40" zoomScaleNormal="40" zoomScaleSheetLayoutView="40" workbookViewId="0">
      <selection activeCell="T5" sqref="T5:T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0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0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626</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626</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B11:Z12"/>
    <mergeCell ref="B15:C20"/>
    <mergeCell ref="D15:Z20"/>
    <mergeCell ref="D27:F28"/>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D868D-85F8-4C7E-AF8C-E8CA0BD7D732}">
  <sheetPr>
    <tabColor rgb="FF00B0F0"/>
    <pageSetUpPr fitToPage="1"/>
  </sheetPr>
  <dimension ref="A1:AB102"/>
  <sheetViews>
    <sheetView showGridLines="0" view="pageBreakPreview" zoomScale="50" zoomScaleNormal="40" zoomScaleSheetLayoutView="50" workbookViewId="0">
      <selection activeCell="T5" sqref="T5:T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0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0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626</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626</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B11:Z12"/>
    <mergeCell ref="B15:C20"/>
    <mergeCell ref="D15:Z20"/>
    <mergeCell ref="D27:F28"/>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9D3C8-BB8A-4096-92F4-64C715306628}">
  <sheetPr>
    <tabColor rgb="FF00B0F0"/>
    <pageSetUpPr fitToPage="1"/>
  </sheetPr>
  <dimension ref="A1:AB102"/>
  <sheetViews>
    <sheetView showGridLines="0" view="pageBreakPreview" zoomScale="40" zoomScaleNormal="40" zoomScaleSheetLayoutView="40" workbookViewId="0">
      <selection activeCell="T5" sqref="T5:T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0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0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626</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626</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323</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B11:Z12"/>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629BA-B485-4EB5-B68F-FC3A87CF327F}">
  <sheetPr>
    <tabColor rgb="FF92D050"/>
    <pageSetUpPr fitToPage="1"/>
  </sheetPr>
  <dimension ref="A1:AB99"/>
  <sheetViews>
    <sheetView showGridLines="0" view="pageBreakPreview" zoomScale="50" zoomScaleNormal="40" zoomScaleSheetLayoutView="50" workbookViewId="0">
      <selection activeCell="Q105" sqref="Q105"/>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95"/>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95"/>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542</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542</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304">
        <f>'03 Desglose'!BX8</f>
        <v>45958</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v>45674</v>
      </c>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792"/>
      <c r="V13" s="981" t="s">
        <v>58</v>
      </c>
      <c r="W13" s="981"/>
      <c r="X13" s="792" t="s">
        <v>67</v>
      </c>
      <c r="Y13" s="981" t="s">
        <v>78</v>
      </c>
      <c r="Z13" s="981"/>
    </row>
    <row r="14" spans="1:28" ht="14.25" customHeight="1" x14ac:dyDescent="0.2">
      <c r="B14" s="950" t="s">
        <v>182</v>
      </c>
      <c r="C14" s="951"/>
      <c r="D14" s="956" t="s">
        <v>285</v>
      </c>
      <c r="E14" s="956"/>
      <c r="F14" s="956"/>
      <c r="G14" s="956"/>
      <c r="H14" s="956"/>
      <c r="I14" s="956"/>
      <c r="J14" s="956"/>
      <c r="K14" s="956"/>
      <c r="L14" s="956"/>
      <c r="M14" s="956"/>
      <c r="N14" s="956"/>
      <c r="P14" s="286"/>
      <c r="Q14" s="793"/>
      <c r="R14" s="793"/>
      <c r="S14" s="793"/>
      <c r="T14" s="793"/>
      <c r="U14" s="793"/>
      <c r="V14" s="957"/>
      <c r="W14" s="957"/>
      <c r="X14" s="965" t="s">
        <v>322</v>
      </c>
      <c r="Y14" s="957"/>
      <c r="Z14" s="957"/>
    </row>
    <row r="15" spans="1:28" ht="19.899999999999999" customHeight="1" x14ac:dyDescent="0.2">
      <c r="B15" s="952"/>
      <c r="C15" s="953"/>
      <c r="D15" s="956"/>
      <c r="E15" s="956"/>
      <c r="F15" s="956"/>
      <c r="G15" s="956"/>
      <c r="H15" s="956"/>
      <c r="I15" s="956"/>
      <c r="J15" s="956"/>
      <c r="K15" s="956"/>
      <c r="L15" s="956"/>
      <c r="M15" s="956"/>
      <c r="N15" s="956"/>
      <c r="O15" s="70"/>
      <c r="P15" s="287"/>
      <c r="Q15" s="793"/>
      <c r="R15" s="793"/>
      <c r="S15" s="968"/>
      <c r="T15" s="969"/>
      <c r="U15" s="794"/>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793"/>
      <c r="R16" s="793"/>
      <c r="S16" s="794"/>
      <c r="T16" s="794"/>
      <c r="U16" s="794"/>
      <c r="V16" s="970"/>
      <c r="W16" s="970"/>
      <c r="X16" s="966"/>
      <c r="Y16" s="957"/>
      <c r="Z16" s="957"/>
    </row>
    <row r="17" spans="2:26" ht="21" customHeight="1" x14ac:dyDescent="0.3">
      <c r="B17" s="952"/>
      <c r="C17" s="953"/>
      <c r="D17" s="956"/>
      <c r="E17" s="956"/>
      <c r="F17" s="956"/>
      <c r="G17" s="956"/>
      <c r="H17" s="956"/>
      <c r="I17" s="956"/>
      <c r="J17" s="956"/>
      <c r="K17" s="956"/>
      <c r="L17" s="956"/>
      <c r="M17" s="956"/>
      <c r="N17" s="956"/>
      <c r="O17" s="70"/>
      <c r="P17" s="287"/>
      <c r="Q17" s="793"/>
      <c r="R17" s="793"/>
      <c r="S17" s="794"/>
      <c r="T17" s="794"/>
      <c r="U17" s="459" t="s">
        <v>300</v>
      </c>
      <c r="V17" s="982">
        <f>1*0.95</f>
        <v>0.95</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793"/>
      <c r="R18" s="793"/>
      <c r="S18" s="794"/>
      <c r="T18" s="794"/>
      <c r="U18" s="794"/>
      <c r="V18" s="970"/>
      <c r="W18" s="970"/>
      <c r="X18" s="966"/>
      <c r="Y18" s="957"/>
      <c r="Z18" s="957"/>
    </row>
    <row r="19" spans="2:26" ht="19.149999999999999" customHeight="1" x14ac:dyDescent="0.2">
      <c r="B19" s="954"/>
      <c r="C19" s="955"/>
      <c r="D19" s="956"/>
      <c r="E19" s="956"/>
      <c r="F19" s="956"/>
      <c r="G19" s="956"/>
      <c r="H19" s="956"/>
      <c r="I19" s="956"/>
      <c r="J19" s="956"/>
      <c r="K19" s="956"/>
      <c r="L19" s="956"/>
      <c r="M19" s="956"/>
      <c r="N19" s="956"/>
      <c r="O19" s="70"/>
      <c r="P19" s="287"/>
      <c r="Q19" s="793"/>
      <c r="R19" s="793"/>
      <c r="S19" s="794"/>
      <c r="T19" s="794"/>
      <c r="U19" s="420"/>
      <c r="V19" s="968"/>
      <c r="W19" s="969"/>
      <c r="X19" s="966"/>
      <c r="Y19" s="984"/>
      <c r="Z19" s="984"/>
    </row>
    <row r="20" spans="2:26" ht="15.6" customHeight="1" x14ac:dyDescent="0.2">
      <c r="B20" s="231"/>
      <c r="C20" s="69"/>
      <c r="D20" s="68" t="s">
        <v>87</v>
      </c>
      <c r="E20" s="68"/>
      <c r="F20" s="68"/>
      <c r="G20" s="68"/>
      <c r="H20" s="83"/>
      <c r="I20" s="68"/>
      <c r="J20" s="68"/>
      <c r="K20" s="70"/>
      <c r="L20" s="70"/>
      <c r="M20" s="70"/>
      <c r="N20" s="214"/>
      <c r="O20" s="70"/>
      <c r="P20" s="287"/>
      <c r="Q20" s="793"/>
      <c r="R20" s="793"/>
      <c r="S20" s="793"/>
      <c r="T20" s="793"/>
      <c r="U20" s="793"/>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793"/>
      <c r="R21" s="793"/>
      <c r="S21" s="793"/>
      <c r="T21" s="793"/>
      <c r="U21" s="793"/>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793"/>
      <c r="R22" s="793"/>
      <c r="S22" s="793"/>
      <c r="T22" s="793"/>
      <c r="X22" s="966"/>
      <c r="Y22" s="421"/>
      <c r="Z22" s="421"/>
    </row>
    <row r="23" spans="2:26" ht="13.9" customHeight="1" x14ac:dyDescent="0.2">
      <c r="B23" s="213"/>
      <c r="C23" s="69"/>
      <c r="D23" s="68"/>
      <c r="E23" s="68"/>
      <c r="F23" s="68"/>
      <c r="G23" s="68"/>
      <c r="H23" s="83"/>
      <c r="I23" s="68"/>
      <c r="J23" s="68"/>
      <c r="K23" s="70"/>
      <c r="L23" s="70"/>
      <c r="M23" s="70"/>
      <c r="N23" s="214"/>
      <c r="O23" s="70"/>
      <c r="P23" s="287"/>
      <c r="Q23" s="793"/>
      <c r="R23" s="793"/>
      <c r="S23" s="793"/>
      <c r="T23" s="793"/>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793"/>
      <c r="R24" s="793"/>
      <c r="S24" s="793"/>
      <c r="T24" s="793"/>
      <c r="U24" s="793"/>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793"/>
      <c r="R25" s="793"/>
      <c r="S25" s="793"/>
      <c r="T25" s="793"/>
      <c r="U25" s="793"/>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793"/>
      <c r="R26" s="793"/>
      <c r="S26" s="793"/>
      <c r="T26" s="793"/>
      <c r="U26" s="793"/>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793"/>
      <c r="R27" s="793"/>
      <c r="S27" s="793"/>
      <c r="T27" s="793"/>
      <c r="U27" s="793"/>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793"/>
      <c r="R28" s="793"/>
      <c r="S28" s="793"/>
      <c r="T28" s="793"/>
      <c r="U28" s="793"/>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793"/>
      <c r="R29" s="793"/>
      <c r="S29" s="793"/>
      <c r="T29" s="793"/>
      <c r="U29" s="793"/>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793"/>
      <c r="R30" s="793"/>
      <c r="S30" s="793"/>
      <c r="T30" s="793"/>
      <c r="U30" s="793"/>
      <c r="V30" s="957"/>
      <c r="W30" s="957"/>
      <c r="X30" s="966"/>
      <c r="Y30" s="957"/>
      <c r="Z30" s="957"/>
    </row>
    <row r="31" spans="2:26" ht="13.9" customHeight="1" x14ac:dyDescent="0.2">
      <c r="B31" s="213"/>
      <c r="C31" s="69"/>
      <c r="D31" s="68"/>
      <c r="E31" s="68"/>
      <c r="F31" s="68"/>
      <c r="G31" s="68"/>
      <c r="H31" s="83"/>
      <c r="I31" s="68"/>
      <c r="J31" s="68"/>
      <c r="K31" s="68"/>
      <c r="L31" s="68"/>
      <c r="M31" s="68"/>
      <c r="N31" s="215"/>
      <c r="P31" s="287"/>
      <c r="Q31" s="793"/>
      <c r="R31" s="793"/>
      <c r="S31" s="793"/>
      <c r="T31" s="793"/>
      <c r="U31" s="793"/>
      <c r="V31" s="957"/>
      <c r="W31" s="957"/>
      <c r="X31" s="966"/>
      <c r="Y31" s="957"/>
      <c r="Z31" s="957"/>
    </row>
    <row r="32" spans="2:26" ht="13.9" customHeight="1" x14ac:dyDescent="0.2">
      <c r="B32" s="213"/>
      <c r="C32" s="69"/>
      <c r="D32" s="68"/>
      <c r="E32" s="68"/>
      <c r="F32" s="68"/>
      <c r="G32" s="68"/>
      <c r="H32" s="83"/>
      <c r="I32" s="68"/>
      <c r="J32" s="68"/>
      <c r="K32" s="68"/>
      <c r="L32" s="68"/>
      <c r="M32" s="68"/>
      <c r="N32" s="215"/>
      <c r="P32" s="287"/>
      <c r="Q32" s="793"/>
      <c r="R32" s="793"/>
      <c r="S32" s="793"/>
      <c r="T32" s="793"/>
      <c r="U32" s="793"/>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793"/>
      <c r="R33" s="793"/>
      <c r="S33" s="793"/>
      <c r="T33" s="793"/>
      <c r="U33" s="793"/>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793"/>
      <c r="R34" s="793"/>
      <c r="S34" s="793"/>
      <c r="T34" s="793"/>
      <c r="U34" s="793"/>
      <c r="V34" s="957"/>
      <c r="W34" s="957"/>
      <c r="X34" s="967"/>
      <c r="Y34" s="957"/>
      <c r="Z34" s="957"/>
    </row>
    <row r="35" spans="2:26" ht="20.45" customHeight="1" x14ac:dyDescent="0.25">
      <c r="B35" s="213"/>
      <c r="C35" s="69"/>
      <c r="D35" s="68"/>
      <c r="E35" s="68"/>
      <c r="F35" s="68"/>
      <c r="G35" s="68"/>
      <c r="H35" s="83"/>
      <c r="I35" s="68"/>
      <c r="J35" s="68"/>
      <c r="K35" s="68"/>
      <c r="L35" s="68"/>
      <c r="M35" s="68"/>
      <c r="N35" s="215"/>
      <c r="P35" s="288"/>
      <c r="Q35" s="289"/>
      <c r="R35" s="290"/>
      <c r="S35" s="291"/>
      <c r="T35" s="292"/>
      <c r="U35" s="293" t="s">
        <v>76</v>
      </c>
      <c r="V35" s="958">
        <f>SUM(V17:W19)</f>
        <v>0.95</v>
      </c>
      <c r="W35" s="958"/>
      <c r="X35" s="294"/>
      <c r="Y35" s="959"/>
      <c r="Z35" s="960"/>
    </row>
    <row r="36" spans="2:26" ht="13.9" customHeight="1" x14ac:dyDescent="0.2">
      <c r="B36" s="213"/>
      <c r="C36" s="69"/>
      <c r="D36" s="68"/>
      <c r="E36" s="68"/>
      <c r="F36" s="68"/>
      <c r="G36" s="68"/>
      <c r="H36" s="83"/>
      <c r="I36" s="68"/>
      <c r="J36" s="68"/>
      <c r="K36" s="68"/>
      <c r="L36" s="68"/>
      <c r="M36" s="68"/>
      <c r="N36" s="215"/>
      <c r="P36" s="216"/>
      <c r="X36" s="84"/>
      <c r="Y36" s="84"/>
      <c r="Z36" s="217"/>
    </row>
    <row r="37" spans="2:26" ht="13.9" customHeight="1"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999" t="s">
        <v>75</v>
      </c>
      <c r="Q39" s="999"/>
      <c r="R39" s="999"/>
      <c r="S39" s="999"/>
      <c r="T39" s="999"/>
      <c r="U39" s="999"/>
      <c r="V39" s="999"/>
      <c r="W39" s="999"/>
      <c r="X39" s="999"/>
      <c r="Y39" s="999"/>
      <c r="Z39" s="999"/>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t="s">
        <v>272</v>
      </c>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x14ac:dyDescent="0.2">
      <c r="B75" s="213"/>
      <c r="C75" s="69"/>
      <c r="D75" s="68"/>
      <c r="E75" s="68"/>
      <c r="F75" s="68"/>
      <c r="G75" s="68"/>
      <c r="H75" s="83"/>
      <c r="I75" s="68"/>
      <c r="J75" s="68"/>
      <c r="K75" s="68"/>
      <c r="L75" s="68"/>
      <c r="M75" s="68"/>
      <c r="N75" s="215"/>
      <c r="P75" s="216"/>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x14ac:dyDescent="0.2">
      <c r="B78" s="213"/>
      <c r="C78" s="69"/>
      <c r="D78" s="68"/>
      <c r="E78" s="68"/>
      <c r="F78" s="68"/>
      <c r="G78" s="68"/>
      <c r="H78" s="83"/>
      <c r="I78" s="68"/>
      <c r="J78" s="68"/>
      <c r="K78" s="68"/>
      <c r="L78" s="68"/>
      <c r="M78" s="68"/>
      <c r="N78" s="215"/>
      <c r="P78" s="216"/>
      <c r="X78" s="84"/>
      <c r="Y78" s="84"/>
      <c r="Z78" s="217"/>
    </row>
    <row r="79" spans="2:26" x14ac:dyDescent="0.2">
      <c r="B79" s="213"/>
      <c r="C79" s="69"/>
      <c r="D79" s="68"/>
      <c r="E79" s="68"/>
      <c r="F79" s="68"/>
      <c r="G79" s="68"/>
      <c r="H79" s="83"/>
      <c r="I79" s="68"/>
      <c r="J79" s="68"/>
      <c r="K79" s="68"/>
      <c r="L79" s="68"/>
      <c r="M79" s="68"/>
      <c r="N79" s="215"/>
      <c r="P79" s="216"/>
      <c r="X79" s="84"/>
      <c r="Y79" s="84"/>
      <c r="Z79" s="217"/>
    </row>
    <row r="80" spans="2:26" x14ac:dyDescent="0.2">
      <c r="B80" s="213"/>
      <c r="C80" s="69"/>
      <c r="D80" s="68"/>
      <c r="E80" s="68"/>
      <c r="F80" s="68"/>
      <c r="G80" s="68"/>
      <c r="H80" s="83"/>
      <c r="I80" s="68"/>
      <c r="J80" s="68"/>
      <c r="K80" s="68"/>
      <c r="L80" s="68"/>
      <c r="M80" s="68"/>
      <c r="N80" s="215"/>
      <c r="P80" s="216"/>
      <c r="X80" s="84"/>
      <c r="Y80" s="84"/>
      <c r="Z80" s="217"/>
    </row>
    <row r="81" spans="2:26" x14ac:dyDescent="0.2">
      <c r="B81" s="213"/>
      <c r="C81" s="69"/>
      <c r="D81" s="68"/>
      <c r="E81" s="68"/>
      <c r="F81" s="68"/>
      <c r="G81" s="68"/>
      <c r="H81" s="83"/>
      <c r="I81" s="68"/>
      <c r="J81" s="68"/>
      <c r="K81" s="68"/>
      <c r="L81" s="68"/>
      <c r="M81" s="68"/>
      <c r="N81" s="215"/>
      <c r="P81" s="216"/>
      <c r="X81" s="84"/>
      <c r="Y81" s="84"/>
      <c r="Z81" s="217"/>
    </row>
    <row r="82" spans="2:26" x14ac:dyDescent="0.2">
      <c r="B82" s="213"/>
      <c r="C82" s="69"/>
      <c r="D82" s="68"/>
      <c r="E82" s="68"/>
      <c r="F82" s="68"/>
      <c r="G82" s="68"/>
      <c r="H82" s="83"/>
      <c r="I82" s="68"/>
      <c r="J82" s="68"/>
      <c r="K82" s="68"/>
      <c r="L82" s="68"/>
      <c r="M82" s="68"/>
      <c r="N82" s="215"/>
      <c r="P82" s="216"/>
      <c r="X82" s="84"/>
      <c r="Y82" s="84"/>
      <c r="Z82" s="217"/>
    </row>
    <row r="83" spans="2:26" x14ac:dyDescent="0.2">
      <c r="B83" s="213"/>
      <c r="C83" s="69"/>
      <c r="D83" s="68"/>
      <c r="E83" s="68"/>
      <c r="F83" s="68"/>
      <c r="G83" s="68"/>
      <c r="H83" s="83"/>
      <c r="I83" s="68"/>
      <c r="J83" s="68"/>
      <c r="K83" s="68"/>
      <c r="L83" s="68"/>
      <c r="M83" s="68"/>
      <c r="N83" s="215"/>
      <c r="P83" s="216"/>
      <c r="T83" s="998"/>
      <c r="U83" s="964"/>
      <c r="X83" s="84"/>
      <c r="Y83" s="84"/>
      <c r="Z83" s="217"/>
    </row>
    <row r="84" spans="2:26" x14ac:dyDescent="0.2">
      <c r="B84" s="213"/>
      <c r="C84" s="69"/>
      <c r="D84" s="68"/>
      <c r="E84" s="68"/>
      <c r="F84" s="68"/>
      <c r="G84" s="68"/>
      <c r="H84" s="83"/>
      <c r="I84" s="68"/>
      <c r="J84" s="68"/>
      <c r="K84" s="68"/>
      <c r="L84" s="68"/>
      <c r="M84" s="68"/>
      <c r="N84" s="215"/>
      <c r="P84" s="216"/>
      <c r="T84" s="964"/>
      <c r="U84" s="964"/>
      <c r="X84" s="84"/>
      <c r="Y84" s="84"/>
      <c r="Z84" s="217"/>
    </row>
    <row r="85" spans="2:26" x14ac:dyDescent="0.2">
      <c r="B85" s="213"/>
      <c r="C85" s="69"/>
      <c r="D85" s="68"/>
      <c r="E85" s="68"/>
      <c r="F85" s="68"/>
      <c r="G85" s="68"/>
      <c r="H85" s="83"/>
      <c r="I85" s="68"/>
      <c r="J85" s="68"/>
      <c r="K85" s="68"/>
      <c r="L85" s="68"/>
      <c r="M85" s="68"/>
      <c r="N85" s="215"/>
      <c r="P85" s="216"/>
      <c r="X85" s="84"/>
      <c r="Y85" s="84"/>
      <c r="Z85" s="217"/>
    </row>
    <row r="86" spans="2:26" x14ac:dyDescent="0.2">
      <c r="B86" s="213"/>
      <c r="C86" s="69"/>
      <c r="D86" s="68"/>
      <c r="E86" s="68"/>
      <c r="F86" s="68"/>
      <c r="G86" s="68"/>
      <c r="H86" s="83"/>
      <c r="I86" s="68"/>
      <c r="J86" s="68"/>
      <c r="K86" s="68"/>
      <c r="L86" s="68"/>
      <c r="M86" s="68"/>
      <c r="N86" s="215"/>
      <c r="P86" s="216"/>
      <c r="X86" s="84"/>
      <c r="Y86" s="84"/>
      <c r="Z86" s="217"/>
    </row>
    <row r="87" spans="2:26" ht="16.5" customHeight="1" x14ac:dyDescent="0.25">
      <c r="B87" s="213"/>
      <c r="C87" s="69"/>
      <c r="D87" s="68"/>
      <c r="E87" s="68"/>
      <c r="F87" s="68"/>
      <c r="G87" s="68"/>
      <c r="H87" s="83"/>
      <c r="I87" s="68"/>
      <c r="J87" s="68"/>
      <c r="K87" s="68"/>
      <c r="L87" s="68"/>
      <c r="M87" s="68"/>
      <c r="N87" s="215"/>
      <c r="P87" s="216"/>
      <c r="S87" s="374"/>
      <c r="T87" s="374"/>
      <c r="X87" s="84"/>
      <c r="Y87" s="84"/>
      <c r="Z87" s="217"/>
    </row>
    <row r="88" spans="2:26" ht="12.75" customHeight="1" x14ac:dyDescent="0.25">
      <c r="B88" s="216"/>
      <c r="N88" s="217"/>
      <c r="P88" s="216"/>
      <c r="S88" s="374"/>
      <c r="T88" s="374"/>
      <c r="X88" s="82"/>
      <c r="Y88" s="85"/>
      <c r="Z88" s="217"/>
    </row>
    <row r="89" spans="2:26" ht="12.75" customHeight="1" x14ac:dyDescent="0.2">
      <c r="B89" s="218"/>
      <c r="C89" s="219"/>
      <c r="D89" s="219"/>
      <c r="E89" s="219"/>
      <c r="F89" s="219"/>
      <c r="G89" s="219"/>
      <c r="H89" s="219"/>
      <c r="I89" s="219"/>
      <c r="J89" s="219"/>
      <c r="K89" s="219"/>
      <c r="L89" s="219"/>
      <c r="M89" s="219"/>
      <c r="N89" s="220"/>
      <c r="P89" s="218"/>
      <c r="Q89" s="219"/>
      <c r="R89" s="219"/>
      <c r="S89" s="219"/>
      <c r="T89" s="219"/>
      <c r="U89" s="219"/>
      <c r="V89" s="219"/>
      <c r="W89" s="219"/>
      <c r="X89" s="219"/>
      <c r="Y89" s="219"/>
      <c r="Z89" s="220"/>
    </row>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s="67" customFormat="1" ht="11.45" customHeight="1" x14ac:dyDescent="0.2">
      <c r="B96" s="226"/>
      <c r="C96" s="858"/>
      <c r="D96" s="858"/>
      <c r="E96" s="858"/>
      <c r="F96" s="858"/>
      <c r="H96" s="858"/>
      <c r="I96" s="858"/>
      <c r="J96" s="858"/>
      <c r="K96" s="858"/>
      <c r="M96" s="858"/>
      <c r="N96" s="858"/>
      <c r="O96" s="858"/>
      <c r="P96" s="858"/>
      <c r="R96" s="858"/>
      <c r="S96" s="858"/>
      <c r="T96" s="858"/>
      <c r="W96" s="858"/>
      <c r="X96" s="858"/>
      <c r="Y96" s="858"/>
      <c r="Z96" s="227"/>
    </row>
    <row r="97" spans="1:26" ht="56.25" customHeight="1" x14ac:dyDescent="0.2">
      <c r="B97" s="228"/>
      <c r="C97" s="229"/>
      <c r="D97" s="229"/>
      <c r="E97" s="229"/>
      <c r="F97" s="229"/>
      <c r="G97" s="229"/>
      <c r="H97" s="219"/>
      <c r="I97" s="219"/>
      <c r="J97" s="219"/>
      <c r="K97" s="219"/>
      <c r="L97" s="219"/>
      <c r="M97" s="219"/>
      <c r="N97" s="219"/>
      <c r="O97" s="219"/>
      <c r="P97" s="219"/>
      <c r="Q97" s="219"/>
      <c r="R97" s="219"/>
      <c r="S97" s="219"/>
      <c r="T97" s="219"/>
      <c r="U97" s="219"/>
      <c r="V97" s="219"/>
      <c r="W97" s="229"/>
      <c r="X97" s="229"/>
      <c r="Y97" s="229"/>
      <c r="Z97" s="230"/>
    </row>
    <row r="99" spans="1:26" x14ac:dyDescent="0.2">
      <c r="A99" s="66"/>
    </row>
  </sheetData>
  <mergeCells count="65">
    <mergeCell ref="C96:F96"/>
    <mergeCell ref="H96:K96"/>
    <mergeCell ref="M96:P96"/>
    <mergeCell ref="R96:T96"/>
    <mergeCell ref="W96:Y96"/>
    <mergeCell ref="V35:W35"/>
    <mergeCell ref="Y35:Z35"/>
    <mergeCell ref="P39:Z39"/>
    <mergeCell ref="T83:U84"/>
    <mergeCell ref="C92:F92"/>
    <mergeCell ref="H92:K92"/>
    <mergeCell ref="M92:P92"/>
    <mergeCell ref="R92:T92"/>
    <mergeCell ref="W92:Y92"/>
    <mergeCell ref="V32:W32"/>
    <mergeCell ref="Y32:Z32"/>
    <mergeCell ref="V33:W33"/>
    <mergeCell ref="Y33:Z33"/>
    <mergeCell ref="V34:W34"/>
    <mergeCell ref="Y34:Z34"/>
    <mergeCell ref="V29:W29"/>
    <mergeCell ref="Y29:Z29"/>
    <mergeCell ref="V30:W30"/>
    <mergeCell ref="Y30:Z30"/>
    <mergeCell ref="V31:W31"/>
    <mergeCell ref="Y31:Z31"/>
    <mergeCell ref="V26:W26"/>
    <mergeCell ref="Y26:Z26"/>
    <mergeCell ref="V27:W27"/>
    <mergeCell ref="Y27:Z27"/>
    <mergeCell ref="V28:W28"/>
    <mergeCell ref="Y28:Z28"/>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Y16:Z16"/>
    <mergeCell ref="V23:W23"/>
    <mergeCell ref="Y23:Z23"/>
    <mergeCell ref="V17:W17"/>
    <mergeCell ref="Y17:Z17"/>
    <mergeCell ref="V18:W18"/>
    <mergeCell ref="Y18:Z18"/>
    <mergeCell ref="V19:W19"/>
    <mergeCell ref="Y19:Z19"/>
    <mergeCell ref="V20:W20"/>
    <mergeCell ref="Y20:Z20"/>
    <mergeCell ref="B11:N11"/>
    <mergeCell ref="P11:Z11"/>
    <mergeCell ref="B13:C13"/>
    <mergeCell ref="D13:N13"/>
    <mergeCell ref="V13:W13"/>
    <mergeCell ref="Y13:Z13"/>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2F9B7-0BE3-4CC6-8C6E-8BC6E34C5683}">
  <sheetPr>
    <tabColor rgb="FF92D050"/>
    <pageSetUpPr fitToPage="1"/>
  </sheetPr>
  <dimension ref="A1:AB102"/>
  <sheetViews>
    <sheetView showGridLines="0" view="pageBreakPreview" zoomScale="50" zoomScaleNormal="40" zoomScaleSheetLayoutView="50" workbookViewId="0">
      <selection activeCell="Q105" sqref="Q105"/>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95"/>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95"/>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542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542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8B9E9-083E-4D84-82C2-F324A7F4E816}">
  <sheetPr>
    <tabColor rgb="FF92D050"/>
    <pageSetUpPr fitToPage="1"/>
  </sheetPr>
  <dimension ref="A1:AB102"/>
  <sheetViews>
    <sheetView showGridLines="0" view="pageBreakPreview" topLeftCell="A58" zoomScale="50" zoomScaleNormal="40" zoomScaleSheetLayoutView="50" workbookViewId="0">
      <selection activeCell="Q105" sqref="Q105"/>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95"/>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95"/>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542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542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AF2F8-6439-41BE-B226-0D1B4F0FF759}">
  <sheetPr>
    <tabColor rgb="FF92D050"/>
    <pageSetUpPr fitToPage="1"/>
  </sheetPr>
  <dimension ref="A1:AB102"/>
  <sheetViews>
    <sheetView showGridLines="0" view="pageBreakPreview" topLeftCell="A43" zoomScale="40" zoomScaleNormal="40" zoomScaleSheetLayoutView="40" workbookViewId="0">
      <selection activeCell="Q105" sqref="Q105"/>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95"/>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95"/>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542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542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323</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DEF67-6AB3-4548-8B08-B77C4B48C3CF}">
  <sheetPr>
    <tabColor rgb="FF00B0F0"/>
    <pageSetUpPr fitToPage="1"/>
  </sheetPr>
  <dimension ref="A1:AB96"/>
  <sheetViews>
    <sheetView showGridLines="0" view="pageBreakPreview" topLeftCell="F1" zoomScale="50" zoomScaleNormal="40" zoomScaleSheetLayoutView="50"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04"/>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04"/>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'[7]03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'[7]03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'[7]03 Desglose'!$C$8</f>
        <v>GRUPO DAGS S.A. DE C.V.</v>
      </c>
      <c r="E7" s="296"/>
      <c r="F7" s="296"/>
      <c r="G7" s="302"/>
      <c r="H7" s="298"/>
      <c r="I7" s="284"/>
      <c r="J7" s="284"/>
      <c r="K7" s="296"/>
      <c r="L7" s="298"/>
      <c r="M7" s="298"/>
      <c r="N7" s="290"/>
      <c r="O7" s="299"/>
      <c r="P7" s="299"/>
      <c r="Q7" s="284"/>
      <c r="R7" s="284"/>
      <c r="S7" s="290" t="s">
        <v>39</v>
      </c>
      <c r="T7" s="300" t="str">
        <f>'[7]03 Desglose'!$H$8</f>
        <v>NORMAL</v>
      </c>
      <c r="U7" s="298"/>
      <c r="V7" s="298"/>
      <c r="W7" s="290" t="s">
        <v>40</v>
      </c>
      <c r="X7" s="304">
        <f>'03 Desglose f'!CF8</f>
        <v>45986</v>
      </c>
      <c r="Y7" s="298"/>
      <c r="Z7" s="301"/>
    </row>
    <row r="8" spans="1:28" ht="15" x14ac:dyDescent="0.2">
      <c r="B8" s="305" t="s">
        <v>41</v>
      </c>
      <c r="C8" s="298"/>
      <c r="D8" s="297" t="str">
        <f>'[7]03 Desglose'!$C$9</f>
        <v xml:space="preserve">CIMENTACIÓN Y ESTRUCTURA </v>
      </c>
      <c r="E8" s="298"/>
      <c r="F8" s="298"/>
      <c r="G8" s="298"/>
      <c r="H8" s="306"/>
      <c r="I8" s="298"/>
      <c r="J8" s="298"/>
      <c r="K8" s="298"/>
      <c r="L8" s="298"/>
      <c r="M8" s="298"/>
      <c r="N8" s="298"/>
      <c r="O8" s="298"/>
      <c r="P8" s="298"/>
      <c r="Q8" s="290"/>
      <c r="R8" s="284"/>
      <c r="S8" s="303" t="s">
        <v>42</v>
      </c>
      <c r="T8" s="300" t="str">
        <f>'[7]03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 x14ac:dyDescent="0.25">
      <c r="B11" s="973" t="s">
        <v>82</v>
      </c>
      <c r="C11" s="974"/>
      <c r="D11" s="974"/>
      <c r="E11" s="974"/>
      <c r="F11" s="974"/>
      <c r="G11" s="974"/>
      <c r="H11" s="974"/>
      <c r="I11" s="974"/>
      <c r="J11" s="974"/>
      <c r="K11" s="974"/>
      <c r="L11" s="974"/>
      <c r="M11" s="974"/>
      <c r="N11" s="975"/>
      <c r="P11" s="1005" t="s">
        <v>81</v>
      </c>
      <c r="Q11" s="1006"/>
      <c r="R11" s="1006"/>
      <c r="S11" s="1006"/>
      <c r="T11" s="1006"/>
      <c r="U11" s="1006"/>
      <c r="V11" s="1006"/>
      <c r="W11" s="1006"/>
      <c r="X11" s="1006"/>
      <c r="Y11" s="1006"/>
      <c r="Z11" s="1007"/>
    </row>
    <row r="12" spans="1:28" ht="14.25" x14ac:dyDescent="0.2">
      <c r="B12" s="216"/>
      <c r="D12" s="341"/>
      <c r="E12" s="342"/>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1035" t="s">
        <v>226</v>
      </c>
      <c r="Q13" s="1063"/>
      <c r="R13" s="1063"/>
      <c r="S13" s="1063"/>
      <c r="T13" s="1036"/>
      <c r="U13" s="800"/>
      <c r="V13" s="981" t="s">
        <v>65</v>
      </c>
      <c r="W13" s="981"/>
      <c r="X13" s="800" t="s">
        <v>67</v>
      </c>
      <c r="Y13" s="981" t="s">
        <v>78</v>
      </c>
      <c r="Z13" s="981"/>
    </row>
    <row r="14" spans="1:28" ht="14.25" customHeight="1" x14ac:dyDescent="0.2">
      <c r="B14" s="950" t="s">
        <v>188</v>
      </c>
      <c r="C14" s="951"/>
      <c r="D14" s="956" t="s">
        <v>190</v>
      </c>
      <c r="E14" s="956"/>
      <c r="F14" s="956"/>
      <c r="G14" s="956"/>
      <c r="H14" s="956"/>
      <c r="I14" s="956"/>
      <c r="J14" s="956"/>
      <c r="K14" s="956"/>
      <c r="L14" s="956"/>
      <c r="M14" s="956"/>
      <c r="N14" s="956"/>
      <c r="P14" s="495"/>
      <c r="Q14" s="495"/>
      <c r="R14" s="495"/>
      <c r="S14" s="495"/>
      <c r="T14" s="495"/>
      <c r="U14" s="802"/>
      <c r="V14" s="971"/>
      <c r="W14" s="971"/>
      <c r="X14" s="1055" t="s">
        <v>63</v>
      </c>
      <c r="Y14" s="971"/>
      <c r="Z14" s="971"/>
    </row>
    <row r="15" spans="1:28" ht="19.899999999999999" customHeight="1" x14ac:dyDescent="0.25">
      <c r="B15" s="952"/>
      <c r="C15" s="953"/>
      <c r="D15" s="956"/>
      <c r="E15" s="956"/>
      <c r="F15" s="956"/>
      <c r="G15" s="956"/>
      <c r="H15" s="956"/>
      <c r="I15" s="956"/>
      <c r="J15" s="956"/>
      <c r="K15" s="956"/>
      <c r="L15" s="956"/>
      <c r="M15" s="956"/>
      <c r="N15" s="956"/>
      <c r="O15" s="70"/>
      <c r="P15" s="802"/>
      <c r="Q15" s="802"/>
      <c r="R15" s="802"/>
      <c r="S15" s="802"/>
      <c r="T15" s="802"/>
      <c r="U15" s="496"/>
      <c r="V15" s="1115"/>
      <c r="W15" s="1115"/>
      <c r="X15" s="1056"/>
      <c r="Y15" s="1114"/>
      <c r="Z15" s="1114"/>
    </row>
    <row r="16" spans="1:28" ht="15" customHeight="1" x14ac:dyDescent="0.25">
      <c r="B16" s="952"/>
      <c r="C16" s="953"/>
      <c r="D16" s="956"/>
      <c r="E16" s="956"/>
      <c r="F16" s="956"/>
      <c r="G16" s="956"/>
      <c r="H16" s="956"/>
      <c r="I16" s="956"/>
      <c r="J16" s="956"/>
      <c r="K16" s="956"/>
      <c r="L16" s="956"/>
      <c r="M16" s="956"/>
      <c r="N16" s="956"/>
      <c r="O16" s="70"/>
      <c r="P16" s="802"/>
      <c r="Q16" s="1116" t="s">
        <v>549</v>
      </c>
      <c r="R16" s="1117"/>
      <c r="S16" s="1117"/>
      <c r="T16" s="1117"/>
      <c r="U16" s="805"/>
      <c r="V16" s="1115"/>
      <c r="W16" s="1115"/>
      <c r="X16" s="1056"/>
      <c r="Y16" s="971"/>
      <c r="Z16" s="971"/>
    </row>
    <row r="17" spans="2:26" ht="21" customHeight="1" x14ac:dyDescent="0.2">
      <c r="B17" s="952"/>
      <c r="C17" s="953"/>
      <c r="D17" s="956"/>
      <c r="E17" s="956"/>
      <c r="F17" s="956"/>
      <c r="G17" s="956"/>
      <c r="H17" s="956"/>
      <c r="I17" s="956"/>
      <c r="J17" s="956"/>
      <c r="K17" s="956"/>
      <c r="L17" s="956"/>
      <c r="M17" s="956"/>
      <c r="N17" s="956"/>
      <c r="O17" s="70"/>
      <c r="P17" s="802"/>
      <c r="Q17" s="802"/>
      <c r="R17" s="802"/>
      <c r="S17" s="802"/>
      <c r="T17" s="802"/>
      <c r="U17" s="497"/>
      <c r="V17" s="1051"/>
      <c r="W17" s="1052"/>
      <c r="X17" s="1056"/>
      <c r="Y17" s="971"/>
      <c r="Z17" s="971"/>
    </row>
    <row r="18" spans="2:26" ht="15" customHeight="1" x14ac:dyDescent="0.25">
      <c r="B18" s="952"/>
      <c r="C18" s="953"/>
      <c r="D18" s="956"/>
      <c r="E18" s="956"/>
      <c r="F18" s="956"/>
      <c r="G18" s="956"/>
      <c r="H18" s="956"/>
      <c r="I18" s="956"/>
      <c r="J18" s="956"/>
      <c r="K18" s="956"/>
      <c r="L18" s="956"/>
      <c r="M18" s="956"/>
      <c r="N18" s="956"/>
      <c r="O18" s="70"/>
      <c r="P18" s="802"/>
      <c r="Q18" s="802"/>
      <c r="R18" s="802"/>
      <c r="S18" s="802"/>
      <c r="T18" s="802"/>
      <c r="U18" s="805" t="s">
        <v>548</v>
      </c>
      <c r="V18" s="1054">
        <f>1841.76*0.05</f>
        <v>92.088000000000008</v>
      </c>
      <c r="W18" s="1054"/>
      <c r="X18" s="1056"/>
      <c r="Y18" s="1111" t="s">
        <v>268</v>
      </c>
      <c r="Z18" s="1111"/>
    </row>
    <row r="19" spans="2:26" ht="19.149999999999999" customHeight="1" x14ac:dyDescent="0.25">
      <c r="B19" s="954"/>
      <c r="C19" s="955"/>
      <c r="D19" s="956"/>
      <c r="E19" s="956"/>
      <c r="F19" s="956"/>
      <c r="G19" s="956"/>
      <c r="H19" s="956"/>
      <c r="I19" s="956"/>
      <c r="J19" s="956"/>
      <c r="K19" s="956"/>
      <c r="L19" s="956"/>
      <c r="M19" s="956"/>
      <c r="N19" s="956"/>
      <c r="O19" s="70"/>
      <c r="P19" s="802"/>
      <c r="Q19" s="802"/>
      <c r="R19" s="802"/>
      <c r="S19" s="802"/>
      <c r="T19" s="802"/>
      <c r="U19" s="498"/>
      <c r="V19" s="1112"/>
      <c r="W19" s="1113"/>
      <c r="X19" s="1056"/>
      <c r="Y19" s="1114"/>
      <c r="Z19" s="1114"/>
    </row>
    <row r="20" spans="2:26" ht="15.6" customHeight="1" x14ac:dyDescent="0.25">
      <c r="B20" s="231"/>
      <c r="C20" s="69"/>
      <c r="D20" s="68"/>
      <c r="E20" s="68"/>
      <c r="F20" s="68"/>
      <c r="G20" s="68"/>
      <c r="H20" s="83"/>
      <c r="I20" s="68"/>
      <c r="J20" s="68"/>
      <c r="K20" s="70"/>
      <c r="L20" s="70"/>
      <c r="M20" s="70"/>
      <c r="N20" s="214"/>
      <c r="O20" s="70"/>
      <c r="P20" s="499"/>
      <c r="Q20" s="500"/>
      <c r="R20" s="500"/>
      <c r="S20" s="500"/>
      <c r="T20" s="500"/>
      <c r="U20" s="802"/>
      <c r="V20" s="1029"/>
      <c r="W20" s="971"/>
      <c r="X20" s="1056"/>
      <c r="Y20" s="1113"/>
      <c r="Z20" s="1113"/>
    </row>
    <row r="21" spans="2:26" ht="15.75" x14ac:dyDescent="0.25">
      <c r="B21" s="947" t="s">
        <v>77</v>
      </c>
      <c r="C21" s="948"/>
      <c r="D21" s="948"/>
      <c r="E21" s="948"/>
      <c r="F21" s="948"/>
      <c r="G21" s="948"/>
      <c r="H21" s="948"/>
      <c r="I21" s="948"/>
      <c r="J21" s="948"/>
      <c r="K21" s="948"/>
      <c r="L21" s="948"/>
      <c r="M21" s="948"/>
      <c r="N21" s="949"/>
      <c r="O21" s="70"/>
      <c r="P21" s="499"/>
      <c r="Q21" s="802"/>
      <c r="R21" s="802"/>
      <c r="S21" s="802"/>
      <c r="T21" s="802"/>
      <c r="U21" s="802"/>
      <c r="V21" s="971"/>
      <c r="W21" s="971"/>
      <c r="X21" s="1056"/>
      <c r="Y21" s="971"/>
      <c r="Z21" s="971"/>
    </row>
    <row r="22" spans="2:26" ht="14.25" x14ac:dyDescent="0.2">
      <c r="B22" s="213"/>
      <c r="C22" s="69"/>
      <c r="D22" s="68"/>
      <c r="E22" s="68"/>
      <c r="F22" s="68"/>
      <c r="G22" s="68"/>
      <c r="H22" s="83"/>
      <c r="I22" s="68"/>
      <c r="J22" s="68"/>
      <c r="K22" s="70"/>
      <c r="L22" s="70"/>
      <c r="M22" s="70"/>
      <c r="N22" s="214"/>
      <c r="O22" s="70"/>
      <c r="P22" s="499"/>
      <c r="Q22" s="802"/>
      <c r="R22" s="802"/>
      <c r="S22" s="802"/>
      <c r="T22" s="802"/>
      <c r="U22" s="802"/>
      <c r="V22" s="421"/>
      <c r="W22" s="421"/>
      <c r="X22" s="1056"/>
      <c r="Y22" s="971"/>
      <c r="Z22" s="971"/>
    </row>
    <row r="23" spans="2:26" ht="14.25" x14ac:dyDescent="0.2">
      <c r="B23" s="213"/>
      <c r="C23" s="69"/>
      <c r="D23" s="68"/>
      <c r="E23" s="68"/>
      <c r="F23" s="68"/>
      <c r="G23" s="68"/>
      <c r="H23" s="83"/>
      <c r="I23" s="68"/>
      <c r="J23" s="68"/>
      <c r="K23" s="70"/>
      <c r="L23" s="70"/>
      <c r="M23" s="70"/>
      <c r="N23" s="214"/>
      <c r="O23" s="70"/>
      <c r="P23" s="499"/>
      <c r="Q23" s="802"/>
      <c r="R23" s="802"/>
      <c r="S23" s="802"/>
      <c r="T23" s="802"/>
      <c r="U23" s="802"/>
      <c r="V23" s="971"/>
      <c r="W23" s="971"/>
      <c r="X23" s="1056"/>
      <c r="Y23" s="971"/>
      <c r="Z23" s="971"/>
    </row>
    <row r="24" spans="2:26" ht="14.25" x14ac:dyDescent="0.2">
      <c r="B24" s="213"/>
      <c r="C24" s="69"/>
      <c r="D24" s="68"/>
      <c r="E24" s="68"/>
      <c r="F24" s="68"/>
      <c r="G24" s="68"/>
      <c r="H24" s="83"/>
      <c r="I24" s="68"/>
      <c r="J24" s="68"/>
      <c r="K24" s="70"/>
      <c r="L24" s="70"/>
      <c r="M24" s="70"/>
      <c r="N24" s="214"/>
      <c r="O24" s="70"/>
      <c r="P24" s="499"/>
      <c r="Q24" s="802"/>
      <c r="R24" s="802"/>
      <c r="S24" s="802"/>
      <c r="T24" s="802"/>
      <c r="U24" s="802"/>
      <c r="V24" s="971"/>
      <c r="W24" s="971"/>
      <c r="X24" s="1056"/>
      <c r="Y24" s="971"/>
      <c r="Z24" s="971"/>
    </row>
    <row r="25" spans="2:26" ht="14.25" x14ac:dyDescent="0.2">
      <c r="B25" s="213"/>
      <c r="C25" s="69"/>
      <c r="D25" s="68"/>
      <c r="E25" s="68"/>
      <c r="F25" s="68"/>
      <c r="G25" s="68"/>
      <c r="H25" s="83"/>
      <c r="I25" s="68"/>
      <c r="J25" s="68"/>
      <c r="K25" s="70"/>
      <c r="L25" s="70"/>
      <c r="M25" s="70"/>
      <c r="N25" s="214"/>
      <c r="O25" s="70"/>
      <c r="P25" s="499"/>
      <c r="Q25" s="802"/>
      <c r="R25" s="802"/>
      <c r="S25" s="802"/>
      <c r="T25" s="802"/>
      <c r="U25" s="802"/>
      <c r="V25" s="971"/>
      <c r="W25" s="971"/>
      <c r="X25" s="1056"/>
      <c r="Y25" s="971"/>
      <c r="Z25" s="971"/>
    </row>
    <row r="26" spans="2:26" ht="14.25" x14ac:dyDescent="0.2">
      <c r="B26" s="213"/>
      <c r="C26" s="69"/>
      <c r="D26" s="68"/>
      <c r="E26" s="68"/>
      <c r="F26" s="68"/>
      <c r="G26" s="68"/>
      <c r="H26" s="83"/>
      <c r="I26" s="68"/>
      <c r="J26" s="68"/>
      <c r="K26" s="70"/>
      <c r="L26" s="70"/>
      <c r="M26" s="70"/>
      <c r="N26" s="214"/>
      <c r="O26" s="70"/>
      <c r="P26" s="499"/>
      <c r="Q26" s="802"/>
      <c r="R26" s="802"/>
      <c r="S26" s="802"/>
      <c r="T26" s="802"/>
      <c r="U26" s="802"/>
      <c r="V26" s="971"/>
      <c r="W26" s="971"/>
      <c r="X26" s="1056"/>
      <c r="Y26" s="971"/>
      <c r="Z26" s="971"/>
    </row>
    <row r="27" spans="2:26" ht="14.25" x14ac:dyDescent="0.2">
      <c r="B27" s="213"/>
      <c r="C27" s="69"/>
      <c r="D27" s="68"/>
      <c r="E27" s="68"/>
      <c r="F27" s="68"/>
      <c r="G27" s="68"/>
      <c r="H27" s="83"/>
      <c r="I27" s="68"/>
      <c r="J27" s="68"/>
      <c r="K27" s="70"/>
      <c r="L27" s="70"/>
      <c r="M27" s="70"/>
      <c r="N27" s="214"/>
      <c r="O27" s="70"/>
      <c r="P27" s="499"/>
      <c r="Q27" s="802"/>
      <c r="R27" s="802"/>
      <c r="S27" s="802"/>
      <c r="T27" s="802"/>
      <c r="U27" s="802"/>
      <c r="V27" s="971"/>
      <c r="W27" s="971"/>
      <c r="X27" s="1056"/>
      <c r="Y27" s="971"/>
      <c r="Z27" s="971"/>
    </row>
    <row r="28" spans="2:26" ht="14.25" x14ac:dyDescent="0.2">
      <c r="B28" s="213"/>
      <c r="C28" s="69"/>
      <c r="D28" s="68"/>
      <c r="E28" s="68"/>
      <c r="F28" s="68"/>
      <c r="G28" s="68"/>
      <c r="H28" s="83"/>
      <c r="I28" s="68"/>
      <c r="J28" s="68"/>
      <c r="K28" s="70"/>
      <c r="L28" s="70"/>
      <c r="M28" s="70"/>
      <c r="N28" s="214"/>
      <c r="O28" s="70"/>
      <c r="P28" s="499"/>
      <c r="Q28" s="802"/>
      <c r="R28" s="802"/>
      <c r="S28" s="802"/>
      <c r="T28" s="802"/>
      <c r="U28" s="802"/>
      <c r="V28" s="971"/>
      <c r="W28" s="971"/>
      <c r="X28" s="1056"/>
      <c r="Y28" s="971"/>
      <c r="Z28" s="971"/>
    </row>
    <row r="29" spans="2:26" ht="14.25" x14ac:dyDescent="0.2">
      <c r="B29" s="213"/>
      <c r="C29" s="69"/>
      <c r="D29" s="68"/>
      <c r="E29" s="68"/>
      <c r="F29" s="68"/>
      <c r="G29" s="68"/>
      <c r="H29" s="83"/>
      <c r="I29" s="68"/>
      <c r="J29" s="68"/>
      <c r="K29" s="70"/>
      <c r="L29" s="70"/>
      <c r="M29" s="70"/>
      <c r="N29" s="214"/>
      <c r="O29" s="70"/>
      <c r="P29" s="499"/>
      <c r="Q29" s="802"/>
      <c r="R29" s="802"/>
      <c r="S29" s="802"/>
      <c r="T29" s="802"/>
      <c r="U29" s="802"/>
      <c r="V29" s="971"/>
      <c r="W29" s="971"/>
      <c r="X29" s="1056"/>
      <c r="Y29" s="971"/>
      <c r="Z29" s="971"/>
    </row>
    <row r="30" spans="2:26" ht="14.25" x14ac:dyDescent="0.2">
      <c r="B30" s="213"/>
      <c r="C30" s="69"/>
      <c r="D30" s="68"/>
      <c r="E30" s="68"/>
      <c r="F30" s="68"/>
      <c r="G30" s="68"/>
      <c r="H30" s="83"/>
      <c r="I30" s="68"/>
      <c r="J30" s="68"/>
      <c r="K30" s="70"/>
      <c r="L30" s="70"/>
      <c r="M30" s="70"/>
      <c r="N30" s="214"/>
      <c r="O30" s="70"/>
      <c r="P30" s="499"/>
      <c r="Q30" s="802"/>
      <c r="R30" s="802"/>
      <c r="S30" s="802"/>
      <c r="T30" s="802"/>
      <c r="U30" s="802"/>
      <c r="V30" s="971"/>
      <c r="W30" s="971"/>
      <c r="X30" s="1056"/>
      <c r="Y30" s="971"/>
      <c r="Z30" s="971"/>
    </row>
    <row r="31" spans="2:26" ht="14.25" x14ac:dyDescent="0.2">
      <c r="B31" s="213"/>
      <c r="C31" s="69"/>
      <c r="D31" s="68"/>
      <c r="E31" s="68"/>
      <c r="F31" s="68"/>
      <c r="G31" s="68"/>
      <c r="H31" s="83"/>
      <c r="I31" s="68"/>
      <c r="J31" s="68"/>
      <c r="K31" s="68"/>
      <c r="L31" s="68"/>
      <c r="M31" s="68"/>
      <c r="N31" s="215"/>
      <c r="P31" s="499"/>
      <c r="Q31" s="802"/>
      <c r="R31" s="802"/>
      <c r="S31" s="802"/>
      <c r="T31" s="802"/>
      <c r="U31" s="802"/>
      <c r="V31" s="971"/>
      <c r="W31" s="971"/>
      <c r="X31" s="1057"/>
      <c r="Y31" s="971"/>
      <c r="Z31" s="971"/>
    </row>
    <row r="32" spans="2:26" ht="18" x14ac:dyDescent="0.25">
      <c r="B32" s="213"/>
      <c r="C32" s="69"/>
      <c r="D32" s="68"/>
      <c r="E32" s="68"/>
      <c r="F32" s="68"/>
      <c r="G32" s="68"/>
      <c r="H32" s="83"/>
      <c r="I32" s="68"/>
      <c r="J32" s="68"/>
      <c r="K32" s="68"/>
      <c r="L32" s="68"/>
      <c r="M32" s="68"/>
      <c r="N32" s="215"/>
      <c r="P32" s="288"/>
      <c r="Q32" s="289"/>
      <c r="R32" s="290"/>
      <c r="S32" s="291"/>
      <c r="T32" s="292"/>
      <c r="U32" s="293" t="s">
        <v>76</v>
      </c>
      <c r="V32" s="958">
        <f>+V18</f>
        <v>92.088000000000008</v>
      </c>
      <c r="W32" s="958"/>
      <c r="X32" s="294"/>
      <c r="Y32" s="959"/>
      <c r="Z32" s="960"/>
    </row>
    <row r="33" spans="2:26" x14ac:dyDescent="0.2">
      <c r="B33" s="213"/>
      <c r="C33" s="69"/>
      <c r="D33" s="68"/>
      <c r="E33" s="68"/>
      <c r="F33" s="68"/>
      <c r="G33" s="68"/>
      <c r="H33" s="83"/>
      <c r="I33" s="68"/>
      <c r="J33" s="68"/>
      <c r="K33" s="68"/>
      <c r="L33" s="68"/>
      <c r="M33" s="68"/>
      <c r="N33" s="215"/>
      <c r="P33" s="216"/>
      <c r="Z33" s="217"/>
    </row>
    <row r="34" spans="2:26" x14ac:dyDescent="0.2">
      <c r="B34" s="213"/>
      <c r="C34" s="69"/>
      <c r="D34" s="68"/>
      <c r="E34" s="68"/>
      <c r="F34" s="68"/>
      <c r="G34" s="68"/>
      <c r="H34" s="83"/>
      <c r="I34" s="68"/>
      <c r="J34" s="68"/>
      <c r="K34" s="68"/>
      <c r="L34" s="68"/>
      <c r="M34" s="68"/>
      <c r="N34" s="215"/>
      <c r="P34" s="216"/>
      <c r="X34" s="84"/>
      <c r="Y34" s="84"/>
      <c r="Z34" s="217"/>
    </row>
    <row r="35" spans="2:26" x14ac:dyDescent="0.2">
      <c r="B35" s="213"/>
      <c r="C35" s="69"/>
      <c r="D35" s="68"/>
      <c r="E35" s="68"/>
      <c r="F35" s="68"/>
      <c r="G35" s="68"/>
      <c r="H35" s="83"/>
      <c r="I35" s="68"/>
      <c r="J35" s="68"/>
      <c r="K35" s="68"/>
      <c r="L35" s="68"/>
      <c r="M35" s="68"/>
      <c r="N35" s="215"/>
      <c r="P35" s="216"/>
      <c r="X35" s="84"/>
      <c r="Y35" s="84"/>
      <c r="Z35" s="217"/>
    </row>
    <row r="36" spans="2:26" x14ac:dyDescent="0.2">
      <c r="B36" s="213"/>
      <c r="C36" s="69"/>
      <c r="D36" s="68"/>
      <c r="E36" s="68"/>
      <c r="F36" s="68"/>
      <c r="G36" s="68"/>
      <c r="H36" s="83"/>
      <c r="I36" s="68"/>
      <c r="J36" s="68"/>
      <c r="K36" s="68"/>
      <c r="L36" s="68"/>
      <c r="M36" s="68"/>
      <c r="N36" s="215"/>
      <c r="P36" s="999" t="s">
        <v>75</v>
      </c>
      <c r="Q36" s="999"/>
      <c r="R36" s="999"/>
      <c r="S36" s="999"/>
      <c r="T36" s="999"/>
      <c r="U36" s="999"/>
      <c r="V36" s="999"/>
      <c r="W36" s="999"/>
      <c r="X36" s="999"/>
      <c r="Y36" s="999"/>
      <c r="Z36" s="999"/>
    </row>
    <row r="37" spans="2:26"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t="s">
        <v>272</v>
      </c>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x14ac:dyDescent="0.2">
      <c r="B75" s="213"/>
      <c r="C75" s="69"/>
      <c r="D75" s="68"/>
      <c r="E75" s="68"/>
      <c r="F75" s="68"/>
      <c r="G75" s="68"/>
      <c r="H75" s="83"/>
      <c r="I75" s="68"/>
      <c r="J75" s="68"/>
      <c r="K75" s="68"/>
      <c r="L75" s="68"/>
      <c r="M75" s="68"/>
      <c r="N75" s="215"/>
      <c r="P75" s="216"/>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x14ac:dyDescent="0.2">
      <c r="B78" s="213"/>
      <c r="C78" s="69"/>
      <c r="D78" s="68"/>
      <c r="E78" s="68"/>
      <c r="F78" s="68"/>
      <c r="G78" s="68"/>
      <c r="H78" s="83"/>
      <c r="I78" s="68"/>
      <c r="J78" s="68"/>
      <c r="K78" s="68"/>
      <c r="L78" s="68"/>
      <c r="M78" s="68"/>
      <c r="N78" s="215"/>
      <c r="P78" s="216"/>
      <c r="X78" s="84"/>
      <c r="Y78" s="84"/>
      <c r="Z78" s="217"/>
    </row>
    <row r="79" spans="2:26" x14ac:dyDescent="0.2">
      <c r="B79" s="213"/>
      <c r="C79" s="69"/>
      <c r="D79" s="68"/>
      <c r="E79" s="68"/>
      <c r="F79" s="68"/>
      <c r="G79" s="68"/>
      <c r="H79" s="83"/>
      <c r="I79" s="68"/>
      <c r="J79" s="68"/>
      <c r="K79" s="68"/>
      <c r="L79" s="68"/>
      <c r="M79" s="68"/>
      <c r="N79" s="215"/>
      <c r="P79" s="216"/>
      <c r="X79" s="84"/>
      <c r="Y79" s="84"/>
      <c r="Z79" s="217"/>
    </row>
    <row r="80" spans="2:26" x14ac:dyDescent="0.2">
      <c r="B80" s="213"/>
      <c r="C80" s="69"/>
      <c r="D80" s="68"/>
      <c r="E80" s="68"/>
      <c r="F80" s="68"/>
      <c r="G80" s="68"/>
      <c r="H80" s="83"/>
      <c r="I80" s="68"/>
      <c r="J80" s="68"/>
      <c r="K80" s="68"/>
      <c r="L80" s="68"/>
      <c r="M80" s="68"/>
      <c r="N80" s="215"/>
      <c r="P80" s="216"/>
      <c r="T80" s="998"/>
      <c r="U80" s="964"/>
      <c r="X80" s="84"/>
      <c r="Y80" s="84"/>
      <c r="Z80" s="217"/>
    </row>
    <row r="81" spans="1:26" x14ac:dyDescent="0.2">
      <c r="B81" s="213"/>
      <c r="C81" s="69"/>
      <c r="D81" s="68"/>
      <c r="E81" s="68"/>
      <c r="F81" s="68"/>
      <c r="G81" s="68"/>
      <c r="H81" s="83"/>
      <c r="I81" s="68"/>
      <c r="J81" s="68"/>
      <c r="K81" s="68"/>
      <c r="L81" s="68"/>
      <c r="M81" s="68"/>
      <c r="N81" s="215"/>
      <c r="P81" s="216"/>
      <c r="T81" s="964"/>
      <c r="U81" s="964"/>
      <c r="X81" s="84"/>
      <c r="Y81" s="84"/>
      <c r="Z81" s="217"/>
    </row>
    <row r="82" spans="1:26" x14ac:dyDescent="0.2">
      <c r="B82" s="213"/>
      <c r="C82" s="69"/>
      <c r="D82" s="68"/>
      <c r="E82" s="68"/>
      <c r="F82" s="68"/>
      <c r="G82" s="68"/>
      <c r="H82" s="83"/>
      <c r="I82" s="68"/>
      <c r="J82" s="68"/>
      <c r="K82" s="68"/>
      <c r="L82" s="68"/>
      <c r="M82" s="68"/>
      <c r="N82" s="215"/>
      <c r="P82" s="216"/>
      <c r="X82" s="84"/>
      <c r="Y82" s="84"/>
      <c r="Z82" s="217"/>
    </row>
    <row r="83" spans="1:26" x14ac:dyDescent="0.2">
      <c r="B83" s="213"/>
      <c r="C83" s="69"/>
      <c r="D83" s="68"/>
      <c r="E83" s="68"/>
      <c r="F83" s="68"/>
      <c r="G83" s="68"/>
      <c r="H83" s="83"/>
      <c r="I83" s="68"/>
      <c r="J83" s="68"/>
      <c r="K83" s="68"/>
      <c r="L83" s="68"/>
      <c r="M83" s="68"/>
      <c r="N83" s="215"/>
      <c r="P83" s="216"/>
      <c r="X83" s="84"/>
      <c r="Y83" s="84"/>
      <c r="Z83" s="217"/>
    </row>
    <row r="84" spans="1:26" ht="16.5" customHeight="1" x14ac:dyDescent="0.25">
      <c r="B84" s="213"/>
      <c r="C84" s="69"/>
      <c r="D84" s="68"/>
      <c r="E84" s="68"/>
      <c r="F84" s="68"/>
      <c r="G84" s="68"/>
      <c r="H84" s="83"/>
      <c r="I84" s="68"/>
      <c r="J84" s="68"/>
      <c r="K84" s="68"/>
      <c r="L84" s="68"/>
      <c r="M84" s="68"/>
      <c r="N84" s="215"/>
      <c r="P84" s="216"/>
      <c r="S84" s="374"/>
      <c r="T84" s="374"/>
      <c r="X84" s="84"/>
      <c r="Y84" s="84"/>
      <c r="Z84" s="217"/>
    </row>
    <row r="85" spans="1:26" ht="12.75" customHeight="1" x14ac:dyDescent="0.25">
      <c r="B85" s="216"/>
      <c r="N85" s="217"/>
      <c r="P85" s="216"/>
      <c r="S85" s="374"/>
      <c r="T85" s="374"/>
      <c r="X85" s="82"/>
      <c r="Y85" s="85"/>
      <c r="Z85" s="217"/>
    </row>
    <row r="86" spans="1:26" ht="12.75" customHeight="1" x14ac:dyDescent="0.2">
      <c r="B86" s="218"/>
      <c r="C86" s="219"/>
      <c r="D86" s="219"/>
      <c r="E86" s="219"/>
      <c r="F86" s="219"/>
      <c r="G86" s="219"/>
      <c r="H86" s="219"/>
      <c r="I86" s="219"/>
      <c r="J86" s="219"/>
      <c r="K86" s="219"/>
      <c r="L86" s="219"/>
      <c r="M86" s="219"/>
      <c r="N86" s="220"/>
      <c r="P86" s="218"/>
      <c r="Q86" s="219"/>
      <c r="R86" s="219"/>
      <c r="S86" s="219"/>
      <c r="T86" s="219"/>
      <c r="U86" s="219"/>
      <c r="V86" s="219"/>
      <c r="W86" s="219"/>
      <c r="X86" s="219"/>
      <c r="Y86" s="219"/>
      <c r="Z86" s="220"/>
    </row>
    <row r="88" spans="1:26" x14ac:dyDescent="0.2">
      <c r="B88" s="221"/>
      <c r="C88" s="210"/>
      <c r="D88" s="210"/>
      <c r="E88" s="210"/>
      <c r="F88" s="210"/>
      <c r="G88" s="210"/>
      <c r="H88" s="222"/>
      <c r="I88" s="222"/>
      <c r="J88" s="222"/>
      <c r="K88" s="222"/>
      <c r="L88" s="222"/>
      <c r="M88" s="222"/>
      <c r="N88" s="222"/>
      <c r="O88" s="222"/>
      <c r="P88" s="222"/>
      <c r="Q88" s="222"/>
      <c r="R88" s="222"/>
      <c r="S88" s="222"/>
      <c r="T88" s="222"/>
      <c r="U88" s="222"/>
      <c r="V88" s="222"/>
      <c r="W88" s="210"/>
      <c r="X88" s="210"/>
      <c r="Y88" s="210"/>
      <c r="Z88" s="223"/>
    </row>
    <row r="89" spans="1:26" x14ac:dyDescent="0.2">
      <c r="B89" s="216"/>
      <c r="C89" s="946"/>
      <c r="D89" s="946"/>
      <c r="E89" s="946"/>
      <c r="F89" s="946"/>
      <c r="H89" s="946"/>
      <c r="I89" s="946"/>
      <c r="J89" s="946"/>
      <c r="K89" s="946"/>
      <c r="M89" s="946"/>
      <c r="N89" s="946"/>
      <c r="O89" s="946"/>
      <c r="P89" s="946"/>
      <c r="R89" s="946"/>
      <c r="S89" s="946"/>
      <c r="T89" s="946"/>
      <c r="W89" s="946"/>
      <c r="X89" s="946"/>
      <c r="Y89" s="946"/>
      <c r="Z89" s="224"/>
    </row>
    <row r="90" spans="1:26" x14ac:dyDescent="0.2">
      <c r="B90" s="216"/>
      <c r="Z90" s="217"/>
    </row>
    <row r="91" spans="1:26" x14ac:dyDescent="0.2">
      <c r="B91" s="216"/>
      <c r="Z91" s="217"/>
    </row>
    <row r="92" spans="1:26" x14ac:dyDescent="0.2">
      <c r="B92" s="216"/>
      <c r="Z92" s="217"/>
    </row>
    <row r="93" spans="1:26" s="67" customFormat="1" ht="11.45" customHeight="1" x14ac:dyDescent="0.2">
      <c r="B93" s="226"/>
      <c r="C93" s="858"/>
      <c r="D93" s="858"/>
      <c r="E93" s="858"/>
      <c r="F93" s="858"/>
      <c r="H93" s="858"/>
      <c r="I93" s="858"/>
      <c r="J93" s="858"/>
      <c r="K93" s="858"/>
      <c r="M93" s="858"/>
      <c r="N93" s="858"/>
      <c r="O93" s="858"/>
      <c r="P93" s="858"/>
      <c r="R93" s="858"/>
      <c r="S93" s="858"/>
      <c r="T93" s="858"/>
      <c r="W93" s="858"/>
      <c r="X93" s="858"/>
      <c r="Y93" s="858"/>
      <c r="Z93" s="227"/>
    </row>
    <row r="94" spans="1:26" ht="56.25" customHeight="1" x14ac:dyDescent="0.2">
      <c r="B94" s="228"/>
      <c r="C94" s="229"/>
      <c r="D94" s="229"/>
      <c r="E94" s="229"/>
      <c r="F94" s="229"/>
      <c r="G94" s="229"/>
      <c r="H94" s="219"/>
      <c r="I94" s="219"/>
      <c r="J94" s="219"/>
      <c r="K94" s="219"/>
      <c r="L94" s="219"/>
      <c r="M94" s="219"/>
      <c r="N94" s="219"/>
      <c r="O94" s="219"/>
      <c r="P94" s="219"/>
      <c r="Q94" s="219"/>
      <c r="R94" s="219"/>
      <c r="S94" s="219"/>
      <c r="T94" s="219"/>
      <c r="U94" s="219"/>
      <c r="V94" s="219"/>
      <c r="W94" s="229"/>
      <c r="X94" s="229"/>
      <c r="Y94" s="229"/>
      <c r="Z94" s="230"/>
    </row>
    <row r="96" spans="1:26" x14ac:dyDescent="0.2">
      <c r="A96" s="66"/>
    </row>
  </sheetData>
  <mergeCells count="61">
    <mergeCell ref="C93:F93"/>
    <mergeCell ref="H93:K93"/>
    <mergeCell ref="M93:P93"/>
    <mergeCell ref="R93:T93"/>
    <mergeCell ref="W93:Y93"/>
    <mergeCell ref="P36:Z36"/>
    <mergeCell ref="T80:U81"/>
    <mergeCell ref="C89:F89"/>
    <mergeCell ref="H89:K89"/>
    <mergeCell ref="M89:P89"/>
    <mergeCell ref="R89:T89"/>
    <mergeCell ref="W89:Y89"/>
    <mergeCell ref="V30:W30"/>
    <mergeCell ref="Y30:Z30"/>
    <mergeCell ref="V31:W31"/>
    <mergeCell ref="Y31:Z31"/>
    <mergeCell ref="V32:W32"/>
    <mergeCell ref="Y32:Z32"/>
    <mergeCell ref="V27:W27"/>
    <mergeCell ref="Y27:Z27"/>
    <mergeCell ref="V28:W28"/>
    <mergeCell ref="Y28:Z28"/>
    <mergeCell ref="V29:W29"/>
    <mergeCell ref="Y29:Z29"/>
    <mergeCell ref="Y24:Z24"/>
    <mergeCell ref="V25:W25"/>
    <mergeCell ref="Y25:Z25"/>
    <mergeCell ref="V26:W26"/>
    <mergeCell ref="Y26:Z26"/>
    <mergeCell ref="B21:N21"/>
    <mergeCell ref="V21:W21"/>
    <mergeCell ref="Y21:Z21"/>
    <mergeCell ref="B14:C19"/>
    <mergeCell ref="D14:N19"/>
    <mergeCell ref="V14:W14"/>
    <mergeCell ref="X14:X31"/>
    <mergeCell ref="Y14:Z14"/>
    <mergeCell ref="V15:W15"/>
    <mergeCell ref="Y15:Z15"/>
    <mergeCell ref="Q16:T16"/>
    <mergeCell ref="V16:W16"/>
    <mergeCell ref="Y16:Z16"/>
    <mergeCell ref="V23:W23"/>
    <mergeCell ref="Y23:Z23"/>
    <mergeCell ref="V24:W24"/>
    <mergeCell ref="Y22:Z22"/>
    <mergeCell ref="V17:W17"/>
    <mergeCell ref="Y17:Z17"/>
    <mergeCell ref="V18:W18"/>
    <mergeCell ref="Y18:Z18"/>
    <mergeCell ref="V19:W19"/>
    <mergeCell ref="Y19:Z19"/>
    <mergeCell ref="V20:W20"/>
    <mergeCell ref="Y20:Z20"/>
    <mergeCell ref="B11:N11"/>
    <mergeCell ref="P11:Z11"/>
    <mergeCell ref="B13:C13"/>
    <mergeCell ref="D13:N13"/>
    <mergeCell ref="P13:T13"/>
    <mergeCell ref="V13:W13"/>
    <mergeCell ref="Y13:Z13"/>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C48DC-0223-46E6-81C8-696DADB08C3F}">
  <sheetPr>
    <tabColor rgb="FF00B0F0"/>
    <pageSetUpPr fitToPage="1"/>
  </sheetPr>
  <dimension ref="A1:AB102"/>
  <sheetViews>
    <sheetView showGridLines="0" view="pageBreakPreview" zoomScale="40" zoomScaleNormal="40" zoomScaleSheetLayoutView="40"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04"/>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04"/>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E643B-DFCB-4292-A939-47A30CC39ABC}">
  <sheetPr>
    <tabColor rgb="FF00B0F0"/>
    <pageSetUpPr fitToPage="1"/>
  </sheetPr>
  <dimension ref="A1:AB102"/>
  <sheetViews>
    <sheetView showGridLines="0" view="pageBreakPreview" zoomScale="40" zoomScaleNormal="40" zoomScaleSheetLayoutView="40"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04"/>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04"/>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323</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DC78D-AE2E-41AA-94F6-AF7054AAFBCF}">
  <sheetPr>
    <tabColor rgb="FFFF0000"/>
    <pageSetUpPr fitToPage="1"/>
  </sheetPr>
  <dimension ref="A1:AB84"/>
  <sheetViews>
    <sheetView showGridLines="0" view="pageBreakPreview" topLeftCell="A34" zoomScale="40" zoomScaleNormal="40" zoomScaleSheetLayoutView="40" workbookViewId="0">
      <selection activeCell="T7" sqref="T7"/>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17.710937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3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3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'[7]03 Desglose'!$C$6</f>
        <v xml:space="preserve">SUMMYT </v>
      </c>
      <c r="E5" s="296"/>
      <c r="F5" s="296"/>
      <c r="G5" s="297"/>
      <c r="H5" s="298"/>
      <c r="I5" s="284"/>
      <c r="J5" s="284"/>
      <c r="K5" s="296"/>
      <c r="L5" s="298"/>
      <c r="M5" s="298"/>
      <c r="N5" s="290"/>
      <c r="O5" s="299"/>
      <c r="P5" s="299"/>
      <c r="Q5" s="284"/>
      <c r="R5" s="284"/>
      <c r="S5" s="290" t="s">
        <v>33</v>
      </c>
      <c r="T5" s="300" t="s">
        <v>488</v>
      </c>
      <c r="U5" s="298"/>
      <c r="V5" s="298"/>
      <c r="W5" s="290" t="s">
        <v>84</v>
      </c>
      <c r="X5" s="297"/>
      <c r="Y5" s="298"/>
      <c r="Z5" s="301"/>
    </row>
    <row r="6" spans="1:28" ht="15" x14ac:dyDescent="0.2">
      <c r="B6" s="295" t="s">
        <v>35</v>
      </c>
      <c r="C6" s="296"/>
      <c r="D6" s="297" t="str">
        <f>'[7]03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488</v>
      </c>
      <c r="U6" s="298"/>
      <c r="V6" s="298"/>
      <c r="W6" s="303" t="s">
        <v>37</v>
      </c>
      <c r="X6" s="304"/>
      <c r="Y6" s="298"/>
      <c r="Z6" s="301"/>
    </row>
    <row r="7" spans="1:28" ht="15" x14ac:dyDescent="0.2">
      <c r="B7" s="295" t="s">
        <v>38</v>
      </c>
      <c r="C7" s="296"/>
      <c r="D7" s="297" t="str">
        <f>'[7]03 Desglose'!$C$8</f>
        <v>GRUPO DAGS S.A. DE C.V.</v>
      </c>
      <c r="E7" s="296"/>
      <c r="F7" s="296"/>
      <c r="G7" s="302"/>
      <c r="H7" s="298"/>
      <c r="I7" s="284"/>
      <c r="J7" s="284"/>
      <c r="K7" s="296"/>
      <c r="L7" s="298"/>
      <c r="M7" s="298"/>
      <c r="N7" s="290"/>
      <c r="O7" s="299"/>
      <c r="P7" s="299"/>
      <c r="Q7" s="284"/>
      <c r="R7" s="284"/>
      <c r="S7" s="290" t="s">
        <v>39</v>
      </c>
      <c r="T7" s="300" t="str">
        <f>'[7]03 Desglose'!$H$8</f>
        <v>NORMAL</v>
      </c>
      <c r="U7" s="298"/>
      <c r="V7" s="298"/>
      <c r="W7" s="290" t="s">
        <v>40</v>
      </c>
      <c r="X7" s="304">
        <f>'03 Desglose'!BX8</f>
        <v>45958</v>
      </c>
      <c r="Y7" s="298"/>
      <c r="Z7" s="301"/>
    </row>
    <row r="8" spans="1:28" ht="15" x14ac:dyDescent="0.2">
      <c r="B8" s="305" t="s">
        <v>41</v>
      </c>
      <c r="C8" s="298"/>
      <c r="D8" s="297" t="str">
        <f>'[7]03 Desglose'!$C$9</f>
        <v xml:space="preserve">CIMENTACIÓN Y ESTRUCTURA </v>
      </c>
      <c r="E8" s="298"/>
      <c r="F8" s="298"/>
      <c r="G8" s="298"/>
      <c r="H8" s="306"/>
      <c r="I8" s="298"/>
      <c r="J8" s="298"/>
      <c r="K8" s="298"/>
      <c r="L8" s="298"/>
      <c r="M8" s="298"/>
      <c r="N8" s="298"/>
      <c r="O8" s="298"/>
      <c r="P8" s="298"/>
      <c r="Q8" s="290"/>
      <c r="R8" s="284"/>
      <c r="S8" s="303" t="s">
        <v>42</v>
      </c>
      <c r="T8" s="300" t="str">
        <f>'[7]03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 x14ac:dyDescent="0.25">
      <c r="B11" s="973" t="s">
        <v>82</v>
      </c>
      <c r="C11" s="974"/>
      <c r="D11" s="974"/>
      <c r="E11" s="974"/>
      <c r="F11" s="974"/>
      <c r="G11" s="974"/>
      <c r="H11" s="974"/>
      <c r="I11" s="974"/>
      <c r="J11" s="974"/>
      <c r="K11" s="974"/>
      <c r="L11" s="974"/>
      <c r="M11" s="974"/>
      <c r="N11" s="975"/>
      <c r="P11" s="1005" t="s">
        <v>81</v>
      </c>
      <c r="Q11" s="1006"/>
      <c r="R11" s="1006"/>
      <c r="S11" s="1006"/>
      <c r="T11" s="1006"/>
      <c r="U11" s="1006"/>
      <c r="V11" s="1006"/>
      <c r="W11" s="1006"/>
      <c r="X11" s="1006"/>
      <c r="Y11" s="1006"/>
      <c r="Z11" s="1007"/>
    </row>
    <row r="12" spans="1:28" ht="14.25" x14ac:dyDescent="0.2">
      <c r="B12" s="216"/>
      <c r="D12" s="341">
        <v>45674</v>
      </c>
      <c r="E12" s="342"/>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1035" t="s">
        <v>226</v>
      </c>
      <c r="Q13" s="1063"/>
      <c r="R13" s="1063"/>
      <c r="S13" s="1063"/>
      <c r="T13" s="1036"/>
      <c r="U13" s="636" t="s">
        <v>65</v>
      </c>
      <c r="V13" s="981" t="s">
        <v>58</v>
      </c>
      <c r="W13" s="981"/>
      <c r="X13" s="636" t="s">
        <v>67</v>
      </c>
      <c r="Y13" s="981" t="s">
        <v>78</v>
      </c>
      <c r="Z13" s="981"/>
    </row>
    <row r="14" spans="1:28" ht="14.25" customHeight="1" x14ac:dyDescent="0.2">
      <c r="B14" s="950" t="s">
        <v>181</v>
      </c>
      <c r="C14" s="951"/>
      <c r="D14" s="956" t="s">
        <v>215</v>
      </c>
      <c r="E14" s="956"/>
      <c r="F14" s="956"/>
      <c r="G14" s="956"/>
      <c r="H14" s="956"/>
      <c r="I14" s="956"/>
      <c r="J14" s="956"/>
      <c r="K14" s="956"/>
      <c r="L14" s="956"/>
      <c r="M14" s="956"/>
      <c r="N14" s="956"/>
      <c r="P14" s="537"/>
      <c r="Q14" s="508"/>
      <c r="R14" s="508"/>
      <c r="S14" s="508"/>
      <c r="T14" s="508"/>
      <c r="U14" s="634"/>
      <c r="V14" s="957"/>
      <c r="W14" s="957"/>
      <c r="X14" s="1055" t="s">
        <v>131</v>
      </c>
      <c r="Y14" s="957"/>
      <c r="Z14" s="957"/>
    </row>
    <row r="15" spans="1:28" ht="19.899999999999999" customHeight="1" x14ac:dyDescent="0.25">
      <c r="B15" s="952"/>
      <c r="C15" s="953"/>
      <c r="D15" s="956"/>
      <c r="E15" s="956"/>
      <c r="F15" s="956"/>
      <c r="G15" s="956"/>
      <c r="H15" s="956"/>
      <c r="I15" s="956"/>
      <c r="J15" s="956"/>
      <c r="K15" s="956"/>
      <c r="L15" s="956"/>
      <c r="M15" s="956"/>
      <c r="N15" s="956"/>
      <c r="O15" s="70"/>
      <c r="P15" s="634"/>
      <c r="Q15" s="634"/>
      <c r="R15" s="634"/>
      <c r="S15" s="1058" t="s">
        <v>446</v>
      </c>
      <c r="T15" s="1059"/>
      <c r="U15" s="1060"/>
      <c r="V15" s="1061">
        <v>1</v>
      </c>
      <c r="W15" s="1061"/>
      <c r="X15" s="1056"/>
      <c r="Y15" s="1062"/>
      <c r="Z15" s="1062"/>
    </row>
    <row r="16" spans="1:28" ht="15" customHeight="1" x14ac:dyDescent="0.25">
      <c r="B16" s="952"/>
      <c r="C16" s="953"/>
      <c r="D16" s="956"/>
      <c r="E16" s="956"/>
      <c r="F16" s="956"/>
      <c r="G16" s="956"/>
      <c r="H16" s="956"/>
      <c r="I16" s="956"/>
      <c r="J16" s="956"/>
      <c r="K16" s="956"/>
      <c r="L16" s="956"/>
      <c r="M16" s="956"/>
      <c r="N16" s="956"/>
      <c r="O16" s="70"/>
      <c r="P16" s="634"/>
      <c r="Q16" s="634"/>
      <c r="R16" s="634"/>
      <c r="S16" s="634"/>
      <c r="T16" s="634"/>
      <c r="U16" s="538"/>
      <c r="V16" s="1061"/>
      <c r="W16" s="1061"/>
      <c r="X16" s="1056"/>
      <c r="Y16" s="957"/>
      <c r="Z16" s="957"/>
    </row>
    <row r="17" spans="2:26" ht="15.75" x14ac:dyDescent="0.25">
      <c r="B17" s="947" t="s">
        <v>77</v>
      </c>
      <c r="C17" s="948"/>
      <c r="D17" s="948"/>
      <c r="E17" s="948"/>
      <c r="F17" s="948"/>
      <c r="G17" s="948"/>
      <c r="H17" s="948"/>
      <c r="I17" s="948"/>
      <c r="J17" s="948"/>
      <c r="K17" s="948"/>
      <c r="L17" s="948"/>
      <c r="M17" s="948"/>
      <c r="N17" s="949"/>
      <c r="O17" s="70"/>
      <c r="P17" s="287"/>
      <c r="Q17" s="634"/>
      <c r="R17" s="634"/>
      <c r="S17" s="634"/>
      <c r="T17" s="1024"/>
      <c r="U17" s="1025"/>
      <c r="V17" s="957"/>
      <c r="W17" s="957"/>
      <c r="X17" s="1056"/>
      <c r="Y17" s="957"/>
      <c r="Z17" s="957"/>
    </row>
    <row r="18" spans="2:26" ht="14.25" x14ac:dyDescent="0.2">
      <c r="B18" s="213"/>
      <c r="C18" s="69"/>
      <c r="D18" s="68"/>
      <c r="E18" s="68"/>
      <c r="F18" s="68"/>
      <c r="G18" s="68"/>
      <c r="H18" s="83"/>
      <c r="I18" s="68"/>
      <c r="J18" s="68"/>
      <c r="K18" s="70"/>
      <c r="L18" s="70"/>
      <c r="M18" s="70"/>
      <c r="N18" s="214"/>
      <c r="O18" s="70"/>
      <c r="P18" s="287"/>
      <c r="Q18" s="634"/>
      <c r="R18" s="634"/>
      <c r="S18" s="634"/>
      <c r="T18" s="634"/>
      <c r="U18" s="634"/>
      <c r="X18" s="1056"/>
      <c r="Y18" s="957"/>
      <c r="Z18" s="957"/>
    </row>
    <row r="19" spans="2:26" ht="18" x14ac:dyDescent="0.25">
      <c r="B19" s="213"/>
      <c r="C19" s="69"/>
      <c r="D19" s="68"/>
      <c r="E19" s="68"/>
      <c r="F19" s="68"/>
      <c r="G19" s="68"/>
      <c r="H19" s="83"/>
      <c r="I19" s="68"/>
      <c r="J19" s="68"/>
      <c r="K19" s="70"/>
      <c r="L19" s="70"/>
      <c r="M19" s="70"/>
      <c r="N19" s="214"/>
      <c r="O19" s="70"/>
      <c r="P19" s="287"/>
      <c r="Q19" s="634"/>
      <c r="R19" s="634"/>
      <c r="S19" s="634"/>
      <c r="T19" s="634"/>
      <c r="U19" s="638"/>
      <c r="V19" s="1053"/>
      <c r="W19" s="1053"/>
      <c r="X19" s="1056"/>
      <c r="Y19" s="1054"/>
      <c r="Z19" s="1054"/>
    </row>
    <row r="20" spans="2:26" ht="14.25" x14ac:dyDescent="0.2">
      <c r="B20" s="213"/>
      <c r="C20" s="69"/>
      <c r="D20" s="68"/>
      <c r="E20" s="68"/>
      <c r="F20" s="68"/>
      <c r="G20" s="68"/>
      <c r="H20" s="83"/>
      <c r="I20" s="68"/>
      <c r="J20" s="68"/>
      <c r="K20" s="70"/>
      <c r="L20" s="70"/>
      <c r="M20" s="70"/>
      <c r="N20" s="214"/>
      <c r="O20" s="70"/>
      <c r="P20" s="287"/>
      <c r="Q20" s="634"/>
      <c r="R20" s="634"/>
      <c r="S20" s="634"/>
      <c r="T20" s="634"/>
      <c r="U20" s="634"/>
      <c r="V20" s="957"/>
      <c r="W20" s="957"/>
      <c r="X20" s="1056"/>
      <c r="Y20" s="957"/>
      <c r="Z20" s="957"/>
    </row>
    <row r="21" spans="2:26" ht="14.25" x14ac:dyDescent="0.2">
      <c r="B21" s="213"/>
      <c r="C21" s="69"/>
      <c r="D21" s="68"/>
      <c r="E21" s="68"/>
      <c r="F21" s="68"/>
      <c r="G21" s="68"/>
      <c r="H21" s="83"/>
      <c r="I21" s="68"/>
      <c r="J21" s="68"/>
      <c r="K21" s="70"/>
      <c r="L21" s="70"/>
      <c r="M21" s="70"/>
      <c r="N21" s="214"/>
      <c r="O21" s="70"/>
      <c r="P21" s="287"/>
      <c r="Q21" s="634"/>
      <c r="R21" s="634"/>
      <c r="S21" s="634"/>
      <c r="T21" s="634"/>
      <c r="U21" s="634"/>
      <c r="V21" s="957"/>
      <c r="W21" s="957"/>
      <c r="X21" s="1056"/>
      <c r="Y21" s="957"/>
      <c r="Z21" s="957"/>
    </row>
    <row r="22" spans="2:26" ht="14.25" x14ac:dyDescent="0.2">
      <c r="B22" s="213"/>
      <c r="C22" s="69"/>
      <c r="D22" s="68"/>
      <c r="E22" s="68"/>
      <c r="F22" s="68"/>
      <c r="G22" s="68"/>
      <c r="H22" s="83"/>
      <c r="I22" s="68"/>
      <c r="J22" s="68"/>
      <c r="K22" s="70"/>
      <c r="L22" s="70"/>
      <c r="M22" s="70"/>
      <c r="N22" s="214"/>
      <c r="O22" s="70"/>
      <c r="P22" s="287"/>
      <c r="Q22" s="634"/>
      <c r="R22" s="634"/>
      <c r="S22" s="634"/>
      <c r="T22" s="634"/>
      <c r="U22" s="634"/>
      <c r="V22" s="957"/>
      <c r="W22" s="957"/>
      <c r="X22" s="1056"/>
      <c r="Y22" s="957"/>
      <c r="Z22" s="957"/>
    </row>
    <row r="23" spans="2:26" ht="14.25" x14ac:dyDescent="0.2">
      <c r="B23" s="213"/>
      <c r="C23" s="69"/>
      <c r="D23" s="68"/>
      <c r="E23" s="68"/>
      <c r="F23" s="68"/>
      <c r="G23" s="68"/>
      <c r="H23" s="83"/>
      <c r="I23" s="68"/>
      <c r="J23" s="68"/>
      <c r="K23" s="70"/>
      <c r="L23" s="70"/>
      <c r="M23" s="70"/>
      <c r="N23" s="214"/>
      <c r="O23" s="70"/>
      <c r="P23" s="287"/>
      <c r="Q23" s="634"/>
      <c r="R23" s="634"/>
      <c r="S23" s="634"/>
      <c r="T23" s="634"/>
      <c r="U23" s="634"/>
      <c r="V23" s="957"/>
      <c r="W23" s="957"/>
      <c r="X23" s="1056"/>
      <c r="Y23" s="957"/>
      <c r="Z23" s="957"/>
    </row>
    <row r="24" spans="2:26" ht="14.25" x14ac:dyDescent="0.2">
      <c r="B24" s="213"/>
      <c r="C24" s="69"/>
      <c r="D24" s="68"/>
      <c r="E24" s="68"/>
      <c r="F24" s="68"/>
      <c r="G24" s="68"/>
      <c r="H24" s="83"/>
      <c r="I24" s="68"/>
      <c r="J24" s="68"/>
      <c r="K24" s="68"/>
      <c r="L24" s="68"/>
      <c r="M24" s="68"/>
      <c r="N24" s="215"/>
      <c r="P24" s="287"/>
      <c r="Q24" s="634"/>
      <c r="R24" s="634"/>
      <c r="S24" s="634"/>
      <c r="T24" s="634"/>
      <c r="U24" s="634"/>
      <c r="V24" s="957"/>
      <c r="W24" s="957"/>
      <c r="X24" s="1057"/>
      <c r="Y24" s="957"/>
      <c r="Z24" s="957"/>
    </row>
    <row r="25" spans="2:26" ht="18" x14ac:dyDescent="0.25">
      <c r="B25" s="213"/>
      <c r="C25" s="69"/>
      <c r="D25" s="68"/>
      <c r="E25" s="68"/>
      <c r="F25" s="68"/>
      <c r="G25" s="68"/>
      <c r="H25" s="83"/>
      <c r="I25" s="68"/>
      <c r="J25" s="68"/>
      <c r="K25" s="68"/>
      <c r="L25" s="68"/>
      <c r="M25" s="68"/>
      <c r="N25" s="215"/>
      <c r="P25" s="288"/>
      <c r="Q25" s="289"/>
      <c r="R25" s="290"/>
      <c r="S25" s="291"/>
      <c r="T25" s="292"/>
      <c r="U25" s="293" t="s">
        <v>76</v>
      </c>
      <c r="V25" s="958">
        <f>V15</f>
        <v>1</v>
      </c>
      <c r="W25" s="958"/>
      <c r="X25" s="294"/>
      <c r="Y25" s="959"/>
      <c r="Z25" s="960"/>
    </row>
    <row r="26" spans="2:26" x14ac:dyDescent="0.2">
      <c r="B26" s="213"/>
      <c r="C26" s="69"/>
      <c r="D26" s="68"/>
      <c r="E26" s="68"/>
      <c r="F26" s="68"/>
      <c r="G26" s="68"/>
      <c r="H26" s="83"/>
      <c r="I26" s="68"/>
      <c r="J26" s="68"/>
      <c r="K26" s="68"/>
      <c r="L26" s="68"/>
      <c r="M26" s="68"/>
      <c r="N26" s="215"/>
      <c r="P26" s="216"/>
      <c r="Z26" s="217"/>
    </row>
    <row r="27" spans="2:26" x14ac:dyDescent="0.2">
      <c r="B27" s="213"/>
      <c r="C27" s="69"/>
      <c r="D27" s="68"/>
      <c r="E27" s="68"/>
      <c r="F27" s="68"/>
      <c r="G27" s="68"/>
      <c r="H27" s="83"/>
      <c r="I27" s="68"/>
      <c r="J27" s="68"/>
      <c r="K27" s="68"/>
      <c r="L27" s="68"/>
      <c r="M27" s="68"/>
      <c r="N27" s="215"/>
      <c r="P27" s="216"/>
      <c r="X27" s="84"/>
      <c r="Y27" s="84"/>
      <c r="Z27" s="217"/>
    </row>
    <row r="28" spans="2:26" x14ac:dyDescent="0.2">
      <c r="B28" s="213"/>
      <c r="C28" s="69"/>
      <c r="D28" s="68"/>
      <c r="E28" s="68"/>
      <c r="F28" s="68"/>
      <c r="G28" s="68"/>
      <c r="H28" s="83"/>
      <c r="I28" s="68"/>
      <c r="J28" s="68"/>
      <c r="K28" s="68"/>
      <c r="L28" s="68"/>
      <c r="M28" s="68"/>
      <c r="N28" s="215"/>
      <c r="P28" s="216"/>
      <c r="X28" s="84"/>
      <c r="Y28" s="84"/>
      <c r="Z28" s="217"/>
    </row>
    <row r="29" spans="2:26" x14ac:dyDescent="0.2">
      <c r="B29" s="213"/>
      <c r="C29" s="69"/>
      <c r="D29" s="68"/>
      <c r="E29" s="68"/>
      <c r="F29" s="68"/>
      <c r="G29" s="68"/>
      <c r="H29" s="83"/>
      <c r="I29" s="68"/>
      <c r="J29" s="68"/>
      <c r="K29" s="68"/>
      <c r="L29" s="68"/>
      <c r="M29" s="68"/>
      <c r="N29" s="215"/>
      <c r="P29" s="999" t="s">
        <v>75</v>
      </c>
      <c r="Q29" s="999"/>
      <c r="R29" s="999"/>
      <c r="S29" s="999"/>
      <c r="T29" s="999"/>
      <c r="U29" s="999"/>
      <c r="V29" s="999"/>
      <c r="W29" s="999"/>
      <c r="X29" s="999"/>
      <c r="Y29" s="999"/>
      <c r="Z29" s="999"/>
    </row>
    <row r="30" spans="2:26" x14ac:dyDescent="0.2">
      <c r="B30" s="213"/>
      <c r="C30" s="69"/>
      <c r="D30" s="68"/>
      <c r="E30" s="68"/>
      <c r="F30" s="68"/>
      <c r="G30" s="68"/>
      <c r="H30" s="83"/>
      <c r="I30" s="68"/>
      <c r="J30" s="68"/>
      <c r="K30" s="68"/>
      <c r="L30" s="68"/>
      <c r="M30" s="68"/>
      <c r="N30" s="215"/>
      <c r="P30" s="216"/>
      <c r="X30" s="84"/>
      <c r="Y30" s="84"/>
      <c r="Z30" s="217"/>
    </row>
    <row r="31" spans="2:26" x14ac:dyDescent="0.2">
      <c r="B31" s="213"/>
      <c r="C31" s="69"/>
      <c r="D31" s="68"/>
      <c r="E31" s="68"/>
      <c r="F31" s="68"/>
      <c r="G31" s="68"/>
      <c r="H31" s="83"/>
      <c r="I31" s="68"/>
      <c r="J31" s="68"/>
      <c r="K31" s="68"/>
      <c r="L31" s="68"/>
      <c r="M31" s="68"/>
      <c r="N31" s="215"/>
      <c r="P31" s="216"/>
      <c r="X31" s="84"/>
      <c r="Y31" s="84"/>
      <c r="Z31" s="217"/>
    </row>
    <row r="32" spans="2:26" ht="15.75" x14ac:dyDescent="0.25">
      <c r="B32" s="213"/>
      <c r="C32" s="69"/>
      <c r="D32" s="68"/>
      <c r="E32" s="68"/>
      <c r="F32" s="68"/>
      <c r="G32" s="68"/>
      <c r="H32" s="83"/>
      <c r="I32" s="68"/>
      <c r="J32" s="68"/>
      <c r="K32" s="68"/>
      <c r="L32" s="68"/>
      <c r="M32" s="68"/>
      <c r="N32" s="215"/>
      <c r="P32" s="216"/>
      <c r="X32" s="374" t="s">
        <v>492</v>
      </c>
      <c r="Y32" s="84"/>
      <c r="Z32" s="217"/>
    </row>
    <row r="33" spans="2:26" x14ac:dyDescent="0.2">
      <c r="B33" s="213"/>
      <c r="C33" s="69"/>
      <c r="D33" s="68"/>
      <c r="E33" s="68"/>
      <c r="F33" s="68"/>
      <c r="G33" s="68"/>
      <c r="H33" s="83"/>
      <c r="I33" s="68"/>
      <c r="J33" s="68"/>
      <c r="K33" s="68"/>
      <c r="L33" s="68"/>
      <c r="M33" s="68"/>
      <c r="N33" s="215"/>
      <c r="P33" s="216"/>
      <c r="X33" s="84"/>
      <c r="Y33" s="84"/>
      <c r="Z33" s="217"/>
    </row>
    <row r="34" spans="2:26" x14ac:dyDescent="0.2">
      <c r="B34" s="213"/>
      <c r="C34" s="69"/>
      <c r="D34" s="68"/>
      <c r="E34" s="68"/>
      <c r="F34" s="68"/>
      <c r="G34" s="68"/>
      <c r="H34" s="83"/>
      <c r="I34" s="68"/>
      <c r="J34" s="68"/>
      <c r="K34" s="68"/>
      <c r="L34" s="68"/>
      <c r="M34" s="68"/>
      <c r="N34" s="215"/>
      <c r="P34" s="216"/>
      <c r="X34" s="84"/>
      <c r="Y34" s="84"/>
      <c r="Z34" s="217"/>
    </row>
    <row r="35" spans="2:26" x14ac:dyDescent="0.2">
      <c r="B35" s="213"/>
      <c r="C35" s="69"/>
      <c r="D35" s="68"/>
      <c r="E35" s="68"/>
      <c r="F35" s="68"/>
      <c r="G35" s="68"/>
      <c r="H35" s="83"/>
      <c r="I35" s="68"/>
      <c r="J35" s="68"/>
      <c r="K35" s="68"/>
      <c r="L35" s="68"/>
      <c r="M35" s="68"/>
      <c r="N35" s="215"/>
      <c r="P35" s="216"/>
      <c r="X35" s="84"/>
      <c r="Y35" s="84"/>
      <c r="Z35" s="217"/>
    </row>
    <row r="36" spans="2:26" x14ac:dyDescent="0.2">
      <c r="B36" s="213"/>
      <c r="C36" s="69"/>
      <c r="D36" s="68"/>
      <c r="E36" s="68"/>
      <c r="F36" s="68"/>
      <c r="G36" s="68"/>
      <c r="H36" s="83"/>
      <c r="I36" s="68"/>
      <c r="J36" s="68"/>
      <c r="K36" s="68"/>
      <c r="L36" s="68"/>
      <c r="M36" s="68"/>
      <c r="N36" s="215"/>
      <c r="P36" s="216"/>
      <c r="X36" s="84"/>
      <c r="Y36" s="84"/>
      <c r="Z36" s="217"/>
    </row>
    <row r="37" spans="2:26"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t="s">
        <v>272</v>
      </c>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ht="15.75" x14ac:dyDescent="0.25">
      <c r="B44" s="213"/>
      <c r="C44" s="69"/>
      <c r="D44" s="68"/>
      <c r="E44" s="68"/>
      <c r="F44" s="68"/>
      <c r="G44" s="68"/>
      <c r="H44" s="83"/>
      <c r="I44" s="68"/>
      <c r="J44" s="68"/>
      <c r="K44" s="68"/>
      <c r="L44" s="68"/>
      <c r="M44" s="68"/>
      <c r="N44" s="215"/>
      <c r="P44" s="216"/>
      <c r="W44" s="374"/>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T68" s="998"/>
      <c r="U68" s="964"/>
      <c r="X68" s="84"/>
      <c r="Y68" s="84"/>
      <c r="Z68" s="217"/>
    </row>
    <row r="69" spans="2:26" x14ac:dyDescent="0.2">
      <c r="B69" s="213"/>
      <c r="C69" s="69"/>
      <c r="D69" s="68"/>
      <c r="E69" s="68"/>
      <c r="F69" s="68"/>
      <c r="G69" s="68"/>
      <c r="H69" s="83"/>
      <c r="I69" s="68"/>
      <c r="J69" s="68"/>
      <c r="K69" s="68"/>
      <c r="L69" s="68"/>
      <c r="M69" s="68"/>
      <c r="N69" s="215"/>
      <c r="P69" s="216"/>
      <c r="T69" s="964"/>
      <c r="U69" s="964"/>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ht="16.5" customHeight="1" x14ac:dyDescent="0.25">
      <c r="B72" s="213"/>
      <c r="C72" s="69"/>
      <c r="D72" s="68"/>
      <c r="E72" s="68"/>
      <c r="F72" s="68"/>
      <c r="G72" s="68"/>
      <c r="H72" s="83"/>
      <c r="I72" s="68"/>
      <c r="J72" s="68"/>
      <c r="K72" s="68"/>
      <c r="L72" s="68"/>
      <c r="M72" s="68"/>
      <c r="N72" s="215"/>
      <c r="P72" s="216"/>
      <c r="S72" s="374"/>
      <c r="T72" s="374"/>
      <c r="X72" s="84"/>
      <c r="Y72" s="84"/>
      <c r="Z72" s="217"/>
    </row>
    <row r="73" spans="2:26" ht="12.75" customHeight="1" x14ac:dyDescent="0.25">
      <c r="B73" s="216"/>
      <c r="N73" s="217"/>
      <c r="P73" s="216"/>
      <c r="S73" s="374"/>
      <c r="T73" s="374"/>
      <c r="X73" s="82"/>
      <c r="Y73" s="85"/>
      <c r="Z73" s="217"/>
    </row>
    <row r="74" spans="2:26" ht="12.75" customHeight="1" x14ac:dyDescent="0.2">
      <c r="B74" s="218"/>
      <c r="C74" s="219"/>
      <c r="D74" s="219"/>
      <c r="E74" s="219"/>
      <c r="F74" s="219"/>
      <c r="G74" s="219"/>
      <c r="H74" s="219"/>
      <c r="I74" s="219"/>
      <c r="J74" s="219"/>
      <c r="K74" s="219"/>
      <c r="L74" s="219"/>
      <c r="M74" s="219"/>
      <c r="N74" s="220"/>
      <c r="P74" s="218"/>
      <c r="Q74" s="219"/>
      <c r="R74" s="219"/>
      <c r="S74" s="219"/>
      <c r="T74" s="219"/>
      <c r="U74" s="219"/>
      <c r="V74" s="219"/>
      <c r="W74" s="219"/>
      <c r="X74" s="219"/>
      <c r="Y74" s="219"/>
      <c r="Z74" s="220"/>
    </row>
    <row r="76" spans="2:26" x14ac:dyDescent="0.2">
      <c r="B76" s="221"/>
      <c r="C76" s="210"/>
      <c r="D76" s="210"/>
      <c r="E76" s="210"/>
      <c r="F76" s="210"/>
      <c r="G76" s="210"/>
      <c r="H76" s="222"/>
      <c r="I76" s="222"/>
      <c r="J76" s="222"/>
      <c r="K76" s="222"/>
      <c r="L76" s="222"/>
      <c r="M76" s="222"/>
      <c r="N76" s="222"/>
      <c r="O76" s="222"/>
      <c r="P76" s="222"/>
      <c r="Q76" s="222"/>
      <c r="R76" s="222"/>
      <c r="S76" s="222"/>
      <c r="T76" s="222"/>
      <c r="U76" s="222"/>
      <c r="V76" s="222"/>
      <c r="W76" s="210"/>
      <c r="X76" s="210"/>
      <c r="Y76" s="210"/>
      <c r="Z76" s="223"/>
    </row>
    <row r="77" spans="2:26" x14ac:dyDescent="0.2">
      <c r="B77" s="216"/>
      <c r="C77" s="946"/>
      <c r="D77" s="946"/>
      <c r="E77" s="946"/>
      <c r="F77" s="946"/>
      <c r="H77" s="946"/>
      <c r="I77" s="946"/>
      <c r="J77" s="946"/>
      <c r="K77" s="946"/>
      <c r="M77" s="946"/>
      <c r="N77" s="946"/>
      <c r="O77" s="946"/>
      <c r="P77" s="946"/>
      <c r="R77" s="946"/>
      <c r="S77" s="946"/>
      <c r="T77" s="946"/>
      <c r="W77" s="946"/>
      <c r="X77" s="946"/>
      <c r="Y77" s="946"/>
      <c r="Z77" s="224"/>
    </row>
    <row r="78" spans="2:26" x14ac:dyDescent="0.2">
      <c r="B78" s="216"/>
      <c r="Z78" s="217"/>
    </row>
    <row r="79" spans="2:26" x14ac:dyDescent="0.2">
      <c r="B79" s="216"/>
      <c r="Z79" s="217"/>
    </row>
    <row r="80" spans="2:26" x14ac:dyDescent="0.2">
      <c r="B80" s="216"/>
      <c r="Z80" s="217"/>
    </row>
    <row r="81" spans="1:26" s="67" customFormat="1" ht="11.45" customHeight="1" x14ac:dyDescent="0.2">
      <c r="B81" s="226"/>
      <c r="C81" s="858"/>
      <c r="D81" s="858"/>
      <c r="E81" s="858"/>
      <c r="F81" s="858"/>
      <c r="H81" s="858"/>
      <c r="I81" s="858"/>
      <c r="J81" s="858"/>
      <c r="K81" s="858"/>
      <c r="M81" s="858"/>
      <c r="N81" s="858"/>
      <c r="O81" s="858"/>
      <c r="P81" s="858"/>
      <c r="R81" s="858"/>
      <c r="S81" s="858"/>
      <c r="T81" s="858"/>
      <c r="W81" s="858"/>
      <c r="X81" s="858"/>
      <c r="Y81" s="858"/>
      <c r="Z81" s="227"/>
    </row>
    <row r="82" spans="1:26" ht="56.25" customHeight="1" x14ac:dyDescent="0.2">
      <c r="B82" s="228"/>
      <c r="C82" s="229"/>
      <c r="D82" s="229"/>
      <c r="E82" s="229"/>
      <c r="F82" s="229"/>
      <c r="G82" s="229"/>
      <c r="H82" s="219"/>
      <c r="I82" s="219"/>
      <c r="J82" s="219"/>
      <c r="K82" s="219"/>
      <c r="L82" s="219"/>
      <c r="M82" s="219"/>
      <c r="N82" s="219"/>
      <c r="O82" s="219"/>
      <c r="P82" s="219"/>
      <c r="Q82" s="219"/>
      <c r="R82" s="219"/>
      <c r="S82" s="219"/>
      <c r="T82" s="219"/>
      <c r="U82" s="219"/>
      <c r="V82" s="219"/>
      <c r="W82" s="229"/>
      <c r="X82" s="229"/>
      <c r="Y82" s="229"/>
      <c r="Z82" s="230"/>
    </row>
    <row r="84" spans="1:26" x14ac:dyDescent="0.2">
      <c r="A84" s="66"/>
    </row>
  </sheetData>
  <mergeCells count="48">
    <mergeCell ref="B11:N11"/>
    <mergeCell ref="P11:Z11"/>
    <mergeCell ref="B13:C13"/>
    <mergeCell ref="D13:N13"/>
    <mergeCell ref="P13:T13"/>
    <mergeCell ref="V13:W13"/>
    <mergeCell ref="Y13:Z13"/>
    <mergeCell ref="B14:C16"/>
    <mergeCell ref="D14:N16"/>
    <mergeCell ref="V14:W14"/>
    <mergeCell ref="X14:X24"/>
    <mergeCell ref="Y14:Z14"/>
    <mergeCell ref="S15:U15"/>
    <mergeCell ref="V15:W15"/>
    <mergeCell ref="Y15:Z15"/>
    <mergeCell ref="V16:W16"/>
    <mergeCell ref="Y16:Z16"/>
    <mergeCell ref="B17:N17"/>
    <mergeCell ref="T17:U17"/>
    <mergeCell ref="V17:W17"/>
    <mergeCell ref="Y17:Z17"/>
    <mergeCell ref="Y18:Z18"/>
    <mergeCell ref="V20:W20"/>
    <mergeCell ref="Y20:Z20"/>
    <mergeCell ref="V21:W21"/>
    <mergeCell ref="Y21:Z21"/>
    <mergeCell ref="V19:W19"/>
    <mergeCell ref="Y19:Z19"/>
    <mergeCell ref="V22:W22"/>
    <mergeCell ref="Y22:Z22"/>
    <mergeCell ref="V23:W23"/>
    <mergeCell ref="Y23:Z23"/>
    <mergeCell ref="V24:W24"/>
    <mergeCell ref="Y24:Z24"/>
    <mergeCell ref="V25:W25"/>
    <mergeCell ref="Y25:Z25"/>
    <mergeCell ref="P29:Z29"/>
    <mergeCell ref="T68:U69"/>
    <mergeCell ref="C77:F77"/>
    <mergeCell ref="H77:K77"/>
    <mergeCell ref="M77:P77"/>
    <mergeCell ref="R77:T77"/>
    <mergeCell ref="W77:Y77"/>
    <mergeCell ref="C81:F81"/>
    <mergeCell ref="H81:K81"/>
    <mergeCell ref="M81:P81"/>
    <mergeCell ref="R81:T81"/>
    <mergeCell ref="W81:Y81"/>
  </mergeCells>
  <pageMargins left="0.25" right="0.25" top="0.75" bottom="0.75" header="0.3" footer="0.3"/>
  <pageSetup paperSize="9" scale="38" fitToHeight="0" orientation="landscape" r:id="rId1"/>
  <headerFooter>
    <oddFooter>&amp;L&amp;10ADMÓN. - ESTIMACIÓN - HOJA VIAJERA&amp;R&amp;P/&amp;N</oddFooter>
  </headerFooter>
  <drawing r:id="rId2"/>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A899A-EBA0-4CAC-A2AA-2893949036CB}">
  <sheetPr>
    <tabColor rgb="FFFF0000"/>
    <pageSetUpPr fitToPage="1"/>
  </sheetPr>
  <dimension ref="A1:AB102"/>
  <sheetViews>
    <sheetView showGridLines="0" view="pageBreakPreview" topLeftCell="A21" zoomScale="30" zoomScaleNormal="40" zoomScaleSheetLayoutView="30" workbookViewId="0">
      <selection activeCell="T7" sqref="T7"/>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3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3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488</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488</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c r="B15" s="1009"/>
      <c r="C15" s="1009"/>
      <c r="D15" s="1009"/>
      <c r="E15" s="1009"/>
      <c r="F15" s="1009"/>
      <c r="G15" s="1009"/>
      <c r="H15" s="1009"/>
      <c r="I15" s="1009"/>
      <c r="J15" s="1009"/>
      <c r="K15" s="1009"/>
      <c r="L15" s="1009"/>
      <c r="M15" s="1009"/>
      <c r="N15" s="1009"/>
      <c r="O15" s="1009"/>
      <c r="P15" s="1009"/>
      <c r="Q15" s="1009"/>
      <c r="R15" s="1009"/>
      <c r="S15" s="1009"/>
      <c r="T15" s="1009"/>
      <c r="U15" s="1009"/>
      <c r="V15" s="1009"/>
      <c r="W15" s="1009"/>
      <c r="X15" s="1009"/>
      <c r="Y15" s="1009"/>
      <c r="Z15" s="1009"/>
    </row>
    <row r="16" spans="1:28" ht="15" customHeight="1" x14ac:dyDescent="0.2">
      <c r="B16" s="1009"/>
      <c r="C16" s="1009"/>
      <c r="D16" s="1009"/>
      <c r="E16" s="1009"/>
      <c r="F16" s="1009"/>
      <c r="G16" s="1009"/>
      <c r="H16" s="1009"/>
      <c r="I16" s="1009"/>
      <c r="J16" s="1009"/>
      <c r="K16" s="1009"/>
      <c r="L16" s="1009"/>
      <c r="M16" s="1009"/>
      <c r="N16" s="1009"/>
      <c r="O16" s="1009"/>
      <c r="P16" s="1009"/>
      <c r="Q16" s="1009"/>
      <c r="R16" s="1009"/>
      <c r="S16" s="1009"/>
      <c r="T16" s="1009"/>
      <c r="U16" s="1009"/>
      <c r="V16" s="1009"/>
      <c r="W16" s="1009"/>
      <c r="X16" s="1009"/>
      <c r="Y16" s="1009"/>
      <c r="Z16" s="1009"/>
    </row>
    <row r="17" spans="2:26" ht="13.15" customHeight="1" x14ac:dyDescent="0.2">
      <c r="B17" s="1009"/>
      <c r="C17" s="1009"/>
      <c r="D17" s="1009"/>
      <c r="E17" s="1009"/>
      <c r="F17" s="1009"/>
      <c r="G17" s="1009"/>
      <c r="H17" s="1009"/>
      <c r="I17" s="1009"/>
      <c r="J17" s="1009"/>
      <c r="K17" s="1009"/>
      <c r="L17" s="1009"/>
      <c r="M17" s="1009"/>
      <c r="N17" s="1009"/>
      <c r="O17" s="1009"/>
      <c r="P17" s="1009"/>
      <c r="Q17" s="1009"/>
      <c r="R17" s="1009"/>
      <c r="S17" s="1009"/>
      <c r="T17" s="1009"/>
      <c r="U17" s="1009"/>
      <c r="V17" s="1009"/>
      <c r="W17" s="1009"/>
      <c r="X17" s="1009"/>
      <c r="Y17" s="1009"/>
      <c r="Z17" s="1009"/>
    </row>
    <row r="18" spans="2:26" ht="15" customHeight="1" x14ac:dyDescent="0.2">
      <c r="B18" s="1009"/>
      <c r="C18" s="1009"/>
      <c r="D18" s="1009"/>
      <c r="E18" s="1009"/>
      <c r="F18" s="1009"/>
      <c r="G18" s="1009"/>
      <c r="H18" s="1009"/>
      <c r="I18" s="1009"/>
      <c r="J18" s="1009"/>
      <c r="K18" s="1009"/>
      <c r="L18" s="1009"/>
      <c r="M18" s="1009"/>
      <c r="N18" s="1009"/>
      <c r="O18" s="1009"/>
      <c r="P18" s="1009"/>
      <c r="Q18" s="1009"/>
      <c r="R18" s="1009"/>
      <c r="S18" s="1009"/>
      <c r="T18" s="1009"/>
      <c r="U18" s="1009"/>
      <c r="V18" s="1009"/>
      <c r="W18" s="1009"/>
      <c r="X18" s="1009"/>
      <c r="Y18" s="1009"/>
      <c r="Z18" s="1009"/>
    </row>
    <row r="19" spans="2:26" ht="15" customHeight="1" x14ac:dyDescent="0.2">
      <c r="B19" s="1009"/>
      <c r="C19" s="1009"/>
      <c r="D19" s="1009"/>
      <c r="E19" s="1009"/>
      <c r="F19" s="1009"/>
      <c r="G19" s="1009"/>
      <c r="H19" s="1009"/>
      <c r="I19" s="1009"/>
      <c r="J19" s="1009"/>
      <c r="K19" s="1009"/>
      <c r="L19" s="1009"/>
      <c r="M19" s="1009"/>
      <c r="N19" s="1009"/>
      <c r="O19" s="1009"/>
      <c r="P19" s="1009"/>
      <c r="Q19" s="1009"/>
      <c r="R19" s="1009"/>
      <c r="S19" s="1009"/>
      <c r="T19" s="1009"/>
      <c r="U19" s="1009"/>
      <c r="V19" s="1009"/>
      <c r="W19" s="1009"/>
      <c r="X19" s="1009"/>
      <c r="Y19" s="1009"/>
      <c r="Z19" s="1009"/>
    </row>
    <row r="20" spans="2:26" ht="15.6" customHeight="1" x14ac:dyDescent="0.2">
      <c r="B20" s="1009"/>
      <c r="C20" s="1009"/>
      <c r="D20" s="1009"/>
      <c r="E20" s="1009"/>
      <c r="F20" s="1009"/>
      <c r="G20" s="1009"/>
      <c r="H20" s="1009"/>
      <c r="I20" s="1009"/>
      <c r="J20" s="1009"/>
      <c r="K20" s="1009"/>
      <c r="L20" s="1009"/>
      <c r="M20" s="1009"/>
      <c r="N20" s="1009"/>
      <c r="O20" s="1009"/>
      <c r="P20" s="1009"/>
      <c r="Q20" s="1009"/>
      <c r="R20" s="1009"/>
      <c r="S20" s="1009"/>
      <c r="T20" s="1009"/>
      <c r="U20" s="1009"/>
      <c r="V20" s="1009"/>
      <c r="W20" s="1009"/>
      <c r="X20" s="1009"/>
      <c r="Y20" s="1009"/>
      <c r="Z20" s="1009"/>
    </row>
    <row r="27" spans="2:26" x14ac:dyDescent="0.2">
      <c r="D27" s="993"/>
      <c r="E27" s="993"/>
      <c r="F27" s="993"/>
    </row>
    <row r="28" spans="2:26" x14ac:dyDescent="0.2">
      <c r="D28" s="993"/>
      <c r="E28" s="993"/>
      <c r="F28" s="993"/>
    </row>
    <row r="70" spans="4:8" x14ac:dyDescent="0.2">
      <c r="D70" s="1050"/>
      <c r="E70" s="1050"/>
      <c r="F70" s="1050"/>
      <c r="G70" s="1050"/>
      <c r="H70" s="1050"/>
    </row>
    <row r="71" spans="4:8" x14ac:dyDescent="0.2">
      <c r="D71" s="1050"/>
      <c r="E71" s="1050"/>
      <c r="F71" s="1050"/>
      <c r="G71" s="1050"/>
      <c r="H71" s="1050"/>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30">
    <mergeCell ref="C92:F92"/>
    <mergeCell ref="H92:K92"/>
    <mergeCell ref="M92:P92"/>
    <mergeCell ref="R92:T92"/>
    <mergeCell ref="W92:Y92"/>
    <mergeCell ref="B11:Z12"/>
    <mergeCell ref="B15:C20"/>
    <mergeCell ref="D15:Z20"/>
    <mergeCell ref="D27:F28"/>
    <mergeCell ref="D70:H71"/>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FBADF-957C-4FDB-A43B-F1081CC77A5C}">
  <sheetPr>
    <tabColor rgb="FFFF0000"/>
    <pageSetUpPr fitToPage="1"/>
  </sheetPr>
  <dimension ref="A1:AB96"/>
  <sheetViews>
    <sheetView showGridLines="0" view="pageBreakPreview" topLeftCell="A37" zoomScale="40" zoomScaleNormal="40" zoomScaleSheetLayoutView="40" workbookViewId="0">
      <selection activeCell="T7" sqref="T7"/>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3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3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488</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488</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c r="B15" s="1009"/>
      <c r="C15" s="1009"/>
      <c r="D15" s="1009" t="s">
        <v>492</v>
      </c>
      <c r="E15" s="1009"/>
      <c r="F15" s="1009"/>
      <c r="G15" s="1009"/>
      <c r="H15" s="1009"/>
      <c r="I15" s="1009"/>
      <c r="J15" s="1009"/>
      <c r="K15" s="1009"/>
      <c r="L15" s="1009"/>
      <c r="M15" s="1009"/>
      <c r="N15" s="1009"/>
      <c r="O15" s="1009"/>
      <c r="P15" s="1009"/>
      <c r="Q15" s="1009"/>
      <c r="R15" s="1009"/>
      <c r="S15" s="1009"/>
      <c r="T15" s="1009"/>
      <c r="U15" s="1009"/>
      <c r="V15" s="1009"/>
      <c r="W15" s="1009"/>
      <c r="X15" s="1009"/>
      <c r="Y15" s="1009"/>
      <c r="Z15" s="1009"/>
    </row>
    <row r="16" spans="1:28" ht="15" customHeight="1" x14ac:dyDescent="0.2">
      <c r="B16" s="1009"/>
      <c r="C16" s="1009"/>
      <c r="D16" s="1009"/>
      <c r="E16" s="1009"/>
      <c r="F16" s="1009"/>
      <c r="G16" s="1009"/>
      <c r="H16" s="1009"/>
      <c r="I16" s="1009"/>
      <c r="J16" s="1009"/>
      <c r="K16" s="1009"/>
      <c r="L16" s="1009"/>
      <c r="M16" s="1009"/>
      <c r="N16" s="1009"/>
      <c r="O16" s="1009"/>
      <c r="P16" s="1009"/>
      <c r="Q16" s="1009"/>
      <c r="R16" s="1009"/>
      <c r="S16" s="1009"/>
      <c r="T16" s="1009"/>
      <c r="U16" s="1009"/>
      <c r="V16" s="1009"/>
      <c r="W16" s="1009"/>
      <c r="X16" s="1009"/>
      <c r="Y16" s="1009"/>
      <c r="Z16" s="1009"/>
    </row>
    <row r="17" spans="2:26" ht="13.15" customHeight="1" x14ac:dyDescent="0.2">
      <c r="B17" s="1009"/>
      <c r="C17" s="1009"/>
      <c r="D17" s="1009"/>
      <c r="E17" s="1009"/>
      <c r="F17" s="1009"/>
      <c r="G17" s="1009"/>
      <c r="H17" s="1009"/>
      <c r="I17" s="1009"/>
      <c r="J17" s="1009"/>
      <c r="K17" s="1009"/>
      <c r="L17" s="1009"/>
      <c r="M17" s="1009"/>
      <c r="N17" s="1009"/>
      <c r="O17" s="1009"/>
      <c r="P17" s="1009"/>
      <c r="Q17" s="1009"/>
      <c r="R17" s="1009"/>
      <c r="S17" s="1009"/>
      <c r="T17" s="1009"/>
      <c r="U17" s="1009"/>
      <c r="V17" s="1009"/>
      <c r="W17" s="1009"/>
      <c r="X17" s="1009"/>
      <c r="Y17" s="1009"/>
      <c r="Z17" s="1009"/>
    </row>
    <row r="18" spans="2:26" ht="15" customHeight="1" x14ac:dyDescent="0.2">
      <c r="B18" s="1009"/>
      <c r="C18" s="1009"/>
      <c r="D18" s="1009"/>
      <c r="E18" s="1009"/>
      <c r="F18" s="1009"/>
      <c r="G18" s="1009"/>
      <c r="H18" s="1009"/>
      <c r="I18" s="1009"/>
      <c r="J18" s="1009"/>
      <c r="K18" s="1009"/>
      <c r="L18" s="1009"/>
      <c r="M18" s="1009"/>
      <c r="N18" s="1009"/>
      <c r="O18" s="1009"/>
      <c r="P18" s="1009"/>
      <c r="Q18" s="1009"/>
      <c r="R18" s="1009"/>
      <c r="S18" s="1009"/>
      <c r="T18" s="1009"/>
      <c r="U18" s="1009"/>
      <c r="V18" s="1009"/>
      <c r="W18" s="1009"/>
      <c r="X18" s="1009"/>
      <c r="Y18" s="1009"/>
      <c r="Z18" s="1009"/>
    </row>
    <row r="19" spans="2:26" ht="15" customHeight="1" x14ac:dyDescent="0.2">
      <c r="B19" s="1009"/>
      <c r="C19" s="1009"/>
      <c r="D19" s="1009"/>
      <c r="E19" s="1009"/>
      <c r="F19" s="1009"/>
      <c r="G19" s="1009"/>
      <c r="H19" s="1009"/>
      <c r="I19" s="1009"/>
      <c r="J19" s="1009"/>
      <c r="K19" s="1009"/>
      <c r="L19" s="1009"/>
      <c r="M19" s="1009"/>
      <c r="N19" s="1009"/>
      <c r="O19" s="1009"/>
      <c r="P19" s="1009"/>
      <c r="Q19" s="1009"/>
      <c r="R19" s="1009"/>
      <c r="S19" s="1009"/>
      <c r="T19" s="1009"/>
      <c r="U19" s="1009"/>
      <c r="V19" s="1009"/>
      <c r="W19" s="1009"/>
      <c r="X19" s="1009"/>
      <c r="Y19" s="1009"/>
      <c r="Z19" s="1009"/>
    </row>
    <row r="20" spans="2:26" ht="15.6" customHeight="1" x14ac:dyDescent="0.2">
      <c r="B20" s="1009"/>
      <c r="C20" s="1009"/>
      <c r="D20" s="1009"/>
      <c r="E20" s="1009"/>
      <c r="F20" s="1009"/>
      <c r="G20" s="1009"/>
      <c r="H20" s="1009"/>
      <c r="I20" s="1009"/>
      <c r="J20" s="1009"/>
      <c r="K20" s="1009"/>
      <c r="L20" s="1009"/>
      <c r="M20" s="1009"/>
      <c r="N20" s="1009"/>
      <c r="O20" s="1009"/>
      <c r="P20" s="1009"/>
      <c r="Q20" s="1009"/>
      <c r="R20" s="1009"/>
      <c r="S20" s="1009"/>
      <c r="T20" s="1009"/>
      <c r="U20" s="1009"/>
      <c r="V20" s="1009"/>
      <c r="W20" s="1009"/>
      <c r="X20" s="1009"/>
      <c r="Y20" s="1009"/>
      <c r="Z20" s="1009"/>
    </row>
    <row r="27" spans="2:26" x14ac:dyDescent="0.2">
      <c r="D27" s="993"/>
      <c r="E27" s="993"/>
      <c r="F27" s="993"/>
    </row>
    <row r="28" spans="2:26" x14ac:dyDescent="0.2">
      <c r="D28" s="993"/>
      <c r="E28" s="993"/>
      <c r="F28" s="993"/>
    </row>
    <row r="33" spans="21:21" ht="20.25" x14ac:dyDescent="0.3">
      <c r="U33" s="540"/>
    </row>
    <row r="81" spans="1:26" ht="16.5" customHeight="1" x14ac:dyDescent="0.2"/>
    <row r="82" spans="1:26" ht="12.75" customHeight="1" x14ac:dyDescent="0.2"/>
    <row r="83" spans="1:26" ht="12.75" customHeight="1" x14ac:dyDescent="0.2"/>
    <row r="85" spans="1:26" x14ac:dyDescent="0.2">
      <c r="B85" s="221"/>
      <c r="C85" s="210"/>
      <c r="D85" s="210"/>
      <c r="E85" s="210"/>
      <c r="F85" s="210"/>
      <c r="G85" s="210"/>
      <c r="H85" s="222"/>
      <c r="I85" s="222"/>
      <c r="J85" s="222"/>
      <c r="K85" s="222"/>
      <c r="L85" s="222"/>
      <c r="M85" s="222"/>
      <c r="N85" s="222"/>
      <c r="O85" s="222"/>
      <c r="P85" s="222"/>
      <c r="Q85" s="222"/>
      <c r="R85" s="222"/>
      <c r="S85" s="222"/>
      <c r="T85" s="222"/>
      <c r="U85" s="222"/>
      <c r="V85" s="222"/>
      <c r="W85" s="210"/>
      <c r="X85" s="210"/>
      <c r="Y85" s="210"/>
      <c r="Z85" s="223"/>
    </row>
    <row r="86" spans="1:26" x14ac:dyDescent="0.2">
      <c r="B86" s="216"/>
      <c r="C86" s="946"/>
      <c r="D86" s="946"/>
      <c r="E86" s="946"/>
      <c r="F86" s="946"/>
      <c r="H86" s="946"/>
      <c r="I86" s="946"/>
      <c r="J86" s="946"/>
      <c r="K86" s="946"/>
      <c r="M86" s="946"/>
      <c r="N86" s="946"/>
      <c r="O86" s="946"/>
      <c r="P86" s="946"/>
      <c r="R86" s="946"/>
      <c r="S86" s="946"/>
      <c r="T86" s="946"/>
      <c r="W86" s="946"/>
      <c r="X86" s="946"/>
      <c r="Y86" s="946"/>
      <c r="Z86" s="224"/>
    </row>
    <row r="87" spans="1:26" x14ac:dyDescent="0.2">
      <c r="B87" s="216"/>
      <c r="Z87" s="217"/>
    </row>
    <row r="88" spans="1:26" x14ac:dyDescent="0.2">
      <c r="B88" s="216"/>
      <c r="Z88" s="217"/>
    </row>
    <row r="89" spans="1:26" x14ac:dyDescent="0.2">
      <c r="B89" s="216"/>
      <c r="Z89" s="217"/>
    </row>
    <row r="90" spans="1:26" x14ac:dyDescent="0.2">
      <c r="B90" s="216"/>
      <c r="C90" s="985"/>
      <c r="D90" s="985"/>
      <c r="E90" s="985"/>
      <c r="F90" s="985"/>
      <c r="H90" s="985"/>
      <c r="I90" s="985"/>
      <c r="J90" s="985"/>
      <c r="K90" s="985"/>
      <c r="M90" s="985"/>
      <c r="N90" s="985"/>
      <c r="O90" s="985"/>
      <c r="P90" s="985"/>
      <c r="R90" s="985"/>
      <c r="S90" s="985"/>
      <c r="T90" s="985"/>
      <c r="W90" s="985"/>
      <c r="X90" s="985"/>
      <c r="Y90" s="985"/>
      <c r="Z90" s="217"/>
    </row>
    <row r="91" spans="1:26" x14ac:dyDescent="0.2">
      <c r="B91" s="216"/>
      <c r="C91" s="985"/>
      <c r="D91" s="985"/>
      <c r="E91" s="985"/>
      <c r="F91" s="985"/>
      <c r="H91" s="985"/>
      <c r="I91" s="985"/>
      <c r="J91" s="985"/>
      <c r="K91" s="985"/>
      <c r="M91" s="985"/>
      <c r="N91" s="985"/>
      <c r="O91" s="985"/>
      <c r="P91" s="985"/>
      <c r="Q91" s="82"/>
      <c r="R91" s="985"/>
      <c r="S91" s="985"/>
      <c r="T91" s="985"/>
      <c r="W91" s="985"/>
      <c r="X91" s="985"/>
      <c r="Y91" s="985"/>
      <c r="Z91" s="225"/>
    </row>
    <row r="92" spans="1:26" ht="12.75" customHeight="1" x14ac:dyDescent="0.2">
      <c r="B92" s="216"/>
      <c r="C92" s="858"/>
      <c r="D92" s="858"/>
      <c r="E92" s="858"/>
      <c r="F92" s="858"/>
      <c r="G92" s="67"/>
      <c r="H92" s="858"/>
      <c r="I92" s="858"/>
      <c r="J92" s="858"/>
      <c r="K92" s="858"/>
      <c r="L92" s="67"/>
      <c r="M92" s="858"/>
      <c r="N92" s="858"/>
      <c r="O92" s="858"/>
      <c r="P92" s="858"/>
      <c r="Q92" s="67"/>
      <c r="R92" s="858"/>
      <c r="S92" s="858"/>
      <c r="T92" s="858"/>
      <c r="U92" s="67"/>
      <c r="V92" s="67"/>
      <c r="W92" s="858"/>
      <c r="X92" s="858"/>
      <c r="Y92" s="858"/>
      <c r="Z92" s="225"/>
    </row>
    <row r="93" spans="1:26" s="67" customFormat="1" ht="11.45" customHeight="1" x14ac:dyDescent="0.2">
      <c r="B93" s="226"/>
      <c r="C93" s="858"/>
      <c r="D93" s="858"/>
      <c r="E93" s="858"/>
      <c r="F93" s="858"/>
      <c r="H93" s="858"/>
      <c r="I93" s="858"/>
      <c r="J93" s="858"/>
      <c r="K93" s="858"/>
      <c r="M93" s="858"/>
      <c r="N93" s="858"/>
      <c r="O93" s="858"/>
      <c r="P93" s="858"/>
      <c r="R93" s="858"/>
      <c r="S93" s="858"/>
      <c r="T93" s="858"/>
      <c r="W93" s="858"/>
      <c r="X93" s="858"/>
      <c r="Y93" s="858"/>
      <c r="Z93" s="227"/>
    </row>
    <row r="94" spans="1:26" x14ac:dyDescent="0.2">
      <c r="B94" s="228"/>
      <c r="C94" s="229"/>
      <c r="D94" s="229"/>
      <c r="E94" s="229"/>
      <c r="F94" s="229"/>
      <c r="G94" s="229"/>
      <c r="H94" s="219"/>
      <c r="I94" s="219"/>
      <c r="J94" s="219"/>
      <c r="K94" s="219"/>
      <c r="L94" s="219"/>
      <c r="M94" s="219"/>
      <c r="N94" s="219"/>
      <c r="O94" s="219"/>
      <c r="P94" s="219"/>
      <c r="Q94" s="219"/>
      <c r="R94" s="219"/>
      <c r="S94" s="219"/>
      <c r="T94" s="219"/>
      <c r="U94" s="219"/>
      <c r="V94" s="219"/>
      <c r="W94" s="229"/>
      <c r="X94" s="229"/>
      <c r="Y94" s="229"/>
      <c r="Z94" s="230"/>
    </row>
    <row r="96" spans="1:26" x14ac:dyDescent="0.2">
      <c r="A96" s="66"/>
    </row>
  </sheetData>
  <mergeCells count="29">
    <mergeCell ref="B11:Z12"/>
    <mergeCell ref="B15:C20"/>
    <mergeCell ref="D15:Z20"/>
    <mergeCell ref="D27:F28"/>
    <mergeCell ref="C86:F86"/>
    <mergeCell ref="H86:K86"/>
    <mergeCell ref="M86:P86"/>
    <mergeCell ref="R86:T86"/>
    <mergeCell ref="W86:Y86"/>
    <mergeCell ref="C91:F91"/>
    <mergeCell ref="H91:K91"/>
    <mergeCell ref="M91:P91"/>
    <mergeCell ref="R91:T91"/>
    <mergeCell ref="W91:Y91"/>
    <mergeCell ref="C90:F90"/>
    <mergeCell ref="H90:K90"/>
    <mergeCell ref="M90:P90"/>
    <mergeCell ref="R90:T90"/>
    <mergeCell ref="W90:Y90"/>
    <mergeCell ref="C93:F93"/>
    <mergeCell ref="H93:K93"/>
    <mergeCell ref="M93:P93"/>
    <mergeCell ref="R93:T93"/>
    <mergeCell ref="W93:Y93"/>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DF86F-81EC-4076-B96D-72FBD2A420A3}">
  <sheetPr>
    <tabColor rgb="FFFF0000"/>
    <pageSetUpPr fitToPage="1"/>
  </sheetPr>
  <dimension ref="A1:AB102"/>
  <sheetViews>
    <sheetView showGridLines="0" view="pageBreakPreview" topLeftCell="A25" zoomScale="30" zoomScaleNormal="40" zoomScaleSheetLayoutView="30" workbookViewId="0">
      <selection activeCell="T7" sqref="T7"/>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3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3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488</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488</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323</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B11:Z12"/>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2028C-3A6C-451E-950B-32DB0DFE2539}">
  <sheetPr>
    <tabColor rgb="FFFF0000"/>
    <pageSetUpPr fitToPage="1"/>
  </sheetPr>
  <dimension ref="A1:AB99"/>
  <sheetViews>
    <sheetView showGridLines="0" view="pageBreakPreview" topLeftCell="A8" zoomScale="50" zoomScaleNormal="40" zoomScaleSheetLayoutView="50" workbookViewId="0">
      <selection activeCell="T7" sqref="T7"/>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3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3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488</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488</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304">
        <f>'03 Desglose'!BX8</f>
        <v>45958</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v>45674</v>
      </c>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636"/>
      <c r="V13" s="981" t="s">
        <v>58</v>
      </c>
      <c r="W13" s="981"/>
      <c r="X13" s="636" t="s">
        <v>67</v>
      </c>
      <c r="Y13" s="981" t="s">
        <v>78</v>
      </c>
      <c r="Z13" s="981"/>
    </row>
    <row r="14" spans="1:28" ht="14.25" customHeight="1" x14ac:dyDescent="0.2">
      <c r="B14" s="950" t="s">
        <v>182</v>
      </c>
      <c r="C14" s="951"/>
      <c r="D14" s="956" t="s">
        <v>283</v>
      </c>
      <c r="E14" s="956"/>
      <c r="F14" s="956"/>
      <c r="G14" s="956"/>
      <c r="H14" s="956"/>
      <c r="I14" s="956"/>
      <c r="J14" s="956"/>
      <c r="K14" s="956"/>
      <c r="L14" s="956"/>
      <c r="M14" s="956"/>
      <c r="N14" s="956"/>
      <c r="P14" s="286"/>
      <c r="Q14" s="634"/>
      <c r="R14" s="634"/>
      <c r="S14" s="634"/>
      <c r="T14" s="634"/>
      <c r="U14" s="634"/>
      <c r="V14" s="957"/>
      <c r="W14" s="957"/>
      <c r="X14" s="965" t="s">
        <v>322</v>
      </c>
      <c r="Y14" s="957"/>
      <c r="Z14" s="957"/>
    </row>
    <row r="15" spans="1:28" ht="19.899999999999999" customHeight="1" x14ac:dyDescent="0.2">
      <c r="B15" s="952"/>
      <c r="C15" s="953"/>
      <c r="D15" s="956"/>
      <c r="E15" s="956"/>
      <c r="F15" s="956"/>
      <c r="G15" s="956"/>
      <c r="H15" s="956"/>
      <c r="I15" s="956"/>
      <c r="J15" s="956"/>
      <c r="K15" s="956"/>
      <c r="L15" s="956"/>
      <c r="M15" s="956"/>
      <c r="N15" s="956"/>
      <c r="O15" s="70"/>
      <c r="P15" s="287"/>
      <c r="Q15" s="634"/>
      <c r="R15" s="634"/>
      <c r="S15" s="968"/>
      <c r="T15" s="969"/>
      <c r="U15" s="635"/>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634"/>
      <c r="R16" s="634"/>
      <c r="S16" s="635"/>
      <c r="T16" s="635"/>
      <c r="U16" s="635"/>
      <c r="V16" s="970"/>
      <c r="W16" s="970"/>
      <c r="X16" s="966"/>
      <c r="Y16" s="957"/>
      <c r="Z16" s="957"/>
    </row>
    <row r="17" spans="2:26" ht="21" customHeight="1" x14ac:dyDescent="0.3">
      <c r="B17" s="952"/>
      <c r="C17" s="953"/>
      <c r="D17" s="956"/>
      <c r="E17" s="956"/>
      <c r="F17" s="956"/>
      <c r="G17" s="956"/>
      <c r="H17" s="956"/>
      <c r="I17" s="956"/>
      <c r="J17" s="956"/>
      <c r="K17" s="956"/>
      <c r="L17" s="956"/>
      <c r="M17" s="956"/>
      <c r="N17" s="956"/>
      <c r="O17" s="70"/>
      <c r="P17" s="287"/>
      <c r="Q17" s="634"/>
      <c r="R17" s="634"/>
      <c r="S17" s="635"/>
      <c r="T17" s="635"/>
      <c r="U17" s="459" t="s">
        <v>300</v>
      </c>
      <c r="V17" s="982">
        <f>1*0.95</f>
        <v>0.95</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634"/>
      <c r="R18" s="634"/>
      <c r="S18" s="635"/>
      <c r="T18" s="635"/>
      <c r="U18" s="635"/>
      <c r="V18" s="970"/>
      <c r="W18" s="970"/>
      <c r="X18" s="966"/>
      <c r="Y18" s="957"/>
      <c r="Z18" s="957"/>
    </row>
    <row r="19" spans="2:26" ht="19.149999999999999" customHeight="1" x14ac:dyDescent="0.2">
      <c r="B19" s="954"/>
      <c r="C19" s="955"/>
      <c r="D19" s="956"/>
      <c r="E19" s="956"/>
      <c r="F19" s="956"/>
      <c r="G19" s="956"/>
      <c r="H19" s="956"/>
      <c r="I19" s="956"/>
      <c r="J19" s="956"/>
      <c r="K19" s="956"/>
      <c r="L19" s="956"/>
      <c r="M19" s="956"/>
      <c r="N19" s="956"/>
      <c r="O19" s="70"/>
      <c r="P19" s="287"/>
      <c r="Q19" s="634"/>
      <c r="R19" s="634"/>
      <c r="S19" s="635"/>
      <c r="T19" s="635"/>
      <c r="U19" s="420"/>
      <c r="V19" s="968"/>
      <c r="W19" s="969"/>
      <c r="X19" s="966"/>
      <c r="Y19" s="984"/>
      <c r="Z19" s="984"/>
    </row>
    <row r="20" spans="2:26" ht="15.6" customHeight="1" x14ac:dyDescent="0.2">
      <c r="B20" s="231"/>
      <c r="C20" s="69"/>
      <c r="D20" s="68" t="s">
        <v>87</v>
      </c>
      <c r="E20" s="68"/>
      <c r="F20" s="68"/>
      <c r="G20" s="68"/>
      <c r="H20" s="83"/>
      <c r="I20" s="68"/>
      <c r="J20" s="68"/>
      <c r="K20" s="70"/>
      <c r="L20" s="70"/>
      <c r="M20" s="70"/>
      <c r="N20" s="214"/>
      <c r="O20" s="70"/>
      <c r="P20" s="287"/>
      <c r="Q20" s="634"/>
      <c r="R20" s="634"/>
      <c r="S20" s="634"/>
      <c r="T20" s="634"/>
      <c r="U20" s="634"/>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634"/>
      <c r="R21" s="634"/>
      <c r="S21" s="634"/>
      <c r="T21" s="634"/>
      <c r="U21" s="634"/>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634"/>
      <c r="R22" s="634"/>
      <c r="S22" s="634"/>
      <c r="T22" s="634"/>
      <c r="X22" s="966"/>
      <c r="Y22" s="421"/>
      <c r="Z22" s="421"/>
    </row>
    <row r="23" spans="2:26" ht="13.9" customHeight="1" x14ac:dyDescent="0.2">
      <c r="B23" s="213"/>
      <c r="C23" s="69"/>
      <c r="D23" s="68"/>
      <c r="E23" s="68"/>
      <c r="F23" s="68"/>
      <c r="G23" s="68"/>
      <c r="H23" s="83"/>
      <c r="I23" s="68"/>
      <c r="J23" s="68"/>
      <c r="K23" s="70"/>
      <c r="L23" s="70"/>
      <c r="M23" s="70"/>
      <c r="N23" s="214"/>
      <c r="O23" s="70"/>
      <c r="P23" s="287"/>
      <c r="Q23" s="634"/>
      <c r="R23" s="634"/>
      <c r="S23" s="634"/>
      <c r="T23" s="634"/>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634"/>
      <c r="R24" s="634"/>
      <c r="S24" s="634"/>
      <c r="T24" s="634"/>
      <c r="U24" s="634"/>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634"/>
      <c r="R25" s="634"/>
      <c r="S25" s="634"/>
      <c r="T25" s="634"/>
      <c r="U25" s="634"/>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634"/>
      <c r="R26" s="634"/>
      <c r="S26" s="634"/>
      <c r="T26" s="634"/>
      <c r="U26" s="634"/>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634"/>
      <c r="R27" s="634"/>
      <c r="S27" s="634"/>
      <c r="T27" s="634"/>
      <c r="U27" s="634"/>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634"/>
      <c r="R28" s="634"/>
      <c r="S28" s="634"/>
      <c r="T28" s="634"/>
      <c r="U28" s="634"/>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634"/>
      <c r="R29" s="634"/>
      <c r="S29" s="634"/>
      <c r="T29" s="634"/>
      <c r="U29" s="634"/>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634"/>
      <c r="R30" s="634"/>
      <c r="S30" s="634"/>
      <c r="T30" s="634"/>
      <c r="U30" s="634"/>
      <c r="V30" s="957"/>
      <c r="W30" s="957"/>
      <c r="X30" s="966"/>
      <c r="Y30" s="957"/>
      <c r="Z30" s="957"/>
    </row>
    <row r="31" spans="2:26" ht="13.9" customHeight="1" x14ac:dyDescent="0.2">
      <c r="B31" s="213"/>
      <c r="C31" s="69"/>
      <c r="D31" s="68"/>
      <c r="E31" s="68"/>
      <c r="F31" s="68"/>
      <c r="G31" s="68"/>
      <c r="H31" s="83"/>
      <c r="I31" s="68"/>
      <c r="J31" s="68"/>
      <c r="K31" s="68"/>
      <c r="L31" s="68"/>
      <c r="M31" s="68"/>
      <c r="N31" s="215"/>
      <c r="P31" s="287"/>
      <c r="Q31" s="634"/>
      <c r="R31" s="634"/>
      <c r="S31" s="634"/>
      <c r="T31" s="634"/>
      <c r="U31" s="634"/>
      <c r="V31" s="957"/>
      <c r="W31" s="957"/>
      <c r="X31" s="966"/>
      <c r="Y31" s="957"/>
      <c r="Z31" s="957"/>
    </row>
    <row r="32" spans="2:26" ht="13.9" customHeight="1" x14ac:dyDescent="0.2">
      <c r="B32" s="213"/>
      <c r="C32" s="69"/>
      <c r="D32" s="68"/>
      <c r="E32" s="68"/>
      <c r="F32" s="68"/>
      <c r="G32" s="68"/>
      <c r="H32" s="83"/>
      <c r="I32" s="68"/>
      <c r="J32" s="68"/>
      <c r="K32" s="68"/>
      <c r="L32" s="68"/>
      <c r="M32" s="68"/>
      <c r="N32" s="215"/>
      <c r="P32" s="287"/>
      <c r="Q32" s="634"/>
      <c r="R32" s="634"/>
      <c r="S32" s="634"/>
      <c r="T32" s="634"/>
      <c r="U32" s="634"/>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634"/>
      <c r="R33" s="634"/>
      <c r="S33" s="634"/>
      <c r="T33" s="634"/>
      <c r="U33" s="634"/>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634"/>
      <c r="R34" s="634"/>
      <c r="S34" s="634"/>
      <c r="T34" s="634"/>
      <c r="U34" s="634"/>
      <c r="V34" s="957"/>
      <c r="W34" s="957"/>
      <c r="X34" s="967"/>
      <c r="Y34" s="957"/>
      <c r="Z34" s="957"/>
    </row>
    <row r="35" spans="2:26" ht="20.45" customHeight="1" x14ac:dyDescent="0.25">
      <c r="B35" s="213"/>
      <c r="C35" s="69"/>
      <c r="D35" s="68"/>
      <c r="E35" s="68"/>
      <c r="F35" s="68"/>
      <c r="G35" s="68"/>
      <c r="H35" s="83"/>
      <c r="I35" s="68"/>
      <c r="J35" s="68"/>
      <c r="K35" s="68"/>
      <c r="L35" s="68"/>
      <c r="M35" s="68"/>
      <c r="N35" s="215"/>
      <c r="P35" s="288"/>
      <c r="Q35" s="289"/>
      <c r="R35" s="290"/>
      <c r="S35" s="291"/>
      <c r="T35" s="292"/>
      <c r="U35" s="293" t="s">
        <v>76</v>
      </c>
      <c r="V35" s="958">
        <f>SUM(V17:W19)</f>
        <v>0.95</v>
      </c>
      <c r="W35" s="958"/>
      <c r="X35" s="294"/>
      <c r="Y35" s="959"/>
      <c r="Z35" s="960"/>
    </row>
    <row r="36" spans="2:26" ht="13.9" customHeight="1" x14ac:dyDescent="0.2">
      <c r="B36" s="213"/>
      <c r="C36" s="69"/>
      <c r="D36" s="68"/>
      <c r="E36" s="68"/>
      <c r="F36" s="68"/>
      <c r="G36" s="68"/>
      <c r="H36" s="83"/>
      <c r="I36" s="68"/>
      <c r="J36" s="68"/>
      <c r="K36" s="68"/>
      <c r="L36" s="68"/>
      <c r="M36" s="68"/>
      <c r="N36" s="215"/>
      <c r="P36" s="216"/>
      <c r="X36" s="84"/>
      <c r="Y36" s="84"/>
      <c r="Z36" s="217"/>
    </row>
    <row r="37" spans="2:26" ht="13.9" customHeight="1"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999" t="s">
        <v>75</v>
      </c>
      <c r="Q39" s="999"/>
      <c r="R39" s="999"/>
      <c r="S39" s="999"/>
      <c r="T39" s="999"/>
      <c r="U39" s="999"/>
      <c r="V39" s="999"/>
      <c r="W39" s="999"/>
      <c r="X39" s="999"/>
      <c r="Y39" s="999"/>
      <c r="Z39" s="999"/>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t="s">
        <v>272</v>
      </c>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x14ac:dyDescent="0.2">
      <c r="B75" s="213"/>
      <c r="C75" s="69"/>
      <c r="D75" s="68"/>
      <c r="E75" s="68"/>
      <c r="F75" s="68"/>
      <c r="G75" s="68"/>
      <c r="H75" s="83"/>
      <c r="I75" s="68"/>
      <c r="J75" s="68"/>
      <c r="K75" s="68"/>
      <c r="L75" s="68"/>
      <c r="M75" s="68"/>
      <c r="N75" s="215"/>
      <c r="P75" s="216"/>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x14ac:dyDescent="0.2">
      <c r="B78" s="213"/>
      <c r="C78" s="69"/>
      <c r="D78" s="68"/>
      <c r="E78" s="68"/>
      <c r="F78" s="68"/>
      <c r="G78" s="68"/>
      <c r="H78" s="83"/>
      <c r="I78" s="68"/>
      <c r="J78" s="68"/>
      <c r="K78" s="68"/>
      <c r="L78" s="68"/>
      <c r="M78" s="68"/>
      <c r="N78" s="215"/>
      <c r="P78" s="216"/>
      <c r="X78" s="84"/>
      <c r="Y78" s="84"/>
      <c r="Z78" s="217"/>
    </row>
    <row r="79" spans="2:26" x14ac:dyDescent="0.2">
      <c r="B79" s="213"/>
      <c r="C79" s="69"/>
      <c r="D79" s="68"/>
      <c r="E79" s="68"/>
      <c r="F79" s="68"/>
      <c r="G79" s="68"/>
      <c r="H79" s="83"/>
      <c r="I79" s="68"/>
      <c r="J79" s="68"/>
      <c r="K79" s="68"/>
      <c r="L79" s="68"/>
      <c r="M79" s="68"/>
      <c r="N79" s="215"/>
      <c r="P79" s="216"/>
      <c r="X79" s="84"/>
      <c r="Y79" s="84"/>
      <c r="Z79" s="217"/>
    </row>
    <row r="80" spans="2:26" x14ac:dyDescent="0.2">
      <c r="B80" s="213"/>
      <c r="C80" s="69"/>
      <c r="D80" s="68"/>
      <c r="E80" s="68"/>
      <c r="F80" s="68"/>
      <c r="G80" s="68"/>
      <c r="H80" s="83"/>
      <c r="I80" s="68"/>
      <c r="J80" s="68"/>
      <c r="K80" s="68"/>
      <c r="L80" s="68"/>
      <c r="M80" s="68"/>
      <c r="N80" s="215"/>
      <c r="P80" s="216"/>
      <c r="X80" s="84"/>
      <c r="Y80" s="84"/>
      <c r="Z80" s="217"/>
    </row>
    <row r="81" spans="2:26" x14ac:dyDescent="0.2">
      <c r="B81" s="213"/>
      <c r="C81" s="69"/>
      <c r="D81" s="68"/>
      <c r="E81" s="68"/>
      <c r="F81" s="68"/>
      <c r="G81" s="68"/>
      <c r="H81" s="83"/>
      <c r="I81" s="68"/>
      <c r="J81" s="68"/>
      <c r="K81" s="68"/>
      <c r="L81" s="68"/>
      <c r="M81" s="68"/>
      <c r="N81" s="215"/>
      <c r="P81" s="216"/>
      <c r="X81" s="84"/>
      <c r="Y81" s="84"/>
      <c r="Z81" s="217"/>
    </row>
    <row r="82" spans="2:26" x14ac:dyDescent="0.2">
      <c r="B82" s="213"/>
      <c r="C82" s="69"/>
      <c r="D82" s="68"/>
      <c r="E82" s="68"/>
      <c r="F82" s="68"/>
      <c r="G82" s="68"/>
      <c r="H82" s="83"/>
      <c r="I82" s="68"/>
      <c r="J82" s="68"/>
      <c r="K82" s="68"/>
      <c r="L82" s="68"/>
      <c r="M82" s="68"/>
      <c r="N82" s="215"/>
      <c r="P82" s="216"/>
      <c r="X82" s="84"/>
      <c r="Y82" s="84"/>
      <c r="Z82" s="217"/>
    </row>
    <row r="83" spans="2:26" x14ac:dyDescent="0.2">
      <c r="B83" s="213"/>
      <c r="C83" s="69"/>
      <c r="D83" s="68"/>
      <c r="E83" s="68"/>
      <c r="F83" s="68"/>
      <c r="G83" s="68"/>
      <c r="H83" s="83"/>
      <c r="I83" s="68"/>
      <c r="J83" s="68"/>
      <c r="K83" s="68"/>
      <c r="L83" s="68"/>
      <c r="M83" s="68"/>
      <c r="N83" s="215"/>
      <c r="P83" s="216"/>
      <c r="T83" s="998"/>
      <c r="U83" s="964"/>
      <c r="X83" s="84"/>
      <c r="Y83" s="84"/>
      <c r="Z83" s="217"/>
    </row>
    <row r="84" spans="2:26" x14ac:dyDescent="0.2">
      <c r="B84" s="213"/>
      <c r="C84" s="69"/>
      <c r="D84" s="68"/>
      <c r="E84" s="68"/>
      <c r="F84" s="68"/>
      <c r="G84" s="68"/>
      <c r="H84" s="83"/>
      <c r="I84" s="68"/>
      <c r="J84" s="68"/>
      <c r="K84" s="68"/>
      <c r="L84" s="68"/>
      <c r="M84" s="68"/>
      <c r="N84" s="215"/>
      <c r="P84" s="216"/>
      <c r="T84" s="964"/>
      <c r="U84" s="964"/>
      <c r="X84" s="84"/>
      <c r="Y84" s="84"/>
      <c r="Z84" s="217"/>
    </row>
    <row r="85" spans="2:26" x14ac:dyDescent="0.2">
      <c r="B85" s="213"/>
      <c r="C85" s="69"/>
      <c r="D85" s="68"/>
      <c r="E85" s="68"/>
      <c r="F85" s="68"/>
      <c r="G85" s="68"/>
      <c r="H85" s="83"/>
      <c r="I85" s="68"/>
      <c r="J85" s="68"/>
      <c r="K85" s="68"/>
      <c r="L85" s="68"/>
      <c r="M85" s="68"/>
      <c r="N85" s="215"/>
      <c r="P85" s="216"/>
      <c r="X85" s="84"/>
      <c r="Y85" s="84"/>
      <c r="Z85" s="217"/>
    </row>
    <row r="86" spans="2:26" x14ac:dyDescent="0.2">
      <c r="B86" s="213"/>
      <c r="C86" s="69"/>
      <c r="D86" s="68"/>
      <c r="E86" s="68"/>
      <c r="F86" s="68"/>
      <c r="G86" s="68"/>
      <c r="H86" s="83"/>
      <c r="I86" s="68"/>
      <c r="J86" s="68"/>
      <c r="K86" s="68"/>
      <c r="L86" s="68"/>
      <c r="M86" s="68"/>
      <c r="N86" s="215"/>
      <c r="P86" s="216"/>
      <c r="X86" s="84"/>
      <c r="Y86" s="84"/>
      <c r="Z86" s="217"/>
    </row>
    <row r="87" spans="2:26" ht="16.5" customHeight="1" x14ac:dyDescent="0.25">
      <c r="B87" s="213"/>
      <c r="C87" s="69"/>
      <c r="D87" s="68"/>
      <c r="E87" s="68"/>
      <c r="F87" s="68"/>
      <c r="G87" s="68"/>
      <c r="H87" s="83"/>
      <c r="I87" s="68"/>
      <c r="J87" s="68"/>
      <c r="K87" s="68"/>
      <c r="L87" s="68"/>
      <c r="M87" s="68"/>
      <c r="N87" s="215"/>
      <c r="P87" s="216"/>
      <c r="S87" s="374"/>
      <c r="T87" s="374"/>
      <c r="X87" s="84"/>
      <c r="Y87" s="84"/>
      <c r="Z87" s="217"/>
    </row>
    <row r="88" spans="2:26" ht="12.75" customHeight="1" x14ac:dyDescent="0.25">
      <c r="B88" s="216"/>
      <c r="N88" s="217"/>
      <c r="P88" s="216"/>
      <c r="S88" s="374"/>
      <c r="T88" s="374"/>
      <c r="X88" s="82"/>
      <c r="Y88" s="85"/>
      <c r="Z88" s="217"/>
    </row>
    <row r="89" spans="2:26" ht="12.75" customHeight="1" x14ac:dyDescent="0.2">
      <c r="B89" s="218"/>
      <c r="C89" s="219"/>
      <c r="D89" s="219"/>
      <c r="E89" s="219"/>
      <c r="F89" s="219"/>
      <c r="G89" s="219"/>
      <c r="H89" s="219"/>
      <c r="I89" s="219"/>
      <c r="J89" s="219"/>
      <c r="K89" s="219"/>
      <c r="L89" s="219"/>
      <c r="M89" s="219"/>
      <c r="N89" s="220"/>
      <c r="P89" s="218"/>
      <c r="Q89" s="219"/>
      <c r="R89" s="219"/>
      <c r="S89" s="219"/>
      <c r="T89" s="219"/>
      <c r="U89" s="219"/>
      <c r="V89" s="219"/>
      <c r="W89" s="219"/>
      <c r="X89" s="219"/>
      <c r="Y89" s="219"/>
      <c r="Z89" s="220"/>
    </row>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s="67" customFormat="1" ht="11.45" customHeight="1" x14ac:dyDescent="0.2">
      <c r="B96" s="226"/>
      <c r="C96" s="858"/>
      <c r="D96" s="858"/>
      <c r="E96" s="858"/>
      <c r="F96" s="858"/>
      <c r="H96" s="858"/>
      <c r="I96" s="858"/>
      <c r="J96" s="858"/>
      <c r="K96" s="858"/>
      <c r="M96" s="858"/>
      <c r="N96" s="858"/>
      <c r="O96" s="858"/>
      <c r="P96" s="858"/>
      <c r="R96" s="858"/>
      <c r="S96" s="858"/>
      <c r="T96" s="858"/>
      <c r="W96" s="858"/>
      <c r="X96" s="858"/>
      <c r="Y96" s="858"/>
      <c r="Z96" s="227"/>
    </row>
    <row r="97" spans="1:26" ht="56.25" customHeight="1" x14ac:dyDescent="0.2">
      <c r="B97" s="228"/>
      <c r="C97" s="229"/>
      <c r="D97" s="229"/>
      <c r="E97" s="229"/>
      <c r="F97" s="229"/>
      <c r="G97" s="229"/>
      <c r="H97" s="219"/>
      <c r="I97" s="219"/>
      <c r="J97" s="219"/>
      <c r="K97" s="219"/>
      <c r="L97" s="219"/>
      <c r="M97" s="219"/>
      <c r="N97" s="219"/>
      <c r="O97" s="219"/>
      <c r="P97" s="219"/>
      <c r="Q97" s="219"/>
      <c r="R97" s="219"/>
      <c r="S97" s="219"/>
      <c r="T97" s="219"/>
      <c r="U97" s="219"/>
      <c r="V97" s="219"/>
      <c r="W97" s="229"/>
      <c r="X97" s="229"/>
      <c r="Y97" s="229"/>
      <c r="Z97" s="230"/>
    </row>
    <row r="99" spans="1:26" x14ac:dyDescent="0.2">
      <c r="A99" s="66"/>
    </row>
  </sheetData>
  <mergeCells count="65">
    <mergeCell ref="B11:N11"/>
    <mergeCell ref="P11:Z11"/>
    <mergeCell ref="B13:C13"/>
    <mergeCell ref="D13:N13"/>
    <mergeCell ref="V13:W13"/>
    <mergeCell ref="Y13:Z13"/>
    <mergeCell ref="Y16:Z16"/>
    <mergeCell ref="V23:W23"/>
    <mergeCell ref="Y23:Z23"/>
    <mergeCell ref="V17:W17"/>
    <mergeCell ref="Y17:Z17"/>
    <mergeCell ref="V18:W18"/>
    <mergeCell ref="Y18:Z18"/>
    <mergeCell ref="V19:W19"/>
    <mergeCell ref="Y19:Z19"/>
    <mergeCell ref="V20:W20"/>
    <mergeCell ref="Y20:Z20"/>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V26:W26"/>
    <mergeCell ref="Y26:Z26"/>
    <mergeCell ref="V27:W27"/>
    <mergeCell ref="Y27:Z27"/>
    <mergeCell ref="V28:W28"/>
    <mergeCell ref="Y28:Z28"/>
    <mergeCell ref="V29:W29"/>
    <mergeCell ref="Y29:Z29"/>
    <mergeCell ref="V30:W30"/>
    <mergeCell ref="Y30:Z30"/>
    <mergeCell ref="V31:W31"/>
    <mergeCell ref="Y31:Z31"/>
    <mergeCell ref="V32:W32"/>
    <mergeCell ref="Y32:Z32"/>
    <mergeCell ref="V33:W33"/>
    <mergeCell ref="Y33:Z33"/>
    <mergeCell ref="V34:W34"/>
    <mergeCell ref="Y34:Z34"/>
    <mergeCell ref="V35:W35"/>
    <mergeCell ref="Y35:Z35"/>
    <mergeCell ref="P39:Z39"/>
    <mergeCell ref="T83:U84"/>
    <mergeCell ref="C92:F92"/>
    <mergeCell ref="H92:K92"/>
    <mergeCell ref="M92:P92"/>
    <mergeCell ref="R92:T92"/>
    <mergeCell ref="W92:Y92"/>
    <mergeCell ref="C96:F96"/>
    <mergeCell ref="H96:K96"/>
    <mergeCell ref="M96:P96"/>
    <mergeCell ref="R96:T96"/>
    <mergeCell ref="W96:Y96"/>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151757-124C-4A41-9C3B-324AE06756EF}">
  <sheetPr>
    <tabColor rgb="FFFF0000"/>
    <pageSetUpPr fitToPage="1"/>
  </sheetPr>
  <dimension ref="A1:AB102"/>
  <sheetViews>
    <sheetView showGridLines="0" view="pageBreakPreview" topLeftCell="A26" zoomScale="30" zoomScaleNormal="40" zoomScaleSheetLayoutView="30" workbookViewId="0">
      <selection activeCell="T7" sqref="T7"/>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3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3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488</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488</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B11:Z12"/>
    <mergeCell ref="B15:C20"/>
    <mergeCell ref="D15:Z20"/>
    <mergeCell ref="D27:F28"/>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BB05C-709B-4581-9A25-BA064E28F6C0}">
  <sheetPr>
    <tabColor rgb="FFFF0000"/>
    <pageSetUpPr fitToPage="1"/>
  </sheetPr>
  <dimension ref="A1:AB102"/>
  <sheetViews>
    <sheetView showGridLines="0" view="pageBreakPreview" topLeftCell="A57" zoomScale="50" zoomScaleNormal="40" zoomScaleSheetLayoutView="50" workbookViewId="0">
      <selection activeCell="T7" sqref="T7"/>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3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3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488</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488</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B11:Z12"/>
    <mergeCell ref="B15:C20"/>
    <mergeCell ref="D15:Z20"/>
    <mergeCell ref="D27:F28"/>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7A77D-01A8-4C9F-8FE4-5B7BB451B789}">
  <sheetPr>
    <tabColor rgb="FFFF0000"/>
    <pageSetUpPr fitToPage="1"/>
  </sheetPr>
  <dimension ref="A1:AB102"/>
  <sheetViews>
    <sheetView showGridLines="0" view="pageBreakPreview" zoomScale="40" zoomScaleNormal="40" zoomScaleSheetLayoutView="40" workbookViewId="0">
      <selection activeCell="T7" sqref="T7"/>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3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3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488</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488</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323</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B11:Z12"/>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A5164-FD5D-400C-A5EE-6E24DCF191D3}">
  <sheetPr>
    <tabColor rgb="FF92D050"/>
    <pageSetUpPr fitToPage="1"/>
  </sheetPr>
  <dimension ref="A1:AB96"/>
  <sheetViews>
    <sheetView showGridLines="0" view="pageBreakPreview" topLeftCell="A12" zoomScale="50" zoomScaleNormal="40" zoomScaleSheetLayoutView="50" workbookViewId="0">
      <selection activeCell="M28" sqref="M28"/>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3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3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'[7]03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'[7]03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'[7]03 Desglose'!$C$8</f>
        <v>GRUPO DAGS S.A. DE C.V.</v>
      </c>
      <c r="E7" s="296"/>
      <c r="F7" s="296"/>
      <c r="G7" s="302"/>
      <c r="H7" s="298"/>
      <c r="I7" s="284"/>
      <c r="J7" s="284"/>
      <c r="K7" s="296"/>
      <c r="L7" s="298"/>
      <c r="M7" s="298"/>
      <c r="N7" s="290"/>
      <c r="O7" s="299"/>
      <c r="P7" s="299"/>
      <c r="Q7" s="284"/>
      <c r="R7" s="284"/>
      <c r="S7" s="290" t="s">
        <v>39</v>
      </c>
      <c r="T7" s="300" t="str">
        <f>'[7]03 Desglose'!$H$8</f>
        <v>NORMAL</v>
      </c>
      <c r="U7" s="298"/>
      <c r="V7" s="298"/>
      <c r="W7" s="290" t="s">
        <v>40</v>
      </c>
      <c r="X7" s="304">
        <f>'03 Desglose'!BX8</f>
        <v>45958</v>
      </c>
      <c r="Y7" s="298"/>
      <c r="Z7" s="301"/>
    </row>
    <row r="8" spans="1:28" ht="15" x14ac:dyDescent="0.2">
      <c r="B8" s="305" t="s">
        <v>41</v>
      </c>
      <c r="C8" s="298"/>
      <c r="D8" s="297" t="str">
        <f>'[7]03 Desglose'!$C$9</f>
        <v xml:space="preserve">CIMENTACIÓN Y ESTRUCTURA </v>
      </c>
      <c r="E8" s="298"/>
      <c r="F8" s="298"/>
      <c r="G8" s="298"/>
      <c r="H8" s="306"/>
      <c r="I8" s="298"/>
      <c r="J8" s="298"/>
      <c r="K8" s="298"/>
      <c r="L8" s="298"/>
      <c r="M8" s="298"/>
      <c r="N8" s="298"/>
      <c r="O8" s="298"/>
      <c r="P8" s="298"/>
      <c r="Q8" s="290"/>
      <c r="R8" s="284"/>
      <c r="S8" s="303" t="s">
        <v>42</v>
      </c>
      <c r="T8" s="300" t="str">
        <f>'[7]03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 x14ac:dyDescent="0.25">
      <c r="B11" s="973" t="s">
        <v>82</v>
      </c>
      <c r="C11" s="974"/>
      <c r="D11" s="974"/>
      <c r="E11" s="974"/>
      <c r="F11" s="974"/>
      <c r="G11" s="974"/>
      <c r="H11" s="974"/>
      <c r="I11" s="974"/>
      <c r="J11" s="974"/>
      <c r="K11" s="974"/>
      <c r="L11" s="974"/>
      <c r="M11" s="974"/>
      <c r="N11" s="975"/>
      <c r="P11" s="1005" t="s">
        <v>81</v>
      </c>
      <c r="Q11" s="1006"/>
      <c r="R11" s="1006"/>
      <c r="S11" s="1006"/>
      <c r="T11" s="1006"/>
      <c r="U11" s="1006"/>
      <c r="V11" s="1006"/>
      <c r="W11" s="1006"/>
      <c r="X11" s="1006"/>
      <c r="Y11" s="1006"/>
      <c r="Z11" s="1007"/>
    </row>
    <row r="12" spans="1:28" ht="14.25" x14ac:dyDescent="0.2">
      <c r="B12" s="216"/>
      <c r="D12" s="341"/>
      <c r="E12" s="342"/>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1035" t="s">
        <v>226</v>
      </c>
      <c r="Q13" s="1063"/>
      <c r="R13" s="1063"/>
      <c r="S13" s="1063"/>
      <c r="T13" s="1036"/>
      <c r="U13" s="636" t="s">
        <v>65</v>
      </c>
      <c r="V13" s="981" t="s">
        <v>58</v>
      </c>
      <c r="W13" s="981"/>
      <c r="X13" s="636" t="s">
        <v>67</v>
      </c>
      <c r="Y13" s="981" t="s">
        <v>78</v>
      </c>
      <c r="Z13" s="981"/>
    </row>
    <row r="14" spans="1:28" ht="14.25" customHeight="1" x14ac:dyDescent="0.2">
      <c r="B14" s="950" t="s">
        <v>256</v>
      </c>
      <c r="C14" s="951"/>
      <c r="D14" s="956" t="s">
        <v>205</v>
      </c>
      <c r="E14" s="956"/>
      <c r="F14" s="956"/>
      <c r="G14" s="956"/>
      <c r="H14" s="956"/>
      <c r="I14" s="956"/>
      <c r="J14" s="956"/>
      <c r="K14" s="956"/>
      <c r="L14" s="956"/>
      <c r="M14" s="956"/>
      <c r="N14" s="956"/>
      <c r="P14" s="286"/>
      <c r="Q14" s="634"/>
      <c r="R14" s="634"/>
      <c r="S14" s="634"/>
      <c r="T14" s="634"/>
      <c r="U14" s="634"/>
      <c r="V14" s="957"/>
      <c r="W14" s="957"/>
      <c r="X14" s="1055" t="s">
        <v>267</v>
      </c>
      <c r="Y14" s="957"/>
      <c r="Z14" s="957"/>
    </row>
    <row r="15" spans="1:28" ht="19.899999999999999" customHeight="1" x14ac:dyDescent="0.25">
      <c r="B15" s="952"/>
      <c r="C15" s="953"/>
      <c r="D15" s="956"/>
      <c r="E15" s="956"/>
      <c r="F15" s="956"/>
      <c r="G15" s="956"/>
      <c r="H15" s="956"/>
      <c r="I15" s="956"/>
      <c r="J15" s="956"/>
      <c r="K15" s="956"/>
      <c r="L15" s="956"/>
      <c r="M15" s="956"/>
      <c r="N15" s="956"/>
      <c r="O15" s="70"/>
      <c r="P15" s="1118"/>
      <c r="Q15" s="1119"/>
      <c r="R15" s="1119"/>
      <c r="S15" s="1119"/>
      <c r="T15" s="1120"/>
      <c r="U15" s="635"/>
      <c r="V15" s="1061"/>
      <c r="W15" s="1061"/>
      <c r="X15" s="1056"/>
      <c r="Y15" s="1062"/>
      <c r="Z15" s="1062"/>
    </row>
    <row r="16" spans="1:28" ht="15" customHeight="1" x14ac:dyDescent="0.25">
      <c r="B16" s="952"/>
      <c r="C16" s="953"/>
      <c r="D16" s="956"/>
      <c r="E16" s="956"/>
      <c r="F16" s="956"/>
      <c r="G16" s="956"/>
      <c r="H16" s="956"/>
      <c r="I16" s="956"/>
      <c r="J16" s="956"/>
      <c r="K16" s="956"/>
      <c r="L16" s="956"/>
      <c r="M16" s="956"/>
      <c r="N16" s="956"/>
      <c r="O16" s="70"/>
      <c r="P16" s="501"/>
      <c r="Q16" s="639"/>
      <c r="R16" s="639"/>
      <c r="S16" s="639"/>
      <c r="T16" s="639"/>
      <c r="U16" s="639"/>
      <c r="V16" s="1061"/>
      <c r="W16" s="1061"/>
      <c r="X16" s="1056"/>
      <c r="Y16" s="957"/>
      <c r="Z16" s="957"/>
    </row>
    <row r="17" spans="2:26" ht="21" customHeight="1" x14ac:dyDescent="0.25">
      <c r="B17" s="952"/>
      <c r="C17" s="953"/>
      <c r="D17" s="956"/>
      <c r="E17" s="956"/>
      <c r="F17" s="956"/>
      <c r="G17" s="956"/>
      <c r="H17" s="956"/>
      <c r="I17" s="956"/>
      <c r="J17" s="956"/>
      <c r="K17" s="956"/>
      <c r="L17" s="956"/>
      <c r="M17" s="956"/>
      <c r="N17" s="956"/>
      <c r="O17" s="70"/>
      <c r="P17" s="501"/>
      <c r="Q17" s="503"/>
      <c r="R17" s="504"/>
      <c r="S17" s="505"/>
      <c r="T17" s="506"/>
      <c r="U17" s="507" t="s">
        <v>350</v>
      </c>
      <c r="V17" s="1121">
        <v>0.95</v>
      </c>
      <c r="W17" s="1122"/>
      <c r="X17" s="1056"/>
      <c r="Y17" s="1123" t="s">
        <v>268</v>
      </c>
      <c r="Z17" s="1123"/>
    </row>
    <row r="18" spans="2:26" ht="15" customHeight="1" x14ac:dyDescent="0.2">
      <c r="B18" s="952"/>
      <c r="C18" s="953"/>
      <c r="D18" s="956"/>
      <c r="E18" s="956"/>
      <c r="F18" s="956"/>
      <c r="G18" s="956"/>
      <c r="H18" s="956"/>
      <c r="I18" s="956"/>
      <c r="J18" s="956"/>
      <c r="K18" s="956"/>
      <c r="L18" s="956"/>
      <c r="M18" s="956"/>
      <c r="N18" s="956"/>
      <c r="O18" s="70"/>
      <c r="P18" s="287"/>
      <c r="Q18" s="634"/>
      <c r="R18" s="634"/>
      <c r="S18" s="508"/>
      <c r="T18" s="508"/>
      <c r="U18" s="634"/>
      <c r="V18" s="1124"/>
      <c r="W18" s="1124"/>
      <c r="X18" s="1056"/>
      <c r="Y18" s="957"/>
      <c r="Z18" s="957"/>
    </row>
    <row r="19" spans="2:26" ht="19.149999999999999" customHeight="1" x14ac:dyDescent="0.25">
      <c r="B19" s="954"/>
      <c r="C19" s="955"/>
      <c r="D19" s="956"/>
      <c r="E19" s="956"/>
      <c r="F19" s="956"/>
      <c r="G19" s="956"/>
      <c r="H19" s="956"/>
      <c r="I19" s="956"/>
      <c r="J19" s="956"/>
      <c r="K19" s="956"/>
      <c r="L19" s="956"/>
      <c r="M19" s="956"/>
      <c r="N19" s="956"/>
      <c r="O19" s="70"/>
      <c r="P19" s="287"/>
      <c r="Q19" s="634"/>
      <c r="R19" s="634"/>
      <c r="S19" s="634"/>
      <c r="T19" s="634"/>
      <c r="U19" s="640"/>
      <c r="V19" s="1112"/>
      <c r="W19" s="1113"/>
      <c r="X19" s="1056"/>
      <c r="Y19" s="1125"/>
      <c r="Z19" s="1125"/>
    </row>
    <row r="20" spans="2:26" ht="15.6" customHeight="1" x14ac:dyDescent="0.25">
      <c r="B20" s="231"/>
      <c r="C20" s="69"/>
      <c r="D20" s="68"/>
      <c r="E20" s="68"/>
      <c r="F20" s="68"/>
      <c r="G20" s="68"/>
      <c r="H20" s="83"/>
      <c r="I20" s="68"/>
      <c r="J20" s="68"/>
      <c r="K20" s="70"/>
      <c r="L20" s="70"/>
      <c r="M20" s="70"/>
      <c r="N20" s="214"/>
      <c r="O20" s="70"/>
      <c r="P20" s="287"/>
      <c r="Q20" s="634"/>
      <c r="R20" s="634"/>
      <c r="S20" s="634"/>
      <c r="T20" s="634"/>
      <c r="U20" s="634"/>
      <c r="V20" s="1025"/>
      <c r="W20" s="957"/>
      <c r="X20" s="1056"/>
      <c r="Y20" s="1113"/>
      <c r="Z20" s="1113"/>
    </row>
    <row r="21" spans="2:26" ht="15.75" x14ac:dyDescent="0.25">
      <c r="B21" s="947" t="s">
        <v>77</v>
      </c>
      <c r="C21" s="948"/>
      <c r="D21" s="948"/>
      <c r="E21" s="948"/>
      <c r="F21" s="948"/>
      <c r="G21" s="948"/>
      <c r="H21" s="948"/>
      <c r="I21" s="948"/>
      <c r="J21" s="948"/>
      <c r="K21" s="948"/>
      <c r="L21" s="948"/>
      <c r="M21" s="948"/>
      <c r="N21" s="949"/>
      <c r="O21" s="70"/>
      <c r="P21" s="287"/>
      <c r="Q21" s="634"/>
      <c r="R21" s="634"/>
      <c r="S21" s="634"/>
      <c r="T21" s="634"/>
      <c r="U21" s="634"/>
      <c r="V21" s="957"/>
      <c r="W21" s="957"/>
      <c r="X21" s="1056"/>
      <c r="Y21" s="957"/>
      <c r="Z21" s="957"/>
    </row>
    <row r="22" spans="2:26" ht="14.25" x14ac:dyDescent="0.2">
      <c r="B22" s="213"/>
      <c r="C22" s="69"/>
      <c r="D22" s="68"/>
      <c r="E22" s="68"/>
      <c r="F22" s="68"/>
      <c r="G22" s="68"/>
      <c r="H22" s="83"/>
      <c r="I22" s="68"/>
      <c r="J22" s="68"/>
      <c r="K22" s="70"/>
      <c r="L22" s="70"/>
      <c r="M22" s="70"/>
      <c r="N22" s="214"/>
      <c r="O22" s="70"/>
      <c r="P22" s="287"/>
      <c r="Q22" s="634"/>
      <c r="R22" s="634"/>
      <c r="S22" s="634"/>
      <c r="T22" s="634"/>
      <c r="U22" s="634"/>
      <c r="X22" s="1056"/>
      <c r="Y22" s="957"/>
      <c r="Z22" s="957"/>
    </row>
    <row r="23" spans="2:26" ht="14.25" x14ac:dyDescent="0.2">
      <c r="B23" s="213"/>
      <c r="C23" s="69"/>
      <c r="D23" s="68"/>
      <c r="E23" s="68"/>
      <c r="F23" s="68"/>
      <c r="G23" s="68"/>
      <c r="H23" s="83"/>
      <c r="I23" s="68"/>
      <c r="J23" s="68"/>
      <c r="K23" s="70"/>
      <c r="L23" s="70"/>
      <c r="M23" s="70"/>
      <c r="N23" s="214"/>
      <c r="O23" s="70"/>
      <c r="P23" s="287"/>
      <c r="Q23" s="634"/>
      <c r="R23" s="634"/>
      <c r="S23" s="634"/>
      <c r="T23" s="634"/>
      <c r="U23" s="634"/>
      <c r="V23" s="957"/>
      <c r="W23" s="957"/>
      <c r="X23" s="1056"/>
      <c r="Y23" s="957"/>
      <c r="Z23" s="957"/>
    </row>
    <row r="24" spans="2:26" ht="14.25" x14ac:dyDescent="0.2">
      <c r="B24" s="213"/>
      <c r="C24" s="69"/>
      <c r="D24" s="68"/>
      <c r="E24" s="68"/>
      <c r="F24" s="68"/>
      <c r="G24" s="68"/>
      <c r="H24" s="83"/>
      <c r="I24" s="68"/>
      <c r="J24" s="68"/>
      <c r="K24" s="70"/>
      <c r="L24" s="70"/>
      <c r="M24" s="70"/>
      <c r="N24" s="214"/>
      <c r="O24" s="70"/>
      <c r="P24" s="287"/>
      <c r="Q24" s="634"/>
      <c r="R24" s="634"/>
      <c r="S24" s="634"/>
      <c r="T24" s="634"/>
      <c r="U24" s="634"/>
      <c r="V24" s="957"/>
      <c r="W24" s="957"/>
      <c r="X24" s="1056"/>
      <c r="Y24" s="957"/>
      <c r="Z24" s="957"/>
    </row>
    <row r="25" spans="2:26" ht="14.25" x14ac:dyDescent="0.2">
      <c r="B25" s="213"/>
      <c r="C25" s="69"/>
      <c r="D25" s="68"/>
      <c r="E25" s="68"/>
      <c r="F25" s="68"/>
      <c r="G25" s="68"/>
      <c r="H25" s="83"/>
      <c r="I25" s="68"/>
      <c r="J25" s="68"/>
      <c r="K25" s="70"/>
      <c r="L25" s="70"/>
      <c r="M25" s="70"/>
      <c r="N25" s="214"/>
      <c r="O25" s="70"/>
      <c r="P25" s="287"/>
      <c r="Q25" s="634"/>
      <c r="R25" s="634"/>
      <c r="S25" s="634"/>
      <c r="T25" s="634"/>
      <c r="U25" s="634"/>
      <c r="V25" s="957"/>
      <c r="W25" s="957"/>
      <c r="X25" s="1056"/>
      <c r="Y25" s="957"/>
      <c r="Z25" s="957"/>
    </row>
    <row r="26" spans="2:26" ht="14.25" x14ac:dyDescent="0.2">
      <c r="B26" s="213"/>
      <c r="C26" s="69"/>
      <c r="D26" s="68"/>
      <c r="E26" s="68"/>
      <c r="F26" s="68"/>
      <c r="G26" s="68"/>
      <c r="H26" s="83"/>
      <c r="I26" s="68"/>
      <c r="J26" s="68"/>
      <c r="K26" s="70"/>
      <c r="L26" s="70"/>
      <c r="M26" s="70"/>
      <c r="N26" s="214"/>
      <c r="O26" s="70"/>
      <c r="P26" s="287"/>
      <c r="Q26" s="634"/>
      <c r="R26" s="634"/>
      <c r="S26" s="634"/>
      <c r="T26" s="634"/>
      <c r="U26" s="634"/>
      <c r="V26" s="957"/>
      <c r="W26" s="957"/>
      <c r="X26" s="1056"/>
      <c r="Y26" s="957"/>
      <c r="Z26" s="957"/>
    </row>
    <row r="27" spans="2:26" ht="14.25" x14ac:dyDescent="0.2">
      <c r="B27" s="213"/>
      <c r="C27" s="69"/>
      <c r="D27" s="68"/>
      <c r="E27" s="68"/>
      <c r="F27" s="68"/>
      <c r="G27" s="68"/>
      <c r="H27" s="83"/>
      <c r="I27" s="68"/>
      <c r="J27" s="68"/>
      <c r="K27" s="70"/>
      <c r="L27" s="70"/>
      <c r="M27" s="70"/>
      <c r="N27" s="214"/>
      <c r="O27" s="70"/>
      <c r="P27" s="287"/>
      <c r="Q27" s="634"/>
      <c r="R27" s="634"/>
      <c r="S27" s="634"/>
      <c r="T27" s="634"/>
      <c r="U27" s="634"/>
      <c r="V27" s="957"/>
      <c r="W27" s="957"/>
      <c r="X27" s="1056"/>
      <c r="Y27" s="957"/>
      <c r="Z27" s="957"/>
    </row>
    <row r="28" spans="2:26" ht="14.25" x14ac:dyDescent="0.2">
      <c r="B28" s="213"/>
      <c r="C28" s="69"/>
      <c r="D28" s="68"/>
      <c r="E28" s="68"/>
      <c r="F28" s="68"/>
      <c r="G28" s="68"/>
      <c r="H28" s="83"/>
      <c r="I28" s="68"/>
      <c r="J28" s="68"/>
      <c r="K28" s="70"/>
      <c r="L28" s="70"/>
      <c r="M28" s="70"/>
      <c r="N28" s="214"/>
      <c r="O28" s="70"/>
      <c r="P28" s="287"/>
      <c r="Q28" s="634"/>
      <c r="R28" s="634"/>
      <c r="S28" s="634"/>
      <c r="T28" s="634"/>
      <c r="U28" s="634"/>
      <c r="V28" s="957"/>
      <c r="W28" s="957"/>
      <c r="X28" s="1056"/>
      <c r="Y28" s="957"/>
      <c r="Z28" s="957"/>
    </row>
    <row r="29" spans="2:26" ht="14.25" x14ac:dyDescent="0.2">
      <c r="B29" s="213"/>
      <c r="C29" s="69"/>
      <c r="D29" s="68"/>
      <c r="E29" s="68"/>
      <c r="F29" s="68"/>
      <c r="G29" s="68"/>
      <c r="H29" s="83"/>
      <c r="I29" s="68"/>
      <c r="J29" s="68"/>
      <c r="K29" s="70"/>
      <c r="L29" s="70"/>
      <c r="M29" s="70"/>
      <c r="N29" s="214"/>
      <c r="O29" s="70"/>
      <c r="P29" s="287"/>
      <c r="Q29" s="634"/>
      <c r="R29" s="634"/>
      <c r="S29" s="634"/>
      <c r="T29" s="634"/>
      <c r="U29" s="634"/>
      <c r="V29" s="957"/>
      <c r="W29" s="957"/>
      <c r="X29" s="1056"/>
      <c r="Y29" s="957"/>
      <c r="Z29" s="957"/>
    </row>
    <row r="30" spans="2:26" ht="14.25" x14ac:dyDescent="0.2">
      <c r="B30" s="213"/>
      <c r="C30" s="69"/>
      <c r="D30" s="68"/>
      <c r="E30" s="68"/>
      <c r="F30" s="68"/>
      <c r="G30" s="68"/>
      <c r="H30" s="83"/>
      <c r="I30" s="68"/>
      <c r="J30" s="68"/>
      <c r="K30" s="70"/>
      <c r="L30" s="70"/>
      <c r="M30" s="70"/>
      <c r="N30" s="214"/>
      <c r="O30" s="70"/>
      <c r="P30" s="287"/>
      <c r="Q30" s="634"/>
      <c r="R30" s="634"/>
      <c r="S30" s="634"/>
      <c r="T30" s="634"/>
      <c r="U30" s="634"/>
      <c r="V30" s="957"/>
      <c r="W30" s="957"/>
      <c r="X30" s="1056"/>
      <c r="Y30" s="957"/>
      <c r="Z30" s="957"/>
    </row>
    <row r="31" spans="2:26" ht="14.25" x14ac:dyDescent="0.2">
      <c r="B31" s="213"/>
      <c r="C31" s="69"/>
      <c r="D31" s="68"/>
      <c r="E31" s="68"/>
      <c r="F31" s="68"/>
      <c r="G31" s="68"/>
      <c r="H31" s="83"/>
      <c r="I31" s="68"/>
      <c r="J31" s="68"/>
      <c r="K31" s="68"/>
      <c r="L31" s="68"/>
      <c r="M31" s="68"/>
      <c r="N31" s="215"/>
      <c r="P31" s="287"/>
      <c r="Q31" s="634"/>
      <c r="R31" s="634"/>
      <c r="S31" s="634"/>
      <c r="T31" s="634"/>
      <c r="U31" s="634"/>
      <c r="V31" s="957"/>
      <c r="W31" s="957"/>
      <c r="X31" s="1057"/>
      <c r="Y31" s="957"/>
      <c r="Z31" s="957"/>
    </row>
    <row r="32" spans="2:26" ht="18" x14ac:dyDescent="0.25">
      <c r="B32" s="213"/>
      <c r="C32" s="69"/>
      <c r="D32" s="68"/>
      <c r="E32" s="68"/>
      <c r="F32" s="68"/>
      <c r="G32" s="68"/>
      <c r="H32" s="83"/>
      <c r="I32" s="68"/>
      <c r="J32" s="68"/>
      <c r="K32" s="68"/>
      <c r="L32" s="68"/>
      <c r="M32" s="68"/>
      <c r="N32" s="215"/>
      <c r="P32" s="288"/>
      <c r="Q32" s="289"/>
      <c r="R32" s="290"/>
      <c r="S32" s="291"/>
      <c r="T32" s="292"/>
      <c r="U32" s="293" t="s">
        <v>76</v>
      </c>
      <c r="V32" s="958">
        <f>V17</f>
        <v>0.95</v>
      </c>
      <c r="W32" s="958"/>
      <c r="X32" s="294"/>
      <c r="Y32" s="959"/>
      <c r="Z32" s="960"/>
    </row>
    <row r="33" spans="2:26" x14ac:dyDescent="0.2">
      <c r="B33" s="213"/>
      <c r="C33" s="69"/>
      <c r="D33" s="68"/>
      <c r="E33" s="68"/>
      <c r="F33" s="68"/>
      <c r="G33" s="68"/>
      <c r="H33" s="83"/>
      <c r="I33" s="68"/>
      <c r="J33" s="68"/>
      <c r="K33" s="68"/>
      <c r="L33" s="68"/>
      <c r="M33" s="68"/>
      <c r="N33" s="215"/>
      <c r="P33" s="216"/>
      <c r="Z33" s="217"/>
    </row>
    <row r="34" spans="2:26" x14ac:dyDescent="0.2">
      <c r="B34" s="213"/>
      <c r="C34" s="69"/>
      <c r="D34" s="68"/>
      <c r="E34" s="68"/>
      <c r="F34" s="68"/>
      <c r="G34" s="68"/>
      <c r="H34" s="83"/>
      <c r="I34" s="68"/>
      <c r="J34" s="68"/>
      <c r="K34" s="68"/>
      <c r="L34" s="68"/>
      <c r="M34" s="68"/>
      <c r="N34" s="215"/>
      <c r="P34" s="216"/>
      <c r="X34" s="84"/>
      <c r="Y34" s="84"/>
      <c r="Z34" s="217"/>
    </row>
    <row r="35" spans="2:26" x14ac:dyDescent="0.2">
      <c r="B35" s="213"/>
      <c r="C35" s="69"/>
      <c r="D35" s="68"/>
      <c r="E35" s="68"/>
      <c r="F35" s="68"/>
      <c r="G35" s="68"/>
      <c r="H35" s="83"/>
      <c r="I35" s="68"/>
      <c r="J35" s="68"/>
      <c r="K35" s="68"/>
      <c r="L35" s="68"/>
      <c r="M35" s="68"/>
      <c r="N35" s="215"/>
      <c r="P35" s="216"/>
      <c r="X35" s="84"/>
      <c r="Y35" s="84"/>
      <c r="Z35" s="217"/>
    </row>
    <row r="36" spans="2:26" x14ac:dyDescent="0.2">
      <c r="B36" s="213"/>
      <c r="C36" s="69"/>
      <c r="D36" s="68"/>
      <c r="E36" s="68"/>
      <c r="F36" s="68"/>
      <c r="G36" s="68"/>
      <c r="H36" s="83"/>
      <c r="I36" s="68"/>
      <c r="J36" s="68"/>
      <c r="K36" s="68"/>
      <c r="L36" s="68"/>
      <c r="M36" s="68"/>
      <c r="N36" s="215"/>
      <c r="P36" s="999" t="s">
        <v>75</v>
      </c>
      <c r="Q36" s="999"/>
      <c r="R36" s="999"/>
      <c r="S36" s="999"/>
      <c r="T36" s="999"/>
      <c r="U36" s="999"/>
      <c r="V36" s="999"/>
      <c r="W36" s="999"/>
      <c r="X36" s="999"/>
      <c r="Y36" s="999"/>
      <c r="Z36" s="999"/>
    </row>
    <row r="37" spans="2:26"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t="s">
        <v>272</v>
      </c>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x14ac:dyDescent="0.2">
      <c r="B75" s="213"/>
      <c r="C75" s="69"/>
      <c r="D75" s="68"/>
      <c r="E75" s="68"/>
      <c r="F75" s="68"/>
      <c r="G75" s="68"/>
      <c r="H75" s="83"/>
      <c r="I75" s="68"/>
      <c r="J75" s="68"/>
      <c r="K75" s="68"/>
      <c r="L75" s="68"/>
      <c r="M75" s="68"/>
      <c r="N75" s="215"/>
      <c r="P75" s="216"/>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x14ac:dyDescent="0.2">
      <c r="B78" s="213"/>
      <c r="C78" s="69"/>
      <c r="D78" s="68"/>
      <c r="E78" s="68"/>
      <c r="F78" s="68"/>
      <c r="G78" s="68"/>
      <c r="H78" s="83"/>
      <c r="I78" s="68"/>
      <c r="J78" s="68"/>
      <c r="K78" s="68"/>
      <c r="L78" s="68"/>
      <c r="M78" s="68"/>
      <c r="N78" s="215"/>
      <c r="P78" s="216"/>
      <c r="X78" s="84"/>
      <c r="Y78" s="84"/>
      <c r="Z78" s="217"/>
    </row>
    <row r="79" spans="2:26" x14ac:dyDescent="0.2">
      <c r="B79" s="213"/>
      <c r="C79" s="69"/>
      <c r="D79" s="68"/>
      <c r="E79" s="68"/>
      <c r="F79" s="68"/>
      <c r="G79" s="68"/>
      <c r="H79" s="83"/>
      <c r="I79" s="68"/>
      <c r="J79" s="68"/>
      <c r="K79" s="68"/>
      <c r="L79" s="68"/>
      <c r="M79" s="68"/>
      <c r="N79" s="215"/>
      <c r="P79" s="216"/>
      <c r="X79" s="84"/>
      <c r="Y79" s="84"/>
      <c r="Z79" s="217"/>
    </row>
    <row r="80" spans="2:26" x14ac:dyDescent="0.2">
      <c r="B80" s="213"/>
      <c r="C80" s="69"/>
      <c r="D80" s="68"/>
      <c r="E80" s="68"/>
      <c r="F80" s="68"/>
      <c r="G80" s="68"/>
      <c r="H80" s="83"/>
      <c r="I80" s="68"/>
      <c r="J80" s="68"/>
      <c r="K80" s="68"/>
      <c r="L80" s="68"/>
      <c r="M80" s="68"/>
      <c r="N80" s="215"/>
      <c r="P80" s="216"/>
      <c r="T80" s="998"/>
      <c r="U80" s="964"/>
      <c r="X80" s="84"/>
      <c r="Y80" s="84"/>
      <c r="Z80" s="217"/>
    </row>
    <row r="81" spans="1:26" x14ac:dyDescent="0.2">
      <c r="B81" s="213"/>
      <c r="C81" s="69"/>
      <c r="D81" s="68"/>
      <c r="E81" s="68"/>
      <c r="F81" s="68"/>
      <c r="G81" s="68"/>
      <c r="H81" s="83"/>
      <c r="I81" s="68"/>
      <c r="J81" s="68"/>
      <c r="K81" s="68"/>
      <c r="L81" s="68"/>
      <c r="M81" s="68"/>
      <c r="N81" s="215"/>
      <c r="P81" s="216"/>
      <c r="T81" s="964"/>
      <c r="U81" s="964"/>
      <c r="X81" s="84"/>
      <c r="Y81" s="84"/>
      <c r="Z81" s="217"/>
    </row>
    <row r="82" spans="1:26" x14ac:dyDescent="0.2">
      <c r="B82" s="213"/>
      <c r="C82" s="69"/>
      <c r="D82" s="68"/>
      <c r="E82" s="68"/>
      <c r="F82" s="68"/>
      <c r="G82" s="68"/>
      <c r="H82" s="83"/>
      <c r="I82" s="68"/>
      <c r="J82" s="68"/>
      <c r="K82" s="68"/>
      <c r="L82" s="68"/>
      <c r="M82" s="68"/>
      <c r="N82" s="215"/>
      <c r="P82" s="216"/>
      <c r="X82" s="84"/>
      <c r="Y82" s="84"/>
      <c r="Z82" s="217"/>
    </row>
    <row r="83" spans="1:26" x14ac:dyDescent="0.2">
      <c r="B83" s="213"/>
      <c r="C83" s="69"/>
      <c r="D83" s="68"/>
      <c r="E83" s="68"/>
      <c r="F83" s="68"/>
      <c r="G83" s="68"/>
      <c r="H83" s="83"/>
      <c r="I83" s="68"/>
      <c r="J83" s="68"/>
      <c r="K83" s="68"/>
      <c r="L83" s="68"/>
      <c r="M83" s="68"/>
      <c r="N83" s="215"/>
      <c r="P83" s="216"/>
      <c r="X83" s="84"/>
      <c r="Y83" s="84"/>
      <c r="Z83" s="217"/>
    </row>
    <row r="84" spans="1:26" ht="16.5" customHeight="1" x14ac:dyDescent="0.25">
      <c r="B84" s="213"/>
      <c r="C84" s="69"/>
      <c r="D84" s="68"/>
      <c r="E84" s="68"/>
      <c r="F84" s="68"/>
      <c r="G84" s="68"/>
      <c r="H84" s="83"/>
      <c r="I84" s="68"/>
      <c r="J84" s="68"/>
      <c r="K84" s="68"/>
      <c r="L84" s="68"/>
      <c r="M84" s="68"/>
      <c r="N84" s="215"/>
      <c r="P84" s="216"/>
      <c r="S84" s="374"/>
      <c r="T84" s="374"/>
      <c r="X84" s="84"/>
      <c r="Y84" s="84"/>
      <c r="Z84" s="217"/>
    </row>
    <row r="85" spans="1:26" ht="12.75" customHeight="1" x14ac:dyDescent="0.25">
      <c r="B85" s="216"/>
      <c r="N85" s="217"/>
      <c r="P85" s="216"/>
      <c r="S85" s="374"/>
      <c r="T85" s="374"/>
      <c r="X85" s="82"/>
      <c r="Y85" s="85"/>
      <c r="Z85" s="217"/>
    </row>
    <row r="86" spans="1:26" ht="12.75" customHeight="1" x14ac:dyDescent="0.2">
      <c r="B86" s="218"/>
      <c r="C86" s="219"/>
      <c r="D86" s="219"/>
      <c r="E86" s="219"/>
      <c r="F86" s="219"/>
      <c r="G86" s="219"/>
      <c r="H86" s="219"/>
      <c r="I86" s="219"/>
      <c r="J86" s="219"/>
      <c r="K86" s="219"/>
      <c r="L86" s="219"/>
      <c r="M86" s="219"/>
      <c r="N86" s="220"/>
      <c r="P86" s="218"/>
      <c r="Q86" s="219"/>
      <c r="R86" s="219"/>
      <c r="S86" s="219"/>
      <c r="T86" s="219"/>
      <c r="U86" s="219"/>
      <c r="V86" s="219"/>
      <c r="W86" s="219"/>
      <c r="X86" s="219"/>
      <c r="Y86" s="219"/>
      <c r="Z86" s="220"/>
    </row>
    <row r="88" spans="1:26" x14ac:dyDescent="0.2">
      <c r="B88" s="221"/>
      <c r="C88" s="210"/>
      <c r="D88" s="210"/>
      <c r="E88" s="210"/>
      <c r="F88" s="210"/>
      <c r="G88" s="210"/>
      <c r="H88" s="222"/>
      <c r="I88" s="222"/>
      <c r="J88" s="222"/>
      <c r="K88" s="222"/>
      <c r="L88" s="222"/>
      <c r="M88" s="222"/>
      <c r="N88" s="222"/>
      <c r="O88" s="222"/>
      <c r="P88" s="222"/>
      <c r="Q88" s="222"/>
      <c r="R88" s="222"/>
      <c r="S88" s="222"/>
      <c r="T88" s="222"/>
      <c r="U88" s="222"/>
      <c r="V88" s="222"/>
      <c r="W88" s="210"/>
      <c r="X88" s="210"/>
      <c r="Y88" s="210"/>
      <c r="Z88" s="223"/>
    </row>
    <row r="89" spans="1:26" x14ac:dyDescent="0.2">
      <c r="B89" s="216"/>
      <c r="C89" s="946"/>
      <c r="D89" s="946"/>
      <c r="E89" s="946"/>
      <c r="F89" s="946"/>
      <c r="H89" s="946"/>
      <c r="I89" s="946"/>
      <c r="J89" s="946"/>
      <c r="K89" s="946"/>
      <c r="M89" s="946"/>
      <c r="N89" s="946"/>
      <c r="O89" s="946"/>
      <c r="P89" s="946"/>
      <c r="R89" s="946"/>
      <c r="S89" s="946"/>
      <c r="T89" s="946"/>
      <c r="W89" s="946"/>
      <c r="X89" s="946"/>
      <c r="Y89" s="946"/>
      <c r="Z89" s="224"/>
    </row>
    <row r="90" spans="1:26" x14ac:dyDescent="0.2">
      <c r="B90" s="216"/>
      <c r="Z90" s="217"/>
    </row>
    <row r="91" spans="1:26" x14ac:dyDescent="0.2">
      <c r="B91" s="216"/>
      <c r="Z91" s="217"/>
    </row>
    <row r="92" spans="1:26" x14ac:dyDescent="0.2">
      <c r="B92" s="216"/>
      <c r="Z92" s="217"/>
    </row>
    <row r="93" spans="1:26" s="67" customFormat="1" ht="11.45" customHeight="1" x14ac:dyDescent="0.2">
      <c r="B93" s="226"/>
      <c r="C93" s="858"/>
      <c r="D93" s="858"/>
      <c r="E93" s="858"/>
      <c r="F93" s="858"/>
      <c r="H93" s="858"/>
      <c r="I93" s="858"/>
      <c r="J93" s="858"/>
      <c r="K93" s="858"/>
      <c r="M93" s="858"/>
      <c r="N93" s="858"/>
      <c r="O93" s="858"/>
      <c r="P93" s="858"/>
      <c r="R93" s="858"/>
      <c r="S93" s="858"/>
      <c r="T93" s="858"/>
      <c r="W93" s="858"/>
      <c r="X93" s="858"/>
      <c r="Y93" s="858"/>
      <c r="Z93" s="227"/>
    </row>
    <row r="94" spans="1:26" ht="56.25" customHeight="1" x14ac:dyDescent="0.2">
      <c r="B94" s="228"/>
      <c r="C94" s="229"/>
      <c r="D94" s="229"/>
      <c r="E94" s="229"/>
      <c r="F94" s="229"/>
      <c r="G94" s="229"/>
      <c r="H94" s="219"/>
      <c r="I94" s="219"/>
      <c r="J94" s="219"/>
      <c r="K94" s="219"/>
      <c r="L94" s="219"/>
      <c r="M94" s="219"/>
      <c r="N94" s="219"/>
      <c r="O94" s="219"/>
      <c r="P94" s="219"/>
      <c r="Q94" s="219"/>
      <c r="R94" s="219"/>
      <c r="S94" s="219"/>
      <c r="T94" s="219"/>
      <c r="U94" s="219"/>
      <c r="V94" s="219"/>
      <c r="W94" s="229"/>
      <c r="X94" s="229"/>
      <c r="Y94" s="229"/>
      <c r="Z94" s="230"/>
    </row>
    <row r="96" spans="1:26" x14ac:dyDescent="0.2">
      <c r="A96" s="66"/>
    </row>
  </sheetData>
  <mergeCells count="61">
    <mergeCell ref="B11:N11"/>
    <mergeCell ref="P11:Z11"/>
    <mergeCell ref="B13:C13"/>
    <mergeCell ref="D13:N13"/>
    <mergeCell ref="P13:T13"/>
    <mergeCell ref="V13:W13"/>
    <mergeCell ref="Y13:Z13"/>
    <mergeCell ref="Y22:Z22"/>
    <mergeCell ref="V17:W17"/>
    <mergeCell ref="Y17:Z17"/>
    <mergeCell ref="V18:W18"/>
    <mergeCell ref="Y18:Z18"/>
    <mergeCell ref="V19:W19"/>
    <mergeCell ref="Y19:Z19"/>
    <mergeCell ref="V20:W20"/>
    <mergeCell ref="Y20:Z20"/>
    <mergeCell ref="B21:N21"/>
    <mergeCell ref="V21:W21"/>
    <mergeCell ref="Y21:Z21"/>
    <mergeCell ref="B14:C19"/>
    <mergeCell ref="D14:N19"/>
    <mergeCell ref="V14:W14"/>
    <mergeCell ref="X14:X31"/>
    <mergeCell ref="Y14:Z14"/>
    <mergeCell ref="P15:T15"/>
    <mergeCell ref="V15:W15"/>
    <mergeCell ref="Y15:Z15"/>
    <mergeCell ref="V16:W16"/>
    <mergeCell ref="Y16:Z16"/>
    <mergeCell ref="V23:W23"/>
    <mergeCell ref="Y23:Z23"/>
    <mergeCell ref="V24:W24"/>
    <mergeCell ref="Y24:Z24"/>
    <mergeCell ref="V25:W25"/>
    <mergeCell ref="Y25:Z25"/>
    <mergeCell ref="V26:W26"/>
    <mergeCell ref="Y26:Z26"/>
    <mergeCell ref="V27:W27"/>
    <mergeCell ref="Y27:Z27"/>
    <mergeCell ref="V28:W28"/>
    <mergeCell ref="Y28:Z28"/>
    <mergeCell ref="V29:W29"/>
    <mergeCell ref="Y29:Z29"/>
    <mergeCell ref="V30:W30"/>
    <mergeCell ref="Y30:Z30"/>
    <mergeCell ref="V31:W31"/>
    <mergeCell ref="Y31:Z31"/>
    <mergeCell ref="V32:W32"/>
    <mergeCell ref="Y32:Z32"/>
    <mergeCell ref="P36:Z36"/>
    <mergeCell ref="T80:U81"/>
    <mergeCell ref="C89:F89"/>
    <mergeCell ref="H89:K89"/>
    <mergeCell ref="M89:P89"/>
    <mergeCell ref="R89:T89"/>
    <mergeCell ref="W89:Y89"/>
    <mergeCell ref="C93:F93"/>
    <mergeCell ref="H93:K93"/>
    <mergeCell ref="M93:P93"/>
    <mergeCell ref="R93:T93"/>
    <mergeCell ref="W93:Y93"/>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E47E6-E068-4E66-A6DB-67C0053D78EB}">
  <sheetPr>
    <tabColor rgb="FF92D050"/>
    <pageSetUpPr fitToPage="1"/>
  </sheetPr>
  <dimension ref="A1:AB102"/>
  <sheetViews>
    <sheetView showGridLines="0" view="pageBreakPreview" topLeftCell="A25" zoomScale="40" zoomScaleNormal="40" zoomScaleSheetLayoutView="40" workbookViewId="0">
      <selection activeCell="M28" sqref="M28"/>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3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3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B11:Z12"/>
    <mergeCell ref="B15:C20"/>
    <mergeCell ref="D15:Z20"/>
    <mergeCell ref="D27:F28"/>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489AA-37CD-4B75-9703-41D7F5B49A30}">
  <sheetPr>
    <tabColor rgb="FFFFFF00"/>
    <outlinePr summaryBelow="0"/>
    <pageSetUpPr fitToPage="1"/>
  </sheetPr>
  <dimension ref="A1:CF167"/>
  <sheetViews>
    <sheetView showGridLines="0" view="pageBreakPreview" topLeftCell="O97" zoomScale="70" zoomScaleNormal="70" zoomScaleSheetLayoutView="70" workbookViewId="0">
      <selection activeCell="D120" sqref="D120"/>
    </sheetView>
  </sheetViews>
  <sheetFormatPr baseColWidth="10" defaultColWidth="11.42578125" defaultRowHeight="15" outlineLevelRow="4" outlineLevelCol="1" x14ac:dyDescent="0.25"/>
  <cols>
    <col min="1" max="1" width="1.85546875" style="373" customWidth="1"/>
    <col min="2" max="2" width="7.28515625" style="15" customWidth="1"/>
    <col min="3" max="3" width="9.42578125" style="15" customWidth="1"/>
    <col min="4" max="4" width="50.85546875" style="15" customWidth="1"/>
    <col min="5" max="5" width="9.7109375" style="16" customWidth="1"/>
    <col min="6" max="6" width="10.140625" style="43" customWidth="1"/>
    <col min="7" max="7" width="29.5703125" style="15" customWidth="1"/>
    <col min="8" max="8" width="20.140625" style="15" customWidth="1"/>
    <col min="9" max="9" width="10.7109375" style="15" customWidth="1"/>
    <col min="10" max="10" width="14.85546875" style="15" customWidth="1"/>
    <col min="11" max="11" width="17.28515625" style="15" customWidth="1"/>
    <col min="12" max="12" width="20.5703125" style="15" customWidth="1"/>
    <col min="13" max="13" width="10.7109375" style="15" customWidth="1"/>
    <col min="14" max="14" width="14.85546875" style="15" customWidth="1"/>
    <col min="15" max="15" width="18.140625" style="15" customWidth="1"/>
    <col min="16" max="16" width="25.28515625" style="15" customWidth="1"/>
    <col min="17" max="17" width="17.42578125" style="15" customWidth="1"/>
    <col min="18" max="18" width="25.85546875" style="15" customWidth="1"/>
    <col min="19" max="19" width="19" style="15" customWidth="1"/>
    <col min="20" max="20" width="16.7109375" style="15" hidden="1" customWidth="1" outlineLevel="1"/>
    <col min="21" max="21" width="23.28515625" style="15" hidden="1" customWidth="1" outlineLevel="1"/>
    <col min="22" max="22" width="14.5703125" style="15" hidden="1" customWidth="1" outlineLevel="1"/>
    <col min="23" max="23" width="19.85546875" style="15" hidden="1" customWidth="1" outlineLevel="1"/>
    <col min="24" max="24" width="14.5703125" style="15" hidden="1" customWidth="1" outlineLevel="1"/>
    <col min="25" max="25" width="20.28515625" style="15" hidden="1" customWidth="1" outlineLevel="1"/>
    <col min="26" max="26" width="14.5703125" style="15" hidden="1" customWidth="1" outlineLevel="1"/>
    <col min="27" max="27" width="21.140625" style="15" hidden="1" customWidth="1" outlineLevel="1"/>
    <col min="28" max="28" width="14.5703125" style="15" hidden="1" customWidth="1" outlineLevel="1"/>
    <col min="29" max="29" width="17.7109375" style="15" hidden="1" customWidth="1" outlineLevel="1"/>
    <col min="30" max="30" width="14.5703125" style="15" hidden="1" customWidth="1" outlineLevel="1"/>
    <col min="31" max="31" width="17.7109375" style="15" hidden="1" customWidth="1" outlineLevel="1"/>
    <col min="32" max="32" width="14.5703125" style="15" hidden="1" customWidth="1" outlineLevel="1"/>
    <col min="33" max="33" width="17.7109375" style="15" hidden="1" customWidth="1" outlineLevel="1"/>
    <col min="34" max="34" width="14.5703125" style="15" hidden="1" customWidth="1" outlineLevel="1"/>
    <col min="35" max="35" width="17.7109375" style="15" hidden="1" customWidth="1" outlineLevel="1"/>
    <col min="36" max="36" width="14.5703125" style="15" hidden="1" customWidth="1" outlineLevel="1"/>
    <col min="37" max="37" width="20.5703125" style="15" hidden="1" customWidth="1" outlineLevel="1"/>
    <col min="38" max="38" width="14.5703125" style="15" hidden="1" customWidth="1" outlineLevel="1"/>
    <col min="39" max="39" width="17.7109375" style="15" hidden="1" customWidth="1" outlineLevel="1"/>
    <col min="40" max="40" width="14.5703125" style="15" hidden="1" customWidth="1" outlineLevel="1"/>
    <col min="41" max="52" width="17.7109375" style="15" hidden="1" customWidth="1" outlineLevel="1"/>
    <col min="53" max="53" width="20" style="15" hidden="1" customWidth="1" outlineLevel="1"/>
    <col min="54" max="56" width="17.7109375" style="15" hidden="1" customWidth="1" outlineLevel="1"/>
    <col min="57" max="57" width="22" style="15" hidden="1" customWidth="1" outlineLevel="1"/>
    <col min="58" max="71" width="17.7109375" style="15" hidden="1" customWidth="1" outlineLevel="1"/>
    <col min="72" max="72" width="17.5703125" style="15" customWidth="1" collapsed="1"/>
    <col min="73" max="73" width="30.42578125" style="15" customWidth="1"/>
    <col min="74" max="74" width="21.85546875" style="15" customWidth="1"/>
    <col min="75" max="75" width="15.85546875" style="15" customWidth="1"/>
    <col min="76" max="76" width="22" style="15" customWidth="1"/>
    <col min="77" max="77" width="15.85546875" style="15" customWidth="1"/>
    <col min="78" max="78" width="18" style="15" customWidth="1"/>
    <col min="79" max="79" width="25.85546875" style="15" customWidth="1"/>
    <col min="80" max="80" width="1.85546875" style="373" customWidth="1"/>
    <col min="81" max="81" width="11.42578125" style="15" customWidth="1"/>
    <col min="82" max="16384" width="11.42578125" style="15"/>
  </cols>
  <sheetData>
    <row r="1" spans="1:84" s="12" customFormat="1" ht="55.5" customHeight="1" thickBot="1" x14ac:dyDescent="0.3">
      <c r="A1" s="398"/>
      <c r="B1" s="8" t="s">
        <v>74</v>
      </c>
      <c r="C1" s="8"/>
      <c r="D1" s="9"/>
      <c r="E1" s="9"/>
      <c r="F1" s="10"/>
      <c r="G1" s="8"/>
      <c r="H1" s="9"/>
      <c r="I1" s="9"/>
      <c r="J1" s="9"/>
      <c r="K1" s="9"/>
      <c r="L1" s="9"/>
      <c r="M1" s="9"/>
      <c r="N1" s="9"/>
      <c r="O1" s="9"/>
      <c r="P1" s="9"/>
      <c r="Q1" s="9"/>
      <c r="R1" s="9"/>
      <c r="S1" s="9"/>
      <c r="T1" s="64"/>
      <c r="U1" s="64"/>
      <c r="V1" s="64"/>
      <c r="W1" s="64"/>
      <c r="X1" s="64"/>
      <c r="Y1" s="64"/>
      <c r="Z1" s="64"/>
      <c r="AA1" s="64"/>
      <c r="AB1" s="64"/>
      <c r="AC1" s="64"/>
      <c r="AD1" s="64"/>
      <c r="AE1" s="64"/>
      <c r="AF1" s="64"/>
      <c r="AG1" s="64"/>
      <c r="AH1" s="64"/>
      <c r="AI1" s="64"/>
      <c r="AJ1" s="64"/>
      <c r="AK1" s="64"/>
      <c r="AL1" s="64"/>
      <c r="AM1" s="64"/>
      <c r="AN1" s="64"/>
      <c r="AO1" s="64"/>
      <c r="AP1" s="64"/>
      <c r="AQ1" s="64"/>
      <c r="AR1" s="64"/>
      <c r="AS1" s="64"/>
      <c r="AT1" s="64"/>
      <c r="AU1" s="64"/>
      <c r="AV1" s="64"/>
      <c r="AW1" s="64"/>
      <c r="AX1" s="64"/>
      <c r="AY1" s="64"/>
      <c r="AZ1" s="64"/>
      <c r="BA1" s="64"/>
      <c r="BB1" s="64"/>
      <c r="BC1" s="64"/>
      <c r="BD1" s="64"/>
      <c r="BE1" s="64"/>
      <c r="BF1" s="64"/>
      <c r="BG1" s="64"/>
      <c r="BH1" s="64"/>
      <c r="BI1" s="64"/>
      <c r="BJ1" s="64"/>
      <c r="BK1" s="64"/>
      <c r="BL1" s="64"/>
      <c r="BM1" s="64"/>
      <c r="BN1" s="64"/>
      <c r="BO1" s="64"/>
      <c r="BP1" s="64"/>
      <c r="BQ1" s="64"/>
      <c r="BR1" s="64"/>
      <c r="BS1" s="64"/>
      <c r="BT1" s="64"/>
      <c r="BU1" s="64"/>
      <c r="BV1" s="64"/>
      <c r="BW1" s="64"/>
      <c r="BX1" s="64"/>
      <c r="BY1" s="63"/>
      <c r="BZ1" s="63"/>
      <c r="CA1" s="63"/>
      <c r="CB1" s="402"/>
      <c r="CC1" s="14"/>
      <c r="CD1" s="62"/>
      <c r="CE1" s="907"/>
      <c r="CF1" s="907"/>
    </row>
    <row r="2" spans="1:84" s="12" customFormat="1" ht="15.75" thickTop="1" x14ac:dyDescent="0.25">
      <c r="A2" s="398"/>
      <c r="B2" s="14"/>
      <c r="C2" s="14"/>
      <c r="D2" s="14"/>
      <c r="E2" s="59"/>
      <c r="F2" s="60"/>
      <c r="G2" s="14"/>
      <c r="H2" s="14"/>
      <c r="I2" s="14"/>
      <c r="J2" s="14"/>
      <c r="K2" s="14"/>
      <c r="L2" s="14"/>
      <c r="M2" s="14"/>
      <c r="N2" s="14"/>
      <c r="O2" s="14"/>
      <c r="P2" s="14"/>
      <c r="Q2" s="14"/>
      <c r="R2" s="14"/>
      <c r="S2" s="14"/>
      <c r="T2" s="14"/>
      <c r="U2" s="14"/>
      <c r="V2" s="14"/>
      <c r="W2" s="14"/>
      <c r="X2" s="14"/>
      <c r="Y2" s="14"/>
      <c r="Z2" s="14"/>
      <c r="AA2" s="14"/>
      <c r="AB2" s="14"/>
      <c r="AC2" s="14"/>
      <c r="AD2" s="14"/>
      <c r="AE2" s="14"/>
      <c r="AF2" s="14"/>
      <c r="AG2" s="14"/>
      <c r="AH2" s="14"/>
      <c r="AI2" s="14"/>
      <c r="AJ2" s="14"/>
      <c r="AK2" s="14"/>
      <c r="AL2" s="14"/>
      <c r="AM2" s="14"/>
      <c r="AN2" s="14"/>
      <c r="AO2" s="14"/>
      <c r="AP2" s="14"/>
      <c r="AQ2" s="14"/>
      <c r="AR2" s="14"/>
      <c r="AS2" s="14"/>
      <c r="AT2" s="14"/>
      <c r="AU2" s="14"/>
      <c r="AV2" s="14"/>
      <c r="AW2" s="14"/>
      <c r="AX2" s="14"/>
      <c r="AY2" s="14"/>
      <c r="AZ2" s="14"/>
      <c r="BA2" s="14"/>
      <c r="BB2" s="14"/>
      <c r="BC2" s="14"/>
      <c r="BD2" s="14"/>
      <c r="BE2" s="14"/>
      <c r="BF2" s="14"/>
      <c r="BG2" s="14"/>
      <c r="BH2" s="14"/>
      <c r="BI2" s="14"/>
      <c r="BJ2" s="14"/>
      <c r="BK2" s="14"/>
      <c r="BL2" s="14"/>
      <c r="BM2" s="14"/>
      <c r="BN2" s="14"/>
      <c r="BO2" s="14"/>
      <c r="BP2" s="14"/>
      <c r="BQ2" s="14"/>
      <c r="BR2" s="14"/>
      <c r="BS2" s="14"/>
      <c r="BT2" s="14"/>
      <c r="BU2" s="14"/>
      <c r="BV2" s="14"/>
      <c r="BW2" s="14"/>
      <c r="BX2" s="14"/>
      <c r="BY2" s="61"/>
      <c r="BZ2" s="61"/>
      <c r="CA2" s="61"/>
      <c r="CB2" s="400"/>
      <c r="CC2" s="55"/>
      <c r="CD2" s="57"/>
      <c r="CE2" s="57"/>
      <c r="CF2" s="57"/>
    </row>
    <row r="3" spans="1:84" s="12" customFormat="1" x14ac:dyDescent="0.25">
      <c r="A3" s="398"/>
      <c r="B3" s="14"/>
      <c r="C3" s="14"/>
      <c r="D3" s="14"/>
      <c r="E3" s="59"/>
      <c r="F3" s="60"/>
      <c r="G3" s="14"/>
      <c r="H3" s="14"/>
      <c r="I3" s="14"/>
      <c r="J3" s="14"/>
      <c r="K3" s="14"/>
      <c r="L3" s="14"/>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4"/>
      <c r="AS3" s="14"/>
      <c r="AT3" s="14"/>
      <c r="AU3" s="14"/>
      <c r="AV3" s="14"/>
      <c r="AW3" s="14"/>
      <c r="AX3" s="14"/>
      <c r="AY3" s="14"/>
      <c r="AZ3" s="14"/>
      <c r="BA3" s="14"/>
      <c r="BB3" s="14"/>
      <c r="BC3" s="14"/>
      <c r="BD3" s="14"/>
      <c r="BE3" s="14"/>
      <c r="BF3" s="14"/>
      <c r="BG3" s="14"/>
      <c r="BH3" s="14"/>
      <c r="BI3" s="14"/>
      <c r="BJ3" s="14"/>
      <c r="BK3" s="14"/>
      <c r="BL3" s="14"/>
      <c r="BM3" s="14"/>
      <c r="BN3" s="14"/>
      <c r="BO3" s="14"/>
      <c r="BP3" s="14"/>
      <c r="BQ3" s="14"/>
      <c r="BR3" s="14"/>
      <c r="BS3" s="14"/>
      <c r="BT3" s="14"/>
      <c r="BU3" s="14"/>
      <c r="BV3" s="14"/>
      <c r="BW3" s="14"/>
      <c r="BX3" s="14"/>
      <c r="BY3" s="14"/>
      <c r="BZ3" s="14"/>
      <c r="CA3" s="14"/>
      <c r="CB3" s="400"/>
      <c r="CC3" s="55"/>
      <c r="CD3" s="57"/>
      <c r="CF3" s="57"/>
    </row>
    <row r="4" spans="1:84" s="14" customFormat="1" ht="12" customHeight="1" x14ac:dyDescent="0.25">
      <c r="A4" s="399"/>
      <c r="E4" s="59"/>
      <c r="F4" s="58"/>
      <c r="CB4" s="400"/>
      <c r="CC4" s="55"/>
      <c r="CD4" s="57"/>
      <c r="CE4" s="57"/>
      <c r="CF4" s="57"/>
    </row>
    <row r="5" spans="1:84" s="14" customFormat="1" x14ac:dyDescent="0.25">
      <c r="A5" s="399"/>
      <c r="B5" s="197"/>
      <c r="C5" s="182"/>
      <c r="D5" s="182"/>
      <c r="E5" s="182"/>
      <c r="F5" s="198"/>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2"/>
      <c r="AI5" s="182"/>
      <c r="AJ5" s="182"/>
      <c r="AK5" s="182"/>
      <c r="AL5" s="182"/>
      <c r="AM5" s="182"/>
      <c r="AN5" s="182"/>
      <c r="AO5" s="182"/>
      <c r="AP5" s="182"/>
      <c r="AQ5" s="182"/>
      <c r="AR5" s="182"/>
      <c r="AS5" s="182"/>
      <c r="AT5" s="182"/>
      <c r="AU5" s="182"/>
      <c r="AV5" s="182"/>
      <c r="AW5" s="182"/>
      <c r="AX5" s="182"/>
      <c r="AY5" s="182"/>
      <c r="AZ5" s="182"/>
      <c r="BA5" s="182"/>
      <c r="BB5" s="182"/>
      <c r="BC5" s="182"/>
      <c r="BD5" s="182"/>
      <c r="BE5" s="182"/>
      <c r="BF5" s="182"/>
      <c r="BG5" s="182"/>
      <c r="BH5" s="182"/>
      <c r="BI5" s="182"/>
      <c r="BJ5" s="182"/>
      <c r="BK5" s="182"/>
      <c r="BL5" s="182"/>
      <c r="BM5" s="182"/>
      <c r="BN5" s="182"/>
      <c r="BO5" s="182"/>
      <c r="BP5" s="182"/>
      <c r="BQ5" s="182"/>
      <c r="BR5" s="182"/>
      <c r="BS5" s="182"/>
      <c r="BT5" s="182"/>
      <c r="BU5" s="182"/>
      <c r="BV5" s="182"/>
      <c r="BW5" s="182"/>
      <c r="BX5" s="182"/>
      <c r="BY5" s="182"/>
      <c r="BZ5" s="182"/>
      <c r="CA5" s="199"/>
      <c r="CB5" s="399"/>
      <c r="CD5" s="57"/>
      <c r="CE5" s="57"/>
      <c r="CF5" s="57"/>
    </row>
    <row r="6" spans="1:84" s="55" customFormat="1" ht="12.75" x14ac:dyDescent="0.25">
      <c r="A6" s="400"/>
      <c r="B6" s="143" t="s">
        <v>32</v>
      </c>
      <c r="C6" s="90" t="s">
        <v>105</v>
      </c>
      <c r="E6" s="90"/>
      <c r="F6" s="56"/>
      <c r="G6" s="54" t="s">
        <v>33</v>
      </c>
      <c r="H6" s="91" t="s">
        <v>529</v>
      </c>
      <c r="I6" s="91"/>
      <c r="J6" s="91"/>
      <c r="K6" s="91"/>
      <c r="L6" s="91"/>
      <c r="M6" s="91"/>
      <c r="N6" s="91"/>
      <c r="O6" s="91"/>
      <c r="P6" s="91"/>
      <c r="Q6" s="91"/>
      <c r="R6" s="91"/>
      <c r="S6" s="91"/>
      <c r="T6" s="89"/>
      <c r="V6" s="89"/>
      <c r="X6" s="89"/>
      <c r="Z6" s="89"/>
      <c r="AB6" s="89"/>
      <c r="AD6" s="89"/>
      <c r="AF6" s="89"/>
      <c r="AH6" s="89"/>
      <c r="AJ6" s="89"/>
      <c r="AL6" s="89"/>
      <c r="AN6" s="89"/>
      <c r="BT6" s="89"/>
      <c r="BY6" s="54" t="s">
        <v>34</v>
      </c>
      <c r="BZ6" s="52"/>
      <c r="CA6" s="200"/>
      <c r="CB6" s="400"/>
    </row>
    <row r="7" spans="1:84" s="55" customFormat="1" ht="12.75" x14ac:dyDescent="0.25">
      <c r="A7" s="400"/>
      <c r="B7" s="143" t="s">
        <v>35</v>
      </c>
      <c r="C7" s="90" t="s">
        <v>222</v>
      </c>
      <c r="E7" s="19"/>
      <c r="F7" s="56"/>
      <c r="G7" s="54" t="s">
        <v>36</v>
      </c>
      <c r="H7" s="91" t="s">
        <v>529</v>
      </c>
      <c r="I7" s="91"/>
      <c r="J7" s="91"/>
      <c r="K7" s="91"/>
      <c r="L7" s="91"/>
      <c r="M7" s="91"/>
      <c r="N7" s="91"/>
      <c r="O7" s="91"/>
      <c r="P7" s="91"/>
      <c r="Q7" s="91"/>
      <c r="R7" s="91"/>
      <c r="S7" s="91"/>
      <c r="T7" s="89"/>
      <c r="V7" s="89"/>
      <c r="X7" s="89"/>
      <c r="Z7" s="89"/>
      <c r="AB7" s="89"/>
      <c r="AD7" s="89"/>
      <c r="AF7" s="89"/>
      <c r="AH7" s="89"/>
      <c r="AJ7" s="89"/>
      <c r="AL7" s="89"/>
      <c r="AN7" s="89"/>
      <c r="BT7" s="89"/>
      <c r="BY7" s="54" t="s">
        <v>37</v>
      </c>
      <c r="BZ7" s="52"/>
      <c r="CA7" s="200"/>
      <c r="CB7" s="400"/>
    </row>
    <row r="8" spans="1:84" s="55" customFormat="1" ht="12.75" x14ac:dyDescent="0.25">
      <c r="A8" s="400"/>
      <c r="B8" s="143" t="s">
        <v>38</v>
      </c>
      <c r="C8" s="90" t="s">
        <v>106</v>
      </c>
      <c r="E8" s="19"/>
      <c r="F8" s="56"/>
      <c r="G8" s="54" t="s">
        <v>39</v>
      </c>
      <c r="H8" s="91" t="s">
        <v>56</v>
      </c>
      <c r="I8" s="91"/>
      <c r="J8" s="91"/>
      <c r="K8" s="91"/>
      <c r="L8" s="91"/>
      <c r="M8" s="91"/>
      <c r="N8" s="91"/>
      <c r="O8" s="91"/>
      <c r="P8" s="91"/>
      <c r="Q8" s="91"/>
      <c r="R8" s="91"/>
      <c r="S8" s="91"/>
      <c r="T8" s="89"/>
      <c r="V8" s="89"/>
      <c r="X8" s="89"/>
      <c r="Z8" s="89"/>
      <c r="AB8" s="89"/>
      <c r="AD8" s="89"/>
      <c r="AF8" s="89"/>
      <c r="AH8" s="89"/>
      <c r="AJ8" s="89"/>
      <c r="AL8" s="89"/>
      <c r="AN8" s="89"/>
      <c r="BT8" s="89"/>
      <c r="BY8" s="54" t="s">
        <v>40</v>
      </c>
      <c r="BZ8" s="201">
        <v>45944</v>
      </c>
      <c r="CA8" s="200"/>
      <c r="CB8" s="400"/>
    </row>
    <row r="9" spans="1:84" s="14" customFormat="1" x14ac:dyDescent="0.25">
      <c r="A9" s="399"/>
      <c r="B9" s="202" t="s">
        <v>41</v>
      </c>
      <c r="C9" s="90" t="s">
        <v>107</v>
      </c>
      <c r="F9" s="53"/>
      <c r="G9" s="54" t="s">
        <v>42</v>
      </c>
      <c r="H9" s="91" t="s">
        <v>57</v>
      </c>
      <c r="I9" s="91"/>
      <c r="J9" s="91"/>
      <c r="K9" s="91"/>
      <c r="L9" s="91"/>
      <c r="M9" s="91"/>
      <c r="N9" s="91"/>
      <c r="O9" s="91"/>
      <c r="P9" s="91"/>
      <c r="Q9" s="91"/>
      <c r="R9" s="91"/>
      <c r="S9" s="91"/>
      <c r="BY9" s="54" t="s">
        <v>43</v>
      </c>
      <c r="BZ9" s="203" t="s">
        <v>528</v>
      </c>
      <c r="CA9" s="204"/>
      <c r="CB9" s="399"/>
    </row>
    <row r="10" spans="1:84" s="14" customFormat="1" x14ac:dyDescent="0.25">
      <c r="A10" s="399"/>
      <c r="B10" s="186"/>
      <c r="C10" s="187"/>
      <c r="D10" s="187"/>
      <c r="E10" s="187"/>
      <c r="F10" s="205"/>
      <c r="G10" s="187"/>
      <c r="H10" s="187"/>
      <c r="I10" s="187"/>
      <c r="J10" s="187"/>
      <c r="K10" s="187"/>
      <c r="L10" s="187"/>
      <c r="M10" s="187"/>
      <c r="N10" s="187"/>
      <c r="O10" s="187"/>
      <c r="P10" s="187"/>
      <c r="Q10" s="187"/>
      <c r="R10" s="187"/>
      <c r="S10" s="187"/>
      <c r="T10" s="187"/>
      <c r="U10" s="187"/>
      <c r="V10" s="187"/>
      <c r="W10" s="187"/>
      <c r="X10" s="187"/>
      <c r="Y10" s="187"/>
      <c r="Z10" s="187"/>
      <c r="AA10" s="187"/>
      <c r="AB10" s="187"/>
      <c r="AC10" s="187"/>
      <c r="AD10" s="187"/>
      <c r="AE10" s="187"/>
      <c r="AF10" s="187"/>
      <c r="AG10" s="187"/>
      <c r="AH10" s="187"/>
      <c r="AI10" s="187"/>
      <c r="AJ10" s="187"/>
      <c r="AK10" s="187"/>
      <c r="AL10" s="187"/>
      <c r="AM10" s="187"/>
      <c r="AN10" s="187"/>
      <c r="AO10" s="187"/>
      <c r="AP10" s="187"/>
      <c r="AQ10" s="187"/>
      <c r="AR10" s="187"/>
      <c r="AS10" s="187"/>
      <c r="AT10" s="187"/>
      <c r="AU10" s="187"/>
      <c r="AV10" s="187"/>
      <c r="AW10" s="187"/>
      <c r="AX10" s="187"/>
      <c r="AY10" s="187"/>
      <c r="AZ10" s="187"/>
      <c r="BA10" s="187"/>
      <c r="BB10" s="187"/>
      <c r="BC10" s="187"/>
      <c r="BD10" s="187"/>
      <c r="BE10" s="187"/>
      <c r="BF10" s="187"/>
      <c r="BG10" s="187"/>
      <c r="BH10" s="187"/>
      <c r="BI10" s="187"/>
      <c r="BJ10" s="187"/>
      <c r="BK10" s="187"/>
      <c r="BL10" s="187"/>
      <c r="BM10" s="187"/>
      <c r="BN10" s="187"/>
      <c r="BO10" s="187"/>
      <c r="BP10" s="187"/>
      <c r="BQ10" s="187"/>
      <c r="BR10" s="187"/>
      <c r="BS10" s="187"/>
      <c r="BT10" s="187"/>
      <c r="BU10" s="187"/>
      <c r="BV10" s="187"/>
      <c r="BW10" s="187"/>
      <c r="BX10" s="187"/>
      <c r="BY10" s="187"/>
      <c r="BZ10" s="187"/>
      <c r="CA10" s="206"/>
      <c r="CB10" s="399"/>
    </row>
    <row r="11" spans="1:84" s="14" customFormat="1" ht="15.75" thickBot="1" x14ac:dyDescent="0.3">
      <c r="A11" s="399"/>
      <c r="F11" s="53"/>
      <c r="CB11" s="399"/>
    </row>
    <row r="12" spans="1:84" ht="15" customHeight="1" thickBot="1" x14ac:dyDescent="0.25">
      <c r="B12" s="908" t="s">
        <v>44</v>
      </c>
      <c r="C12" s="909"/>
      <c r="D12" s="912">
        <v>0.15</v>
      </c>
      <c r="E12" s="914" t="s">
        <v>293</v>
      </c>
      <c r="F12" s="915"/>
      <c r="G12" s="915"/>
      <c r="H12" s="915"/>
      <c r="I12" s="914" t="s">
        <v>292</v>
      </c>
      <c r="J12" s="915"/>
      <c r="K12" s="915"/>
      <c r="L12" s="915"/>
      <c r="M12" s="916" t="s">
        <v>294</v>
      </c>
      <c r="N12" s="917"/>
      <c r="O12" s="917"/>
      <c r="P12" s="918"/>
      <c r="Q12" s="919" t="s">
        <v>114</v>
      </c>
      <c r="R12" s="920"/>
      <c r="S12" s="921" t="s">
        <v>68</v>
      </c>
      <c r="T12" s="915" t="s">
        <v>73</v>
      </c>
      <c r="U12" s="915"/>
      <c r="V12" s="919" t="s">
        <v>72</v>
      </c>
      <c r="W12" s="920"/>
      <c r="X12" s="919" t="s">
        <v>71</v>
      </c>
      <c r="Y12" s="920"/>
      <c r="Z12" s="919" t="s">
        <v>70</v>
      </c>
      <c r="AA12" s="920"/>
      <c r="AB12" s="919" t="s">
        <v>69</v>
      </c>
      <c r="AC12" s="920"/>
      <c r="AD12" s="919" t="s">
        <v>261</v>
      </c>
      <c r="AE12" s="920"/>
      <c r="AF12" s="919" t="s">
        <v>262</v>
      </c>
      <c r="AG12" s="920"/>
      <c r="AH12" s="919" t="s">
        <v>263</v>
      </c>
      <c r="AI12" s="920"/>
      <c r="AJ12" s="919" t="s">
        <v>264</v>
      </c>
      <c r="AK12" s="920"/>
      <c r="AL12" s="919" t="s">
        <v>265</v>
      </c>
      <c r="AM12" s="920"/>
      <c r="AN12" s="919" t="s">
        <v>266</v>
      </c>
      <c r="AO12" s="920"/>
      <c r="AP12" s="919" t="s">
        <v>299</v>
      </c>
      <c r="AQ12" s="920"/>
      <c r="AR12" s="919" t="s">
        <v>302</v>
      </c>
      <c r="AS12" s="920"/>
      <c r="AT12" s="919" t="s">
        <v>303</v>
      </c>
      <c r="AU12" s="920"/>
      <c r="AV12" s="919" t="s">
        <v>304</v>
      </c>
      <c r="AW12" s="920"/>
      <c r="AX12" s="919" t="s">
        <v>310</v>
      </c>
      <c r="AY12" s="920"/>
      <c r="AZ12" s="919" t="s">
        <v>311</v>
      </c>
      <c r="BA12" s="920"/>
      <c r="BB12" s="919" t="s">
        <v>312</v>
      </c>
      <c r="BC12" s="920"/>
      <c r="BD12" s="919" t="s">
        <v>313</v>
      </c>
      <c r="BE12" s="920"/>
      <c r="BF12" s="919" t="s">
        <v>314</v>
      </c>
      <c r="BG12" s="920"/>
      <c r="BH12" s="919" t="s">
        <v>315</v>
      </c>
      <c r="BI12" s="920"/>
      <c r="BJ12" s="919" t="s">
        <v>316</v>
      </c>
      <c r="BK12" s="920"/>
      <c r="BL12" s="919" t="s">
        <v>317</v>
      </c>
      <c r="BM12" s="920"/>
      <c r="BN12" s="919" t="s">
        <v>318</v>
      </c>
      <c r="BO12" s="920"/>
      <c r="BP12" s="919" t="s">
        <v>319</v>
      </c>
      <c r="BQ12" s="920"/>
      <c r="BR12" s="919" t="s">
        <v>527</v>
      </c>
      <c r="BS12" s="920"/>
      <c r="BT12" s="926" t="s">
        <v>121</v>
      </c>
      <c r="BU12" s="927"/>
      <c r="BV12" s="921" t="s">
        <v>68</v>
      </c>
      <c r="BW12" s="915" t="s">
        <v>122</v>
      </c>
      <c r="BX12" s="915"/>
      <c r="BY12" s="921" t="s">
        <v>68</v>
      </c>
      <c r="BZ12" s="915" t="s">
        <v>86</v>
      </c>
      <c r="CA12" s="915"/>
    </row>
    <row r="13" spans="1:84" ht="21" customHeight="1" thickBot="1" x14ac:dyDescent="0.25">
      <c r="B13" s="910"/>
      <c r="C13" s="911"/>
      <c r="D13" s="913"/>
      <c r="E13" s="766" t="s">
        <v>67</v>
      </c>
      <c r="F13" s="766" t="s">
        <v>65</v>
      </c>
      <c r="G13" s="766" t="s">
        <v>66</v>
      </c>
      <c r="H13" s="766" t="s">
        <v>64</v>
      </c>
      <c r="I13" s="766" t="s">
        <v>67</v>
      </c>
      <c r="J13" s="766" t="s">
        <v>65</v>
      </c>
      <c r="K13" s="766" t="s">
        <v>66</v>
      </c>
      <c r="L13" s="766" t="s">
        <v>64</v>
      </c>
      <c r="M13" s="766" t="s">
        <v>67</v>
      </c>
      <c r="N13" s="766" t="s">
        <v>65</v>
      </c>
      <c r="O13" s="766" t="s">
        <v>66</v>
      </c>
      <c r="P13" s="766" t="s">
        <v>64</v>
      </c>
      <c r="Q13" s="766" t="s">
        <v>65</v>
      </c>
      <c r="R13" s="766" t="s">
        <v>115</v>
      </c>
      <c r="S13" s="913"/>
      <c r="T13" s="766" t="s">
        <v>65</v>
      </c>
      <c r="U13" s="766" t="s">
        <v>64</v>
      </c>
      <c r="V13" s="766" t="s">
        <v>65</v>
      </c>
      <c r="W13" s="766" t="s">
        <v>64</v>
      </c>
      <c r="X13" s="766" t="s">
        <v>65</v>
      </c>
      <c r="Y13" s="766" t="s">
        <v>64</v>
      </c>
      <c r="Z13" s="766" t="s">
        <v>65</v>
      </c>
      <c r="AA13" s="766" t="s">
        <v>64</v>
      </c>
      <c r="AB13" s="766" t="s">
        <v>65</v>
      </c>
      <c r="AC13" s="766" t="s">
        <v>64</v>
      </c>
      <c r="AD13" s="766" t="s">
        <v>65</v>
      </c>
      <c r="AE13" s="766" t="s">
        <v>64</v>
      </c>
      <c r="AF13" s="766" t="s">
        <v>65</v>
      </c>
      <c r="AG13" s="766" t="s">
        <v>64</v>
      </c>
      <c r="AH13" s="766" t="s">
        <v>65</v>
      </c>
      <c r="AI13" s="766" t="s">
        <v>64</v>
      </c>
      <c r="AJ13" s="766" t="s">
        <v>65</v>
      </c>
      <c r="AK13" s="766" t="s">
        <v>64</v>
      </c>
      <c r="AL13" s="766" t="s">
        <v>65</v>
      </c>
      <c r="AM13" s="766" t="s">
        <v>64</v>
      </c>
      <c r="AN13" s="766" t="s">
        <v>65</v>
      </c>
      <c r="AO13" s="766" t="s">
        <v>64</v>
      </c>
      <c r="AP13" s="766" t="s">
        <v>65</v>
      </c>
      <c r="AQ13" s="766" t="s">
        <v>64</v>
      </c>
      <c r="AR13" s="766" t="s">
        <v>65</v>
      </c>
      <c r="AS13" s="766" t="s">
        <v>64</v>
      </c>
      <c r="AT13" s="766" t="s">
        <v>65</v>
      </c>
      <c r="AU13" s="766" t="s">
        <v>64</v>
      </c>
      <c r="AV13" s="766" t="s">
        <v>65</v>
      </c>
      <c r="AW13" s="766" t="s">
        <v>64</v>
      </c>
      <c r="AX13" s="766" t="s">
        <v>65</v>
      </c>
      <c r="AY13" s="766" t="s">
        <v>64</v>
      </c>
      <c r="AZ13" s="766" t="s">
        <v>65</v>
      </c>
      <c r="BA13" s="766" t="s">
        <v>64</v>
      </c>
      <c r="BB13" s="766" t="s">
        <v>65</v>
      </c>
      <c r="BC13" s="766" t="s">
        <v>64</v>
      </c>
      <c r="BD13" s="766" t="s">
        <v>65</v>
      </c>
      <c r="BE13" s="766" t="s">
        <v>64</v>
      </c>
      <c r="BF13" s="766" t="s">
        <v>65</v>
      </c>
      <c r="BG13" s="766" t="s">
        <v>64</v>
      </c>
      <c r="BH13" s="766" t="s">
        <v>65</v>
      </c>
      <c r="BI13" s="766" t="s">
        <v>64</v>
      </c>
      <c r="BJ13" s="766" t="s">
        <v>65</v>
      </c>
      <c r="BK13" s="766" t="s">
        <v>64</v>
      </c>
      <c r="BL13" s="766" t="s">
        <v>65</v>
      </c>
      <c r="BM13" s="766" t="s">
        <v>64</v>
      </c>
      <c r="BN13" s="766" t="s">
        <v>65</v>
      </c>
      <c r="BO13" s="766" t="s">
        <v>64</v>
      </c>
      <c r="BP13" s="766" t="s">
        <v>65</v>
      </c>
      <c r="BQ13" s="766" t="s">
        <v>64</v>
      </c>
      <c r="BR13" s="766" t="s">
        <v>65</v>
      </c>
      <c r="BS13" s="766" t="s">
        <v>64</v>
      </c>
      <c r="BT13" s="329" t="s">
        <v>65</v>
      </c>
      <c r="BU13" s="329" t="s">
        <v>64</v>
      </c>
      <c r="BV13" s="913"/>
      <c r="BW13" s="766" t="s">
        <v>65</v>
      </c>
      <c r="BX13" s="766" t="s">
        <v>64</v>
      </c>
      <c r="BY13" s="913"/>
      <c r="BZ13" s="766" t="s">
        <v>65</v>
      </c>
      <c r="CA13" s="766" t="s">
        <v>64</v>
      </c>
    </row>
    <row r="14" spans="1:84" s="233" customFormat="1" ht="18.75" customHeight="1" x14ac:dyDescent="0.25">
      <c r="A14" s="401"/>
      <c r="B14" s="922" t="s">
        <v>108</v>
      </c>
      <c r="C14" s="923"/>
      <c r="D14" s="235" t="s">
        <v>90</v>
      </c>
      <c r="E14" s="236"/>
      <c r="F14" s="237"/>
      <c r="G14" s="238"/>
      <c r="H14" s="239">
        <f>H15+H24+H40+H102</f>
        <v>102344133.48189904</v>
      </c>
      <c r="I14" s="236"/>
      <c r="J14" s="237"/>
      <c r="K14" s="238"/>
      <c r="L14" s="239">
        <f>L15+L24+L40+L102</f>
        <v>1853692.92</v>
      </c>
      <c r="M14" s="236"/>
      <c r="N14" s="237"/>
      <c r="O14" s="238"/>
      <c r="P14" s="239">
        <f>P15+P24+P40+P102</f>
        <v>104197826.40189904</v>
      </c>
      <c r="Q14" s="258"/>
      <c r="R14" s="239">
        <f>R15+R24+R40+R102</f>
        <v>87589380.148009628</v>
      </c>
      <c r="S14" s="282">
        <f t="shared" ref="S14:S32" si="0">R14/H14</f>
        <v>0.85583195800373857</v>
      </c>
      <c r="T14" s="241"/>
      <c r="U14" s="239">
        <f>U15+U24+U40+U102</f>
        <v>4082385.9237999995</v>
      </c>
      <c r="V14" s="240"/>
      <c r="W14" s="239">
        <f>W15+W24+W40+W102</f>
        <v>2047427.0586000001</v>
      </c>
      <c r="X14" s="240"/>
      <c r="Y14" s="239">
        <f>Y15+Y24+Y40+Y102</f>
        <v>2817629.5579499998</v>
      </c>
      <c r="Z14" s="240"/>
      <c r="AA14" s="239">
        <f>AA15+AA24+AA40+AA102</f>
        <v>5150092.5728921201</v>
      </c>
      <c r="AB14" s="240"/>
      <c r="AC14" s="239">
        <f>AC15+AC24+AC40+AC102</f>
        <v>1365247.9305168423</v>
      </c>
      <c r="AD14" s="240"/>
      <c r="AE14" s="239">
        <f>AE15+AE24+AE40+AE102</f>
        <v>3124478.763108992</v>
      </c>
      <c r="AF14" s="240"/>
      <c r="AG14" s="239">
        <f>AG15+AG24+AG40+AG102</f>
        <v>1970305.647130419</v>
      </c>
      <c r="AH14" s="240"/>
      <c r="AI14" s="239">
        <f>AI15+AI24+AI40+AI102</f>
        <v>7880556.6884922003</v>
      </c>
      <c r="AJ14" s="240"/>
      <c r="AK14" s="239">
        <f>AK15+AK24+AK40+AK102</f>
        <v>3325277.7410373348</v>
      </c>
      <c r="AL14" s="240"/>
      <c r="AM14" s="239">
        <f>AM15+AM24+AM40+AM102</f>
        <v>4611613.6304374877</v>
      </c>
      <c r="AN14" s="240"/>
      <c r="AO14" s="258">
        <f>AO15+AO24+AO40+AO102</f>
        <v>1259936.7562072885</v>
      </c>
      <c r="AP14" s="422"/>
      <c r="AQ14" s="405">
        <f>AQ15+AQ24+AQ40+AQ102</f>
        <v>4798571.2420346988</v>
      </c>
      <c r="AR14" s="422"/>
      <c r="AS14" s="405">
        <f>AS15+AS24+AS40+AS102</f>
        <v>2918704.4006379037</v>
      </c>
      <c r="AT14" s="422"/>
      <c r="AU14" s="405">
        <f>AU15+AU24+AU40+AU102</f>
        <v>3710567.4066825192</v>
      </c>
      <c r="AV14" s="422"/>
      <c r="AW14" s="405">
        <f>AW15+AW24+AW40+AW102</f>
        <v>3570457.6438580416</v>
      </c>
      <c r="AX14" s="422"/>
      <c r="AY14" s="405">
        <f>AY15+AY24+AY40+AY102</f>
        <v>4323980.2120460961</v>
      </c>
      <c r="AZ14" s="422"/>
      <c r="BA14" s="405">
        <f>BA15+BA24+BA40+BA102</f>
        <v>4713769.8768855995</v>
      </c>
      <c r="BB14" s="422"/>
      <c r="BC14" s="405">
        <f>BC15+BC24+BC40+BC102</f>
        <v>3888308.6964128674</v>
      </c>
      <c r="BD14" s="422"/>
      <c r="BE14" s="405">
        <f>BE15+BE24+BE40+BE102</f>
        <v>1416746.1407458382</v>
      </c>
      <c r="BF14" s="422"/>
      <c r="BG14" s="405">
        <f>BG15+BG24+BG40+BG102</f>
        <v>5360829.1508062407</v>
      </c>
      <c r="BH14" s="422"/>
      <c r="BI14" s="405">
        <f>BI15+BI24+BI40+BI102</f>
        <v>3661407.976951329</v>
      </c>
      <c r="BJ14" s="422"/>
      <c r="BK14" s="405">
        <f>BK15+BK24+BK40+BK102</f>
        <v>4146808.703039079</v>
      </c>
      <c r="BL14" s="422"/>
      <c r="BM14" s="405">
        <f>BM15+BM24+BM40+BM102</f>
        <v>5896434.8450737447</v>
      </c>
      <c r="BN14" s="422"/>
      <c r="BO14" s="405">
        <f>BO15+BO24+BO40+BO102</f>
        <v>1547841.5826629852</v>
      </c>
      <c r="BP14" s="422"/>
      <c r="BQ14" s="405">
        <f>BQ15+BQ24+BQ40+BQ102</f>
        <v>0</v>
      </c>
      <c r="BR14" s="422"/>
      <c r="BS14" s="405">
        <f>BS15+BS24+BS40+BS102</f>
        <v>0</v>
      </c>
      <c r="BT14" s="382"/>
      <c r="BU14" s="383">
        <f>BU15+BU24+BU40+BU102</f>
        <v>4473967.3054636801</v>
      </c>
      <c r="BV14" s="282">
        <f t="shared" ref="BV14:BV31" si="1">BU14/H14</f>
        <v>4.371493658945251E-2</v>
      </c>
      <c r="BW14" s="240"/>
      <c r="BX14" s="239">
        <f>BX15+BX24+BX40+BX102</f>
        <v>92063347.451473325</v>
      </c>
      <c r="BY14" s="282">
        <f>BX14/P14</f>
        <v>0.88354383801038139</v>
      </c>
      <c r="BZ14" s="240"/>
      <c r="CA14" s="239">
        <f>CA15+CA24+CA40+CA102</f>
        <v>12134478.950425735</v>
      </c>
      <c r="CB14" s="401"/>
      <c r="CD14" s="234"/>
    </row>
    <row r="15" spans="1:84" s="19" customFormat="1" ht="15" customHeight="1" outlineLevel="1" x14ac:dyDescent="0.25">
      <c r="A15" s="402"/>
      <c r="B15" s="924" t="s">
        <v>109</v>
      </c>
      <c r="C15" s="925"/>
      <c r="D15" s="242" t="s">
        <v>110</v>
      </c>
      <c r="E15" s="243"/>
      <c r="F15" s="244"/>
      <c r="G15" s="245"/>
      <c r="H15" s="713">
        <f>SUM(H16,H19,H21)</f>
        <v>9095641.6539990399</v>
      </c>
      <c r="I15" s="243"/>
      <c r="J15" s="244"/>
      <c r="K15" s="245"/>
      <c r="L15" s="713">
        <f>SUM(L16,L19,L21)</f>
        <v>0</v>
      </c>
      <c r="M15" s="243"/>
      <c r="N15" s="244"/>
      <c r="O15" s="245"/>
      <c r="P15" s="713">
        <f>SUM(P16,P19,P21)</f>
        <v>9095641.6539990399</v>
      </c>
      <c r="Q15" s="259"/>
      <c r="R15" s="713">
        <f>SUM(R16,R19,R21)</f>
        <v>9095641.6539990399</v>
      </c>
      <c r="S15" s="248">
        <f t="shared" si="0"/>
        <v>1</v>
      </c>
      <c r="T15" s="247"/>
      <c r="U15" s="713">
        <f>SUM(U16,U19,U21)</f>
        <v>3955948.8537999997</v>
      </c>
      <c r="V15" s="246"/>
      <c r="W15" s="713">
        <f>SUM(W16,W19,W21)</f>
        <v>2047427.0586000001</v>
      </c>
      <c r="X15" s="246"/>
      <c r="Y15" s="713">
        <f>SUM(Y16,Y19,Y21)</f>
        <v>2691192.48795</v>
      </c>
      <c r="Z15" s="246"/>
      <c r="AA15" s="713">
        <f>SUM(AA16,AA19,AA21)</f>
        <v>0</v>
      </c>
      <c r="AB15" s="246"/>
      <c r="AC15" s="713">
        <f>SUM(AC16,AC19,AC21)</f>
        <v>0</v>
      </c>
      <c r="AD15" s="246"/>
      <c r="AE15" s="713">
        <f>SUM(AE16,AE19,AE21)</f>
        <v>0</v>
      </c>
      <c r="AF15" s="246"/>
      <c r="AG15" s="713">
        <f>SUM(AG16,AG19,AG21)</f>
        <v>0</v>
      </c>
      <c r="AH15" s="246"/>
      <c r="AI15" s="713">
        <f>SUM(AI16,AI19,AI21)</f>
        <v>0</v>
      </c>
      <c r="AJ15" s="246"/>
      <c r="AK15" s="713">
        <f>SUM(AK16,AK19,AK21)</f>
        <v>333902.6536490405</v>
      </c>
      <c r="AL15" s="246"/>
      <c r="AM15" s="713">
        <f>SUM(AM16,AM19,AM21)</f>
        <v>0</v>
      </c>
      <c r="AN15" s="246"/>
      <c r="AO15" s="259">
        <f>SUM(AO16,AO19,AO21)</f>
        <v>0</v>
      </c>
      <c r="AP15" s="423"/>
      <c r="AQ15" s="259">
        <f>SUM(AQ16,AQ19,AQ21)</f>
        <v>67170.600000000006</v>
      </c>
      <c r="AR15" s="423"/>
      <c r="AS15" s="259">
        <f>SUM(AS16,AS19,AS21)</f>
        <v>0</v>
      </c>
      <c r="AT15" s="423"/>
      <c r="AU15" s="259">
        <f>SUM(AU16,AU19,AU21)</f>
        <v>0</v>
      </c>
      <c r="AV15" s="423"/>
      <c r="AW15" s="259">
        <f>SUM(AW16,AW19,AW21)</f>
        <v>0</v>
      </c>
      <c r="AX15" s="423"/>
      <c r="AY15" s="259">
        <f>SUM(AY16,AY19,AY21)</f>
        <v>0</v>
      </c>
      <c r="AZ15" s="423"/>
      <c r="BA15" s="259">
        <f>SUM(BA16,BA19,BA21)</f>
        <v>0</v>
      </c>
      <c r="BB15" s="423"/>
      <c r="BC15" s="259">
        <f>SUM(BC16,BC19,BC21)</f>
        <v>0</v>
      </c>
      <c r="BD15" s="423"/>
      <c r="BE15" s="259">
        <f>SUM(BE16,BE19,BE21)</f>
        <v>0</v>
      </c>
      <c r="BF15" s="423"/>
      <c r="BG15" s="259">
        <f>SUM(BG16,BG19,BG21)</f>
        <v>0</v>
      </c>
      <c r="BH15" s="423"/>
      <c r="BI15" s="259">
        <f>SUM(BI16,BI19,BI21)</f>
        <v>0</v>
      </c>
      <c r="BJ15" s="423"/>
      <c r="BK15" s="259">
        <f>SUM(BK16,BK19,BK21)</f>
        <v>0</v>
      </c>
      <c r="BL15" s="423"/>
      <c r="BM15" s="259">
        <f>SUM(BM16,BM19,BM21)</f>
        <v>0</v>
      </c>
      <c r="BN15" s="423"/>
      <c r="BO15" s="259">
        <f>SUM(BO16,BO19,BO21)</f>
        <v>0</v>
      </c>
      <c r="BP15" s="423"/>
      <c r="BQ15" s="259">
        <f>SUM(BQ16,BQ19,BQ21)</f>
        <v>0</v>
      </c>
      <c r="BR15" s="423"/>
      <c r="BS15" s="259">
        <f>SUM(BS16,BS19,BS21)</f>
        <v>0</v>
      </c>
      <c r="BT15" s="384"/>
      <c r="BU15" s="714">
        <f>SUM(BU16,BU19,BU21)</f>
        <v>0</v>
      </c>
      <c r="BV15" s="377">
        <f t="shared" si="1"/>
        <v>0</v>
      </c>
      <c r="BW15" s="246"/>
      <c r="BX15" s="713">
        <f>SUM(BX16,BX19,BX21)</f>
        <v>9095641.6539990399</v>
      </c>
      <c r="BY15" s="248">
        <f t="shared" ref="BY15:BY32" si="2">BX15/H15</f>
        <v>1</v>
      </c>
      <c r="BZ15" s="246"/>
      <c r="CA15" s="713">
        <f>SUM(CA16,CA19,CA21)</f>
        <v>0</v>
      </c>
      <c r="CB15" s="402"/>
      <c r="CD15" s="52"/>
    </row>
    <row r="16" spans="1:84" s="19" customFormat="1" ht="15" customHeight="1" outlineLevel="2" x14ac:dyDescent="0.25">
      <c r="A16" s="402"/>
      <c r="B16" s="928" t="s">
        <v>111</v>
      </c>
      <c r="C16" s="929"/>
      <c r="D16" s="256" t="s">
        <v>257</v>
      </c>
      <c r="E16" s="249"/>
      <c r="F16" s="250"/>
      <c r="G16" s="251"/>
      <c r="H16" s="252">
        <f>SUM(H17:H18)</f>
        <v>8021465.0729990406</v>
      </c>
      <c r="I16" s="249"/>
      <c r="J16" s="250"/>
      <c r="K16" s="251"/>
      <c r="L16" s="252">
        <f>SUM(L17:L18)</f>
        <v>0</v>
      </c>
      <c r="M16" s="249"/>
      <c r="N16" s="250"/>
      <c r="O16" s="251"/>
      <c r="P16" s="252">
        <f>SUM(P17:P18)</f>
        <v>8021465.0729990406</v>
      </c>
      <c r="Q16" s="260"/>
      <c r="R16" s="260">
        <f>SUM(R17:R18)</f>
        <v>8021465.0729990406</v>
      </c>
      <c r="S16" s="255">
        <f t="shared" si="0"/>
        <v>1</v>
      </c>
      <c r="T16" s="254"/>
      <c r="U16" s="252">
        <f>SUM(U17:U18)</f>
        <v>2881772.2727999999</v>
      </c>
      <c r="V16" s="253"/>
      <c r="W16" s="252">
        <f>SUM(W17:W18)</f>
        <v>2047427.0586000001</v>
      </c>
      <c r="X16" s="253"/>
      <c r="Y16" s="252">
        <f>SUM(Y17:Y18)</f>
        <v>2691192.48795</v>
      </c>
      <c r="Z16" s="253"/>
      <c r="AA16" s="252">
        <f>SUM(AA17:AA18)</f>
        <v>0</v>
      </c>
      <c r="AB16" s="253"/>
      <c r="AC16" s="252">
        <f>SUM(AC17:AC18)</f>
        <v>0</v>
      </c>
      <c r="AD16" s="253"/>
      <c r="AE16" s="252">
        <f>SUM(AE17:AE18)</f>
        <v>0</v>
      </c>
      <c r="AF16" s="253"/>
      <c r="AG16" s="252">
        <f>SUM(AG17:AG18)</f>
        <v>0</v>
      </c>
      <c r="AH16" s="253"/>
      <c r="AI16" s="252">
        <f>SUM(AI17:AI18)</f>
        <v>0</v>
      </c>
      <c r="AJ16" s="253"/>
      <c r="AK16" s="252">
        <f>SUM(AK17:AK18)</f>
        <v>333902.6536490405</v>
      </c>
      <c r="AL16" s="253"/>
      <c r="AM16" s="252">
        <f>SUM(AM17:AM18)</f>
        <v>0</v>
      </c>
      <c r="AN16" s="253"/>
      <c r="AO16" s="260">
        <f>SUM(AO17:AO18)</f>
        <v>0</v>
      </c>
      <c r="AP16" s="424"/>
      <c r="AQ16" s="260">
        <f>SUM(AQ17:AQ18)</f>
        <v>67170.600000000006</v>
      </c>
      <c r="AR16" s="424"/>
      <c r="AS16" s="260">
        <f>SUM(AS17:AS18)</f>
        <v>0</v>
      </c>
      <c r="AT16" s="424"/>
      <c r="AU16" s="260">
        <f>SUM(AU17:AU18)</f>
        <v>0</v>
      </c>
      <c r="AV16" s="424"/>
      <c r="AW16" s="260">
        <f>SUM(AW17:AW18)</f>
        <v>0</v>
      </c>
      <c r="AX16" s="424"/>
      <c r="AY16" s="260">
        <f>SUM(AY17:AY18)</f>
        <v>0</v>
      </c>
      <c r="AZ16" s="424"/>
      <c r="BA16" s="260">
        <f>SUM(BA17:BA18)</f>
        <v>0</v>
      </c>
      <c r="BB16" s="424"/>
      <c r="BC16" s="260">
        <f>SUM(BC17:BC18)</f>
        <v>0</v>
      </c>
      <c r="BD16" s="424"/>
      <c r="BE16" s="260">
        <f>SUM(BE17:BE18)</f>
        <v>0</v>
      </c>
      <c r="BF16" s="424"/>
      <c r="BG16" s="260">
        <f>SUM(BG17:BG18)</f>
        <v>0</v>
      </c>
      <c r="BH16" s="424"/>
      <c r="BI16" s="260">
        <f>SUM(BI17:BI18)</f>
        <v>0</v>
      </c>
      <c r="BJ16" s="424"/>
      <c r="BK16" s="260">
        <f>SUM(BK17:BK18)</f>
        <v>0</v>
      </c>
      <c r="BL16" s="424"/>
      <c r="BM16" s="260">
        <f>SUM(BM17:BM18)</f>
        <v>0</v>
      </c>
      <c r="BN16" s="424"/>
      <c r="BO16" s="260">
        <f>SUM(BO17:BO18)</f>
        <v>0</v>
      </c>
      <c r="BP16" s="424"/>
      <c r="BQ16" s="260">
        <f>SUM(BQ17:BQ18)</f>
        <v>0</v>
      </c>
      <c r="BR16" s="424"/>
      <c r="BS16" s="260">
        <f>SUM(BS17:BS18)</f>
        <v>0</v>
      </c>
      <c r="BT16" s="386"/>
      <c r="BU16" s="387">
        <f>SUM(BU17:BU18)</f>
        <v>0</v>
      </c>
      <c r="BV16" s="378">
        <f t="shared" si="1"/>
        <v>0</v>
      </c>
      <c r="BW16" s="253"/>
      <c r="BX16" s="252">
        <f>SUM(BX17:BX18)</f>
        <v>8021465.0729990406</v>
      </c>
      <c r="BY16" s="255">
        <f t="shared" si="2"/>
        <v>1</v>
      </c>
      <c r="BZ16" s="253"/>
      <c r="CA16" s="252">
        <f>SUM(CA17:CA18)</f>
        <v>0</v>
      </c>
      <c r="CB16" s="402"/>
      <c r="CD16" s="52"/>
    </row>
    <row r="17" spans="2:82" s="15" customFormat="1" ht="73.5" customHeight="1" outlineLevel="3" x14ac:dyDescent="0.2">
      <c r="B17" s="715"/>
      <c r="C17" s="716"/>
      <c r="D17" s="717" t="s">
        <v>126</v>
      </c>
      <c r="E17" s="718" t="s">
        <v>124</v>
      </c>
      <c r="F17" s="719">
        <v>8359.3499999989999</v>
      </c>
      <c r="G17" s="434">
        <v>479.79</v>
      </c>
      <c r="H17" s="435">
        <f>F17*G17</f>
        <v>4010732.5364995203</v>
      </c>
      <c r="I17" s="718"/>
      <c r="J17" s="719"/>
      <c r="K17" s="434"/>
      <c r="L17" s="435"/>
      <c r="M17" s="718" t="s">
        <v>124</v>
      </c>
      <c r="N17" s="719">
        <v>8359.3499999989999</v>
      </c>
      <c r="O17" s="434">
        <v>479.79</v>
      </c>
      <c r="P17" s="435">
        <f>N17*O17</f>
        <v>4010732.5364995203</v>
      </c>
      <c r="Q17" s="720">
        <f>+T17+V17+X17+Z17+AB17+AD17+AF17+AH17+AJ17+AL17+AN17+AP17+AR17+AT17+AV17</f>
        <v>8359.3499999989999</v>
      </c>
      <c r="R17" s="436">
        <f>G17*Q17</f>
        <v>4010732.5364995203</v>
      </c>
      <c r="S17" s="437">
        <f t="shared" si="0"/>
        <v>1</v>
      </c>
      <c r="T17" s="721">
        <v>3003.16</v>
      </c>
      <c r="U17" s="435">
        <f>G17*T17</f>
        <v>1440886.1364</v>
      </c>
      <c r="V17" s="720">
        <v>2133.67</v>
      </c>
      <c r="W17" s="435">
        <f>G17*V17</f>
        <v>1023713.5293000001</v>
      </c>
      <c r="X17" s="720">
        <v>2804.5524999999998</v>
      </c>
      <c r="Y17" s="435">
        <f>G17*X17</f>
        <v>1345596.243975</v>
      </c>
      <c r="Z17" s="720"/>
      <c r="AA17" s="435">
        <f>X17*Z17</f>
        <v>0</v>
      </c>
      <c r="AB17" s="720"/>
      <c r="AC17" s="435">
        <f>Z17*AB17</f>
        <v>0</v>
      </c>
      <c r="AD17" s="722"/>
      <c r="AE17" s="435">
        <f>AB17*AD17</f>
        <v>0</v>
      </c>
      <c r="AF17" s="720"/>
      <c r="AG17" s="435">
        <f>AD17*AF17</f>
        <v>0</v>
      </c>
      <c r="AH17" s="720"/>
      <c r="AI17" s="435">
        <f>AF17*AH17</f>
        <v>0</v>
      </c>
      <c r="AJ17" s="720">
        <v>417.96749999900021</v>
      </c>
      <c r="AK17" s="435">
        <f>$G17*AJ17</f>
        <v>200536.62682452032</v>
      </c>
      <c r="AL17" s="720"/>
      <c r="AM17" s="435">
        <f>AJ17*AL17</f>
        <v>0</v>
      </c>
      <c r="AN17" s="720"/>
      <c r="AO17" s="436">
        <f>AL17*AN17</f>
        <v>0</v>
      </c>
      <c r="AP17" s="439"/>
      <c r="AQ17" s="440">
        <f>AN17*AP17</f>
        <v>0</v>
      </c>
      <c r="AR17" s="439"/>
      <c r="AS17" s="440">
        <f>AP17*AR17</f>
        <v>0</v>
      </c>
      <c r="AT17" s="439"/>
      <c r="AU17" s="440">
        <f>AR17*AT17</f>
        <v>0</v>
      </c>
      <c r="AV17" s="439"/>
      <c r="AW17" s="440">
        <f>AT17*AV17</f>
        <v>0</v>
      </c>
      <c r="AX17" s="439"/>
      <c r="AY17" s="440">
        <f>AV17*AX17</f>
        <v>0</v>
      </c>
      <c r="AZ17" s="439"/>
      <c r="BA17" s="440">
        <f>AX17*AZ17</f>
        <v>0</v>
      </c>
      <c r="BB17" s="439"/>
      <c r="BC17" s="440">
        <f>AZ17*BB17</f>
        <v>0</v>
      </c>
      <c r="BD17" s="439"/>
      <c r="BE17" s="440">
        <f>BB17*BD17</f>
        <v>0</v>
      </c>
      <c r="BF17" s="439"/>
      <c r="BG17" s="440">
        <f>BD17*BF17</f>
        <v>0</v>
      </c>
      <c r="BH17" s="439"/>
      <c r="BI17" s="440">
        <f>BF17*BH17</f>
        <v>0</v>
      </c>
      <c r="BJ17" s="439"/>
      <c r="BK17" s="440">
        <f>BH17*BJ17</f>
        <v>0</v>
      </c>
      <c r="BL17" s="723"/>
      <c r="BM17" s="440">
        <f>BJ17*BL17</f>
        <v>0</v>
      </c>
      <c r="BN17" s="439"/>
      <c r="BO17" s="440">
        <f>BL17*BN17</f>
        <v>0</v>
      </c>
      <c r="BP17" s="439"/>
      <c r="BQ17" s="440">
        <f>BN17*BP17</f>
        <v>0</v>
      </c>
      <c r="BR17" s="439"/>
      <c r="BS17" s="440">
        <f>BP17*BR17</f>
        <v>0</v>
      </c>
      <c r="BT17" s="723"/>
      <c r="BU17" s="441">
        <f>$G17*BT17</f>
        <v>0</v>
      </c>
      <c r="BV17" s="442">
        <f t="shared" si="1"/>
        <v>0</v>
      </c>
      <c r="BW17" s="720">
        <f>Q17+BT17</f>
        <v>8359.3499999989999</v>
      </c>
      <c r="BX17" s="448">
        <f>$G17*BW17</f>
        <v>4010732.5364995203</v>
      </c>
      <c r="BY17" s="437">
        <f t="shared" si="2"/>
        <v>1</v>
      </c>
      <c r="BZ17" s="720">
        <f>F17-BW17</f>
        <v>0</v>
      </c>
      <c r="CA17" s="435">
        <f>$G17*BZ17</f>
        <v>0</v>
      </c>
    </row>
    <row r="18" spans="2:82" s="15" customFormat="1" ht="74.25" customHeight="1" outlineLevel="3" x14ac:dyDescent="0.2">
      <c r="B18" s="715"/>
      <c r="C18" s="716"/>
      <c r="D18" s="717" t="s">
        <v>125</v>
      </c>
      <c r="E18" s="718" t="s">
        <v>124</v>
      </c>
      <c r="F18" s="719">
        <v>8359.3499999989999</v>
      </c>
      <c r="G18" s="434">
        <v>479.79</v>
      </c>
      <c r="H18" s="435">
        <f>F18*G18</f>
        <v>4010732.5364995203</v>
      </c>
      <c r="I18" s="718"/>
      <c r="J18" s="719"/>
      <c r="K18" s="434"/>
      <c r="L18" s="435"/>
      <c r="M18" s="718" t="s">
        <v>124</v>
      </c>
      <c r="N18" s="719">
        <v>8359.3499999989999</v>
      </c>
      <c r="O18" s="434">
        <v>479.79</v>
      </c>
      <c r="P18" s="435">
        <f>N18*O18</f>
        <v>4010732.5364995203</v>
      </c>
      <c r="Q18" s="720">
        <f>+T18+V18+X18+Z18+AB18+AD18+AF18+AH18+AJ18+AL18+AN18+AP18+AR18+AT18+AV18</f>
        <v>8359.3499999989999</v>
      </c>
      <c r="R18" s="436">
        <f>G18*Q18</f>
        <v>4010732.5364995203</v>
      </c>
      <c r="S18" s="437">
        <f t="shared" si="0"/>
        <v>1</v>
      </c>
      <c r="T18" s="721">
        <v>3003.16</v>
      </c>
      <c r="U18" s="435">
        <f>G18*T18</f>
        <v>1440886.1364</v>
      </c>
      <c r="V18" s="720">
        <v>2133.67</v>
      </c>
      <c r="W18" s="435">
        <f>G18*V18</f>
        <v>1023713.5293000001</v>
      </c>
      <c r="X18" s="720">
        <v>2804.5524999999998</v>
      </c>
      <c r="Y18" s="435">
        <f>G18*X18</f>
        <v>1345596.243975</v>
      </c>
      <c r="Z18" s="720"/>
      <c r="AA18" s="435">
        <f>X18*Z18</f>
        <v>0</v>
      </c>
      <c r="AB18" s="720"/>
      <c r="AC18" s="435">
        <f>Z18*AB18</f>
        <v>0</v>
      </c>
      <c r="AD18" s="722"/>
      <c r="AE18" s="435">
        <f>AB18*AD18</f>
        <v>0</v>
      </c>
      <c r="AF18" s="720"/>
      <c r="AG18" s="435">
        <f>AD18*AF18</f>
        <v>0</v>
      </c>
      <c r="AH18" s="720"/>
      <c r="AI18" s="435">
        <f>AF18*AH18</f>
        <v>0</v>
      </c>
      <c r="AJ18" s="720">
        <v>277.96749999899998</v>
      </c>
      <c r="AK18" s="435">
        <f>$G18*AJ18</f>
        <v>133366.0268245202</v>
      </c>
      <c r="AL18" s="720"/>
      <c r="AM18" s="435">
        <f>AJ18*AL18</f>
        <v>0</v>
      </c>
      <c r="AN18" s="720"/>
      <c r="AO18" s="436">
        <f>AL18*AN18</f>
        <v>0</v>
      </c>
      <c r="AP18" s="439">
        <v>140</v>
      </c>
      <c r="AQ18" s="440">
        <f>$G18*AP18</f>
        <v>67170.600000000006</v>
      </c>
      <c r="AR18" s="439"/>
      <c r="AS18" s="440">
        <f>$G18*AR18</f>
        <v>0</v>
      </c>
      <c r="AT18" s="439"/>
      <c r="AU18" s="440">
        <f>$G18*AT18</f>
        <v>0</v>
      </c>
      <c r="AV18" s="439"/>
      <c r="AW18" s="440">
        <f>$G18*AV18</f>
        <v>0</v>
      </c>
      <c r="AX18" s="439"/>
      <c r="AY18" s="440">
        <f>$G18*AX18</f>
        <v>0</v>
      </c>
      <c r="AZ18" s="439"/>
      <c r="BA18" s="440">
        <f>$G18*AZ18</f>
        <v>0</v>
      </c>
      <c r="BB18" s="439"/>
      <c r="BC18" s="440">
        <f>$G18*BB18</f>
        <v>0</v>
      </c>
      <c r="BD18" s="439"/>
      <c r="BE18" s="440">
        <f>$G18*BD18</f>
        <v>0</v>
      </c>
      <c r="BF18" s="439"/>
      <c r="BG18" s="440">
        <f>$G18*BF18</f>
        <v>0</v>
      </c>
      <c r="BH18" s="439"/>
      <c r="BI18" s="440">
        <f>$G18*BH18</f>
        <v>0</v>
      </c>
      <c r="BJ18" s="439"/>
      <c r="BK18" s="440">
        <f>$G18*BJ18</f>
        <v>0</v>
      </c>
      <c r="BL18" s="724"/>
      <c r="BM18" s="440">
        <f>$G18*BL18</f>
        <v>0</v>
      </c>
      <c r="BN18" s="439"/>
      <c r="BO18" s="440">
        <f>$G18*BN18</f>
        <v>0</v>
      </c>
      <c r="BP18" s="439"/>
      <c r="BQ18" s="440">
        <f>$G18*BP18</f>
        <v>0</v>
      </c>
      <c r="BR18" s="439"/>
      <c r="BS18" s="440">
        <f>$G18*BR18</f>
        <v>0</v>
      </c>
      <c r="BT18" s="724"/>
      <c r="BU18" s="441">
        <f>$G18*BT18</f>
        <v>0</v>
      </c>
      <c r="BV18" s="442">
        <f t="shared" si="1"/>
        <v>0</v>
      </c>
      <c r="BW18" s="720">
        <f>Q18+BT18</f>
        <v>8359.3499999989999</v>
      </c>
      <c r="BX18" s="448">
        <f>$G18*BW18</f>
        <v>4010732.5364995203</v>
      </c>
      <c r="BY18" s="437">
        <f t="shared" si="2"/>
        <v>1</v>
      </c>
      <c r="BZ18" s="720">
        <f>F18-BW18</f>
        <v>0</v>
      </c>
      <c r="CA18" s="435">
        <f>$G18*BZ18</f>
        <v>0</v>
      </c>
    </row>
    <row r="19" spans="2:82" s="19" customFormat="1" ht="15" customHeight="1" outlineLevel="2" x14ac:dyDescent="0.25">
      <c r="B19" s="930" t="s">
        <v>123</v>
      </c>
      <c r="C19" s="931"/>
      <c r="D19" s="725" t="s">
        <v>248</v>
      </c>
      <c r="E19" s="726"/>
      <c r="F19" s="347"/>
      <c r="G19" s="348"/>
      <c r="H19" s="349">
        <f>SUM(H20)</f>
        <v>119009.26</v>
      </c>
      <c r="I19" s="726"/>
      <c r="J19" s="347"/>
      <c r="K19" s="348"/>
      <c r="L19" s="349">
        <f>SUM(L20)</f>
        <v>0</v>
      </c>
      <c r="M19" s="726"/>
      <c r="N19" s="347"/>
      <c r="O19" s="348"/>
      <c r="P19" s="349">
        <f>SUM(P20)</f>
        <v>119009.26</v>
      </c>
      <c r="Q19" s="350"/>
      <c r="R19" s="350">
        <f>SUM(R20)</f>
        <v>119009.26</v>
      </c>
      <c r="S19" s="351">
        <f t="shared" si="0"/>
        <v>1</v>
      </c>
      <c r="T19" s="727"/>
      <c r="U19" s="349">
        <f>SUM(U20)</f>
        <v>119009.26</v>
      </c>
      <c r="V19" s="728"/>
      <c r="W19" s="349">
        <f>SUM(W20)</f>
        <v>0</v>
      </c>
      <c r="X19" s="728"/>
      <c r="Y19" s="349">
        <f>SUM(Y20)</f>
        <v>0</v>
      </c>
      <c r="Z19" s="728"/>
      <c r="AA19" s="349">
        <f>SUM(AA20)</f>
        <v>0</v>
      </c>
      <c r="AB19" s="728"/>
      <c r="AC19" s="349">
        <f>SUM(AC20)</f>
        <v>0</v>
      </c>
      <c r="AD19" s="727"/>
      <c r="AE19" s="349">
        <f>SUM(AE20)</f>
        <v>0</v>
      </c>
      <c r="AF19" s="728"/>
      <c r="AG19" s="349">
        <f>SUM(AG20)</f>
        <v>0</v>
      </c>
      <c r="AH19" s="728"/>
      <c r="AI19" s="349">
        <f>SUM(AI20)</f>
        <v>0</v>
      </c>
      <c r="AJ19" s="728"/>
      <c r="AK19" s="349">
        <f>SUM(AK20)</f>
        <v>0</v>
      </c>
      <c r="AL19" s="728"/>
      <c r="AM19" s="349">
        <f>SUM(AM20)</f>
        <v>0</v>
      </c>
      <c r="AN19" s="728"/>
      <c r="AO19" s="350">
        <f>SUM(AO20)</f>
        <v>0</v>
      </c>
      <c r="AP19" s="425"/>
      <c r="AQ19" s="350">
        <f>SUM(AQ20)</f>
        <v>0</v>
      </c>
      <c r="AR19" s="425"/>
      <c r="AS19" s="350">
        <f>SUM(AS20)</f>
        <v>0</v>
      </c>
      <c r="AT19" s="425"/>
      <c r="AU19" s="350">
        <f>SUM(AU20)</f>
        <v>0</v>
      </c>
      <c r="AV19" s="425"/>
      <c r="AW19" s="350">
        <f>SUM(AW20)</f>
        <v>0</v>
      </c>
      <c r="AX19" s="425"/>
      <c r="AY19" s="350">
        <f>SUM(AY20)</f>
        <v>0</v>
      </c>
      <c r="AZ19" s="425"/>
      <c r="BA19" s="350">
        <f>SUM(BA20)</f>
        <v>0</v>
      </c>
      <c r="BB19" s="425"/>
      <c r="BC19" s="350">
        <f>SUM(BC20)</f>
        <v>0</v>
      </c>
      <c r="BD19" s="425"/>
      <c r="BE19" s="350">
        <f>SUM(BE20)</f>
        <v>0</v>
      </c>
      <c r="BF19" s="425"/>
      <c r="BG19" s="350">
        <f>SUM(BG20)</f>
        <v>0</v>
      </c>
      <c r="BH19" s="425"/>
      <c r="BI19" s="350">
        <f>SUM(BI20)</f>
        <v>0</v>
      </c>
      <c r="BJ19" s="425"/>
      <c r="BK19" s="350">
        <f>SUM(BK20)</f>
        <v>0</v>
      </c>
      <c r="BL19" s="729"/>
      <c r="BM19" s="350">
        <f>SUM(BM20)</f>
        <v>0</v>
      </c>
      <c r="BN19" s="425"/>
      <c r="BO19" s="350">
        <f>SUM(BO20)</f>
        <v>0</v>
      </c>
      <c r="BP19" s="425"/>
      <c r="BQ19" s="350">
        <f>SUM(BQ20)</f>
        <v>0</v>
      </c>
      <c r="BR19" s="425"/>
      <c r="BS19" s="350">
        <f>SUM(BS20)</f>
        <v>0</v>
      </c>
      <c r="BT19" s="729"/>
      <c r="BU19" s="389">
        <f>SUM(BU20)</f>
        <v>0</v>
      </c>
      <c r="BV19" s="379">
        <f t="shared" si="1"/>
        <v>0</v>
      </c>
      <c r="BW19" s="728"/>
      <c r="BX19" s="349">
        <f>SUM(BX20)</f>
        <v>119009.26</v>
      </c>
      <c r="BY19" s="351">
        <f t="shared" si="2"/>
        <v>1</v>
      </c>
      <c r="BZ19" s="728"/>
      <c r="CA19" s="349">
        <f>SUM(CA20)</f>
        <v>0</v>
      </c>
      <c r="CD19" s="52"/>
    </row>
    <row r="20" spans="2:82" s="15" customFormat="1" ht="54.75" customHeight="1" outlineLevel="3" x14ac:dyDescent="0.2">
      <c r="B20" s="715"/>
      <c r="C20" s="716"/>
      <c r="D20" s="730" t="s">
        <v>439</v>
      </c>
      <c r="E20" s="718" t="s">
        <v>113</v>
      </c>
      <c r="F20" s="719">
        <v>1</v>
      </c>
      <c r="G20" s="335">
        <v>119009.26</v>
      </c>
      <c r="H20" s="257">
        <f>F20*G20</f>
        <v>119009.26</v>
      </c>
      <c r="I20" s="718"/>
      <c r="J20" s="719"/>
      <c r="K20" s="335"/>
      <c r="L20" s="257"/>
      <c r="M20" s="718" t="s">
        <v>113</v>
      </c>
      <c r="N20" s="719">
        <v>1</v>
      </c>
      <c r="O20" s="335">
        <v>119009.26</v>
      </c>
      <c r="P20" s="257">
        <f>N20*O20</f>
        <v>119009.26</v>
      </c>
      <c r="Q20" s="720">
        <f>+T20+V20+X20+Z20+AB20+AD20+AF20+AH20+AJ20+AL20+AN20+AP20+AR20+AT20+AV20</f>
        <v>1</v>
      </c>
      <c r="R20" s="261">
        <f>$G20*Q20</f>
        <v>119009.26</v>
      </c>
      <c r="S20" s="337">
        <f t="shared" si="0"/>
        <v>1</v>
      </c>
      <c r="T20" s="721">
        <v>1</v>
      </c>
      <c r="U20" s="257">
        <f>$G20*T20</f>
        <v>119009.26</v>
      </c>
      <c r="V20" s="720"/>
      <c r="W20" s="257">
        <f>$G20*V20</f>
        <v>0</v>
      </c>
      <c r="X20" s="720"/>
      <c r="Y20" s="257">
        <f>$G20*X20</f>
        <v>0</v>
      </c>
      <c r="Z20" s="720"/>
      <c r="AA20" s="257">
        <f>$G20*Z20</f>
        <v>0</v>
      </c>
      <c r="AB20" s="720"/>
      <c r="AC20" s="257">
        <f>$G20*AB20</f>
        <v>0</v>
      </c>
      <c r="AD20" s="731"/>
      <c r="AE20" s="257">
        <f>$G20*AD20</f>
        <v>0</v>
      </c>
      <c r="AF20" s="720"/>
      <c r="AG20" s="257">
        <f>$G20*AF20</f>
        <v>0</v>
      </c>
      <c r="AH20" s="720"/>
      <c r="AI20" s="257">
        <f>$G20*AH20</f>
        <v>0</v>
      </c>
      <c r="AJ20" s="720"/>
      <c r="AK20" s="257">
        <f>$G20*AJ20</f>
        <v>0</v>
      </c>
      <c r="AL20" s="720"/>
      <c r="AM20" s="257">
        <f>$G20*AL20</f>
        <v>0</v>
      </c>
      <c r="AN20" s="720"/>
      <c r="AO20" s="261">
        <f>$G20*AN20</f>
        <v>0</v>
      </c>
      <c r="AP20" s="426"/>
      <c r="AQ20" s="406">
        <f>$G20*AP20</f>
        <v>0</v>
      </c>
      <c r="AR20" s="426"/>
      <c r="AS20" s="406">
        <f>$G20*AR20</f>
        <v>0</v>
      </c>
      <c r="AT20" s="426"/>
      <c r="AU20" s="406">
        <f>$G20*AT20</f>
        <v>0</v>
      </c>
      <c r="AV20" s="426"/>
      <c r="AW20" s="406">
        <f>$G20*AV20</f>
        <v>0</v>
      </c>
      <c r="AX20" s="426"/>
      <c r="AY20" s="406">
        <f>$G20*AX20</f>
        <v>0</v>
      </c>
      <c r="AZ20" s="426"/>
      <c r="BA20" s="406">
        <f>$G20*AZ20</f>
        <v>0</v>
      </c>
      <c r="BB20" s="426"/>
      <c r="BC20" s="406">
        <f>$G20*BB20</f>
        <v>0</v>
      </c>
      <c r="BD20" s="426"/>
      <c r="BE20" s="406">
        <f>$G20*BD20</f>
        <v>0</v>
      </c>
      <c r="BF20" s="426"/>
      <c r="BG20" s="406">
        <f>$G20*BF20</f>
        <v>0</v>
      </c>
      <c r="BH20" s="426"/>
      <c r="BI20" s="406">
        <f>$G20*BH20</f>
        <v>0</v>
      </c>
      <c r="BJ20" s="426"/>
      <c r="BK20" s="406">
        <f>$G20*BJ20</f>
        <v>0</v>
      </c>
      <c r="BL20" s="724"/>
      <c r="BM20" s="406">
        <f>$G20*BL20</f>
        <v>0</v>
      </c>
      <c r="BN20" s="426"/>
      <c r="BO20" s="406">
        <f>$G20*BN20</f>
        <v>0</v>
      </c>
      <c r="BP20" s="426"/>
      <c r="BQ20" s="406">
        <f>$G20*BP20</f>
        <v>0</v>
      </c>
      <c r="BR20" s="426"/>
      <c r="BS20" s="406">
        <f>$G20*BR20</f>
        <v>0</v>
      </c>
      <c r="BT20" s="724"/>
      <c r="BU20" s="391">
        <f>$G20*BT20</f>
        <v>0</v>
      </c>
      <c r="BV20" s="380">
        <f t="shared" si="1"/>
        <v>0</v>
      </c>
      <c r="BW20" s="720">
        <f>Q20+BT20</f>
        <v>1</v>
      </c>
      <c r="BX20" s="344">
        <f>$G20*BW20</f>
        <v>119009.26</v>
      </c>
      <c r="BY20" s="337">
        <f t="shared" si="2"/>
        <v>1</v>
      </c>
      <c r="BZ20" s="720">
        <f>F20-BW20</f>
        <v>0</v>
      </c>
      <c r="CA20" s="257">
        <f>$G20*BZ20</f>
        <v>0</v>
      </c>
    </row>
    <row r="21" spans="2:82" s="19" customFormat="1" ht="15" customHeight="1" outlineLevel="2" x14ac:dyDescent="0.25">
      <c r="B21" s="930" t="s">
        <v>230</v>
      </c>
      <c r="C21" s="931"/>
      <c r="D21" s="725" t="s">
        <v>249</v>
      </c>
      <c r="E21" s="726"/>
      <c r="F21" s="347"/>
      <c r="G21" s="348"/>
      <c r="H21" s="349">
        <f>SUM(H22:H23)</f>
        <v>955167.321</v>
      </c>
      <c r="I21" s="726"/>
      <c r="J21" s="347"/>
      <c r="K21" s="348"/>
      <c r="L21" s="349">
        <f>SUM(L22:L23)</f>
        <v>0</v>
      </c>
      <c r="M21" s="726"/>
      <c r="N21" s="347"/>
      <c r="O21" s="348"/>
      <c r="P21" s="349">
        <f>SUM(P22:P23)</f>
        <v>955167.321</v>
      </c>
      <c r="Q21" s="350"/>
      <c r="R21" s="350">
        <f>SUM(R22:R23)</f>
        <v>955167.321</v>
      </c>
      <c r="S21" s="351">
        <f t="shared" si="0"/>
        <v>1</v>
      </c>
      <c r="T21" s="727"/>
      <c r="U21" s="349">
        <f>SUM(U22:U23)</f>
        <v>955167.321</v>
      </c>
      <c r="V21" s="728"/>
      <c r="W21" s="349">
        <f>SUM(W22:W23)</f>
        <v>0</v>
      </c>
      <c r="X21" s="728"/>
      <c r="Y21" s="349">
        <f>SUM(Y22:Y23)</f>
        <v>0</v>
      </c>
      <c r="Z21" s="728"/>
      <c r="AA21" s="349">
        <f>SUM(AA22:AA23)</f>
        <v>0</v>
      </c>
      <c r="AB21" s="728"/>
      <c r="AC21" s="349">
        <f>SUM(AC22:AC23)</f>
        <v>0</v>
      </c>
      <c r="AD21" s="727"/>
      <c r="AE21" s="349">
        <f>SUM(AE22:AE23)</f>
        <v>0</v>
      </c>
      <c r="AF21" s="728"/>
      <c r="AG21" s="349">
        <f>SUM(AG22:AG23)</f>
        <v>0</v>
      </c>
      <c r="AH21" s="728"/>
      <c r="AI21" s="349">
        <f>SUM(AI22:AI23)</f>
        <v>0</v>
      </c>
      <c r="AJ21" s="728"/>
      <c r="AK21" s="349">
        <f>SUM(AK22:AK23)</f>
        <v>0</v>
      </c>
      <c r="AL21" s="728"/>
      <c r="AM21" s="349">
        <f>SUM(AM22:AM23)</f>
        <v>0</v>
      </c>
      <c r="AN21" s="728"/>
      <c r="AO21" s="350">
        <f>SUM(AO22:AO23)</f>
        <v>0</v>
      </c>
      <c r="AP21" s="425"/>
      <c r="AQ21" s="350">
        <f>SUM(AQ22:AQ23)</f>
        <v>0</v>
      </c>
      <c r="AR21" s="425"/>
      <c r="AS21" s="350">
        <f>SUM(AS22:AS23)</f>
        <v>0</v>
      </c>
      <c r="AT21" s="425"/>
      <c r="AU21" s="350">
        <f>SUM(AU22:AU23)</f>
        <v>0</v>
      </c>
      <c r="AV21" s="425"/>
      <c r="AW21" s="350">
        <f>SUM(AW22:AW23)</f>
        <v>0</v>
      </c>
      <c r="AX21" s="425"/>
      <c r="AY21" s="350">
        <f>SUM(AY22:AY23)</f>
        <v>0</v>
      </c>
      <c r="AZ21" s="425"/>
      <c r="BA21" s="350">
        <f>SUM(BA22:BA23)</f>
        <v>0</v>
      </c>
      <c r="BB21" s="425"/>
      <c r="BC21" s="350">
        <f>SUM(BC22:BC23)</f>
        <v>0</v>
      </c>
      <c r="BD21" s="425"/>
      <c r="BE21" s="350">
        <f>SUM(BE22:BE23)</f>
        <v>0</v>
      </c>
      <c r="BF21" s="425"/>
      <c r="BG21" s="350">
        <f>SUM(BG22:BG23)</f>
        <v>0</v>
      </c>
      <c r="BH21" s="425"/>
      <c r="BI21" s="350">
        <f>SUM(BI22:BI23)</f>
        <v>0</v>
      </c>
      <c r="BJ21" s="425"/>
      <c r="BK21" s="350">
        <f>SUM(BK22:BK23)</f>
        <v>0</v>
      </c>
      <c r="BL21" s="729"/>
      <c r="BM21" s="350">
        <f>SUM(BM22:BM23)</f>
        <v>0</v>
      </c>
      <c r="BN21" s="425"/>
      <c r="BO21" s="350">
        <f>SUM(BO22:BO23)</f>
        <v>0</v>
      </c>
      <c r="BP21" s="425"/>
      <c r="BQ21" s="350">
        <f>SUM(BQ22:BQ23)</f>
        <v>0</v>
      </c>
      <c r="BR21" s="425"/>
      <c r="BS21" s="350">
        <f>SUM(BS22:BS23)</f>
        <v>0</v>
      </c>
      <c r="BT21" s="729"/>
      <c r="BU21" s="389">
        <f>SUM(BU22:BU23)</f>
        <v>0</v>
      </c>
      <c r="BV21" s="379">
        <f t="shared" si="1"/>
        <v>0</v>
      </c>
      <c r="BW21" s="728"/>
      <c r="BX21" s="349">
        <f>SUM(BX22:BX23)</f>
        <v>955167.321</v>
      </c>
      <c r="BY21" s="351">
        <f t="shared" si="2"/>
        <v>1</v>
      </c>
      <c r="BZ21" s="728"/>
      <c r="CA21" s="349">
        <f>SUM(CA22:CA23)</f>
        <v>0</v>
      </c>
      <c r="CD21" s="52"/>
    </row>
    <row r="22" spans="2:82" s="15" customFormat="1" ht="73.5" customHeight="1" outlineLevel="3" x14ac:dyDescent="0.2">
      <c r="B22" s="715"/>
      <c r="C22" s="716"/>
      <c r="D22" s="730" t="s">
        <v>224</v>
      </c>
      <c r="E22" s="718" t="s">
        <v>113</v>
      </c>
      <c r="F22" s="719">
        <v>1</v>
      </c>
      <c r="G22" s="335">
        <v>406386.10100000002</v>
      </c>
      <c r="H22" s="257">
        <f>F22*G22</f>
        <v>406386.10100000002</v>
      </c>
      <c r="I22" s="718"/>
      <c r="J22" s="719"/>
      <c r="K22" s="335"/>
      <c r="L22" s="257"/>
      <c r="M22" s="718" t="s">
        <v>113</v>
      </c>
      <c r="N22" s="719">
        <v>1</v>
      </c>
      <c r="O22" s="335">
        <v>406386.10100000002</v>
      </c>
      <c r="P22" s="257">
        <f>N22*O22</f>
        <v>406386.10100000002</v>
      </c>
      <c r="Q22" s="720">
        <f>+T22+V22+X22+Z22+AB22+AD22+AF22+AH22+AJ22+AL22+AN22+AP22+AR22+AT22+AV22</f>
        <v>1</v>
      </c>
      <c r="R22" s="261">
        <f>G22*Q22</f>
        <v>406386.10100000002</v>
      </c>
      <c r="S22" s="337">
        <f t="shared" si="0"/>
        <v>1</v>
      </c>
      <c r="T22" s="721">
        <v>1</v>
      </c>
      <c r="U22" s="257">
        <f>G22*T22</f>
        <v>406386.10100000002</v>
      </c>
      <c r="V22" s="720">
        <v>0</v>
      </c>
      <c r="W22" s="257">
        <f>G22*V22</f>
        <v>0</v>
      </c>
      <c r="X22" s="720"/>
      <c r="Y22" s="257">
        <f>V22*X22</f>
        <v>0</v>
      </c>
      <c r="Z22" s="720"/>
      <c r="AA22" s="257">
        <f>X22*Z22</f>
        <v>0</v>
      </c>
      <c r="AB22" s="720"/>
      <c r="AC22" s="257">
        <f>Z22*AB22</f>
        <v>0</v>
      </c>
      <c r="AD22" s="731"/>
      <c r="AE22" s="257">
        <f>AB22*AD22</f>
        <v>0</v>
      </c>
      <c r="AF22" s="720"/>
      <c r="AG22" s="257">
        <f>AD22*AF22</f>
        <v>0</v>
      </c>
      <c r="AH22" s="720"/>
      <c r="AI22" s="257">
        <f>AF22*AH22</f>
        <v>0</v>
      </c>
      <c r="AJ22" s="720"/>
      <c r="AK22" s="257">
        <f>AH22*AJ22</f>
        <v>0</v>
      </c>
      <c r="AL22" s="720"/>
      <c r="AM22" s="257">
        <f>AJ22*AL22</f>
        <v>0</v>
      </c>
      <c r="AN22" s="720"/>
      <c r="AO22" s="261">
        <f>AL22*AN22</f>
        <v>0</v>
      </c>
      <c r="AP22" s="426"/>
      <c r="AQ22" s="406">
        <f>AN22*AP22</f>
        <v>0</v>
      </c>
      <c r="AR22" s="426"/>
      <c r="AS22" s="406">
        <f>AP22*AR22</f>
        <v>0</v>
      </c>
      <c r="AT22" s="426"/>
      <c r="AU22" s="406">
        <f>AR22*AT22</f>
        <v>0</v>
      </c>
      <c r="AV22" s="426"/>
      <c r="AW22" s="406">
        <f>AT22*AV22</f>
        <v>0</v>
      </c>
      <c r="AX22" s="426"/>
      <c r="AY22" s="406">
        <f>AV22*AX22</f>
        <v>0</v>
      </c>
      <c r="AZ22" s="426"/>
      <c r="BA22" s="406">
        <f>AX22*AZ22</f>
        <v>0</v>
      </c>
      <c r="BB22" s="426"/>
      <c r="BC22" s="406">
        <f>AZ22*BB22</f>
        <v>0</v>
      </c>
      <c r="BD22" s="426"/>
      <c r="BE22" s="406">
        <f>BB22*BD22</f>
        <v>0</v>
      </c>
      <c r="BF22" s="426"/>
      <c r="BG22" s="406">
        <f>BD22*BF22</f>
        <v>0</v>
      </c>
      <c r="BH22" s="426"/>
      <c r="BI22" s="406">
        <f>BF22*BH22</f>
        <v>0</v>
      </c>
      <c r="BJ22" s="426"/>
      <c r="BK22" s="406">
        <f>BH22*BJ22</f>
        <v>0</v>
      </c>
      <c r="BL22" s="724"/>
      <c r="BM22" s="406">
        <f>BJ22*BL22</f>
        <v>0</v>
      </c>
      <c r="BN22" s="426"/>
      <c r="BO22" s="406">
        <f>BL22*BN22</f>
        <v>0</v>
      </c>
      <c r="BP22" s="426"/>
      <c r="BQ22" s="406">
        <f>BN22*BP22</f>
        <v>0</v>
      </c>
      <c r="BR22" s="426"/>
      <c r="BS22" s="406">
        <f>BP22*BR22</f>
        <v>0</v>
      </c>
      <c r="BT22" s="724"/>
      <c r="BU22" s="391">
        <f>$G22*BT22</f>
        <v>0</v>
      </c>
      <c r="BV22" s="380">
        <f t="shared" si="1"/>
        <v>0</v>
      </c>
      <c r="BW22" s="720">
        <f>Q22+BT22</f>
        <v>1</v>
      </c>
      <c r="BX22" s="344">
        <f>$G22*BW22</f>
        <v>406386.10100000002</v>
      </c>
      <c r="BY22" s="337">
        <f t="shared" si="2"/>
        <v>1</v>
      </c>
      <c r="BZ22" s="720">
        <f>F22-BW22</f>
        <v>0</v>
      </c>
      <c r="CA22" s="257">
        <f>$G22*BZ22</f>
        <v>0</v>
      </c>
    </row>
    <row r="23" spans="2:82" s="15" customFormat="1" ht="74.25" customHeight="1" outlineLevel="3" x14ac:dyDescent="0.2">
      <c r="B23" s="715"/>
      <c r="C23" s="716"/>
      <c r="D23" s="730" t="s">
        <v>112</v>
      </c>
      <c r="E23" s="718" t="s">
        <v>113</v>
      </c>
      <c r="F23" s="719">
        <v>1</v>
      </c>
      <c r="G23" s="335">
        <v>548781.22</v>
      </c>
      <c r="H23" s="257">
        <f>F23*G23</f>
        <v>548781.22</v>
      </c>
      <c r="I23" s="718"/>
      <c r="J23" s="719"/>
      <c r="K23" s="335"/>
      <c r="L23" s="257"/>
      <c r="M23" s="718" t="s">
        <v>113</v>
      </c>
      <c r="N23" s="719">
        <v>1</v>
      </c>
      <c r="O23" s="335">
        <v>548781.22</v>
      </c>
      <c r="P23" s="257">
        <f>N23*O23</f>
        <v>548781.22</v>
      </c>
      <c r="Q23" s="720">
        <f>+T23+V23+X23+Z23+AB23+AD23+AF23+AH23+AJ23+AL23+AN23+AP23+AR23+AT23+AV23</f>
        <v>1</v>
      </c>
      <c r="R23" s="261">
        <f>G23*Q23</f>
        <v>548781.22</v>
      </c>
      <c r="S23" s="337">
        <f t="shared" si="0"/>
        <v>1</v>
      </c>
      <c r="T23" s="721">
        <v>1</v>
      </c>
      <c r="U23" s="257">
        <f>G23*T23</f>
        <v>548781.22</v>
      </c>
      <c r="V23" s="720">
        <v>0</v>
      </c>
      <c r="W23" s="257">
        <f>G23*V23</f>
        <v>0</v>
      </c>
      <c r="X23" s="720"/>
      <c r="Y23" s="257">
        <f>V23*X23</f>
        <v>0</v>
      </c>
      <c r="Z23" s="720"/>
      <c r="AA23" s="257">
        <f>X23*Z23</f>
        <v>0</v>
      </c>
      <c r="AB23" s="720"/>
      <c r="AC23" s="257">
        <f>Z23*AB23</f>
        <v>0</v>
      </c>
      <c r="AD23" s="731"/>
      <c r="AE23" s="257">
        <f>AB23*AD23</f>
        <v>0</v>
      </c>
      <c r="AF23" s="720"/>
      <c r="AG23" s="257">
        <f>AD23*AF23</f>
        <v>0</v>
      </c>
      <c r="AH23" s="720"/>
      <c r="AI23" s="257">
        <f>AF23*AH23</f>
        <v>0</v>
      </c>
      <c r="AJ23" s="720"/>
      <c r="AK23" s="257">
        <f>AH23*AJ23</f>
        <v>0</v>
      </c>
      <c r="AL23" s="720"/>
      <c r="AM23" s="257">
        <f>AJ23*AL23</f>
        <v>0</v>
      </c>
      <c r="AN23" s="720"/>
      <c r="AO23" s="261">
        <f>AL23*AN23</f>
        <v>0</v>
      </c>
      <c r="AP23" s="426"/>
      <c r="AQ23" s="406">
        <f>AN23*AP23</f>
        <v>0</v>
      </c>
      <c r="AR23" s="426"/>
      <c r="AS23" s="406">
        <f>AP23*AR23</f>
        <v>0</v>
      </c>
      <c r="AT23" s="426"/>
      <c r="AU23" s="406">
        <f>AR23*AT23</f>
        <v>0</v>
      </c>
      <c r="AV23" s="426"/>
      <c r="AW23" s="406">
        <f>AT23*AV23</f>
        <v>0</v>
      </c>
      <c r="AX23" s="426"/>
      <c r="AY23" s="406">
        <f>AV23*AX23</f>
        <v>0</v>
      </c>
      <c r="AZ23" s="426"/>
      <c r="BA23" s="406">
        <f>AX23*AZ23</f>
        <v>0</v>
      </c>
      <c r="BB23" s="426"/>
      <c r="BC23" s="406">
        <f>AZ23*BB23</f>
        <v>0</v>
      </c>
      <c r="BD23" s="426"/>
      <c r="BE23" s="406">
        <f>BB23*BD23</f>
        <v>0</v>
      </c>
      <c r="BF23" s="426"/>
      <c r="BG23" s="406">
        <f>BD23*BF23</f>
        <v>0</v>
      </c>
      <c r="BH23" s="426"/>
      <c r="BI23" s="406">
        <f>BF23*BH23</f>
        <v>0</v>
      </c>
      <c r="BJ23" s="426"/>
      <c r="BK23" s="406">
        <f>BH23*BJ23</f>
        <v>0</v>
      </c>
      <c r="BL23" s="724"/>
      <c r="BM23" s="406">
        <f>BJ23*BL23</f>
        <v>0</v>
      </c>
      <c r="BN23" s="426"/>
      <c r="BO23" s="406">
        <f>BL23*BN23</f>
        <v>0</v>
      </c>
      <c r="BP23" s="426"/>
      <c r="BQ23" s="406">
        <f>BN23*BP23</f>
        <v>0</v>
      </c>
      <c r="BR23" s="426"/>
      <c r="BS23" s="406">
        <f>BP23*BR23</f>
        <v>0</v>
      </c>
      <c r="BT23" s="724"/>
      <c r="BU23" s="391">
        <f>$G23*BT23</f>
        <v>0</v>
      </c>
      <c r="BV23" s="380">
        <f t="shared" si="1"/>
        <v>0</v>
      </c>
      <c r="BW23" s="720">
        <f>Q23+BT23</f>
        <v>1</v>
      </c>
      <c r="BX23" s="344">
        <f>$G23*BW23</f>
        <v>548781.22</v>
      </c>
      <c r="BY23" s="337">
        <f t="shared" si="2"/>
        <v>1</v>
      </c>
      <c r="BZ23" s="720">
        <f>F23-BW23</f>
        <v>0</v>
      </c>
      <c r="CA23" s="257">
        <f>$G23*BZ23</f>
        <v>0</v>
      </c>
    </row>
    <row r="24" spans="2:82" s="19" customFormat="1" ht="15" customHeight="1" outlineLevel="1" x14ac:dyDescent="0.25">
      <c r="B24" s="932" t="s">
        <v>128</v>
      </c>
      <c r="C24" s="933"/>
      <c r="D24" s="732" t="s">
        <v>127</v>
      </c>
      <c r="E24" s="733"/>
      <c r="F24" s="358"/>
      <c r="G24" s="359"/>
      <c r="H24" s="734">
        <f>SUM(H25,H28,H30,H32,H38)</f>
        <v>10104556.104999999</v>
      </c>
      <c r="I24" s="733"/>
      <c r="J24" s="358"/>
      <c r="K24" s="359"/>
      <c r="L24" s="734">
        <f>SUM(L25,L28,L30,L32,L38)</f>
        <v>0</v>
      </c>
      <c r="M24" s="733"/>
      <c r="N24" s="358"/>
      <c r="O24" s="359"/>
      <c r="P24" s="734">
        <f>SUM(P25,P28,P30,P32,P38)</f>
        <v>10104556.104999999</v>
      </c>
      <c r="Q24" s="361"/>
      <c r="R24" s="361">
        <f>SUM(R25,R28,R30,R32,R38)</f>
        <v>9915462.5079157073</v>
      </c>
      <c r="S24" s="363">
        <f t="shared" si="0"/>
        <v>0.98128630341408829</v>
      </c>
      <c r="T24" s="735"/>
      <c r="U24" s="734">
        <f>SUM(U25,U28,U30,U32,U38)</f>
        <v>126437.07</v>
      </c>
      <c r="V24" s="736"/>
      <c r="W24" s="734">
        <f>SUM(W25,W28,W30,W32,W38)</f>
        <v>0</v>
      </c>
      <c r="X24" s="736"/>
      <c r="Y24" s="734">
        <f>SUM(Y25,Y28,Y30,Y32,Y38)</f>
        <v>126437.07</v>
      </c>
      <c r="Z24" s="736"/>
      <c r="AA24" s="734">
        <f>SUM(AA25,AA28,AA30,AA32,AA38)</f>
        <v>3029207.0913445386</v>
      </c>
      <c r="AB24" s="736"/>
      <c r="AC24" s="734">
        <f>SUM(AC25,AC28,AC30,AC32,AC38)</f>
        <v>616487.37914537371</v>
      </c>
      <c r="AD24" s="735"/>
      <c r="AE24" s="734">
        <f>SUM(AE25,AE28,AE30,AE32,AE38)</f>
        <v>452460.23003735021</v>
      </c>
      <c r="AF24" s="736"/>
      <c r="AG24" s="734">
        <f>SUM(AG25,AG28,AG30,AG32,AG38)</f>
        <v>1598210.6708452338</v>
      </c>
      <c r="AH24" s="736"/>
      <c r="AI24" s="734">
        <f>SUM(AI25,AI28,AI30,AI32,AI38)</f>
        <v>1650058.6457097447</v>
      </c>
      <c r="AJ24" s="736"/>
      <c r="AK24" s="734">
        <f>SUM(AK25,AK28,AK30,AK32,AK38)</f>
        <v>171903.27007662834</v>
      </c>
      <c r="AL24" s="736"/>
      <c r="AM24" s="734">
        <f>SUM(AM25,AM28,AM30,AM32,AM38)</f>
        <v>1093083.4653592028</v>
      </c>
      <c r="AN24" s="736"/>
      <c r="AO24" s="361">
        <f>SUM(AO25,AO28,AO30,AO32,AO38)</f>
        <v>248057.30594249637</v>
      </c>
      <c r="AP24" s="427"/>
      <c r="AQ24" s="361">
        <f>SUM(AQ25,AQ28,AQ30,AQ32,AQ38)</f>
        <v>392572.5989307852</v>
      </c>
      <c r="AR24" s="427"/>
      <c r="AS24" s="361">
        <f>SUM(AS25,AS28,AS30,AS32,AS38)</f>
        <v>20712.962378760752</v>
      </c>
      <c r="AT24" s="427"/>
      <c r="AU24" s="361">
        <f>SUM(AU25,AU28,AU30,AU32,AU38)</f>
        <v>0</v>
      </c>
      <c r="AV24" s="427"/>
      <c r="AW24" s="361">
        <f>SUM(AW25,AW28,AW30,AW32,AW38)</f>
        <v>0</v>
      </c>
      <c r="AX24" s="427"/>
      <c r="AY24" s="361">
        <f>SUM(AY25,AY28,AY30,AY32,AY38)</f>
        <v>0</v>
      </c>
      <c r="AZ24" s="427"/>
      <c r="BA24" s="361">
        <f>SUM(BA25,BA28,BA30,BA32,BA38)</f>
        <v>63218.535000000003</v>
      </c>
      <c r="BB24" s="427"/>
      <c r="BC24" s="361">
        <f>SUM(BC25,BC28,BC30,BC32,BC38)</f>
        <v>0</v>
      </c>
      <c r="BD24" s="427"/>
      <c r="BE24" s="361">
        <f>SUM(BE25,BE28,BE30,BE32,BE38)</f>
        <v>0</v>
      </c>
      <c r="BF24" s="427"/>
      <c r="BG24" s="361">
        <f>SUM(BG25,BG28,BG30,BG32,BG38)</f>
        <v>0</v>
      </c>
      <c r="BH24" s="427"/>
      <c r="BI24" s="361">
        <f>SUM(BI25,BI28,BI30,BI32,BI38)</f>
        <v>0</v>
      </c>
      <c r="BJ24" s="427"/>
      <c r="BK24" s="361">
        <f>SUM(BK25,BK28,BK30,BK32,BK38)</f>
        <v>0</v>
      </c>
      <c r="BL24" s="737"/>
      <c r="BM24" s="361">
        <f>SUM(BM25,BM28,BM30,BM32,BM38)</f>
        <v>0</v>
      </c>
      <c r="BN24" s="427"/>
      <c r="BO24" s="361">
        <f>SUM(BO25,BO28,BO30,BO32,BO38)</f>
        <v>326616.21314559382</v>
      </c>
      <c r="BP24" s="427"/>
      <c r="BQ24" s="361">
        <f>SUM(BQ25,BQ28,BQ30,BQ32,BQ38)</f>
        <v>0</v>
      </c>
      <c r="BR24" s="427"/>
      <c r="BS24" s="361">
        <f>SUM(BS25,BS28,BS30,BS32,BS38)</f>
        <v>0</v>
      </c>
      <c r="BT24" s="737"/>
      <c r="BU24" s="738">
        <f>SUM(BU25,BU28,BU30,BU32,BU38)</f>
        <v>17190.327007662836</v>
      </c>
      <c r="BV24" s="381">
        <f t="shared" si="1"/>
        <v>1.7012451441737863E-3</v>
      </c>
      <c r="BW24" s="736"/>
      <c r="BX24" s="734">
        <f>SUM(BX25,BX28,BX30,BX32,BX38)</f>
        <v>9932652.8349233698</v>
      </c>
      <c r="BY24" s="363">
        <f t="shared" si="2"/>
        <v>0.98298754855826209</v>
      </c>
      <c r="BZ24" s="736"/>
      <c r="CA24" s="734">
        <f>SUM(CA25,CA28,CA30,CA32,CA38)</f>
        <v>171903.27007662834</v>
      </c>
      <c r="CD24" s="52"/>
    </row>
    <row r="25" spans="2:82" s="19" customFormat="1" ht="15" customHeight="1" outlineLevel="2" x14ac:dyDescent="0.25">
      <c r="B25" s="934" t="s">
        <v>129</v>
      </c>
      <c r="C25" s="935"/>
      <c r="D25" s="725" t="s">
        <v>250</v>
      </c>
      <c r="E25" s="726"/>
      <c r="F25" s="347"/>
      <c r="G25" s="348"/>
      <c r="H25" s="349">
        <f>SUM(H26:H27)</f>
        <v>4662005.2699999996</v>
      </c>
      <c r="I25" s="726"/>
      <c r="J25" s="347"/>
      <c r="K25" s="348"/>
      <c r="L25" s="349">
        <f>SUM(L26:L27)</f>
        <v>0</v>
      </c>
      <c r="M25" s="726"/>
      <c r="N25" s="347"/>
      <c r="O25" s="348"/>
      <c r="P25" s="349">
        <f>SUM(P26:P27)</f>
        <v>4662005.2699999996</v>
      </c>
      <c r="Q25" s="350"/>
      <c r="R25" s="350">
        <f>SUM(R26:R27)</f>
        <v>4472911.6729157083</v>
      </c>
      <c r="S25" s="351">
        <f t="shared" si="0"/>
        <v>0.95943942871512644</v>
      </c>
      <c r="T25" s="727"/>
      <c r="U25" s="349">
        <f>SUM(U26:U27)</f>
        <v>0</v>
      </c>
      <c r="V25" s="728"/>
      <c r="W25" s="349">
        <f>SUM(W26:W27)</f>
        <v>0</v>
      </c>
      <c r="X25" s="728"/>
      <c r="Y25" s="349">
        <f>SUM(Y26:Y27)</f>
        <v>0</v>
      </c>
      <c r="Z25" s="728"/>
      <c r="AA25" s="349">
        <f>SUM(AA26:AA27)</f>
        <v>2062839.2409195402</v>
      </c>
      <c r="AB25" s="728"/>
      <c r="AC25" s="349">
        <f>SUM(AC26:AC27)</f>
        <v>0</v>
      </c>
      <c r="AD25" s="727"/>
      <c r="AE25" s="349">
        <f>SUM(AE26:AE27)</f>
        <v>323189.56222222222</v>
      </c>
      <c r="AF25" s="728"/>
      <c r="AG25" s="349">
        <f>SUM(AG26:AG27)</f>
        <v>859516.35038314178</v>
      </c>
      <c r="AH25" s="728"/>
      <c r="AI25" s="349">
        <f>SUM(AI26:AI27)</f>
        <v>546635.27712643682</v>
      </c>
      <c r="AJ25" s="728"/>
      <c r="AK25" s="349">
        <f>SUM(AK26:AK27)</f>
        <v>171903.27007662834</v>
      </c>
      <c r="AL25" s="728"/>
      <c r="AM25" s="349">
        <f>SUM(AM26:AM27)</f>
        <v>171903.27007662834</v>
      </c>
      <c r="AN25" s="728"/>
      <c r="AO25" s="350">
        <f>SUM(AO26:AO27)</f>
        <v>10308.488965517241</v>
      </c>
      <c r="AP25" s="425"/>
      <c r="AQ25" s="350">
        <f>SUM(AQ26:AQ27)</f>
        <v>0</v>
      </c>
      <c r="AR25" s="425"/>
      <c r="AS25" s="350">
        <f>SUM(AS26:AS27)</f>
        <v>0</v>
      </c>
      <c r="AT25" s="425"/>
      <c r="AU25" s="350">
        <f>SUM(AU26:AU27)</f>
        <v>0</v>
      </c>
      <c r="AV25" s="425"/>
      <c r="AW25" s="350">
        <f>SUM(AW26:AW27)</f>
        <v>0</v>
      </c>
      <c r="AX25" s="425"/>
      <c r="AY25" s="350">
        <f>SUM(AY26:AY27)</f>
        <v>0</v>
      </c>
      <c r="AZ25" s="425"/>
      <c r="BA25" s="350">
        <f>SUM(BA26:BA27)</f>
        <v>0</v>
      </c>
      <c r="BB25" s="425"/>
      <c r="BC25" s="350">
        <f>SUM(BC26:BC27)</f>
        <v>0</v>
      </c>
      <c r="BD25" s="425"/>
      <c r="BE25" s="350">
        <f>SUM(BE26:BE27)</f>
        <v>0</v>
      </c>
      <c r="BF25" s="425"/>
      <c r="BG25" s="350">
        <f>SUM(BG26:BG27)</f>
        <v>0</v>
      </c>
      <c r="BH25" s="425"/>
      <c r="BI25" s="350">
        <f>SUM(BI26:BI27)</f>
        <v>0</v>
      </c>
      <c r="BJ25" s="425"/>
      <c r="BK25" s="350">
        <f>SUM(BK26:BK27)</f>
        <v>0</v>
      </c>
      <c r="BL25" s="729"/>
      <c r="BM25" s="350">
        <f>SUM(BM26:BM27)</f>
        <v>0</v>
      </c>
      <c r="BN25" s="425"/>
      <c r="BO25" s="350">
        <f>SUM(BO26:BO27)</f>
        <v>326616.21314559382</v>
      </c>
      <c r="BP25" s="425"/>
      <c r="BQ25" s="350">
        <f>SUM(BQ26:BQ27)</f>
        <v>0</v>
      </c>
      <c r="BR25" s="425"/>
      <c r="BS25" s="350">
        <f>SUM(BS26:BS27)</f>
        <v>0</v>
      </c>
      <c r="BT25" s="729"/>
      <c r="BU25" s="389">
        <f>SUM(BU26:BU27)</f>
        <v>17190.327007662836</v>
      </c>
      <c r="BV25" s="379">
        <f t="shared" si="1"/>
        <v>3.6873246622612329E-3</v>
      </c>
      <c r="BW25" s="728"/>
      <c r="BX25" s="349">
        <f>SUM(BX26:BX27)</f>
        <v>4490101.9999233717</v>
      </c>
      <c r="BY25" s="351">
        <f t="shared" si="2"/>
        <v>0.96312675337738773</v>
      </c>
      <c r="BZ25" s="728"/>
      <c r="CA25" s="349">
        <f>SUM(CA26:CA27)</f>
        <v>171903.27007662834</v>
      </c>
      <c r="CD25" s="52"/>
    </row>
    <row r="26" spans="2:82" s="15" customFormat="1" ht="100.5" customHeight="1" outlineLevel="3" x14ac:dyDescent="0.2">
      <c r="B26" s="604"/>
      <c r="C26" s="605"/>
      <c r="D26" s="590" t="s">
        <v>132</v>
      </c>
      <c r="E26" s="591" t="s">
        <v>79</v>
      </c>
      <c r="F26" s="592">
        <v>27</v>
      </c>
      <c r="G26" s="593">
        <v>161594.78111111111</v>
      </c>
      <c r="H26" s="594">
        <f>F26*G26</f>
        <v>4363059.09</v>
      </c>
      <c r="I26" s="591"/>
      <c r="J26" s="592"/>
      <c r="K26" s="593"/>
      <c r="L26" s="594"/>
      <c r="M26" s="591" t="s">
        <v>79</v>
      </c>
      <c r="N26" s="592">
        <v>27</v>
      </c>
      <c r="O26" s="593">
        <v>161594.78111111111</v>
      </c>
      <c r="P26" s="594">
        <f>N26*O26</f>
        <v>4363059.09</v>
      </c>
      <c r="Q26" s="595">
        <f>+T26+V26+X26+Z26+AB26+AD26+AF26+AH26+AJ26+AL26+AN26+AP26+AR26+AT26+AV26+BN26</f>
        <v>25.9</v>
      </c>
      <c r="R26" s="599">
        <f>$G26*Q26</f>
        <v>4185304.8307777774</v>
      </c>
      <c r="S26" s="596">
        <f t="shared" si="0"/>
        <v>0.95925925925925914</v>
      </c>
      <c r="T26" s="721"/>
      <c r="U26" s="436">
        <f>$G26*T26</f>
        <v>0</v>
      </c>
      <c r="V26" s="720"/>
      <c r="W26" s="436">
        <f>$G26*V26</f>
        <v>0</v>
      </c>
      <c r="X26" s="720"/>
      <c r="Y26" s="436">
        <f>$G26*X26</f>
        <v>0</v>
      </c>
      <c r="Z26" s="720">
        <v>12</v>
      </c>
      <c r="AA26" s="436">
        <f>$G26*Z26</f>
        <v>1939137.3733333333</v>
      </c>
      <c r="AB26" s="720"/>
      <c r="AC26" s="436">
        <f>$G26*AB26</f>
        <v>0</v>
      </c>
      <c r="AD26" s="731">
        <v>2</v>
      </c>
      <c r="AE26" s="436">
        <f>$G26*AD26</f>
        <v>323189.56222222222</v>
      </c>
      <c r="AF26" s="720">
        <v>5</v>
      </c>
      <c r="AG26" s="436">
        <f>$G26*AF26</f>
        <v>807973.9055555556</v>
      </c>
      <c r="AH26" s="720">
        <v>3</v>
      </c>
      <c r="AI26" s="436">
        <f>$G26*AH26</f>
        <v>484784.34333333332</v>
      </c>
      <c r="AJ26" s="720">
        <v>1</v>
      </c>
      <c r="AK26" s="436">
        <f>$G26*AJ26</f>
        <v>161594.78111111111</v>
      </c>
      <c r="AL26" s="720">
        <v>1</v>
      </c>
      <c r="AM26" s="436">
        <f>$G26*AL26</f>
        <v>161594.78111111111</v>
      </c>
      <c r="AN26" s="720"/>
      <c r="AO26" s="436">
        <f>$G26*AN26</f>
        <v>0</v>
      </c>
      <c r="AP26" s="439"/>
      <c r="AQ26" s="440">
        <f>$G26*AP26</f>
        <v>0</v>
      </c>
      <c r="AR26" s="439"/>
      <c r="AS26" s="440">
        <f>$G26*AR26</f>
        <v>0</v>
      </c>
      <c r="AT26" s="439"/>
      <c r="AU26" s="440">
        <f>$G26*AT26</f>
        <v>0</v>
      </c>
      <c r="AV26" s="439"/>
      <c r="AW26" s="440">
        <f>$G26*AV26</f>
        <v>0</v>
      </c>
      <c r="AX26" s="439"/>
      <c r="AY26" s="440">
        <f>$G26*AX26</f>
        <v>0</v>
      </c>
      <c r="AZ26" s="439"/>
      <c r="BA26" s="440">
        <f>$G26*AZ26</f>
        <v>0</v>
      </c>
      <c r="BB26" s="439"/>
      <c r="BC26" s="440">
        <f>$G26*BB26</f>
        <v>0</v>
      </c>
      <c r="BD26" s="439"/>
      <c r="BE26" s="440">
        <f>$G26*BD26</f>
        <v>0</v>
      </c>
      <c r="BF26" s="439"/>
      <c r="BG26" s="440">
        <f>$G26*BF26</f>
        <v>0</v>
      </c>
      <c r="BH26" s="439"/>
      <c r="BI26" s="440">
        <f>$G26*BH26</f>
        <v>0</v>
      </c>
      <c r="BJ26" s="439"/>
      <c r="BK26" s="440">
        <f>$G26*BJ26</f>
        <v>0</v>
      </c>
      <c r="BL26" s="724"/>
      <c r="BM26" s="440">
        <f>$G26*BL26</f>
        <v>0</v>
      </c>
      <c r="BN26" s="439">
        <v>1.9</v>
      </c>
      <c r="BO26" s="440">
        <f>$G26*BN26</f>
        <v>307030.08411111106</v>
      </c>
      <c r="BP26" s="439"/>
      <c r="BQ26" s="440">
        <f>$G26*BP26</f>
        <v>0</v>
      </c>
      <c r="BR26" s="439"/>
      <c r="BS26" s="440">
        <f>$G26*BR26</f>
        <v>0</v>
      </c>
      <c r="BT26" s="617">
        <v>0.1</v>
      </c>
      <c r="BU26" s="643">
        <f>$G26*BT26</f>
        <v>16159.478111111112</v>
      </c>
      <c r="BV26" s="603">
        <f t="shared" si="1"/>
        <v>3.7037037037037038E-3</v>
      </c>
      <c r="BW26" s="595">
        <f>Q26+BT26</f>
        <v>26</v>
      </c>
      <c r="BX26" s="599">
        <f>$G26*BW26</f>
        <v>4201464.3088888889</v>
      </c>
      <c r="BY26" s="596">
        <f>BX26/H26</f>
        <v>0.96296296296296302</v>
      </c>
      <c r="BZ26" s="595">
        <f>F26-BW26</f>
        <v>1</v>
      </c>
      <c r="CA26" s="594">
        <f>$G26*BZ26</f>
        <v>161594.78111111111</v>
      </c>
      <c r="CB26" s="646"/>
      <c r="CC26" s="646"/>
    </row>
    <row r="27" spans="2:82" s="15" customFormat="1" ht="113.25" customHeight="1" outlineLevel="3" x14ac:dyDescent="0.2">
      <c r="B27" s="604"/>
      <c r="C27" s="605"/>
      <c r="D27" s="590" t="s">
        <v>135</v>
      </c>
      <c r="E27" s="591" t="s">
        <v>79</v>
      </c>
      <c r="F27" s="592">
        <v>29</v>
      </c>
      <c r="G27" s="593">
        <v>10308.488965517241</v>
      </c>
      <c r="H27" s="594">
        <f>F27*G27</f>
        <v>298946.18</v>
      </c>
      <c r="I27" s="591"/>
      <c r="J27" s="592"/>
      <c r="K27" s="593"/>
      <c r="L27" s="594"/>
      <c r="M27" s="591" t="s">
        <v>79</v>
      </c>
      <c r="N27" s="592">
        <v>29</v>
      </c>
      <c r="O27" s="593">
        <v>10308.488965517241</v>
      </c>
      <c r="P27" s="594">
        <f>N27*O27</f>
        <v>298946.18</v>
      </c>
      <c r="Q27" s="595">
        <f>+T27+V27+X27+Z27+AB27+AD27+AF27+AH27+AJ27+AL27+AN27+AP27+AR27+AT27+AV27+BN27</f>
        <v>27.9</v>
      </c>
      <c r="R27" s="599">
        <f>$G27*Q27</f>
        <v>287606.84213793103</v>
      </c>
      <c r="S27" s="596">
        <f t="shared" si="0"/>
        <v>0.96206896551724141</v>
      </c>
      <c r="T27" s="721"/>
      <c r="U27" s="436">
        <f>$G27*T27</f>
        <v>0</v>
      </c>
      <c r="V27" s="739"/>
      <c r="W27" s="450">
        <f>$G27*V27</f>
        <v>0</v>
      </c>
      <c r="X27" s="720"/>
      <c r="Y27" s="436">
        <f>$G27*X27</f>
        <v>0</v>
      </c>
      <c r="Z27" s="739">
        <v>12</v>
      </c>
      <c r="AA27" s="436">
        <f>$G27*Z27</f>
        <v>123701.86758620689</v>
      </c>
      <c r="AB27" s="739"/>
      <c r="AC27" s="436">
        <f>$G27*AB27</f>
        <v>0</v>
      </c>
      <c r="AD27" s="722"/>
      <c r="AE27" s="436">
        <f>$G27*AD27</f>
        <v>0</v>
      </c>
      <c r="AF27" s="739">
        <v>5</v>
      </c>
      <c r="AG27" s="436">
        <f>$G27*AF27</f>
        <v>51542.444827586209</v>
      </c>
      <c r="AH27" s="739">
        <v>6</v>
      </c>
      <c r="AI27" s="436">
        <f>$G27*AH27</f>
        <v>61850.933793103446</v>
      </c>
      <c r="AJ27" s="739">
        <v>1</v>
      </c>
      <c r="AK27" s="436">
        <f>$G27*AJ27</f>
        <v>10308.488965517241</v>
      </c>
      <c r="AL27" s="739">
        <v>1</v>
      </c>
      <c r="AM27" s="436">
        <f>$G27*AL27</f>
        <v>10308.488965517241</v>
      </c>
      <c r="AN27" s="739">
        <v>1</v>
      </c>
      <c r="AO27" s="436">
        <f>$G27*AN27</f>
        <v>10308.488965517241</v>
      </c>
      <c r="AP27" s="439"/>
      <c r="AQ27" s="440">
        <f>$G27*AP27</f>
        <v>0</v>
      </c>
      <c r="AR27" s="439"/>
      <c r="AS27" s="440">
        <f>$G27*AR27</f>
        <v>0</v>
      </c>
      <c r="AT27" s="439"/>
      <c r="AU27" s="440">
        <f>$G27*AT27</f>
        <v>0</v>
      </c>
      <c r="AV27" s="439"/>
      <c r="AW27" s="440">
        <f>$G27*AV27</f>
        <v>0</v>
      </c>
      <c r="AX27" s="439"/>
      <c r="AY27" s="440">
        <f>$G27*AX27</f>
        <v>0</v>
      </c>
      <c r="AZ27" s="439"/>
      <c r="BA27" s="440">
        <f>$G27*AZ27</f>
        <v>0</v>
      </c>
      <c r="BB27" s="439"/>
      <c r="BC27" s="440">
        <f>$G27*BB27</f>
        <v>0</v>
      </c>
      <c r="BD27" s="439"/>
      <c r="BE27" s="440">
        <f>$G27*BD27</f>
        <v>0</v>
      </c>
      <c r="BF27" s="439"/>
      <c r="BG27" s="440">
        <f>$G27*BF27</f>
        <v>0</v>
      </c>
      <c r="BH27" s="439"/>
      <c r="BI27" s="440">
        <f>$G27*BH27</f>
        <v>0</v>
      </c>
      <c r="BJ27" s="439"/>
      <c r="BK27" s="440">
        <f>$G27*BJ27</f>
        <v>0</v>
      </c>
      <c r="BL27" s="724"/>
      <c r="BM27" s="440">
        <f>$G27*BL27</f>
        <v>0</v>
      </c>
      <c r="BN27" s="439">
        <v>1.9</v>
      </c>
      <c r="BO27" s="440">
        <f>$G27*BN27</f>
        <v>19586.129034482758</v>
      </c>
      <c r="BP27" s="439"/>
      <c r="BQ27" s="440">
        <f>$G27*BP27</f>
        <v>0</v>
      </c>
      <c r="BR27" s="439"/>
      <c r="BS27" s="440">
        <f>$G27*BR27</f>
        <v>0</v>
      </c>
      <c r="BT27" s="617">
        <v>0.1</v>
      </c>
      <c r="BU27" s="602">
        <f>$G27*BT27</f>
        <v>1030.8488965517242</v>
      </c>
      <c r="BV27" s="603">
        <f t="shared" si="1"/>
        <v>3.4482758620689659E-3</v>
      </c>
      <c r="BW27" s="645">
        <f>Q27+BT27</f>
        <v>28</v>
      </c>
      <c r="BX27" s="599">
        <f>$G27*BW27</f>
        <v>288637.69103448273</v>
      </c>
      <c r="BY27" s="596">
        <f t="shared" si="2"/>
        <v>0.96551724137931028</v>
      </c>
      <c r="BZ27" s="595">
        <f>F27-BW27</f>
        <v>1</v>
      </c>
      <c r="CA27" s="594">
        <f>$G27*BZ27</f>
        <v>10308.488965517241</v>
      </c>
      <c r="CB27" s="646"/>
      <c r="CC27" s="646"/>
    </row>
    <row r="28" spans="2:82" s="19" customFormat="1" ht="15" customHeight="1" outlineLevel="2" x14ac:dyDescent="0.25">
      <c r="B28" s="934" t="s">
        <v>133</v>
      </c>
      <c r="C28" s="935"/>
      <c r="D28" s="725" t="s">
        <v>247</v>
      </c>
      <c r="E28" s="726"/>
      <c r="F28" s="347"/>
      <c r="G28" s="348"/>
      <c r="H28" s="349">
        <f>SUM(H29)</f>
        <v>152086.32</v>
      </c>
      <c r="I28" s="726"/>
      <c r="J28" s="347"/>
      <c r="K28" s="348"/>
      <c r="L28" s="349">
        <f>SUM(L29)</f>
        <v>0</v>
      </c>
      <c r="M28" s="726"/>
      <c r="N28" s="347"/>
      <c r="O28" s="348"/>
      <c r="P28" s="349">
        <f>SUM(P29)</f>
        <v>152086.32</v>
      </c>
      <c r="Q28" s="350"/>
      <c r="R28" s="350">
        <f>SUM(R29)</f>
        <v>152086.32</v>
      </c>
      <c r="S28" s="351">
        <f t="shared" si="0"/>
        <v>1</v>
      </c>
      <c r="T28" s="727"/>
      <c r="U28" s="349">
        <f>SUM(U29)</f>
        <v>0</v>
      </c>
      <c r="V28" s="728"/>
      <c r="W28" s="349">
        <f>SUM(W29)</f>
        <v>0</v>
      </c>
      <c r="X28" s="728"/>
      <c r="Y28" s="349">
        <f>SUM(Y29)</f>
        <v>0</v>
      </c>
      <c r="Z28" s="728"/>
      <c r="AA28" s="349">
        <f>SUM(AA29)</f>
        <v>0</v>
      </c>
      <c r="AB28" s="728"/>
      <c r="AC28" s="349">
        <f>SUM(AC29)</f>
        <v>43453.234285714287</v>
      </c>
      <c r="AD28" s="727"/>
      <c r="AE28" s="349">
        <f>SUM(AE29)</f>
        <v>21726.617142857143</v>
      </c>
      <c r="AF28" s="728"/>
      <c r="AG28" s="349">
        <f>SUM(AG29)</f>
        <v>21726.617142857143</v>
      </c>
      <c r="AH28" s="728"/>
      <c r="AI28" s="349">
        <f>SUM(AI29)</f>
        <v>43453.234285714287</v>
      </c>
      <c r="AJ28" s="728"/>
      <c r="AK28" s="349">
        <f>SUM(AK29)</f>
        <v>0</v>
      </c>
      <c r="AL28" s="728"/>
      <c r="AM28" s="349">
        <f>SUM(AM29)</f>
        <v>21726.617142857143</v>
      </c>
      <c r="AN28" s="728"/>
      <c r="AO28" s="350">
        <f>SUM(AO29)</f>
        <v>0</v>
      </c>
      <c r="AP28" s="425"/>
      <c r="AQ28" s="350">
        <f>SUM(AQ29)</f>
        <v>0</v>
      </c>
      <c r="AR28" s="425"/>
      <c r="AS28" s="350">
        <f>SUM(AS29)</f>
        <v>0</v>
      </c>
      <c r="AT28" s="425"/>
      <c r="AU28" s="350">
        <f>SUM(AU29)</f>
        <v>0</v>
      </c>
      <c r="AV28" s="425"/>
      <c r="AW28" s="350">
        <f>SUM(AW29)</f>
        <v>0</v>
      </c>
      <c r="AX28" s="425"/>
      <c r="AY28" s="350">
        <f>SUM(AY29)</f>
        <v>0</v>
      </c>
      <c r="AZ28" s="425"/>
      <c r="BA28" s="350">
        <f>SUM(BA29)</f>
        <v>0</v>
      </c>
      <c r="BB28" s="425"/>
      <c r="BC28" s="350">
        <f>SUM(BC29)</f>
        <v>0</v>
      </c>
      <c r="BD28" s="425"/>
      <c r="BE28" s="350">
        <f>SUM(BE29)</f>
        <v>0</v>
      </c>
      <c r="BF28" s="425"/>
      <c r="BG28" s="350">
        <f>SUM(BG29)</f>
        <v>0</v>
      </c>
      <c r="BH28" s="425"/>
      <c r="BI28" s="350">
        <f>SUM(BI29)</f>
        <v>0</v>
      </c>
      <c r="BJ28" s="425"/>
      <c r="BK28" s="350">
        <f>SUM(BK29)</f>
        <v>0</v>
      </c>
      <c r="BL28" s="729"/>
      <c r="BM28" s="350">
        <f>SUM(BM29)</f>
        <v>0</v>
      </c>
      <c r="BN28" s="425"/>
      <c r="BO28" s="350">
        <f>SUM(BO29)</f>
        <v>0</v>
      </c>
      <c r="BP28" s="425"/>
      <c r="BQ28" s="350">
        <f>SUM(BQ29)</f>
        <v>0</v>
      </c>
      <c r="BR28" s="425"/>
      <c r="BS28" s="350">
        <f>SUM(BS29)</f>
        <v>0</v>
      </c>
      <c r="BT28" s="729"/>
      <c r="BU28" s="389">
        <f>SUM(BU29)</f>
        <v>0</v>
      </c>
      <c r="BV28" s="379">
        <f t="shared" si="1"/>
        <v>0</v>
      </c>
      <c r="BW28" s="728"/>
      <c r="BX28" s="349">
        <f>SUM(BX29)</f>
        <v>152086.32</v>
      </c>
      <c r="BY28" s="351">
        <f t="shared" si="2"/>
        <v>1</v>
      </c>
      <c r="BZ28" s="728"/>
      <c r="CA28" s="349">
        <f>SUM(CA29)</f>
        <v>0</v>
      </c>
      <c r="CD28" s="52"/>
    </row>
    <row r="29" spans="2:82" s="15" customFormat="1" ht="105" outlineLevel="3" x14ac:dyDescent="0.2">
      <c r="B29" s="715"/>
      <c r="C29" s="716"/>
      <c r="D29" s="730" t="s">
        <v>137</v>
      </c>
      <c r="E29" s="718" t="s">
        <v>79</v>
      </c>
      <c r="F29" s="719">
        <v>7</v>
      </c>
      <c r="G29" s="335">
        <v>21726.617142857143</v>
      </c>
      <c r="H29" s="257">
        <f>F29*G29</f>
        <v>152086.32</v>
      </c>
      <c r="I29" s="718"/>
      <c r="J29" s="719"/>
      <c r="K29" s="335"/>
      <c r="L29" s="257"/>
      <c r="M29" s="718" t="s">
        <v>79</v>
      </c>
      <c r="N29" s="719">
        <v>7</v>
      </c>
      <c r="O29" s="335">
        <v>21726.617142857143</v>
      </c>
      <c r="P29" s="257">
        <f>N29*O29</f>
        <v>152086.32</v>
      </c>
      <c r="Q29" s="720">
        <f>+T29+V29+X29+Z29+AB29+AD29+AF29+AH29+AJ29+AL29+AN29+AP29+AR29+AT29+AV29</f>
        <v>7</v>
      </c>
      <c r="R29" s="261">
        <f>$G29*Q29</f>
        <v>152086.32</v>
      </c>
      <c r="S29" s="337">
        <f t="shared" si="0"/>
        <v>1</v>
      </c>
      <c r="T29" s="721"/>
      <c r="U29" s="257">
        <f>$G29*T29</f>
        <v>0</v>
      </c>
      <c r="V29" s="720"/>
      <c r="W29" s="257">
        <f>$G29*V29</f>
        <v>0</v>
      </c>
      <c r="X29" s="720"/>
      <c r="Y29" s="257">
        <f>$G29*X29</f>
        <v>0</v>
      </c>
      <c r="Z29" s="720"/>
      <c r="AA29" s="257">
        <f>$G29*Z29</f>
        <v>0</v>
      </c>
      <c r="AB29" s="720">
        <v>2</v>
      </c>
      <c r="AC29" s="257">
        <f>$G29*AB29</f>
        <v>43453.234285714287</v>
      </c>
      <c r="AD29" s="731">
        <v>1</v>
      </c>
      <c r="AE29" s="257">
        <f>$G29*AD29</f>
        <v>21726.617142857143</v>
      </c>
      <c r="AF29" s="720">
        <v>1</v>
      </c>
      <c r="AG29" s="257">
        <f>$G29*AF29</f>
        <v>21726.617142857143</v>
      </c>
      <c r="AH29" s="720">
        <v>2</v>
      </c>
      <c r="AI29" s="257">
        <f>$G29*AH29</f>
        <v>43453.234285714287</v>
      </c>
      <c r="AJ29" s="720"/>
      <c r="AK29" s="257">
        <f>$G29*AJ29</f>
        <v>0</v>
      </c>
      <c r="AL29" s="720">
        <v>1</v>
      </c>
      <c r="AM29" s="257">
        <f>$G29*AL29</f>
        <v>21726.617142857143</v>
      </c>
      <c r="AN29" s="720"/>
      <c r="AO29" s="261">
        <f>$G29*AN29</f>
        <v>0</v>
      </c>
      <c r="AP29" s="426"/>
      <c r="AQ29" s="406">
        <f>$G29*AP29</f>
        <v>0</v>
      </c>
      <c r="AR29" s="426"/>
      <c r="AS29" s="406">
        <f>$G29*AR29</f>
        <v>0</v>
      </c>
      <c r="AT29" s="426"/>
      <c r="AU29" s="406">
        <f>$G29*AT29</f>
        <v>0</v>
      </c>
      <c r="AV29" s="426"/>
      <c r="AW29" s="406">
        <f>$G29*AV29</f>
        <v>0</v>
      </c>
      <c r="AX29" s="426"/>
      <c r="AY29" s="406">
        <f>$G29*AX29</f>
        <v>0</v>
      </c>
      <c r="AZ29" s="426"/>
      <c r="BA29" s="406">
        <f>$G29*AZ29</f>
        <v>0</v>
      </c>
      <c r="BB29" s="426"/>
      <c r="BC29" s="406">
        <f>$G29*BB29</f>
        <v>0</v>
      </c>
      <c r="BD29" s="426"/>
      <c r="BE29" s="406">
        <f>$G29*BD29</f>
        <v>0</v>
      </c>
      <c r="BF29" s="426"/>
      <c r="BG29" s="406">
        <f>$G29*BF29</f>
        <v>0</v>
      </c>
      <c r="BH29" s="426"/>
      <c r="BI29" s="406">
        <f>$G29*BH29</f>
        <v>0</v>
      </c>
      <c r="BJ29" s="426"/>
      <c r="BK29" s="406">
        <f>$G29*BJ29</f>
        <v>0</v>
      </c>
      <c r="BL29" s="724"/>
      <c r="BM29" s="406">
        <f>$G29*BL29</f>
        <v>0</v>
      </c>
      <c r="BN29" s="426"/>
      <c r="BO29" s="406">
        <f>$G29*BN29</f>
        <v>0</v>
      </c>
      <c r="BP29" s="426"/>
      <c r="BQ29" s="406">
        <f>$G29*BP29</f>
        <v>0</v>
      </c>
      <c r="BR29" s="426"/>
      <c r="BS29" s="406">
        <f>$G29*BR29</f>
        <v>0</v>
      </c>
      <c r="BT29" s="724"/>
      <c r="BU29" s="391">
        <f>$G29*BT29</f>
        <v>0</v>
      </c>
      <c r="BV29" s="380">
        <f t="shared" si="1"/>
        <v>0</v>
      </c>
      <c r="BW29" s="720">
        <f>Q29+BT29</f>
        <v>7</v>
      </c>
      <c r="BX29" s="257">
        <f>$G29*BW29</f>
        <v>152086.32</v>
      </c>
      <c r="BY29" s="337">
        <f t="shared" si="2"/>
        <v>1</v>
      </c>
      <c r="BZ29" s="720">
        <f>F29-BW29</f>
        <v>0</v>
      </c>
      <c r="CA29" s="257">
        <f>$G29*BZ29</f>
        <v>0</v>
      </c>
    </row>
    <row r="30" spans="2:82" s="19" customFormat="1" ht="15" customHeight="1" outlineLevel="2" x14ac:dyDescent="0.25">
      <c r="B30" s="930" t="s">
        <v>134</v>
      </c>
      <c r="C30" s="931"/>
      <c r="D30" s="725" t="s">
        <v>251</v>
      </c>
      <c r="E30" s="726"/>
      <c r="F30" s="347"/>
      <c r="G30" s="348"/>
      <c r="H30" s="349">
        <f>SUM(H31)</f>
        <v>1671864.15</v>
      </c>
      <c r="I30" s="726"/>
      <c r="J30" s="347"/>
      <c r="K30" s="348"/>
      <c r="L30" s="349">
        <f>SUM(L31)</f>
        <v>0</v>
      </c>
      <c r="M30" s="726"/>
      <c r="N30" s="347"/>
      <c r="O30" s="348"/>
      <c r="P30" s="349">
        <f>SUM(P31)</f>
        <v>1671864.15</v>
      </c>
      <c r="Q30" s="350"/>
      <c r="R30" s="350">
        <f>SUM(R31)</f>
        <v>1671864.15</v>
      </c>
      <c r="S30" s="351">
        <f t="shared" si="0"/>
        <v>1</v>
      </c>
      <c r="T30" s="727"/>
      <c r="U30" s="349">
        <f>SUM(U31)</f>
        <v>0</v>
      </c>
      <c r="V30" s="728"/>
      <c r="W30" s="349">
        <f>SUM(W31)</f>
        <v>0</v>
      </c>
      <c r="X30" s="728"/>
      <c r="Y30" s="349">
        <f>SUM(Y31)</f>
        <v>0</v>
      </c>
      <c r="Z30" s="728"/>
      <c r="AA30" s="349">
        <f>SUM(AA31)</f>
        <v>0</v>
      </c>
      <c r="AB30" s="728"/>
      <c r="AC30" s="349">
        <f>SUM(AC31)</f>
        <v>0</v>
      </c>
      <c r="AD30" s="727"/>
      <c r="AE30" s="349">
        <f>SUM(AE31)</f>
        <v>0</v>
      </c>
      <c r="AF30" s="728"/>
      <c r="AG30" s="349">
        <f>SUM(AG31)</f>
        <v>0</v>
      </c>
      <c r="AH30" s="728"/>
      <c r="AI30" s="349">
        <f>SUM(AI31)</f>
        <v>835932.07499999995</v>
      </c>
      <c r="AJ30" s="728"/>
      <c r="AK30" s="349">
        <f>SUM(AK31)</f>
        <v>0</v>
      </c>
      <c r="AL30" s="728"/>
      <c r="AM30" s="349">
        <f>SUM(AM31)</f>
        <v>835932.07499999995</v>
      </c>
      <c r="AN30" s="728"/>
      <c r="AO30" s="350">
        <f>SUM(AO31)</f>
        <v>0</v>
      </c>
      <c r="AP30" s="425"/>
      <c r="AQ30" s="350">
        <f>SUM(AQ31)</f>
        <v>0</v>
      </c>
      <c r="AR30" s="425"/>
      <c r="AS30" s="350">
        <f>SUM(AS31)</f>
        <v>0</v>
      </c>
      <c r="AT30" s="425"/>
      <c r="AU30" s="350">
        <f>SUM(AU31)</f>
        <v>0</v>
      </c>
      <c r="AV30" s="425"/>
      <c r="AW30" s="350">
        <f>SUM(AW31)</f>
        <v>0</v>
      </c>
      <c r="AX30" s="425"/>
      <c r="AY30" s="350">
        <f>SUM(AY31)</f>
        <v>0</v>
      </c>
      <c r="AZ30" s="425"/>
      <c r="BA30" s="350">
        <f>SUM(BA31)</f>
        <v>0</v>
      </c>
      <c r="BB30" s="425"/>
      <c r="BC30" s="350">
        <f>SUM(BC31)</f>
        <v>0</v>
      </c>
      <c r="BD30" s="425"/>
      <c r="BE30" s="350">
        <f>SUM(BE31)</f>
        <v>0</v>
      </c>
      <c r="BF30" s="425"/>
      <c r="BG30" s="350">
        <f>SUM(BG31)</f>
        <v>0</v>
      </c>
      <c r="BH30" s="425"/>
      <c r="BI30" s="350">
        <f>SUM(BI31)</f>
        <v>0</v>
      </c>
      <c r="BJ30" s="425"/>
      <c r="BK30" s="350">
        <f>SUM(BK31)</f>
        <v>0</v>
      </c>
      <c r="BL30" s="729"/>
      <c r="BM30" s="350">
        <f>SUM(BM31)</f>
        <v>0</v>
      </c>
      <c r="BN30" s="425"/>
      <c r="BO30" s="350">
        <f>SUM(BO31)</f>
        <v>0</v>
      </c>
      <c r="BP30" s="425"/>
      <c r="BQ30" s="350">
        <f>SUM(BQ31)</f>
        <v>0</v>
      </c>
      <c r="BR30" s="425"/>
      <c r="BS30" s="350">
        <f>SUM(BS31)</f>
        <v>0</v>
      </c>
      <c r="BT30" s="729"/>
      <c r="BU30" s="389">
        <f>SUM(BU31)</f>
        <v>0</v>
      </c>
      <c r="BV30" s="379">
        <f t="shared" si="1"/>
        <v>0</v>
      </c>
      <c r="BW30" s="728"/>
      <c r="BX30" s="349">
        <f>SUM(BX31)</f>
        <v>1671864.15</v>
      </c>
      <c r="BY30" s="351">
        <f t="shared" si="2"/>
        <v>1</v>
      </c>
      <c r="BZ30" s="728"/>
      <c r="CA30" s="349">
        <f>SUM(CA31)</f>
        <v>0</v>
      </c>
      <c r="CD30" s="52"/>
    </row>
    <row r="31" spans="2:82" s="15" customFormat="1" ht="105" outlineLevel="3" x14ac:dyDescent="0.2">
      <c r="B31" s="715"/>
      <c r="C31" s="716"/>
      <c r="D31" s="717" t="s">
        <v>136</v>
      </c>
      <c r="E31" s="718" t="s">
        <v>79</v>
      </c>
      <c r="F31" s="719">
        <v>2</v>
      </c>
      <c r="G31" s="434">
        <v>835932.07499999995</v>
      </c>
      <c r="H31" s="435">
        <f>F31*G31</f>
        <v>1671864.15</v>
      </c>
      <c r="I31" s="718"/>
      <c r="J31" s="719"/>
      <c r="K31" s="434"/>
      <c r="L31" s="435"/>
      <c r="M31" s="718" t="s">
        <v>79</v>
      </c>
      <c r="N31" s="719">
        <v>2</v>
      </c>
      <c r="O31" s="434">
        <v>835932.07499999995</v>
      </c>
      <c r="P31" s="435">
        <f>N31*O31</f>
        <v>1671864.15</v>
      </c>
      <c r="Q31" s="720">
        <f>+T31+V31+X31+Z31+AB31+AD31+AF31+AH31+AJ31+AL31+AN31+AP31+AR31+AT31+AV31</f>
        <v>2</v>
      </c>
      <c r="R31" s="436">
        <f>$G31*Q31</f>
        <v>1671864.15</v>
      </c>
      <c r="S31" s="437">
        <f t="shared" si="0"/>
        <v>1</v>
      </c>
      <c r="T31" s="721"/>
      <c r="U31" s="435">
        <f>$G31*T31</f>
        <v>0</v>
      </c>
      <c r="V31" s="720"/>
      <c r="W31" s="435">
        <f>$G31*V31</f>
        <v>0</v>
      </c>
      <c r="X31" s="720"/>
      <c r="Y31" s="435">
        <f>$G31*X31</f>
        <v>0</v>
      </c>
      <c r="Z31" s="720"/>
      <c r="AA31" s="435">
        <f>$G31*Z31</f>
        <v>0</v>
      </c>
      <c r="AB31" s="720"/>
      <c r="AC31" s="435">
        <f>$G31*AB31</f>
        <v>0</v>
      </c>
      <c r="AD31" s="731"/>
      <c r="AE31" s="435">
        <f>$G31*AD31</f>
        <v>0</v>
      </c>
      <c r="AF31" s="720"/>
      <c r="AG31" s="435">
        <f>$G31*AF31</f>
        <v>0</v>
      </c>
      <c r="AH31" s="720">
        <v>1</v>
      </c>
      <c r="AI31" s="435">
        <f>$G31*AH31</f>
        <v>835932.07499999995</v>
      </c>
      <c r="AJ31" s="720"/>
      <c r="AK31" s="435">
        <f>$G31*AJ31</f>
        <v>0</v>
      </c>
      <c r="AL31" s="720">
        <v>1</v>
      </c>
      <c r="AM31" s="435">
        <f>$G31*AL31</f>
        <v>835932.07499999995</v>
      </c>
      <c r="AN31" s="720"/>
      <c r="AO31" s="436">
        <f>$G31*AN31</f>
        <v>0</v>
      </c>
      <c r="AP31" s="439"/>
      <c r="AQ31" s="440">
        <f>$G31*AP31</f>
        <v>0</v>
      </c>
      <c r="AR31" s="439"/>
      <c r="AS31" s="440">
        <f>$G31*AR31</f>
        <v>0</v>
      </c>
      <c r="AT31" s="439"/>
      <c r="AU31" s="440">
        <f>$G31*AT31</f>
        <v>0</v>
      </c>
      <c r="AV31" s="439"/>
      <c r="AW31" s="440">
        <f>$G31*AV31</f>
        <v>0</v>
      </c>
      <c r="AX31" s="439"/>
      <c r="AY31" s="440">
        <f>$G31*AX31</f>
        <v>0</v>
      </c>
      <c r="AZ31" s="439"/>
      <c r="BA31" s="440">
        <f>$G31*AZ31</f>
        <v>0</v>
      </c>
      <c r="BB31" s="439"/>
      <c r="BC31" s="440">
        <f>$G31*BB31</f>
        <v>0</v>
      </c>
      <c r="BD31" s="439"/>
      <c r="BE31" s="440">
        <f>$G31*BD31</f>
        <v>0</v>
      </c>
      <c r="BF31" s="439"/>
      <c r="BG31" s="440">
        <f>$G31*BF31</f>
        <v>0</v>
      </c>
      <c r="BH31" s="439"/>
      <c r="BI31" s="440">
        <f>$G31*BH31</f>
        <v>0</v>
      </c>
      <c r="BJ31" s="439"/>
      <c r="BK31" s="440">
        <f>$G31*BJ31</f>
        <v>0</v>
      </c>
      <c r="BL31" s="724"/>
      <c r="BM31" s="440">
        <f>$G31*BL31</f>
        <v>0</v>
      </c>
      <c r="BN31" s="439"/>
      <c r="BO31" s="440">
        <f>$G31*BN31</f>
        <v>0</v>
      </c>
      <c r="BP31" s="439"/>
      <c r="BQ31" s="440">
        <f>$G31*BP31</f>
        <v>0</v>
      </c>
      <c r="BR31" s="439"/>
      <c r="BS31" s="440">
        <f>$G31*BR31</f>
        <v>0</v>
      </c>
      <c r="BT31" s="724"/>
      <c r="BU31" s="441">
        <f>$G31*BT31</f>
        <v>0</v>
      </c>
      <c r="BV31" s="442">
        <f t="shared" si="1"/>
        <v>0</v>
      </c>
      <c r="BW31" s="720">
        <f>Q31+BT31</f>
        <v>2</v>
      </c>
      <c r="BX31" s="435">
        <f>$G31*BW31</f>
        <v>1671864.15</v>
      </c>
      <c r="BY31" s="437">
        <f t="shared" si="2"/>
        <v>1</v>
      </c>
      <c r="BZ31" s="720">
        <f>F31-BW31</f>
        <v>0</v>
      </c>
      <c r="CA31" s="435">
        <f>$G31*BZ31</f>
        <v>0</v>
      </c>
    </row>
    <row r="32" spans="2:82" s="19" customFormat="1" ht="15" customHeight="1" outlineLevel="2" x14ac:dyDescent="0.25">
      <c r="B32" s="930" t="s">
        <v>138</v>
      </c>
      <c r="C32" s="931"/>
      <c r="D32" s="725" t="s">
        <v>252</v>
      </c>
      <c r="E32" s="726"/>
      <c r="F32" s="347"/>
      <c r="G32" s="348"/>
      <c r="H32" s="350">
        <f>SUM(H34:H37)</f>
        <v>3049633.55</v>
      </c>
      <c r="I32" s="726"/>
      <c r="J32" s="347"/>
      <c r="K32" s="348"/>
      <c r="L32" s="350">
        <f>SUM(L34:L37)</f>
        <v>0</v>
      </c>
      <c r="M32" s="726"/>
      <c r="N32" s="347"/>
      <c r="O32" s="348"/>
      <c r="P32" s="350">
        <f>SUM(P34:P37)</f>
        <v>3049633.55</v>
      </c>
      <c r="Q32" s="350"/>
      <c r="R32" s="350">
        <f>SUM(R34:R37)</f>
        <v>3049633.55</v>
      </c>
      <c r="S32" s="351">
        <f t="shared" si="0"/>
        <v>1</v>
      </c>
      <c r="T32" s="727"/>
      <c r="U32" s="350">
        <f>SUM(U34:U37)</f>
        <v>0</v>
      </c>
      <c r="V32" s="728"/>
      <c r="W32" s="350">
        <f>SUM(W34:W37)</f>
        <v>0</v>
      </c>
      <c r="X32" s="728"/>
      <c r="Y32" s="350">
        <f>SUM(Y34:Y37)</f>
        <v>0</v>
      </c>
      <c r="Z32" s="728"/>
      <c r="AA32" s="350">
        <f>SUM(AA34:AA37)</f>
        <v>839930.78042499849</v>
      </c>
      <c r="AB32" s="728"/>
      <c r="AC32" s="350">
        <f>SUM(AC34:AC37)</f>
        <v>446597.07485965942</v>
      </c>
      <c r="AD32" s="727"/>
      <c r="AE32" s="350">
        <f>SUM(AE34:AE37)</f>
        <v>107544.05067227082</v>
      </c>
      <c r="AF32" s="728"/>
      <c r="AG32" s="350">
        <f>SUM(AG34:AG37)</f>
        <v>716967.70331923501</v>
      </c>
      <c r="AH32" s="728"/>
      <c r="AI32" s="350">
        <f>SUM(AI34:AI37)</f>
        <v>224038.05929759354</v>
      </c>
      <c r="AJ32" s="728"/>
      <c r="AK32" s="350">
        <f>SUM(AK34:AK37)</f>
        <v>0</v>
      </c>
      <c r="AL32" s="728"/>
      <c r="AM32" s="350">
        <f>SUM(AM34:AM37)</f>
        <v>63521.503139717424</v>
      </c>
      <c r="AN32" s="728"/>
      <c r="AO32" s="350">
        <f>SUM(AO34:AO37)</f>
        <v>237748.81697697914</v>
      </c>
      <c r="AP32" s="425"/>
      <c r="AQ32" s="350">
        <f>SUM(AQ34:AQ37)</f>
        <v>392572.5989307852</v>
      </c>
      <c r="AR32" s="425"/>
      <c r="AS32" s="350">
        <f>SUM(AS34:AS37)</f>
        <v>20712.962378760752</v>
      </c>
      <c r="AT32" s="425"/>
      <c r="AU32" s="350">
        <f>SUM(AU34:AU37)</f>
        <v>0</v>
      </c>
      <c r="AV32" s="425"/>
      <c r="AW32" s="350">
        <f>SUM(AW34:AW37)</f>
        <v>0</v>
      </c>
      <c r="AX32" s="425"/>
      <c r="AY32" s="350">
        <f>SUM(AY34:AY37)</f>
        <v>0</v>
      </c>
      <c r="AZ32" s="425"/>
      <c r="BA32" s="350">
        <f>SUM(BA34:BA37)</f>
        <v>0</v>
      </c>
      <c r="BB32" s="425"/>
      <c r="BC32" s="350">
        <f>SUM(BC34:BC37)</f>
        <v>0</v>
      </c>
      <c r="BD32" s="425"/>
      <c r="BE32" s="350">
        <f>SUM(BE34:BE37)</f>
        <v>0</v>
      </c>
      <c r="BF32" s="425"/>
      <c r="BG32" s="350">
        <f>SUM(BG34:BG37)</f>
        <v>0</v>
      </c>
      <c r="BH32" s="425"/>
      <c r="BI32" s="350">
        <f>SUM(BI34:BI37)</f>
        <v>0</v>
      </c>
      <c r="BJ32" s="425"/>
      <c r="BK32" s="350">
        <f>SUM(BK34:BK37)</f>
        <v>0</v>
      </c>
      <c r="BL32" s="729"/>
      <c r="BM32" s="350">
        <f>SUM(BM34:BM37)</f>
        <v>0</v>
      </c>
      <c r="BN32" s="425"/>
      <c r="BO32" s="350">
        <f>SUM(BO34:BO37)</f>
        <v>0</v>
      </c>
      <c r="BP32" s="425"/>
      <c r="BQ32" s="350">
        <f>SUM(BQ34:BQ37)</f>
        <v>0</v>
      </c>
      <c r="BR32" s="425"/>
      <c r="BS32" s="350">
        <f>SUM(BS34:BS37)</f>
        <v>0</v>
      </c>
      <c r="BT32" s="729"/>
      <c r="BU32" s="389">
        <f>SUM(BU34:BU37)</f>
        <v>0</v>
      </c>
      <c r="BV32" s="366">
        <f>SUM(BV34:BV37)</f>
        <v>0</v>
      </c>
      <c r="BW32" s="728"/>
      <c r="BX32" s="350">
        <f>SUM(BX34:BX37)</f>
        <v>3049633.55</v>
      </c>
      <c r="BY32" s="351">
        <f t="shared" si="2"/>
        <v>1</v>
      </c>
      <c r="BZ32" s="728"/>
      <c r="CA32" s="350">
        <f>SUM(CA34:CA37)</f>
        <v>0</v>
      </c>
      <c r="CD32" s="52"/>
    </row>
    <row r="33" spans="2:82" s="15" customFormat="1" ht="15.75" outlineLevel="3" x14ac:dyDescent="0.2">
      <c r="B33" s="715"/>
      <c r="C33" s="716"/>
      <c r="D33" s="730" t="s">
        <v>144</v>
      </c>
      <c r="E33" s="718"/>
      <c r="F33" s="719"/>
      <c r="G33" s="335"/>
      <c r="H33" s="257"/>
      <c r="I33" s="718"/>
      <c r="J33" s="719"/>
      <c r="K33" s="335"/>
      <c r="L33" s="257"/>
      <c r="M33" s="718"/>
      <c r="N33" s="719"/>
      <c r="O33" s="335"/>
      <c r="P33" s="257"/>
      <c r="Q33" s="720"/>
      <c r="R33" s="261"/>
      <c r="S33" s="337"/>
      <c r="T33" s="721"/>
      <c r="U33" s="257"/>
      <c r="V33" s="720"/>
      <c r="W33" s="257"/>
      <c r="X33" s="720"/>
      <c r="Y33" s="257"/>
      <c r="Z33" s="720"/>
      <c r="AA33" s="257"/>
      <c r="AB33" s="720"/>
      <c r="AC33" s="257"/>
      <c r="AD33" s="731"/>
      <c r="AE33" s="257"/>
      <c r="AF33" s="720"/>
      <c r="AG33" s="257"/>
      <c r="AH33" s="720"/>
      <c r="AI33" s="257"/>
      <c r="AJ33" s="720"/>
      <c r="AK33" s="257"/>
      <c r="AL33" s="720"/>
      <c r="AM33" s="257"/>
      <c r="AN33" s="720"/>
      <c r="AO33" s="261"/>
      <c r="AP33" s="426"/>
      <c r="AQ33" s="406"/>
      <c r="AR33" s="426"/>
      <c r="AS33" s="406"/>
      <c r="AT33" s="426"/>
      <c r="AU33" s="406"/>
      <c r="AV33" s="426"/>
      <c r="AW33" s="406"/>
      <c r="AX33" s="426"/>
      <c r="AY33" s="406"/>
      <c r="AZ33" s="426"/>
      <c r="BA33" s="406"/>
      <c r="BB33" s="426"/>
      <c r="BC33" s="406"/>
      <c r="BD33" s="426"/>
      <c r="BE33" s="406"/>
      <c r="BF33" s="426"/>
      <c r="BG33" s="406"/>
      <c r="BH33" s="426"/>
      <c r="BI33" s="406"/>
      <c r="BJ33" s="426"/>
      <c r="BK33" s="406"/>
      <c r="BL33" s="724"/>
      <c r="BM33" s="406"/>
      <c r="BN33" s="426"/>
      <c r="BO33" s="406"/>
      <c r="BP33" s="426"/>
      <c r="BQ33" s="406"/>
      <c r="BR33" s="426"/>
      <c r="BS33" s="406"/>
      <c r="BT33" s="724"/>
      <c r="BU33" s="391"/>
      <c r="BV33" s="380"/>
      <c r="BW33" s="720"/>
      <c r="BX33" s="261"/>
      <c r="BY33" s="337"/>
      <c r="BZ33" s="720"/>
      <c r="CA33" s="257"/>
    </row>
    <row r="34" spans="2:82" s="15" customFormat="1" ht="105" outlineLevel="3" x14ac:dyDescent="0.2">
      <c r="B34" s="715"/>
      <c r="C34" s="716"/>
      <c r="D34" s="717" t="s">
        <v>140</v>
      </c>
      <c r="E34" s="718" t="s">
        <v>141</v>
      </c>
      <c r="F34" s="719">
        <v>133.77000000000001</v>
      </c>
      <c r="G34" s="434">
        <v>6416.3134484563052</v>
      </c>
      <c r="H34" s="435">
        <f>F34*G34</f>
        <v>858310.25</v>
      </c>
      <c r="I34" s="718"/>
      <c r="J34" s="719"/>
      <c r="K34" s="434"/>
      <c r="L34" s="435"/>
      <c r="M34" s="718" t="s">
        <v>141</v>
      </c>
      <c r="N34" s="719">
        <v>133.77000000000001</v>
      </c>
      <c r="O34" s="434">
        <v>6416.3134484563052</v>
      </c>
      <c r="P34" s="435">
        <f>N34*O34</f>
        <v>858310.25</v>
      </c>
      <c r="Q34" s="720">
        <f>+T34+V34+X34+Z34+AB34+AD34+AF34+AH34+AJ34+AL34+AN34+AP34+AR34+AT34+AV34</f>
        <v>133.77000000000001</v>
      </c>
      <c r="R34" s="436">
        <f>$G34*Q34</f>
        <v>858310.25</v>
      </c>
      <c r="S34" s="437">
        <f>R34/H34</f>
        <v>1</v>
      </c>
      <c r="T34" s="721"/>
      <c r="U34" s="435">
        <f>$G34*T34</f>
        <v>0</v>
      </c>
      <c r="V34" s="720"/>
      <c r="W34" s="435">
        <f>$G34*V34</f>
        <v>0</v>
      </c>
      <c r="X34" s="720"/>
      <c r="Y34" s="435">
        <f>$G34*X34</f>
        <v>0</v>
      </c>
      <c r="Z34" s="720">
        <v>63.494999999999997</v>
      </c>
      <c r="AA34" s="435">
        <f>$G34*Z34</f>
        <v>407403.82240973308</v>
      </c>
      <c r="AB34" s="720">
        <v>22.38</v>
      </c>
      <c r="AC34" s="435">
        <f>$G34*AB34</f>
        <v>143597.09497645209</v>
      </c>
      <c r="AD34" s="722">
        <v>4.1500000000000004</v>
      </c>
      <c r="AE34" s="435">
        <f>$G34*AD34</f>
        <v>26627.700811093669</v>
      </c>
      <c r="AF34" s="720">
        <v>13.45</v>
      </c>
      <c r="AG34" s="435">
        <f>$G34*AF34</f>
        <v>86299.415881737295</v>
      </c>
      <c r="AH34" s="720">
        <v>7.21</v>
      </c>
      <c r="AI34" s="435">
        <f>$G34*AH34</f>
        <v>46261.619963369958</v>
      </c>
      <c r="AJ34" s="720"/>
      <c r="AK34" s="435">
        <f>$G34*AJ34</f>
        <v>0</v>
      </c>
      <c r="AL34" s="720">
        <v>9.9</v>
      </c>
      <c r="AM34" s="435">
        <f>$G34*AL34</f>
        <v>63521.503139717424</v>
      </c>
      <c r="AN34" s="720">
        <v>13.185</v>
      </c>
      <c r="AO34" s="436">
        <f>$G34*AN34</f>
        <v>84599.09281789638</v>
      </c>
      <c r="AP34" s="439"/>
      <c r="AQ34" s="440">
        <f>$G34*AP34</f>
        <v>0</v>
      </c>
      <c r="AR34" s="439"/>
      <c r="AS34" s="440">
        <f>$G34*AR34</f>
        <v>0</v>
      </c>
      <c r="AT34" s="439"/>
      <c r="AU34" s="440">
        <f>$G34*AT34</f>
        <v>0</v>
      </c>
      <c r="AV34" s="439"/>
      <c r="AW34" s="440">
        <f>$G34*AV34</f>
        <v>0</v>
      </c>
      <c r="AX34" s="439"/>
      <c r="AY34" s="440">
        <f>$G34*AX34</f>
        <v>0</v>
      </c>
      <c r="AZ34" s="439"/>
      <c r="BA34" s="440">
        <f>$G34*AZ34</f>
        <v>0</v>
      </c>
      <c r="BB34" s="439"/>
      <c r="BC34" s="440">
        <f>$G34*BB34</f>
        <v>0</v>
      </c>
      <c r="BD34" s="439"/>
      <c r="BE34" s="440">
        <f>$G34*BD34</f>
        <v>0</v>
      </c>
      <c r="BF34" s="439"/>
      <c r="BG34" s="440">
        <f>$G34*BF34</f>
        <v>0</v>
      </c>
      <c r="BH34" s="439"/>
      <c r="BI34" s="440">
        <f>$G34*BH34</f>
        <v>0</v>
      </c>
      <c r="BJ34" s="439"/>
      <c r="BK34" s="440">
        <f>$G34*BJ34</f>
        <v>0</v>
      </c>
      <c r="BL34" s="724"/>
      <c r="BM34" s="440">
        <f>$G34*BL34</f>
        <v>0</v>
      </c>
      <c r="BN34" s="439"/>
      <c r="BO34" s="440">
        <f>$G34*BN34</f>
        <v>0</v>
      </c>
      <c r="BP34" s="439"/>
      <c r="BQ34" s="440">
        <f>$G34*BP34</f>
        <v>0</v>
      </c>
      <c r="BR34" s="439"/>
      <c r="BS34" s="440">
        <f>$G34*BR34</f>
        <v>0</v>
      </c>
      <c r="BT34" s="724"/>
      <c r="BU34" s="441">
        <f>$G34*BT34</f>
        <v>0</v>
      </c>
      <c r="BV34" s="442">
        <f>BU34/H34</f>
        <v>0</v>
      </c>
      <c r="BW34" s="720">
        <f>Q34+BT34</f>
        <v>133.77000000000001</v>
      </c>
      <c r="BX34" s="435">
        <f>$G34*BW34</f>
        <v>858310.25</v>
      </c>
      <c r="BY34" s="437">
        <f>BX34/H34</f>
        <v>1</v>
      </c>
      <c r="BZ34" s="720">
        <f>F34-BW34</f>
        <v>0</v>
      </c>
      <c r="CA34" s="435">
        <f>$G34*BZ34</f>
        <v>0</v>
      </c>
    </row>
    <row r="35" spans="2:82" s="15" customFormat="1" ht="15.75" outlineLevel="3" x14ac:dyDescent="0.2">
      <c r="B35" s="715"/>
      <c r="C35" s="716"/>
      <c r="D35" s="730" t="s">
        <v>145</v>
      </c>
      <c r="E35" s="718"/>
      <c r="F35" s="719"/>
      <c r="G35" s="335"/>
      <c r="H35" s="257"/>
      <c r="I35" s="718"/>
      <c r="J35" s="719"/>
      <c r="K35" s="335"/>
      <c r="L35" s="257"/>
      <c r="M35" s="718"/>
      <c r="N35" s="719"/>
      <c r="O35" s="335"/>
      <c r="P35" s="257"/>
      <c r="Q35" s="720"/>
      <c r="R35" s="261"/>
      <c r="S35" s="337"/>
      <c r="T35" s="721"/>
      <c r="U35" s="257"/>
      <c r="V35" s="720"/>
      <c r="W35" s="257"/>
      <c r="X35" s="720"/>
      <c r="Y35" s="257"/>
      <c r="Z35" s="720"/>
      <c r="AA35" s="257"/>
      <c r="AB35" s="720"/>
      <c r="AC35" s="257"/>
      <c r="AD35" s="731"/>
      <c r="AE35" s="257"/>
      <c r="AF35" s="720"/>
      <c r="AG35" s="257"/>
      <c r="AH35" s="720"/>
      <c r="AI35" s="257"/>
      <c r="AJ35" s="720"/>
      <c r="AK35" s="257"/>
      <c r="AL35" s="720"/>
      <c r="AM35" s="257"/>
      <c r="AN35" s="720"/>
      <c r="AO35" s="261"/>
      <c r="AP35" s="426"/>
      <c r="AQ35" s="406"/>
      <c r="AR35" s="426"/>
      <c r="AS35" s="406"/>
      <c r="AT35" s="426"/>
      <c r="AU35" s="406"/>
      <c r="AV35" s="426"/>
      <c r="AW35" s="406"/>
      <c r="AX35" s="426"/>
      <c r="AY35" s="406"/>
      <c r="AZ35" s="426"/>
      <c r="BA35" s="406"/>
      <c r="BB35" s="426"/>
      <c r="BC35" s="406"/>
      <c r="BD35" s="426"/>
      <c r="BE35" s="406"/>
      <c r="BF35" s="426"/>
      <c r="BG35" s="406"/>
      <c r="BH35" s="426"/>
      <c r="BI35" s="406"/>
      <c r="BJ35" s="426"/>
      <c r="BK35" s="406"/>
      <c r="BL35" s="724"/>
      <c r="BM35" s="406"/>
      <c r="BN35" s="426"/>
      <c r="BO35" s="406"/>
      <c r="BP35" s="426"/>
      <c r="BQ35" s="406"/>
      <c r="BR35" s="426"/>
      <c r="BS35" s="406"/>
      <c r="BT35" s="724"/>
      <c r="BU35" s="391"/>
      <c r="BV35" s="380"/>
      <c r="BW35" s="720"/>
      <c r="BX35" s="261"/>
      <c r="BY35" s="337"/>
      <c r="BZ35" s="720"/>
      <c r="CA35" s="257"/>
    </row>
    <row r="36" spans="2:82" s="15" customFormat="1" ht="105" outlineLevel="3" x14ac:dyDescent="0.2">
      <c r="B36" s="715"/>
      <c r="C36" s="740"/>
      <c r="D36" s="717" t="s">
        <v>142</v>
      </c>
      <c r="E36" s="718" t="s">
        <v>63</v>
      </c>
      <c r="F36" s="719">
        <v>442.21</v>
      </c>
      <c r="G36" s="434">
        <v>2495.1079204803314</v>
      </c>
      <c r="H36" s="435">
        <f>F36*G36</f>
        <v>1103361.6735156074</v>
      </c>
      <c r="I36" s="718"/>
      <c r="J36" s="719"/>
      <c r="K36" s="434"/>
      <c r="L36" s="435"/>
      <c r="M36" s="718" t="s">
        <v>63</v>
      </c>
      <c r="N36" s="719">
        <v>442.21</v>
      </c>
      <c r="O36" s="434">
        <v>2495.1079204803314</v>
      </c>
      <c r="P36" s="435">
        <f>N36*O36</f>
        <v>1103361.6735156074</v>
      </c>
      <c r="Q36" s="720">
        <f>+T36+V36+X36+Z36+AB36+AD36+AF36+AH36+AJ36+AL36+AN36+AP36+AR36+AT36+AV36</f>
        <v>442.21</v>
      </c>
      <c r="R36" s="436">
        <f>$G36*Q36</f>
        <v>1103361.6735156074</v>
      </c>
      <c r="S36" s="437">
        <f t="shared" ref="S36:S60" si="3">R36/H36</f>
        <v>1</v>
      </c>
      <c r="T36" s="721"/>
      <c r="U36" s="436">
        <f>$G36*T36</f>
        <v>0</v>
      </c>
      <c r="V36" s="721"/>
      <c r="W36" s="435">
        <f>$G36*V36</f>
        <v>0</v>
      </c>
      <c r="X36" s="720"/>
      <c r="Y36" s="435">
        <f>$G36*X36</f>
        <v>0</v>
      </c>
      <c r="Z36" s="720">
        <v>173.35</v>
      </c>
      <c r="AA36" s="435">
        <f>$G36*Z36</f>
        <v>432526.95801526541</v>
      </c>
      <c r="AB36" s="720">
        <v>65.739999999999995</v>
      </c>
      <c r="AC36" s="435">
        <f>$G36*AB36</f>
        <v>164028.39469237698</v>
      </c>
      <c r="AD36" s="722">
        <v>32.43</v>
      </c>
      <c r="AE36" s="435">
        <f>$G36*AD36</f>
        <v>80916.34986117715</v>
      </c>
      <c r="AF36" s="720">
        <v>38.06</v>
      </c>
      <c r="AG36" s="435">
        <f>$G36*AF36</f>
        <v>94963.807453481422</v>
      </c>
      <c r="AH36" s="720">
        <v>71.25</v>
      </c>
      <c r="AI36" s="435">
        <f>$G36*AH36</f>
        <v>177776.4393342236</v>
      </c>
      <c r="AJ36" s="720"/>
      <c r="AK36" s="435">
        <f>$G36*AJ36</f>
        <v>0</v>
      </c>
      <c r="AL36" s="720"/>
      <c r="AM36" s="435">
        <f>$G36*AL36</f>
        <v>0</v>
      </c>
      <c r="AN36" s="720">
        <v>61.38</v>
      </c>
      <c r="AO36" s="436">
        <f>$G36*AN36</f>
        <v>153149.72415908275</v>
      </c>
      <c r="AP36" s="439"/>
      <c r="AQ36" s="440">
        <f>$G36*AP36</f>
        <v>0</v>
      </c>
      <c r="AR36" s="439"/>
      <c r="AS36" s="440">
        <f>$G36*AR36</f>
        <v>0</v>
      </c>
      <c r="AT36" s="439"/>
      <c r="AU36" s="440">
        <f>$G36*AT36</f>
        <v>0</v>
      </c>
      <c r="AV36" s="439"/>
      <c r="AW36" s="440">
        <f>$G36*AV36</f>
        <v>0</v>
      </c>
      <c r="AX36" s="439"/>
      <c r="AY36" s="440">
        <f>$G36*AX36</f>
        <v>0</v>
      </c>
      <c r="AZ36" s="439"/>
      <c r="BA36" s="440">
        <f>$G36*AZ36</f>
        <v>0</v>
      </c>
      <c r="BB36" s="439"/>
      <c r="BC36" s="440">
        <f>$G36*BB36</f>
        <v>0</v>
      </c>
      <c r="BD36" s="439"/>
      <c r="BE36" s="440">
        <f>$G36*BD36</f>
        <v>0</v>
      </c>
      <c r="BF36" s="439"/>
      <c r="BG36" s="440">
        <f>$G36*BF36</f>
        <v>0</v>
      </c>
      <c r="BH36" s="439"/>
      <c r="BI36" s="440">
        <f>$G36*BH36</f>
        <v>0</v>
      </c>
      <c r="BJ36" s="439"/>
      <c r="BK36" s="440">
        <f>$G36*BJ36</f>
        <v>0</v>
      </c>
      <c r="BL36" s="724"/>
      <c r="BM36" s="440">
        <f>$G36*BL36</f>
        <v>0</v>
      </c>
      <c r="BN36" s="439"/>
      <c r="BO36" s="440">
        <f>$G36*BN36</f>
        <v>0</v>
      </c>
      <c r="BP36" s="439"/>
      <c r="BQ36" s="440">
        <f>$G36*BP36</f>
        <v>0</v>
      </c>
      <c r="BR36" s="439"/>
      <c r="BS36" s="440">
        <f>$G36*BR36</f>
        <v>0</v>
      </c>
      <c r="BT36" s="724"/>
      <c r="BU36" s="441">
        <f>$G36*BT36</f>
        <v>0</v>
      </c>
      <c r="BV36" s="442">
        <f t="shared" ref="BV36:BV60" si="4">BU36/H36</f>
        <v>0</v>
      </c>
      <c r="BW36" s="720">
        <f>Q36+BT36</f>
        <v>442.21</v>
      </c>
      <c r="BX36" s="435">
        <f>$G36*BW36</f>
        <v>1103361.6735156074</v>
      </c>
      <c r="BY36" s="437">
        <f t="shared" ref="BY36:BY60" si="5">BX36/H36</f>
        <v>1</v>
      </c>
      <c r="BZ36" s="720">
        <f>F36-BW36</f>
        <v>0</v>
      </c>
      <c r="CA36" s="435">
        <f>$G36*BZ36</f>
        <v>0</v>
      </c>
    </row>
    <row r="37" spans="2:82" s="15" customFormat="1" ht="105" outlineLevel="3" x14ac:dyDescent="0.2">
      <c r="B37" s="715"/>
      <c r="C37" s="740"/>
      <c r="D37" s="717" t="s">
        <v>143</v>
      </c>
      <c r="E37" s="718" t="s">
        <v>63</v>
      </c>
      <c r="F37" s="719">
        <v>245.82</v>
      </c>
      <c r="G37" s="434">
        <v>4425.846662128356</v>
      </c>
      <c r="H37" s="435">
        <f>F37*G37</f>
        <v>1087961.6264843924</v>
      </c>
      <c r="I37" s="718"/>
      <c r="J37" s="719"/>
      <c r="K37" s="434"/>
      <c r="L37" s="435"/>
      <c r="M37" s="718" t="s">
        <v>63</v>
      </c>
      <c r="N37" s="719">
        <v>245.82</v>
      </c>
      <c r="O37" s="434">
        <v>4425.846662128356</v>
      </c>
      <c r="P37" s="435">
        <f>N37*O37</f>
        <v>1087961.6264843924</v>
      </c>
      <c r="Q37" s="720">
        <f>+T37+V37+X37+Z37+AB37+AD37+AF37+AH37+AJ37+AL37+AN37+AP37+AR37+AT37+AV37</f>
        <v>245.82</v>
      </c>
      <c r="R37" s="436">
        <f>$G37*Q37</f>
        <v>1087961.6264843924</v>
      </c>
      <c r="S37" s="437">
        <f t="shared" si="3"/>
        <v>1</v>
      </c>
      <c r="T37" s="721"/>
      <c r="U37" s="436">
        <f>$G37*T37</f>
        <v>0</v>
      </c>
      <c r="V37" s="721"/>
      <c r="W37" s="435">
        <f>$G37*V37</f>
        <v>0</v>
      </c>
      <c r="X37" s="720"/>
      <c r="Y37" s="435">
        <f>$G37*X37</f>
        <v>0</v>
      </c>
      <c r="Z37" s="720"/>
      <c r="AA37" s="435">
        <f>$G37*Z37</f>
        <v>0</v>
      </c>
      <c r="AB37" s="720">
        <v>31.4</v>
      </c>
      <c r="AC37" s="435">
        <f>$G37*AB37</f>
        <v>138971.58519083037</v>
      </c>
      <c r="AD37" s="722"/>
      <c r="AE37" s="435">
        <f>$G37*AD37</f>
        <v>0</v>
      </c>
      <c r="AF37" s="720">
        <v>121.04</v>
      </c>
      <c r="AG37" s="435">
        <f>$G37*AF37</f>
        <v>535704.47998401627</v>
      </c>
      <c r="AH37" s="720"/>
      <c r="AI37" s="435">
        <f>$G37*AH37</f>
        <v>0</v>
      </c>
      <c r="AJ37" s="720"/>
      <c r="AK37" s="435">
        <f>$G37*AJ37</f>
        <v>0</v>
      </c>
      <c r="AL37" s="720"/>
      <c r="AM37" s="435">
        <f>$G37*AL37</f>
        <v>0</v>
      </c>
      <c r="AN37" s="720"/>
      <c r="AO37" s="436">
        <f>$G37*AN37</f>
        <v>0</v>
      </c>
      <c r="AP37" s="439">
        <v>88.7</v>
      </c>
      <c r="AQ37" s="440">
        <f>$G37*AP37</f>
        <v>392572.5989307852</v>
      </c>
      <c r="AR37" s="439">
        <v>4.6800000000000104</v>
      </c>
      <c r="AS37" s="440">
        <f>$G37*AR37</f>
        <v>20712.962378760752</v>
      </c>
      <c r="AT37" s="439"/>
      <c r="AU37" s="440">
        <f>$G37*AT37</f>
        <v>0</v>
      </c>
      <c r="AV37" s="439"/>
      <c r="AW37" s="440">
        <f>$G37*AV37</f>
        <v>0</v>
      </c>
      <c r="AX37" s="439"/>
      <c r="AY37" s="440">
        <f>$G37*AX37</f>
        <v>0</v>
      </c>
      <c r="AZ37" s="439"/>
      <c r="BA37" s="440">
        <f>$G37*AZ37</f>
        <v>0</v>
      </c>
      <c r="BB37" s="439"/>
      <c r="BC37" s="440">
        <f>$G37*BB37</f>
        <v>0</v>
      </c>
      <c r="BD37" s="439"/>
      <c r="BE37" s="440">
        <f>$G37*BD37</f>
        <v>0</v>
      </c>
      <c r="BF37" s="439"/>
      <c r="BG37" s="440">
        <f>$G37*BF37</f>
        <v>0</v>
      </c>
      <c r="BH37" s="439"/>
      <c r="BI37" s="440">
        <f>$G37*BH37</f>
        <v>0</v>
      </c>
      <c r="BJ37" s="439"/>
      <c r="BK37" s="440">
        <f>$G37*BJ37</f>
        <v>0</v>
      </c>
      <c r="BL37" s="724"/>
      <c r="BM37" s="440">
        <f>$G37*BL37</f>
        <v>0</v>
      </c>
      <c r="BN37" s="439"/>
      <c r="BO37" s="440">
        <f>$G37*BN37</f>
        <v>0</v>
      </c>
      <c r="BP37" s="439"/>
      <c r="BQ37" s="440">
        <f>$G37*BP37</f>
        <v>0</v>
      </c>
      <c r="BR37" s="439"/>
      <c r="BS37" s="440">
        <f>$G37*BR37</f>
        <v>0</v>
      </c>
      <c r="BT37" s="724"/>
      <c r="BU37" s="441">
        <f>$G37*BT37</f>
        <v>0</v>
      </c>
      <c r="BV37" s="442">
        <f t="shared" si="4"/>
        <v>0</v>
      </c>
      <c r="BW37" s="720">
        <f>Q37+BT37</f>
        <v>245.82</v>
      </c>
      <c r="BX37" s="435">
        <f>$G37*BW37</f>
        <v>1087961.6264843924</v>
      </c>
      <c r="BY37" s="437">
        <f t="shared" si="5"/>
        <v>1</v>
      </c>
      <c r="BZ37" s="720">
        <f>F37-BW37</f>
        <v>0</v>
      </c>
      <c r="CA37" s="435">
        <f>$G37*BZ37</f>
        <v>0</v>
      </c>
      <c r="CD37" s="45"/>
    </row>
    <row r="38" spans="2:82" s="19" customFormat="1" ht="19.5" customHeight="1" outlineLevel="2" x14ac:dyDescent="0.25">
      <c r="B38" s="930" t="s">
        <v>139</v>
      </c>
      <c r="C38" s="931"/>
      <c r="D38" s="725" t="s">
        <v>253</v>
      </c>
      <c r="E38" s="726"/>
      <c r="F38" s="347"/>
      <c r="G38" s="348"/>
      <c r="H38" s="349">
        <f>SUM(H39)</f>
        <v>568966.81500000006</v>
      </c>
      <c r="I38" s="726"/>
      <c r="J38" s="347"/>
      <c r="K38" s="348"/>
      <c r="L38" s="349">
        <f>SUM(L39)</f>
        <v>0</v>
      </c>
      <c r="M38" s="726"/>
      <c r="N38" s="347"/>
      <c r="O38" s="348"/>
      <c r="P38" s="349">
        <f>SUM(P39)</f>
        <v>568966.81500000006</v>
      </c>
      <c r="Q38" s="350"/>
      <c r="R38" s="350">
        <f>SUM(R39)</f>
        <v>568966.81500000006</v>
      </c>
      <c r="S38" s="351">
        <f t="shared" si="3"/>
        <v>1</v>
      </c>
      <c r="T38" s="727"/>
      <c r="U38" s="349">
        <f>SUM(U39)</f>
        <v>126437.07</v>
      </c>
      <c r="V38" s="728"/>
      <c r="W38" s="349">
        <f>SUM(W39)</f>
        <v>0</v>
      </c>
      <c r="X38" s="728"/>
      <c r="Y38" s="349">
        <f>SUM(Y39)</f>
        <v>126437.07</v>
      </c>
      <c r="Z38" s="728"/>
      <c r="AA38" s="349">
        <f>SUM(AA39)</f>
        <v>126437.07</v>
      </c>
      <c r="AB38" s="728"/>
      <c r="AC38" s="349">
        <f>SUM(AC39)</f>
        <v>126437.07</v>
      </c>
      <c r="AD38" s="727"/>
      <c r="AE38" s="349">
        <f>SUM(AE39)</f>
        <v>0</v>
      </c>
      <c r="AF38" s="728"/>
      <c r="AG38" s="349">
        <f>SUM(AG39)</f>
        <v>0</v>
      </c>
      <c r="AH38" s="728"/>
      <c r="AI38" s="349">
        <f>SUM(AI39)</f>
        <v>0</v>
      </c>
      <c r="AJ38" s="728"/>
      <c r="AK38" s="349">
        <f>SUM(AK39)</f>
        <v>0</v>
      </c>
      <c r="AL38" s="728"/>
      <c r="AM38" s="349">
        <f>SUM(AM39)</f>
        <v>0</v>
      </c>
      <c r="AN38" s="728"/>
      <c r="AO38" s="350">
        <f>SUM(AO39)</f>
        <v>0</v>
      </c>
      <c r="AP38" s="425"/>
      <c r="AQ38" s="350">
        <f>SUM(AQ39)</f>
        <v>0</v>
      </c>
      <c r="AR38" s="425"/>
      <c r="AS38" s="350">
        <f>SUM(AS39)</f>
        <v>0</v>
      </c>
      <c r="AT38" s="425"/>
      <c r="AU38" s="350">
        <f>SUM(AU39)</f>
        <v>0</v>
      </c>
      <c r="AV38" s="425"/>
      <c r="AW38" s="350">
        <f>SUM(AW39)</f>
        <v>0</v>
      </c>
      <c r="AX38" s="425"/>
      <c r="AY38" s="350">
        <f>SUM(AY39)</f>
        <v>0</v>
      </c>
      <c r="AZ38" s="425"/>
      <c r="BA38" s="350">
        <f>SUM(BA39)</f>
        <v>63218.535000000003</v>
      </c>
      <c r="BB38" s="425"/>
      <c r="BC38" s="350">
        <f>SUM(BC39)</f>
        <v>0</v>
      </c>
      <c r="BD38" s="425"/>
      <c r="BE38" s="350">
        <f>SUM(BE39)</f>
        <v>0</v>
      </c>
      <c r="BF38" s="425"/>
      <c r="BG38" s="350">
        <f>SUM(BG39)</f>
        <v>0</v>
      </c>
      <c r="BH38" s="425"/>
      <c r="BI38" s="350">
        <f>SUM(BI39)</f>
        <v>0</v>
      </c>
      <c r="BJ38" s="425"/>
      <c r="BK38" s="350">
        <f>SUM(BK39)</f>
        <v>0</v>
      </c>
      <c r="BL38" s="729"/>
      <c r="BM38" s="350">
        <f>SUM(BM39)</f>
        <v>0</v>
      </c>
      <c r="BN38" s="425"/>
      <c r="BO38" s="350">
        <f>SUM(BO39)</f>
        <v>0</v>
      </c>
      <c r="BP38" s="425"/>
      <c r="BQ38" s="350">
        <f>SUM(BQ39)</f>
        <v>0</v>
      </c>
      <c r="BR38" s="425"/>
      <c r="BS38" s="350">
        <f>SUM(BS39)</f>
        <v>0</v>
      </c>
      <c r="BT38" s="729"/>
      <c r="BU38" s="389">
        <f>SUM(BU39)</f>
        <v>0</v>
      </c>
      <c r="BV38" s="379">
        <f t="shared" si="4"/>
        <v>0</v>
      </c>
      <c r="BW38" s="728"/>
      <c r="BX38" s="349">
        <f>SUM(BX39)</f>
        <v>568966.81500000006</v>
      </c>
      <c r="BY38" s="351">
        <f t="shared" si="5"/>
        <v>1</v>
      </c>
      <c r="BZ38" s="728"/>
      <c r="CA38" s="349">
        <f>SUM(CA39)</f>
        <v>0</v>
      </c>
      <c r="CD38" s="52"/>
    </row>
    <row r="39" spans="2:82" s="15" customFormat="1" ht="150" outlineLevel="3" x14ac:dyDescent="0.2">
      <c r="B39" s="715"/>
      <c r="C39" s="716"/>
      <c r="D39" s="730" t="s">
        <v>130</v>
      </c>
      <c r="E39" s="718" t="s">
        <v>131</v>
      </c>
      <c r="F39" s="719">
        <v>4.5</v>
      </c>
      <c r="G39" s="335">
        <v>126437.07</v>
      </c>
      <c r="H39" s="257">
        <f>F39*G39</f>
        <v>568966.81500000006</v>
      </c>
      <c r="I39" s="718"/>
      <c r="J39" s="719"/>
      <c r="K39" s="335"/>
      <c r="L39" s="257"/>
      <c r="M39" s="718" t="s">
        <v>131</v>
      </c>
      <c r="N39" s="719">
        <v>4.5</v>
      </c>
      <c r="O39" s="335">
        <v>126437.07</v>
      </c>
      <c r="P39" s="257">
        <f>N39*O39</f>
        <v>568966.81500000006</v>
      </c>
      <c r="Q39" s="720">
        <f>+T39+V39+X39+Z39+AB39+AD39+AF39+AH39+AJ39+AL39+AN39+AP39+AR39+AT39+AV39+AZ39+BB39+BD39+BF39+BH39+BJ39+BL39+BN39+BP39</f>
        <v>4.5</v>
      </c>
      <c r="R39" s="261">
        <f>$G39*Q39</f>
        <v>568966.81500000006</v>
      </c>
      <c r="S39" s="337">
        <f t="shared" si="3"/>
        <v>1</v>
      </c>
      <c r="T39" s="721">
        <v>1</v>
      </c>
      <c r="U39" s="257">
        <f>$G39*T39</f>
        <v>126437.07</v>
      </c>
      <c r="V39" s="720">
        <v>0</v>
      </c>
      <c r="W39" s="257">
        <f>$G39*V39</f>
        <v>0</v>
      </c>
      <c r="X39" s="731">
        <v>1</v>
      </c>
      <c r="Y39" s="257">
        <f>$G39*X39</f>
        <v>126437.07</v>
      </c>
      <c r="Z39" s="720">
        <v>1</v>
      </c>
      <c r="AA39" s="257">
        <f>$G39*Z39</f>
        <v>126437.07</v>
      </c>
      <c r="AB39" s="720">
        <v>1</v>
      </c>
      <c r="AC39" s="257">
        <f>$G39*AB39</f>
        <v>126437.07</v>
      </c>
      <c r="AD39" s="731"/>
      <c r="AE39" s="257">
        <f>$G39*AD39</f>
        <v>0</v>
      </c>
      <c r="AF39" s="720"/>
      <c r="AG39" s="257">
        <f>$G39*AF39</f>
        <v>0</v>
      </c>
      <c r="AH39" s="720"/>
      <c r="AI39" s="257">
        <f>$G39*AH39</f>
        <v>0</v>
      </c>
      <c r="AJ39" s="720"/>
      <c r="AK39" s="257">
        <f>$G39*AJ39</f>
        <v>0</v>
      </c>
      <c r="AL39" s="720"/>
      <c r="AM39" s="257">
        <f>$G39*AL39</f>
        <v>0</v>
      </c>
      <c r="AN39" s="720"/>
      <c r="AO39" s="261">
        <f>$G39*AN39</f>
        <v>0</v>
      </c>
      <c r="AP39" s="426"/>
      <c r="AQ39" s="406">
        <f>$G39*AP39</f>
        <v>0</v>
      </c>
      <c r="AR39" s="426"/>
      <c r="AS39" s="406">
        <f>$G39*AR39</f>
        <v>0</v>
      </c>
      <c r="AT39" s="426"/>
      <c r="AU39" s="406">
        <f>$G39*AT39</f>
        <v>0</v>
      </c>
      <c r="AV39" s="426"/>
      <c r="AW39" s="406">
        <f>$G39*AV39</f>
        <v>0</v>
      </c>
      <c r="AX39" s="426"/>
      <c r="AY39" s="406">
        <f>$G39*AX39</f>
        <v>0</v>
      </c>
      <c r="AZ39" s="426">
        <v>0.5</v>
      </c>
      <c r="BA39" s="406">
        <f>$G39*AZ39</f>
        <v>63218.535000000003</v>
      </c>
      <c r="BB39" s="426"/>
      <c r="BC39" s="406">
        <f>$G39*BB39</f>
        <v>0</v>
      </c>
      <c r="BD39" s="426"/>
      <c r="BE39" s="406">
        <f>$G39*BD39</f>
        <v>0</v>
      </c>
      <c r="BF39" s="426"/>
      <c r="BG39" s="406">
        <f>$G39*BF39</f>
        <v>0</v>
      </c>
      <c r="BH39" s="426"/>
      <c r="BI39" s="406">
        <f>$G39*BH39</f>
        <v>0</v>
      </c>
      <c r="BJ39" s="426"/>
      <c r="BK39" s="406">
        <f>$G39*BJ39</f>
        <v>0</v>
      </c>
      <c r="BL39" s="724"/>
      <c r="BM39" s="406">
        <f>$G39*BL39</f>
        <v>0</v>
      </c>
      <c r="BN39" s="426"/>
      <c r="BO39" s="406">
        <f>$G39*BN39</f>
        <v>0</v>
      </c>
      <c r="BP39" s="426"/>
      <c r="BQ39" s="406">
        <f>$G39*BP39</f>
        <v>0</v>
      </c>
      <c r="BR39" s="426"/>
      <c r="BS39" s="406">
        <f>$G39*BR39</f>
        <v>0</v>
      </c>
      <c r="BT39" s="724"/>
      <c r="BU39" s="391">
        <f>$G39*BT39</f>
        <v>0</v>
      </c>
      <c r="BV39" s="380">
        <f t="shared" si="4"/>
        <v>0</v>
      </c>
      <c r="BW39" s="720">
        <f>Q39+BT39</f>
        <v>4.5</v>
      </c>
      <c r="BX39" s="257">
        <f>$G39*BW39</f>
        <v>568966.81500000006</v>
      </c>
      <c r="BY39" s="337">
        <f t="shared" si="5"/>
        <v>1</v>
      </c>
      <c r="BZ39" s="720">
        <f>F39-BW39</f>
        <v>0</v>
      </c>
      <c r="CA39" s="257">
        <f>$G39*BZ39</f>
        <v>0</v>
      </c>
    </row>
    <row r="40" spans="2:82" s="19" customFormat="1" ht="15" customHeight="1" outlineLevel="1" x14ac:dyDescent="0.25">
      <c r="B40" s="932" t="s">
        <v>146</v>
      </c>
      <c r="C40" s="933"/>
      <c r="D40" s="732" t="s">
        <v>185</v>
      </c>
      <c r="E40" s="733"/>
      <c r="F40" s="358"/>
      <c r="G40" s="359"/>
      <c r="H40" s="734">
        <f>SUM(H41,H43,H58,H60,H86)</f>
        <v>78499028.754900008</v>
      </c>
      <c r="I40" s="733"/>
      <c r="J40" s="358"/>
      <c r="K40" s="359"/>
      <c r="L40" s="734">
        <f>SUM(L41,L43,L58,L60,L86)</f>
        <v>0</v>
      </c>
      <c r="M40" s="733"/>
      <c r="N40" s="358"/>
      <c r="O40" s="359"/>
      <c r="P40" s="734">
        <f>SUM(P41,P43,P58,P60,P86)</f>
        <v>78499028.754900008</v>
      </c>
      <c r="Q40" s="361"/>
      <c r="R40" s="734">
        <f>SUM(R41,R43,R58,R60,R86)</f>
        <v>63156886.534075446</v>
      </c>
      <c r="S40" s="363">
        <f t="shared" si="3"/>
        <v>0.80455627968687593</v>
      </c>
      <c r="T40" s="735"/>
      <c r="U40" s="734">
        <f>SUM(U41,U43,U58,U60,U86)</f>
        <v>0</v>
      </c>
      <c r="V40" s="736"/>
      <c r="W40" s="734">
        <f>SUM(W41,W43,W58,W60,W86)</f>
        <v>0</v>
      </c>
      <c r="X40" s="736"/>
      <c r="Y40" s="734">
        <f>SUM(Y41,Y43,Y58,Y60,Y86)</f>
        <v>0</v>
      </c>
      <c r="Z40" s="736"/>
      <c r="AA40" s="734">
        <f>SUM(AA41,AA43,AA58,AA60,AA86,)</f>
        <v>2120885.4815475815</v>
      </c>
      <c r="AB40" s="736"/>
      <c r="AC40" s="734">
        <f>SUM(AC41,AC43,AC58,AC60,AC86,)</f>
        <v>748760.5513714687</v>
      </c>
      <c r="AD40" s="735"/>
      <c r="AE40" s="734">
        <f>SUM(AE41,AE43,AE58,AE60,AE86,)</f>
        <v>2672018.5330716418</v>
      </c>
      <c r="AF40" s="736"/>
      <c r="AG40" s="734">
        <f>SUM(AG41,AG43,AG58,AG60,AG86,)</f>
        <v>372094.9762851852</v>
      </c>
      <c r="AH40" s="736"/>
      <c r="AI40" s="734">
        <f>SUM(AI41,AI43,AI58,AI60,AI86,)</f>
        <v>5669958.6347824559</v>
      </c>
      <c r="AJ40" s="736"/>
      <c r="AK40" s="734">
        <f>SUM(AK41,AK43,AK58,AK60,AK86,)</f>
        <v>2819471.817311666</v>
      </c>
      <c r="AL40" s="736"/>
      <c r="AM40" s="734">
        <f>SUM(AM41,AM43,AM58,AM60,AM86,)</f>
        <v>2392237.8450782844</v>
      </c>
      <c r="AN40" s="736"/>
      <c r="AO40" s="361">
        <f>SUM(AO41,AO43,AO58,AO60,AO86,)</f>
        <v>1011879.4502647922</v>
      </c>
      <c r="AP40" s="427"/>
      <c r="AQ40" s="361">
        <f>SUM(AQ41,AQ43,AQ58,AQ60,AQ86,)</f>
        <v>4338828.0431039138</v>
      </c>
      <c r="AR40" s="427"/>
      <c r="AS40" s="361">
        <f>SUM(AS41,AS43,AS58,AS60,AS86,)</f>
        <v>2897991.4382591429</v>
      </c>
      <c r="AT40" s="427"/>
      <c r="AU40" s="361">
        <f>SUM(AU41,AU43,AU58,AU60,AU86,)</f>
        <v>2983166.8066825191</v>
      </c>
      <c r="AV40" s="427"/>
      <c r="AW40" s="361">
        <f>SUM(AW41,AW43,AW58,AW60,AW86,)</f>
        <v>3570457.6438580416</v>
      </c>
      <c r="AX40" s="427"/>
      <c r="AY40" s="361">
        <f>SUM(AY41,AY43,AY58,AY60,AY86,)</f>
        <v>4215883.4645460965</v>
      </c>
      <c r="AZ40" s="427"/>
      <c r="BA40" s="361">
        <f>SUM(BA41,BA43,BA58,BA60,BA86,)</f>
        <v>3633762.0691820984</v>
      </c>
      <c r="BB40" s="427"/>
      <c r="BC40" s="361">
        <f>SUM(BC41,BC43,BC58,BC60,BC86,)</f>
        <v>3888308.6964128674</v>
      </c>
      <c r="BD40" s="427"/>
      <c r="BE40" s="361">
        <f>SUM(BE41,BE43,BE58,BE60,BE86,)</f>
        <v>614600.87229811423</v>
      </c>
      <c r="BF40" s="427"/>
      <c r="BG40" s="361">
        <f>SUM(BG41,BG43,BG58,BG60,BG86,)</f>
        <v>4614117.6027627606</v>
      </c>
      <c r="BH40" s="427"/>
      <c r="BI40" s="361">
        <f>SUM(BI41,BI43,BI58,BI60,BI86,)</f>
        <v>3537625.874451329</v>
      </c>
      <c r="BJ40" s="427"/>
      <c r="BK40" s="361">
        <f>SUM(BK41,BK43,BK58,BK60,BK86,)</f>
        <v>4146808.703039079</v>
      </c>
      <c r="BL40" s="737"/>
      <c r="BM40" s="361">
        <f>SUM(BM41,BM43,BM58,BM60,BM86,)</f>
        <v>5804069.9152490115</v>
      </c>
      <c r="BN40" s="427"/>
      <c r="BO40" s="361">
        <f>SUM(BO41,BO43,BO58,BO60,BO86,)</f>
        <v>1103958.1145173912</v>
      </c>
      <c r="BP40" s="427"/>
      <c r="BQ40" s="361">
        <f>SUM(BQ41,BQ43,BQ58,BQ60,BQ86,)</f>
        <v>0</v>
      </c>
      <c r="BR40" s="427"/>
      <c r="BS40" s="361">
        <f>SUM(BS41,BS43,BS58,BS60,BS86,)</f>
        <v>0</v>
      </c>
      <c r="BT40" s="737"/>
      <c r="BU40" s="738">
        <f>SUM(BU41,BU43,BU58,BU60,BU86)</f>
        <v>4332994.8759560175</v>
      </c>
      <c r="BV40" s="381">
        <f t="shared" si="4"/>
        <v>5.5198069895680671E-2</v>
      </c>
      <c r="BW40" s="736"/>
      <c r="BX40" s="734">
        <f>SUM(BX41,BX43,BX58,BX60,BX86)</f>
        <v>67489881.408031464</v>
      </c>
      <c r="BY40" s="363">
        <f t="shared" si="5"/>
        <v>0.85975434955707852</v>
      </c>
      <c r="BZ40" s="736"/>
      <c r="CA40" s="734">
        <f>SUM(CA41,CA43,CA58,CA60,CA86)</f>
        <v>11009147.346868543</v>
      </c>
      <c r="CD40" s="52"/>
    </row>
    <row r="41" spans="2:82" s="19" customFormat="1" ht="15" customHeight="1" outlineLevel="2" x14ac:dyDescent="0.25">
      <c r="B41" s="934" t="s">
        <v>147</v>
      </c>
      <c r="C41" s="935"/>
      <c r="D41" s="725" t="s">
        <v>148</v>
      </c>
      <c r="E41" s="726"/>
      <c r="F41" s="347"/>
      <c r="G41" s="348"/>
      <c r="H41" s="349">
        <f>SUM(H42:H42)</f>
        <v>1580463.375</v>
      </c>
      <c r="I41" s="726"/>
      <c r="J41" s="347"/>
      <c r="K41" s="348"/>
      <c r="L41" s="349">
        <f>SUM(L42:L42)</f>
        <v>0</v>
      </c>
      <c r="M41" s="726"/>
      <c r="N41" s="347"/>
      <c r="O41" s="348"/>
      <c r="P41" s="349">
        <f>SUM(P42:P42)</f>
        <v>1580463.375</v>
      </c>
      <c r="Q41" s="350"/>
      <c r="R41" s="349">
        <f>SUM(R42:R42)</f>
        <v>1327589.2350000001</v>
      </c>
      <c r="S41" s="351">
        <f t="shared" si="3"/>
        <v>0.84000000000000008</v>
      </c>
      <c r="T41" s="727"/>
      <c r="U41" s="349">
        <f>SUM(U42:U42)</f>
        <v>0</v>
      </c>
      <c r="V41" s="728"/>
      <c r="W41" s="349">
        <f>SUM(W42:W42)</f>
        <v>0</v>
      </c>
      <c r="X41" s="728"/>
      <c r="Y41" s="349">
        <f>SUM(Y42:Y42)</f>
        <v>0</v>
      </c>
      <c r="Z41" s="728"/>
      <c r="AA41" s="349">
        <f>SUM(AA42:AA42)</f>
        <v>0</v>
      </c>
      <c r="AB41" s="728"/>
      <c r="AC41" s="349">
        <f>SUM(AC42:AC42)</f>
        <v>0</v>
      </c>
      <c r="AD41" s="727"/>
      <c r="AE41" s="349">
        <f>SUM(AE42:AE42)</f>
        <v>0</v>
      </c>
      <c r="AF41" s="728"/>
      <c r="AG41" s="349">
        <f>SUM(AG42:AG42)</f>
        <v>126437.07</v>
      </c>
      <c r="AH41" s="728"/>
      <c r="AI41" s="349">
        <f>SUM(AI42:AI42)</f>
        <v>0</v>
      </c>
      <c r="AJ41" s="728"/>
      <c r="AK41" s="349">
        <f>SUM(AK42:AK42)</f>
        <v>126437.07</v>
      </c>
      <c r="AL41" s="728"/>
      <c r="AM41" s="349">
        <f>SUM(AM42:AM42)</f>
        <v>0</v>
      </c>
      <c r="AN41" s="728"/>
      <c r="AO41" s="350">
        <f>SUM(AO42:AO42)</f>
        <v>126437.07</v>
      </c>
      <c r="AP41" s="425"/>
      <c r="AQ41" s="350">
        <f>SUM(AQ42:AQ42)</f>
        <v>0</v>
      </c>
      <c r="AR41" s="425"/>
      <c r="AS41" s="350">
        <f>SUM(AS42:AS42)</f>
        <v>126437.07</v>
      </c>
      <c r="AT41" s="425"/>
      <c r="AU41" s="350">
        <f>SUM(AU42:AU42)</f>
        <v>0</v>
      </c>
      <c r="AV41" s="425"/>
      <c r="AW41" s="350">
        <f>SUM(AW42:AW42)</f>
        <v>126437.07</v>
      </c>
      <c r="AX41" s="425"/>
      <c r="AY41" s="350">
        <f>SUM(AY42:AY42)</f>
        <v>0</v>
      </c>
      <c r="AZ41" s="425"/>
      <c r="BA41" s="350">
        <f>SUM(BA42:BA42)</f>
        <v>189655.60500000001</v>
      </c>
      <c r="BB41" s="425"/>
      <c r="BC41" s="350">
        <f>SUM(BC42:BC42)</f>
        <v>0</v>
      </c>
      <c r="BD41" s="425"/>
      <c r="BE41" s="350">
        <f>SUM(BE42:BE42)</f>
        <v>126437.07</v>
      </c>
      <c r="BF41" s="425"/>
      <c r="BG41" s="350">
        <f>SUM(BG42:BG42)</f>
        <v>126437.07</v>
      </c>
      <c r="BH41" s="425"/>
      <c r="BI41" s="350">
        <f>SUM(BI42:BI42)</f>
        <v>0</v>
      </c>
      <c r="BJ41" s="425"/>
      <c r="BK41" s="350">
        <f>SUM(BK42:BK42)</f>
        <v>126437.07</v>
      </c>
      <c r="BL41" s="729"/>
      <c r="BM41" s="350">
        <f>SUM(BM42:BM42)</f>
        <v>0</v>
      </c>
      <c r="BN41" s="425"/>
      <c r="BO41" s="350">
        <f>SUM(BO42:BO42)</f>
        <v>126437.07</v>
      </c>
      <c r="BP41" s="425"/>
      <c r="BQ41" s="350">
        <f>SUM(BQ42:BQ42)</f>
        <v>0</v>
      </c>
      <c r="BR41" s="425"/>
      <c r="BS41" s="350">
        <f>SUM(BS42:BS42)</f>
        <v>0</v>
      </c>
      <c r="BT41" s="729"/>
      <c r="BU41" s="389">
        <f>SUM(BU42:BU42)</f>
        <v>0</v>
      </c>
      <c r="BV41" s="379">
        <f t="shared" si="4"/>
        <v>0</v>
      </c>
      <c r="BW41" s="728"/>
      <c r="BX41" s="349">
        <f>SUM(BX42:BX42)</f>
        <v>1327589.2350000001</v>
      </c>
      <c r="BY41" s="351">
        <f t="shared" si="5"/>
        <v>0.84000000000000008</v>
      </c>
      <c r="BZ41" s="728"/>
      <c r="CA41" s="349">
        <f>SUM(CA42:CA42)</f>
        <v>252874.14</v>
      </c>
      <c r="CD41" s="52"/>
    </row>
    <row r="42" spans="2:82" s="15" customFormat="1" ht="150" outlineLevel="3" x14ac:dyDescent="0.2">
      <c r="B42" s="330"/>
      <c r="C42" s="331"/>
      <c r="D42" s="433" t="s">
        <v>130</v>
      </c>
      <c r="E42" s="333" t="s">
        <v>131</v>
      </c>
      <c r="F42" s="334">
        <v>12.5</v>
      </c>
      <c r="G42" s="434">
        <v>126437.07</v>
      </c>
      <c r="H42" s="435">
        <f>F42*G42</f>
        <v>1580463.375</v>
      </c>
      <c r="I42" s="333"/>
      <c r="J42" s="334"/>
      <c r="K42" s="434"/>
      <c r="L42" s="435"/>
      <c r="M42" s="333" t="s">
        <v>131</v>
      </c>
      <c r="N42" s="334">
        <v>12.5</v>
      </c>
      <c r="O42" s="434">
        <v>126437.07</v>
      </c>
      <c r="P42" s="435">
        <f>N42*O42</f>
        <v>1580463.375</v>
      </c>
      <c r="Q42" s="336">
        <f>+T42+V42+X42+Z42+AB42+AD42+AF42+AH42+AJ42+AL42+AN42+AP42+AR42+AT42+AV42+AZ42+BB42+BD42+BF42+BH42+BJ42+BL42+BN42+BP42</f>
        <v>10.5</v>
      </c>
      <c r="R42" s="435">
        <f>$G42*Q42</f>
        <v>1327589.2350000001</v>
      </c>
      <c r="S42" s="437">
        <f t="shared" si="3"/>
        <v>0.84000000000000008</v>
      </c>
      <c r="T42" s="338">
        <v>0</v>
      </c>
      <c r="U42" s="435">
        <f>$G42*T42</f>
        <v>0</v>
      </c>
      <c r="V42" s="336">
        <v>0</v>
      </c>
      <c r="W42" s="435">
        <f>$G42*V42</f>
        <v>0</v>
      </c>
      <c r="X42" s="336">
        <v>0</v>
      </c>
      <c r="Y42" s="435">
        <f>$G42*X42</f>
        <v>0</v>
      </c>
      <c r="Z42" s="336">
        <v>0</v>
      </c>
      <c r="AA42" s="435">
        <f>$G42*Z42</f>
        <v>0</v>
      </c>
      <c r="AB42" s="336">
        <v>0</v>
      </c>
      <c r="AC42" s="435">
        <f>$G42*AB42</f>
        <v>0</v>
      </c>
      <c r="AD42" s="438"/>
      <c r="AE42" s="435">
        <f>$G42*AD42</f>
        <v>0</v>
      </c>
      <c r="AF42" s="336">
        <v>1</v>
      </c>
      <c r="AG42" s="435">
        <f>$G42*AF42</f>
        <v>126437.07</v>
      </c>
      <c r="AH42" s="336"/>
      <c r="AI42" s="435">
        <f>$G42*AH42</f>
        <v>0</v>
      </c>
      <c r="AJ42" s="336">
        <v>1</v>
      </c>
      <c r="AK42" s="435">
        <f>$G42*AJ42</f>
        <v>126437.07</v>
      </c>
      <c r="AL42" s="336"/>
      <c r="AM42" s="435">
        <f>$G42*AL42</f>
        <v>0</v>
      </c>
      <c r="AN42" s="336">
        <v>1</v>
      </c>
      <c r="AO42" s="436">
        <f>$G42*AN42</f>
        <v>126437.07</v>
      </c>
      <c r="AP42" s="439"/>
      <c r="AQ42" s="440">
        <f>$G42*AP42</f>
        <v>0</v>
      </c>
      <c r="AR42" s="439">
        <v>1</v>
      </c>
      <c r="AS42" s="440">
        <f>$G42*AR42</f>
        <v>126437.07</v>
      </c>
      <c r="AT42" s="439"/>
      <c r="AU42" s="440">
        <f>$G42*AT42</f>
        <v>0</v>
      </c>
      <c r="AV42" s="439">
        <v>1</v>
      </c>
      <c r="AW42" s="440">
        <f>$G42*AV42</f>
        <v>126437.07</v>
      </c>
      <c r="AX42" s="439"/>
      <c r="AY42" s="440">
        <f>$G42*AX42</f>
        <v>0</v>
      </c>
      <c r="AZ42" s="439">
        <v>1.5</v>
      </c>
      <c r="BA42" s="440">
        <f>$G42*AZ42</f>
        <v>189655.60500000001</v>
      </c>
      <c r="BB42" s="439"/>
      <c r="BC42" s="440">
        <f>$G42*BB42</f>
        <v>0</v>
      </c>
      <c r="BD42" s="439">
        <v>1</v>
      </c>
      <c r="BE42" s="440">
        <f>$G42*BD42</f>
        <v>126437.07</v>
      </c>
      <c r="BF42" s="439">
        <v>1</v>
      </c>
      <c r="BG42" s="440">
        <f>$G42*BF42</f>
        <v>126437.07</v>
      </c>
      <c r="BH42" s="439"/>
      <c r="BI42" s="440">
        <f>$G42*BH42</f>
        <v>0</v>
      </c>
      <c r="BJ42" s="439">
        <v>1</v>
      </c>
      <c r="BK42" s="440">
        <f>$G42*BJ42</f>
        <v>126437.07</v>
      </c>
      <c r="BL42" s="390"/>
      <c r="BM42" s="440">
        <f>$G42*BL42</f>
        <v>0</v>
      </c>
      <c r="BN42" s="439">
        <v>1</v>
      </c>
      <c r="BO42" s="440">
        <f>$G42*BN42</f>
        <v>126437.07</v>
      </c>
      <c r="BP42" s="439"/>
      <c r="BQ42" s="440">
        <f>$G42*BP42</f>
        <v>0</v>
      </c>
      <c r="BR42" s="439"/>
      <c r="BS42" s="440">
        <f>$G42*BR42</f>
        <v>0</v>
      </c>
      <c r="BT42" s="390"/>
      <c r="BU42" s="441">
        <f>$G42*BT42</f>
        <v>0</v>
      </c>
      <c r="BV42" s="442">
        <f t="shared" si="4"/>
        <v>0</v>
      </c>
      <c r="BW42" s="336">
        <f>Q42+BT42</f>
        <v>10.5</v>
      </c>
      <c r="BX42" s="435">
        <f>$G42*BW42</f>
        <v>1327589.2350000001</v>
      </c>
      <c r="BY42" s="437">
        <f t="shared" si="5"/>
        <v>0.84000000000000008</v>
      </c>
      <c r="BZ42" s="336">
        <f>F42-BW42</f>
        <v>2</v>
      </c>
      <c r="CA42" s="435">
        <f>$G42*BZ42</f>
        <v>252874.14</v>
      </c>
    </row>
    <row r="43" spans="2:82" s="19" customFormat="1" ht="15" customHeight="1" outlineLevel="2" x14ac:dyDescent="0.25">
      <c r="B43" s="934" t="s">
        <v>149</v>
      </c>
      <c r="C43" s="935"/>
      <c r="D43" s="725" t="s">
        <v>150</v>
      </c>
      <c r="E43" s="726"/>
      <c r="F43" s="347"/>
      <c r="G43" s="348"/>
      <c r="H43" s="349">
        <f>SUM(H44:H57)</f>
        <v>6392381.3899000008</v>
      </c>
      <c r="I43" s="726"/>
      <c r="J43" s="347"/>
      <c r="K43" s="348"/>
      <c r="L43" s="349">
        <f>SUM(L44:L57)</f>
        <v>0</v>
      </c>
      <c r="M43" s="726"/>
      <c r="N43" s="347"/>
      <c r="O43" s="348"/>
      <c r="P43" s="349">
        <f>SUM(P44:P57)</f>
        <v>6392381.3899000008</v>
      </c>
      <c r="Q43" s="350"/>
      <c r="R43" s="349">
        <f>SUM(R44:R57)</f>
        <v>5603966.3077913057</v>
      </c>
      <c r="S43" s="351">
        <f t="shared" si="3"/>
        <v>0.87666332247409462</v>
      </c>
      <c r="T43" s="727"/>
      <c r="U43" s="349">
        <f>SUM(U44:U57)</f>
        <v>0</v>
      </c>
      <c r="V43" s="728"/>
      <c r="W43" s="349">
        <f>SUM(W44:W57)</f>
        <v>0</v>
      </c>
      <c r="X43" s="728"/>
      <c r="Y43" s="349">
        <f>SUM(Y44:Y57)</f>
        <v>0</v>
      </c>
      <c r="Z43" s="728"/>
      <c r="AA43" s="349">
        <f>SUM(AA44:AA57)</f>
        <v>336428.80440000002</v>
      </c>
      <c r="AB43" s="728"/>
      <c r="AC43" s="349">
        <f>SUM(AC44:AC57)</f>
        <v>207101.41037037037</v>
      </c>
      <c r="AD43" s="727"/>
      <c r="AE43" s="349">
        <f>SUM(AE44:AE57)</f>
        <v>0</v>
      </c>
      <c r="AF43" s="728"/>
      <c r="AG43" s="349">
        <f>SUM(AG44:AG57)</f>
        <v>187657.90628518519</v>
      </c>
      <c r="AH43" s="728"/>
      <c r="AI43" s="349">
        <f>SUM(AI44:AI57)</f>
        <v>224285.86960000001</v>
      </c>
      <c r="AJ43" s="728"/>
      <c r="AK43" s="349">
        <f>SUM(AK44:AK57)</f>
        <v>559939.00297536235</v>
      </c>
      <c r="AL43" s="728"/>
      <c r="AM43" s="349">
        <f>SUM(AM44:AM57)</f>
        <v>0</v>
      </c>
      <c r="AN43" s="728"/>
      <c r="AO43" s="350">
        <f>SUM(AO44:AO57)</f>
        <v>321946.28954500007</v>
      </c>
      <c r="AP43" s="425"/>
      <c r="AQ43" s="350">
        <f>SUM(AQ44:AQ57)</f>
        <v>151765.11494388888</v>
      </c>
      <c r="AR43" s="425"/>
      <c r="AS43" s="350">
        <f>SUM(AS44:AS57)</f>
        <v>405181.56719013117</v>
      </c>
      <c r="AT43" s="425"/>
      <c r="AU43" s="350">
        <f>SUM(AU44:AU57)</f>
        <v>202234.41676397517</v>
      </c>
      <c r="AV43" s="425"/>
      <c r="AW43" s="350">
        <f>SUM(AW44:AW57)</f>
        <v>551704.97600000002</v>
      </c>
      <c r="AX43" s="425"/>
      <c r="AY43" s="350">
        <f>SUM(AY44:AY57)</f>
        <v>341100.91707692301</v>
      </c>
      <c r="AZ43" s="425"/>
      <c r="BA43" s="350">
        <f>SUM(BA44:BA57)</f>
        <v>240679.32334615386</v>
      </c>
      <c r="BB43" s="425"/>
      <c r="BC43" s="350">
        <f>SUM(BC44:BC57)</f>
        <v>135393.66457692307</v>
      </c>
      <c r="BD43" s="425"/>
      <c r="BE43" s="350">
        <f>SUM(BE44:BE57)</f>
        <v>0</v>
      </c>
      <c r="BF43" s="425"/>
      <c r="BG43" s="350">
        <f>SUM(BG44:BG57)</f>
        <v>676750.17949999997</v>
      </c>
      <c r="BH43" s="425"/>
      <c r="BI43" s="350">
        <f>SUM(BI44:BI57)</f>
        <v>202524.47261538461</v>
      </c>
      <c r="BJ43" s="425"/>
      <c r="BK43" s="350">
        <f>SUM(BK44:BK57)</f>
        <v>253155.59076923077</v>
      </c>
      <c r="BL43" s="729"/>
      <c r="BM43" s="350">
        <f>SUM(BM44:BM57)</f>
        <v>251010.3131153846</v>
      </c>
      <c r="BN43" s="425"/>
      <c r="BO43" s="350">
        <f>SUM(BO44:BO57)</f>
        <v>355106.48871739127</v>
      </c>
      <c r="BP43" s="425"/>
      <c r="BQ43" s="350">
        <f>SUM(BQ44:BQ57)</f>
        <v>0</v>
      </c>
      <c r="BR43" s="425"/>
      <c r="BS43" s="350">
        <f>SUM(BS44:BS57)</f>
        <v>0</v>
      </c>
      <c r="BT43" s="729"/>
      <c r="BU43" s="389">
        <f>SUM(BU44:BU57)</f>
        <v>328596.90049999999</v>
      </c>
      <c r="BV43" s="379">
        <f t="shared" si="4"/>
        <v>5.1404457972295738E-2</v>
      </c>
      <c r="BW43" s="728"/>
      <c r="BX43" s="349">
        <f>SUM(BX44:BX57)</f>
        <v>5932563.2082913052</v>
      </c>
      <c r="BY43" s="351">
        <f t="shared" si="5"/>
        <v>0.92806778044639027</v>
      </c>
      <c r="BZ43" s="728"/>
      <c r="CA43" s="349">
        <f>SUM(CA44:CA57)</f>
        <v>459818.18160869571</v>
      </c>
      <c r="CD43" s="52"/>
    </row>
    <row r="44" spans="2:82" s="15" customFormat="1" ht="90.75" customHeight="1" outlineLevel="3" x14ac:dyDescent="0.2">
      <c r="B44" s="715"/>
      <c r="C44" s="716"/>
      <c r="D44" s="717" t="s">
        <v>151</v>
      </c>
      <c r="E44" s="718" t="s">
        <v>79</v>
      </c>
      <c r="F44" s="719">
        <v>27</v>
      </c>
      <c r="G44" s="434">
        <v>28035.733700000001</v>
      </c>
      <c r="H44" s="435">
        <f t="shared" ref="H44:H57" si="6">F44*G44</f>
        <v>756964.80989999999</v>
      </c>
      <c r="I44" s="718"/>
      <c r="J44" s="719"/>
      <c r="K44" s="434"/>
      <c r="L44" s="435"/>
      <c r="M44" s="718" t="s">
        <v>79</v>
      </c>
      <c r="N44" s="719">
        <v>27</v>
      </c>
      <c r="O44" s="434">
        <v>28035.733700000001</v>
      </c>
      <c r="P44" s="435">
        <f t="shared" ref="P44:P57" si="7">N44*O44</f>
        <v>756964.80989999999</v>
      </c>
      <c r="Q44" s="720">
        <f>+T44+V44+X44+Z44+AB44+AD44+AF44+AH44+AJ44+AL44+AN44+AP44+AR44+AT44+AV44+AX44+AZ44+BB44+BD44+BF44+BH44+BJ44+BL44</f>
        <v>27</v>
      </c>
      <c r="R44" s="435">
        <f>$G44*Q44</f>
        <v>756964.80989999999</v>
      </c>
      <c r="S44" s="437">
        <f t="shared" si="3"/>
        <v>1</v>
      </c>
      <c r="T44" s="721"/>
      <c r="U44" s="435">
        <f>$G44*T44</f>
        <v>0</v>
      </c>
      <c r="V44" s="720"/>
      <c r="W44" s="435">
        <f>$G44*V44</f>
        <v>0</v>
      </c>
      <c r="X44" s="720"/>
      <c r="Y44" s="435">
        <f>$G44*X44</f>
        <v>0</v>
      </c>
      <c r="Z44" s="720">
        <v>12</v>
      </c>
      <c r="AA44" s="435">
        <f t="shared" ref="AA44:AA57" si="8">$G44*Z44</f>
        <v>336428.80440000002</v>
      </c>
      <c r="AB44" s="720"/>
      <c r="AC44" s="435">
        <f t="shared" ref="AC44:AC57" si="9">$G44*AB44</f>
        <v>0</v>
      </c>
      <c r="AD44" s="722"/>
      <c r="AE44" s="435">
        <f>$G44*AD44</f>
        <v>0</v>
      </c>
      <c r="AF44" s="720">
        <v>3</v>
      </c>
      <c r="AG44" s="435">
        <f>$G44*AF44</f>
        <v>84107.201100000006</v>
      </c>
      <c r="AH44" s="720">
        <v>8</v>
      </c>
      <c r="AI44" s="435">
        <f>$G44*AH44</f>
        <v>224285.86960000001</v>
      </c>
      <c r="AJ44" s="720">
        <v>1</v>
      </c>
      <c r="AK44" s="435">
        <f>$G44*AJ44</f>
        <v>28035.733700000001</v>
      </c>
      <c r="AL44" s="720"/>
      <c r="AM44" s="435">
        <f>$G44*AL44</f>
        <v>0</v>
      </c>
      <c r="AN44" s="720">
        <v>2.85</v>
      </c>
      <c r="AO44" s="436">
        <f t="shared" ref="AO44:AO57" si="10">$G44*AN44</f>
        <v>79901.841045000008</v>
      </c>
      <c r="AP44" s="439">
        <v>0.15</v>
      </c>
      <c r="AQ44" s="440">
        <f t="shared" ref="AQ44:AQ57" si="11">$G44*AP44</f>
        <v>4205.3600550000001</v>
      </c>
      <c r="AR44" s="439"/>
      <c r="AS44" s="440">
        <f t="shared" ref="AS44:AS57" si="12">$G44*AR44</f>
        <v>0</v>
      </c>
      <c r="AT44" s="439"/>
      <c r="AU44" s="440">
        <f t="shared" ref="AU44:AU57" si="13">$G44*AT44</f>
        <v>0</v>
      </c>
      <c r="AV44" s="439"/>
      <c r="AW44" s="440">
        <f t="shared" ref="AW44:AW57" si="14">$G44*AV44</f>
        <v>0</v>
      </c>
      <c r="AX44" s="439"/>
      <c r="AY44" s="440">
        <f t="shared" ref="AY44:AY57" si="15">$G44*AX44</f>
        <v>0</v>
      </c>
      <c r="AZ44" s="439"/>
      <c r="BA44" s="440">
        <f t="shared" ref="BA44:BA57" si="16">$G44*AZ44</f>
        <v>0</v>
      </c>
      <c r="BB44" s="439"/>
      <c r="BC44" s="440">
        <f t="shared" ref="BC44:BC57" si="17">$G44*BB44</f>
        <v>0</v>
      </c>
      <c r="BD44" s="439"/>
      <c r="BE44" s="440">
        <f t="shared" ref="BE44:BE57" si="18">$G44*BD44</f>
        <v>0</v>
      </c>
      <c r="BF44" s="439"/>
      <c r="BG44" s="440">
        <f t="shared" ref="BG44:BG57" si="19">$G44*BF44</f>
        <v>0</v>
      </c>
      <c r="BH44" s="439"/>
      <c r="BI44" s="440">
        <f t="shared" ref="BI44:BI57" si="20">$G44*BH44</f>
        <v>0</v>
      </c>
      <c r="BJ44" s="439"/>
      <c r="BK44" s="440">
        <f t="shared" ref="BK44:BK57" si="21">$G44*BJ44</f>
        <v>0</v>
      </c>
      <c r="BL44" s="724"/>
      <c r="BM44" s="440">
        <f t="shared" ref="BM44:BM57" si="22">$G44*BL44</f>
        <v>0</v>
      </c>
      <c r="BN44" s="439"/>
      <c r="BO44" s="440">
        <f t="shared" ref="BO44:BO57" si="23">$G44*BN44</f>
        <v>0</v>
      </c>
      <c r="BP44" s="439"/>
      <c r="BQ44" s="440">
        <f t="shared" ref="BQ44:BQ57" si="24">$G44*BP44</f>
        <v>0</v>
      </c>
      <c r="BR44" s="439"/>
      <c r="BS44" s="440">
        <f t="shared" ref="BS44:BS57" si="25">$G44*BR44</f>
        <v>0</v>
      </c>
      <c r="BT44" s="724"/>
      <c r="BU44" s="441">
        <f t="shared" ref="BU44:BU57" si="26">$G44*BT44</f>
        <v>0</v>
      </c>
      <c r="BV44" s="442">
        <f t="shared" si="4"/>
        <v>0</v>
      </c>
      <c r="BW44" s="720">
        <f t="shared" ref="BW44:BW57" si="27">Q44+BT44</f>
        <v>27</v>
      </c>
      <c r="BX44" s="435">
        <f t="shared" ref="BX44:BX57" si="28">$G44*BW44</f>
        <v>756964.80989999999</v>
      </c>
      <c r="BY44" s="437">
        <f t="shared" si="5"/>
        <v>1</v>
      </c>
      <c r="BZ44" s="720">
        <f t="shared" ref="BZ44:BZ57" si="29">F44-BW44</f>
        <v>0</v>
      </c>
      <c r="CA44" s="435">
        <f t="shared" ref="CA44:CA57" si="30">$G44*BZ44</f>
        <v>0</v>
      </c>
    </row>
    <row r="45" spans="2:82" s="15" customFormat="1" ht="90.75" customHeight="1" outlineLevel="3" x14ac:dyDescent="0.2">
      <c r="B45" s="715"/>
      <c r="C45" s="716"/>
      <c r="D45" s="717" t="s">
        <v>152</v>
      </c>
      <c r="E45" s="718" t="s">
        <v>79</v>
      </c>
      <c r="F45" s="719">
        <v>27</v>
      </c>
      <c r="G45" s="434">
        <v>25887.676296296297</v>
      </c>
      <c r="H45" s="435">
        <f t="shared" si="6"/>
        <v>698967.26</v>
      </c>
      <c r="I45" s="718"/>
      <c r="J45" s="719"/>
      <c r="K45" s="434"/>
      <c r="L45" s="435"/>
      <c r="M45" s="718" t="s">
        <v>79</v>
      </c>
      <c r="N45" s="719">
        <v>27</v>
      </c>
      <c r="O45" s="434">
        <v>25887.676296296297</v>
      </c>
      <c r="P45" s="435">
        <f t="shared" si="7"/>
        <v>698967.26</v>
      </c>
      <c r="Q45" s="720">
        <f t="shared" ref="Q45:Q57" si="31">+T45+V45+X45+Z45+AB45+AD45+AF45+AH45+AJ45+AL45+AN45+AP45+AR45+AT45+AV45+AX45+AZ45+BB45+BD45+BF45+BH45+BJ45+BL45</f>
        <v>27</v>
      </c>
      <c r="R45" s="435">
        <f t="shared" ref="R45:R57" si="32">$G45*Q45</f>
        <v>698967.26</v>
      </c>
      <c r="S45" s="437">
        <f t="shared" si="3"/>
        <v>1</v>
      </c>
      <c r="T45" s="721"/>
      <c r="U45" s="435">
        <f t="shared" ref="U45:U57" si="33">$G45*T45</f>
        <v>0</v>
      </c>
      <c r="V45" s="720"/>
      <c r="W45" s="435">
        <f t="shared" ref="W45:Y57" si="34">$G45*V45</f>
        <v>0</v>
      </c>
      <c r="X45" s="720"/>
      <c r="Y45" s="435">
        <f t="shared" si="34"/>
        <v>0</v>
      </c>
      <c r="Z45" s="720"/>
      <c r="AA45" s="435">
        <f t="shared" si="8"/>
        <v>0</v>
      </c>
      <c r="AB45" s="720">
        <v>8</v>
      </c>
      <c r="AC45" s="435">
        <f t="shared" si="9"/>
        <v>207101.41037037037</v>
      </c>
      <c r="AD45" s="722"/>
      <c r="AE45" s="435">
        <f t="shared" ref="AE45:AE57" si="35">$G45*AD45</f>
        <v>0</v>
      </c>
      <c r="AF45" s="720">
        <v>4</v>
      </c>
      <c r="AG45" s="435">
        <f t="shared" ref="AG45:AG57" si="36">$G45*AF45</f>
        <v>103550.70518518519</v>
      </c>
      <c r="AH45" s="720"/>
      <c r="AI45" s="435">
        <f t="shared" ref="AI45:AI57" si="37">$G45*AH45</f>
        <v>0</v>
      </c>
      <c r="AJ45" s="720">
        <v>9</v>
      </c>
      <c r="AK45" s="435">
        <f t="shared" ref="AK45:AK57" si="38">$G45*AJ45</f>
        <v>232989.08666666667</v>
      </c>
      <c r="AL45" s="720"/>
      <c r="AM45" s="435">
        <f t="shared" ref="AM45:AM57" si="39">$G45*AL45</f>
        <v>0</v>
      </c>
      <c r="AN45" s="720"/>
      <c r="AO45" s="436">
        <f t="shared" si="10"/>
        <v>0</v>
      </c>
      <c r="AP45" s="439">
        <v>5.7</v>
      </c>
      <c r="AQ45" s="440">
        <f t="shared" si="11"/>
        <v>147559.75488888889</v>
      </c>
      <c r="AR45" s="439">
        <v>0.30000000000000071</v>
      </c>
      <c r="AS45" s="440">
        <f t="shared" si="12"/>
        <v>7766.3028888889075</v>
      </c>
      <c r="AT45" s="439"/>
      <c r="AU45" s="440">
        <f t="shared" si="13"/>
        <v>0</v>
      </c>
      <c r="AV45" s="439"/>
      <c r="AW45" s="440">
        <f t="shared" si="14"/>
        <v>0</v>
      </c>
      <c r="AX45" s="439"/>
      <c r="AY45" s="440">
        <f t="shared" si="15"/>
        <v>0</v>
      </c>
      <c r="AZ45" s="439"/>
      <c r="BA45" s="440">
        <f t="shared" si="16"/>
        <v>0</v>
      </c>
      <c r="BB45" s="439"/>
      <c r="BC45" s="440">
        <f t="shared" si="17"/>
        <v>0</v>
      </c>
      <c r="BD45" s="439"/>
      <c r="BE45" s="440">
        <f t="shared" si="18"/>
        <v>0</v>
      </c>
      <c r="BF45" s="439"/>
      <c r="BG45" s="440">
        <f t="shared" si="19"/>
        <v>0</v>
      </c>
      <c r="BH45" s="439"/>
      <c r="BI45" s="440">
        <f t="shared" si="20"/>
        <v>0</v>
      </c>
      <c r="BJ45" s="439"/>
      <c r="BK45" s="440">
        <f t="shared" si="21"/>
        <v>0</v>
      </c>
      <c r="BL45" s="724"/>
      <c r="BM45" s="440">
        <f t="shared" si="22"/>
        <v>0</v>
      </c>
      <c r="BN45" s="439"/>
      <c r="BO45" s="440">
        <f t="shared" si="23"/>
        <v>0</v>
      </c>
      <c r="BP45" s="439"/>
      <c r="BQ45" s="440">
        <f t="shared" si="24"/>
        <v>0</v>
      </c>
      <c r="BR45" s="439"/>
      <c r="BS45" s="440">
        <f t="shared" si="25"/>
        <v>0</v>
      </c>
      <c r="BT45" s="724"/>
      <c r="BU45" s="441">
        <f t="shared" si="26"/>
        <v>0</v>
      </c>
      <c r="BV45" s="442">
        <f t="shared" si="4"/>
        <v>0</v>
      </c>
      <c r="BW45" s="720">
        <f t="shared" si="27"/>
        <v>27</v>
      </c>
      <c r="BX45" s="435">
        <f t="shared" si="28"/>
        <v>698967.26</v>
      </c>
      <c r="BY45" s="437">
        <f t="shared" si="5"/>
        <v>1</v>
      </c>
      <c r="BZ45" s="720">
        <f t="shared" si="29"/>
        <v>0</v>
      </c>
      <c r="CA45" s="435">
        <f t="shared" si="30"/>
        <v>0</v>
      </c>
    </row>
    <row r="46" spans="2:82" s="15" customFormat="1" ht="90.75" customHeight="1" outlineLevel="3" x14ac:dyDescent="0.2">
      <c r="B46" s="330"/>
      <c r="C46" s="331"/>
      <c r="D46" s="433" t="s">
        <v>153</v>
      </c>
      <c r="E46" s="333" t="s">
        <v>79</v>
      </c>
      <c r="F46" s="334">
        <v>23</v>
      </c>
      <c r="G46" s="434">
        <v>33212.686956521742</v>
      </c>
      <c r="H46" s="435">
        <f t="shared" si="6"/>
        <v>763891.8</v>
      </c>
      <c r="I46" s="333"/>
      <c r="J46" s="334"/>
      <c r="K46" s="434"/>
      <c r="L46" s="435"/>
      <c r="M46" s="333" t="s">
        <v>79</v>
      </c>
      <c r="N46" s="334">
        <v>23</v>
      </c>
      <c r="O46" s="434">
        <v>33212.686956521742</v>
      </c>
      <c r="P46" s="435">
        <f t="shared" si="7"/>
        <v>763891.8</v>
      </c>
      <c r="Q46" s="336">
        <f>+T46+V46+X46+Z46+AB46+AD46+AF46+AH46+AJ46+AL46+AN46+AP46+AR46+AT46+AV46+AX46+AZ46+BB46+BD46+BF46+BH46+BJ46+BL46+BN46</f>
        <v>20.9</v>
      </c>
      <c r="R46" s="435">
        <f t="shared" si="32"/>
        <v>694145.15739130438</v>
      </c>
      <c r="S46" s="437">
        <f t="shared" si="3"/>
        <v>0.90869565217391302</v>
      </c>
      <c r="T46" s="338"/>
      <c r="U46" s="435">
        <f t="shared" si="33"/>
        <v>0</v>
      </c>
      <c r="V46" s="336"/>
      <c r="W46" s="435">
        <f t="shared" si="34"/>
        <v>0</v>
      </c>
      <c r="X46" s="336"/>
      <c r="Y46" s="435">
        <f t="shared" si="34"/>
        <v>0</v>
      </c>
      <c r="Z46" s="336"/>
      <c r="AA46" s="435">
        <f t="shared" si="8"/>
        <v>0</v>
      </c>
      <c r="AB46" s="336"/>
      <c r="AC46" s="435">
        <f t="shared" si="9"/>
        <v>0</v>
      </c>
      <c r="AD46" s="438"/>
      <c r="AE46" s="435">
        <f t="shared" si="35"/>
        <v>0</v>
      </c>
      <c r="AF46" s="336"/>
      <c r="AG46" s="435">
        <f t="shared" si="36"/>
        <v>0</v>
      </c>
      <c r="AH46" s="336"/>
      <c r="AI46" s="435">
        <f t="shared" si="37"/>
        <v>0</v>
      </c>
      <c r="AJ46" s="336">
        <v>9</v>
      </c>
      <c r="AK46" s="435">
        <f t="shared" si="38"/>
        <v>298914.1826086957</v>
      </c>
      <c r="AL46" s="336"/>
      <c r="AM46" s="435">
        <f t="shared" si="39"/>
        <v>0</v>
      </c>
      <c r="AN46" s="336"/>
      <c r="AO46" s="436">
        <f t="shared" si="10"/>
        <v>0</v>
      </c>
      <c r="AP46" s="439"/>
      <c r="AQ46" s="440">
        <f t="shared" si="11"/>
        <v>0</v>
      </c>
      <c r="AR46" s="439">
        <v>9.5</v>
      </c>
      <c r="AS46" s="440">
        <f t="shared" si="12"/>
        <v>315520.52608695655</v>
      </c>
      <c r="AT46" s="439">
        <v>0.5</v>
      </c>
      <c r="AU46" s="440">
        <f t="shared" si="13"/>
        <v>16606.343478260871</v>
      </c>
      <c r="AV46" s="439"/>
      <c r="AW46" s="440">
        <f t="shared" si="14"/>
        <v>0</v>
      </c>
      <c r="AX46" s="439"/>
      <c r="AY46" s="440">
        <f t="shared" si="15"/>
        <v>0</v>
      </c>
      <c r="AZ46" s="439"/>
      <c r="BA46" s="440">
        <f t="shared" si="16"/>
        <v>0</v>
      </c>
      <c r="BB46" s="439"/>
      <c r="BC46" s="440">
        <f t="shared" si="17"/>
        <v>0</v>
      </c>
      <c r="BD46" s="439"/>
      <c r="BE46" s="440">
        <f t="shared" si="18"/>
        <v>0</v>
      </c>
      <c r="BF46" s="439"/>
      <c r="BG46" s="440">
        <f t="shared" si="19"/>
        <v>0</v>
      </c>
      <c r="BH46" s="439"/>
      <c r="BI46" s="440">
        <f t="shared" si="20"/>
        <v>0</v>
      </c>
      <c r="BJ46" s="439"/>
      <c r="BK46" s="440">
        <f t="shared" si="21"/>
        <v>0</v>
      </c>
      <c r="BL46" s="390"/>
      <c r="BM46" s="440">
        <f t="shared" si="22"/>
        <v>0</v>
      </c>
      <c r="BN46" s="439">
        <v>1.9</v>
      </c>
      <c r="BO46" s="440">
        <f t="shared" si="23"/>
        <v>63104.105217391305</v>
      </c>
      <c r="BP46" s="439"/>
      <c r="BQ46" s="440">
        <f t="shared" si="24"/>
        <v>0</v>
      </c>
      <c r="BR46" s="439"/>
      <c r="BS46" s="440">
        <f t="shared" si="25"/>
        <v>0</v>
      </c>
      <c r="BT46" s="390"/>
      <c r="BU46" s="441">
        <f t="shared" si="26"/>
        <v>0</v>
      </c>
      <c r="BV46" s="442">
        <f t="shared" si="4"/>
        <v>0</v>
      </c>
      <c r="BW46" s="336">
        <f t="shared" si="27"/>
        <v>20.9</v>
      </c>
      <c r="BX46" s="435">
        <f t="shared" si="28"/>
        <v>694145.15739130438</v>
      </c>
      <c r="BY46" s="437">
        <f t="shared" si="5"/>
        <v>0.90869565217391302</v>
      </c>
      <c r="BZ46" s="336">
        <f t="shared" si="29"/>
        <v>2.1000000000000014</v>
      </c>
      <c r="CA46" s="435">
        <f t="shared" si="30"/>
        <v>69746.642608695707</v>
      </c>
    </row>
    <row r="47" spans="2:82" s="15" customFormat="1" ht="90.75" customHeight="1" outlineLevel="3" x14ac:dyDescent="0.2">
      <c r="B47" s="715"/>
      <c r="C47" s="716"/>
      <c r="D47" s="717" t="s">
        <v>154</v>
      </c>
      <c r="E47" s="718" t="s">
        <v>79</v>
      </c>
      <c r="F47" s="719">
        <v>14</v>
      </c>
      <c r="G47" s="434">
        <v>36397.661428571431</v>
      </c>
      <c r="H47" s="435">
        <f t="shared" si="6"/>
        <v>509567.26</v>
      </c>
      <c r="I47" s="718"/>
      <c r="J47" s="719"/>
      <c r="K47" s="434"/>
      <c r="L47" s="435"/>
      <c r="M47" s="718" t="s">
        <v>79</v>
      </c>
      <c r="N47" s="719">
        <v>14</v>
      </c>
      <c r="O47" s="434">
        <v>36397.661428571431</v>
      </c>
      <c r="P47" s="435">
        <f t="shared" si="7"/>
        <v>509567.26</v>
      </c>
      <c r="Q47" s="720">
        <f t="shared" si="31"/>
        <v>14</v>
      </c>
      <c r="R47" s="435">
        <f t="shared" si="32"/>
        <v>509567.26</v>
      </c>
      <c r="S47" s="437">
        <f t="shared" si="3"/>
        <v>1</v>
      </c>
      <c r="T47" s="721"/>
      <c r="U47" s="435">
        <f t="shared" si="33"/>
        <v>0</v>
      </c>
      <c r="V47" s="720"/>
      <c r="W47" s="435">
        <f t="shared" si="34"/>
        <v>0</v>
      </c>
      <c r="X47" s="720"/>
      <c r="Y47" s="435">
        <f t="shared" si="34"/>
        <v>0</v>
      </c>
      <c r="Z47" s="720"/>
      <c r="AA47" s="435">
        <f t="shared" si="8"/>
        <v>0</v>
      </c>
      <c r="AB47" s="720"/>
      <c r="AC47" s="435">
        <f t="shared" si="9"/>
        <v>0</v>
      </c>
      <c r="AD47" s="722"/>
      <c r="AE47" s="435">
        <f t="shared" si="35"/>
        <v>0</v>
      </c>
      <c r="AF47" s="720"/>
      <c r="AG47" s="435">
        <f t="shared" si="36"/>
        <v>0</v>
      </c>
      <c r="AH47" s="720"/>
      <c r="AI47" s="435">
        <f t="shared" si="37"/>
        <v>0</v>
      </c>
      <c r="AJ47" s="720"/>
      <c r="AK47" s="435">
        <f t="shared" si="38"/>
        <v>0</v>
      </c>
      <c r="AL47" s="720"/>
      <c r="AM47" s="435">
        <f t="shared" si="39"/>
        <v>0</v>
      </c>
      <c r="AN47" s="720">
        <v>6.65</v>
      </c>
      <c r="AO47" s="436">
        <f t="shared" si="10"/>
        <v>242044.44850000003</v>
      </c>
      <c r="AP47" s="439"/>
      <c r="AQ47" s="440">
        <f t="shared" si="11"/>
        <v>0</v>
      </c>
      <c r="AR47" s="439">
        <v>2.25</v>
      </c>
      <c r="AS47" s="440">
        <f t="shared" si="12"/>
        <v>81894.738214285724</v>
      </c>
      <c r="AT47" s="439">
        <v>5.0999999999999996</v>
      </c>
      <c r="AU47" s="440">
        <f t="shared" si="13"/>
        <v>185628.07328571429</v>
      </c>
      <c r="AV47" s="439"/>
      <c r="AW47" s="440">
        <f t="shared" si="14"/>
        <v>0</v>
      </c>
      <c r="AX47" s="439"/>
      <c r="AY47" s="440">
        <f t="shared" si="15"/>
        <v>0</v>
      </c>
      <c r="AZ47" s="439"/>
      <c r="BA47" s="440">
        <f t="shared" si="16"/>
        <v>0</v>
      </c>
      <c r="BB47" s="439"/>
      <c r="BC47" s="440">
        <f t="shared" si="17"/>
        <v>0</v>
      </c>
      <c r="BD47" s="439"/>
      <c r="BE47" s="440">
        <f t="shared" si="18"/>
        <v>0</v>
      </c>
      <c r="BF47" s="439"/>
      <c r="BG47" s="440">
        <f t="shared" si="19"/>
        <v>0</v>
      </c>
      <c r="BH47" s="439"/>
      <c r="BI47" s="440">
        <f t="shared" si="20"/>
        <v>0</v>
      </c>
      <c r="BJ47" s="439"/>
      <c r="BK47" s="440">
        <f t="shared" si="21"/>
        <v>0</v>
      </c>
      <c r="BL47" s="724"/>
      <c r="BM47" s="440">
        <f t="shared" si="22"/>
        <v>0</v>
      </c>
      <c r="BN47" s="439"/>
      <c r="BO47" s="440">
        <f t="shared" si="23"/>
        <v>0</v>
      </c>
      <c r="BP47" s="439"/>
      <c r="BQ47" s="440">
        <f t="shared" si="24"/>
        <v>0</v>
      </c>
      <c r="BR47" s="439"/>
      <c r="BS47" s="440">
        <f t="shared" si="25"/>
        <v>0</v>
      </c>
      <c r="BT47" s="724"/>
      <c r="BU47" s="441">
        <f t="shared" si="26"/>
        <v>0</v>
      </c>
      <c r="BV47" s="442">
        <f t="shared" si="4"/>
        <v>0</v>
      </c>
      <c r="BW47" s="720">
        <f t="shared" si="27"/>
        <v>14</v>
      </c>
      <c r="BX47" s="435">
        <f t="shared" si="28"/>
        <v>509567.26</v>
      </c>
      <c r="BY47" s="437">
        <f t="shared" si="5"/>
        <v>1</v>
      </c>
      <c r="BZ47" s="720">
        <f t="shared" si="29"/>
        <v>0</v>
      </c>
      <c r="CA47" s="435">
        <f t="shared" si="30"/>
        <v>0</v>
      </c>
    </row>
    <row r="48" spans="2:82" s="15" customFormat="1" ht="90.75" customHeight="1" outlineLevel="3" x14ac:dyDescent="0.2">
      <c r="B48" s="715"/>
      <c r="C48" s="716"/>
      <c r="D48" s="717" t="s">
        <v>155</v>
      </c>
      <c r="E48" s="718" t="s">
        <v>79</v>
      </c>
      <c r="F48" s="719">
        <v>14</v>
      </c>
      <c r="G48" s="434">
        <v>41481.577142857139</v>
      </c>
      <c r="H48" s="435">
        <f t="shared" si="6"/>
        <v>580742.07999999996</v>
      </c>
      <c r="I48" s="718"/>
      <c r="J48" s="719"/>
      <c r="K48" s="434"/>
      <c r="L48" s="435"/>
      <c r="M48" s="718" t="s">
        <v>79</v>
      </c>
      <c r="N48" s="719">
        <v>14</v>
      </c>
      <c r="O48" s="434">
        <v>41481.577142857139</v>
      </c>
      <c r="P48" s="435">
        <f t="shared" si="7"/>
        <v>580742.07999999996</v>
      </c>
      <c r="Q48" s="720">
        <f t="shared" si="31"/>
        <v>14</v>
      </c>
      <c r="R48" s="435">
        <f t="shared" si="32"/>
        <v>580742.07999999996</v>
      </c>
      <c r="S48" s="437">
        <f t="shared" si="3"/>
        <v>1</v>
      </c>
      <c r="T48" s="721"/>
      <c r="U48" s="435">
        <f t="shared" si="33"/>
        <v>0</v>
      </c>
      <c r="V48" s="720"/>
      <c r="W48" s="435">
        <f t="shared" si="34"/>
        <v>0</v>
      </c>
      <c r="X48" s="720"/>
      <c r="Y48" s="435">
        <f t="shared" si="34"/>
        <v>0</v>
      </c>
      <c r="Z48" s="720"/>
      <c r="AA48" s="435">
        <f t="shared" si="8"/>
        <v>0</v>
      </c>
      <c r="AB48" s="720"/>
      <c r="AC48" s="435">
        <f t="shared" si="9"/>
        <v>0</v>
      </c>
      <c r="AD48" s="731"/>
      <c r="AE48" s="435">
        <f t="shared" si="35"/>
        <v>0</v>
      </c>
      <c r="AF48" s="720"/>
      <c r="AG48" s="435">
        <f t="shared" si="36"/>
        <v>0</v>
      </c>
      <c r="AH48" s="720"/>
      <c r="AI48" s="435">
        <f t="shared" si="37"/>
        <v>0</v>
      </c>
      <c r="AJ48" s="720"/>
      <c r="AK48" s="435">
        <f t="shared" si="38"/>
        <v>0</v>
      </c>
      <c r="AL48" s="720"/>
      <c r="AM48" s="435">
        <f t="shared" si="39"/>
        <v>0</v>
      </c>
      <c r="AN48" s="720"/>
      <c r="AO48" s="436">
        <f t="shared" si="10"/>
        <v>0</v>
      </c>
      <c r="AP48" s="439"/>
      <c r="AQ48" s="440">
        <f t="shared" si="11"/>
        <v>0</v>
      </c>
      <c r="AR48" s="439"/>
      <c r="AS48" s="440">
        <f t="shared" si="12"/>
        <v>0</v>
      </c>
      <c r="AT48" s="439"/>
      <c r="AU48" s="440">
        <f t="shared" si="13"/>
        <v>0</v>
      </c>
      <c r="AV48" s="439">
        <v>13.3</v>
      </c>
      <c r="AW48" s="440">
        <f t="shared" si="14"/>
        <v>551704.97600000002</v>
      </c>
      <c r="AX48" s="439"/>
      <c r="AY48" s="440">
        <f t="shared" si="15"/>
        <v>0</v>
      </c>
      <c r="AZ48" s="439"/>
      <c r="BA48" s="440">
        <f t="shared" si="16"/>
        <v>0</v>
      </c>
      <c r="BB48" s="439"/>
      <c r="BC48" s="440">
        <f t="shared" si="17"/>
        <v>0</v>
      </c>
      <c r="BD48" s="439"/>
      <c r="BE48" s="440">
        <f t="shared" si="18"/>
        <v>0</v>
      </c>
      <c r="BF48" s="439"/>
      <c r="BG48" s="440">
        <f t="shared" si="19"/>
        <v>0</v>
      </c>
      <c r="BH48" s="439"/>
      <c r="BI48" s="440">
        <f t="shared" si="20"/>
        <v>0</v>
      </c>
      <c r="BJ48" s="439"/>
      <c r="BK48" s="440">
        <f t="shared" si="21"/>
        <v>0</v>
      </c>
      <c r="BL48" s="724">
        <v>0.7</v>
      </c>
      <c r="BM48" s="440">
        <f t="shared" si="22"/>
        <v>29037.103999999996</v>
      </c>
      <c r="BN48" s="439"/>
      <c r="BO48" s="440">
        <f t="shared" si="23"/>
        <v>0</v>
      </c>
      <c r="BP48" s="439"/>
      <c r="BQ48" s="440">
        <f t="shared" si="24"/>
        <v>0</v>
      </c>
      <c r="BR48" s="439"/>
      <c r="BS48" s="440">
        <f t="shared" si="25"/>
        <v>0</v>
      </c>
      <c r="BT48" s="724"/>
      <c r="BU48" s="441">
        <f t="shared" si="26"/>
        <v>0</v>
      </c>
      <c r="BV48" s="442">
        <f t="shared" si="4"/>
        <v>0</v>
      </c>
      <c r="BW48" s="720">
        <f t="shared" si="27"/>
        <v>14</v>
      </c>
      <c r="BX48" s="435">
        <f t="shared" si="28"/>
        <v>580742.07999999996</v>
      </c>
      <c r="BY48" s="437">
        <f t="shared" si="5"/>
        <v>1</v>
      </c>
      <c r="BZ48" s="720">
        <f t="shared" si="29"/>
        <v>0</v>
      </c>
      <c r="CA48" s="435">
        <f t="shared" si="30"/>
        <v>0</v>
      </c>
    </row>
    <row r="49" spans="1:82" ht="90.75" customHeight="1" outlineLevel="3" x14ac:dyDescent="0.2">
      <c r="A49" s="15"/>
      <c r="B49" s="715"/>
      <c r="C49" s="716"/>
      <c r="D49" s="717" t="s">
        <v>156</v>
      </c>
      <c r="E49" s="718" t="s">
        <v>79</v>
      </c>
      <c r="F49" s="719">
        <v>13</v>
      </c>
      <c r="G49" s="434">
        <v>29921.133076923077</v>
      </c>
      <c r="H49" s="435">
        <f t="shared" si="6"/>
        <v>388974.73</v>
      </c>
      <c r="I49" s="718"/>
      <c r="J49" s="719"/>
      <c r="K49" s="434"/>
      <c r="L49" s="435"/>
      <c r="M49" s="718" t="s">
        <v>79</v>
      </c>
      <c r="N49" s="719">
        <v>13</v>
      </c>
      <c r="O49" s="434">
        <v>29921.133076923077</v>
      </c>
      <c r="P49" s="435">
        <f t="shared" si="7"/>
        <v>388974.73</v>
      </c>
      <c r="Q49" s="720">
        <f t="shared" si="31"/>
        <v>12.999999999999998</v>
      </c>
      <c r="R49" s="435">
        <f t="shared" si="32"/>
        <v>388974.72999999992</v>
      </c>
      <c r="S49" s="437">
        <f t="shared" si="3"/>
        <v>0.99999999999999989</v>
      </c>
      <c r="T49" s="721"/>
      <c r="U49" s="435">
        <f t="shared" si="33"/>
        <v>0</v>
      </c>
      <c r="V49" s="720"/>
      <c r="W49" s="435">
        <f t="shared" si="34"/>
        <v>0</v>
      </c>
      <c r="X49" s="720"/>
      <c r="Y49" s="435">
        <f t="shared" si="34"/>
        <v>0</v>
      </c>
      <c r="Z49" s="720"/>
      <c r="AA49" s="435">
        <f t="shared" si="8"/>
        <v>0</v>
      </c>
      <c r="AB49" s="720"/>
      <c r="AC49" s="435">
        <f t="shared" si="9"/>
        <v>0</v>
      </c>
      <c r="AD49" s="731"/>
      <c r="AE49" s="435">
        <f t="shared" si="35"/>
        <v>0</v>
      </c>
      <c r="AF49" s="720"/>
      <c r="AG49" s="435">
        <f t="shared" si="36"/>
        <v>0</v>
      </c>
      <c r="AH49" s="720"/>
      <c r="AI49" s="435">
        <f t="shared" si="37"/>
        <v>0</v>
      </c>
      <c r="AJ49" s="720"/>
      <c r="AK49" s="435">
        <f t="shared" si="38"/>
        <v>0</v>
      </c>
      <c r="AL49" s="720"/>
      <c r="AM49" s="435">
        <f t="shared" si="39"/>
        <v>0</v>
      </c>
      <c r="AN49" s="720"/>
      <c r="AO49" s="436">
        <f t="shared" si="10"/>
        <v>0</v>
      </c>
      <c r="AP49" s="439"/>
      <c r="AQ49" s="440">
        <f t="shared" si="11"/>
        <v>0</v>
      </c>
      <c r="AR49" s="439"/>
      <c r="AS49" s="440">
        <f t="shared" si="12"/>
        <v>0</v>
      </c>
      <c r="AT49" s="439"/>
      <c r="AU49" s="440">
        <f t="shared" si="13"/>
        <v>0</v>
      </c>
      <c r="AV49" s="439"/>
      <c r="AW49" s="440">
        <f t="shared" si="14"/>
        <v>0</v>
      </c>
      <c r="AX49" s="439">
        <v>11.399999999999999</v>
      </c>
      <c r="AY49" s="440">
        <f t="shared" si="15"/>
        <v>341100.91707692301</v>
      </c>
      <c r="AZ49" s="439"/>
      <c r="BA49" s="440">
        <f t="shared" si="16"/>
        <v>0</v>
      </c>
      <c r="BB49" s="439">
        <v>0.95</v>
      </c>
      <c r="BC49" s="440">
        <f t="shared" si="17"/>
        <v>28425.076423076924</v>
      </c>
      <c r="BD49" s="439"/>
      <c r="BE49" s="440">
        <f t="shared" si="18"/>
        <v>0</v>
      </c>
      <c r="BF49" s="439"/>
      <c r="BG49" s="440">
        <f t="shared" si="19"/>
        <v>0</v>
      </c>
      <c r="BH49" s="439"/>
      <c r="BI49" s="440">
        <f t="shared" si="20"/>
        <v>0</v>
      </c>
      <c r="BJ49" s="439"/>
      <c r="BK49" s="440">
        <f t="shared" si="21"/>
        <v>0</v>
      </c>
      <c r="BL49" s="724">
        <v>0.65</v>
      </c>
      <c r="BM49" s="440">
        <f t="shared" si="22"/>
        <v>19448.736499999999</v>
      </c>
      <c r="BN49" s="439"/>
      <c r="BO49" s="440">
        <f t="shared" si="23"/>
        <v>0</v>
      </c>
      <c r="BP49" s="439"/>
      <c r="BQ49" s="440">
        <f t="shared" si="24"/>
        <v>0</v>
      </c>
      <c r="BR49" s="439"/>
      <c r="BS49" s="440">
        <f t="shared" si="25"/>
        <v>0</v>
      </c>
      <c r="BT49" s="724"/>
      <c r="BU49" s="441">
        <f t="shared" si="26"/>
        <v>0</v>
      </c>
      <c r="BV49" s="442">
        <f t="shared" si="4"/>
        <v>0</v>
      </c>
      <c r="BW49" s="720">
        <f t="shared" si="27"/>
        <v>12.999999999999998</v>
      </c>
      <c r="BX49" s="435">
        <f t="shared" si="28"/>
        <v>388974.72999999992</v>
      </c>
      <c r="BY49" s="437">
        <f t="shared" si="5"/>
        <v>0.99999999999999989</v>
      </c>
      <c r="BZ49" s="720">
        <f t="shared" si="29"/>
        <v>0</v>
      </c>
      <c r="CA49" s="435">
        <f t="shared" si="30"/>
        <v>0</v>
      </c>
      <c r="CB49" s="15"/>
    </row>
    <row r="50" spans="1:82" ht="90.75" customHeight="1" outlineLevel="3" x14ac:dyDescent="0.2">
      <c r="A50" s="15"/>
      <c r="B50" s="604"/>
      <c r="C50" s="605"/>
      <c r="D50" s="606" t="s">
        <v>157</v>
      </c>
      <c r="E50" s="591" t="s">
        <v>79</v>
      </c>
      <c r="F50" s="592">
        <v>13</v>
      </c>
      <c r="G50" s="607">
        <v>28149.628461538461</v>
      </c>
      <c r="H50" s="608">
        <f t="shared" si="6"/>
        <v>365945.17</v>
      </c>
      <c r="I50" s="591"/>
      <c r="J50" s="592"/>
      <c r="K50" s="607"/>
      <c r="L50" s="608"/>
      <c r="M50" s="591" t="s">
        <v>79</v>
      </c>
      <c r="N50" s="592">
        <v>13</v>
      </c>
      <c r="O50" s="607">
        <v>28149.628461538461</v>
      </c>
      <c r="P50" s="608">
        <f t="shared" si="7"/>
        <v>365945.17</v>
      </c>
      <c r="Q50" s="595">
        <f t="shared" si="31"/>
        <v>12.350000000000001</v>
      </c>
      <c r="R50" s="608">
        <f t="shared" si="32"/>
        <v>347647.91150000005</v>
      </c>
      <c r="S50" s="609">
        <f t="shared" si="3"/>
        <v>0.95000000000000018</v>
      </c>
      <c r="T50" s="597"/>
      <c r="U50" s="608">
        <f t="shared" si="33"/>
        <v>0</v>
      </c>
      <c r="V50" s="595"/>
      <c r="W50" s="608">
        <f t="shared" si="34"/>
        <v>0</v>
      </c>
      <c r="X50" s="595"/>
      <c r="Y50" s="608">
        <f t="shared" si="34"/>
        <v>0</v>
      </c>
      <c r="Z50" s="595"/>
      <c r="AA50" s="608">
        <f t="shared" si="8"/>
        <v>0</v>
      </c>
      <c r="AB50" s="595"/>
      <c r="AC50" s="608">
        <f t="shared" si="9"/>
        <v>0</v>
      </c>
      <c r="AD50" s="598"/>
      <c r="AE50" s="608">
        <f t="shared" si="35"/>
        <v>0</v>
      </c>
      <c r="AF50" s="595"/>
      <c r="AG50" s="608">
        <f t="shared" si="36"/>
        <v>0</v>
      </c>
      <c r="AH50" s="595"/>
      <c r="AI50" s="608">
        <f t="shared" si="37"/>
        <v>0</v>
      </c>
      <c r="AJ50" s="595"/>
      <c r="AK50" s="608">
        <f t="shared" si="38"/>
        <v>0</v>
      </c>
      <c r="AL50" s="595"/>
      <c r="AM50" s="608">
        <f t="shared" si="39"/>
        <v>0</v>
      </c>
      <c r="AN50" s="595"/>
      <c r="AO50" s="610">
        <f t="shared" si="10"/>
        <v>0</v>
      </c>
      <c r="AP50" s="611"/>
      <c r="AQ50" s="612">
        <f t="shared" si="11"/>
        <v>0</v>
      </c>
      <c r="AR50" s="611"/>
      <c r="AS50" s="612">
        <f t="shared" si="12"/>
        <v>0</v>
      </c>
      <c r="AT50" s="611"/>
      <c r="AU50" s="612">
        <f t="shared" si="13"/>
        <v>0</v>
      </c>
      <c r="AV50" s="611"/>
      <c r="AW50" s="612">
        <f t="shared" si="14"/>
        <v>0</v>
      </c>
      <c r="AX50" s="611"/>
      <c r="AY50" s="612">
        <f t="shared" si="15"/>
        <v>0</v>
      </c>
      <c r="AZ50" s="611">
        <v>8.5500000000000007</v>
      </c>
      <c r="BA50" s="612">
        <f t="shared" si="16"/>
        <v>240679.32334615386</v>
      </c>
      <c r="BB50" s="611">
        <v>3.8</v>
      </c>
      <c r="BC50" s="612">
        <f t="shared" si="17"/>
        <v>106968.58815384615</v>
      </c>
      <c r="BD50" s="611"/>
      <c r="BE50" s="612">
        <f t="shared" si="18"/>
        <v>0</v>
      </c>
      <c r="BF50" s="611"/>
      <c r="BG50" s="612">
        <f t="shared" si="19"/>
        <v>0</v>
      </c>
      <c r="BH50" s="611"/>
      <c r="BI50" s="612">
        <f t="shared" si="20"/>
        <v>0</v>
      </c>
      <c r="BJ50" s="611"/>
      <c r="BK50" s="612">
        <f t="shared" si="21"/>
        <v>0</v>
      </c>
      <c r="BL50" s="647"/>
      <c r="BM50" s="612">
        <f t="shared" si="22"/>
        <v>0</v>
      </c>
      <c r="BN50" s="611"/>
      <c r="BO50" s="612">
        <f t="shared" si="23"/>
        <v>0</v>
      </c>
      <c r="BP50" s="611"/>
      <c r="BQ50" s="612">
        <f t="shared" si="24"/>
        <v>0</v>
      </c>
      <c r="BR50" s="611"/>
      <c r="BS50" s="612">
        <f t="shared" si="25"/>
        <v>0</v>
      </c>
      <c r="BT50" s="617">
        <v>0.65</v>
      </c>
      <c r="BU50" s="613">
        <f t="shared" si="26"/>
        <v>18297.2585</v>
      </c>
      <c r="BV50" s="614">
        <f t="shared" si="4"/>
        <v>0.05</v>
      </c>
      <c r="BW50" s="595">
        <f t="shared" si="27"/>
        <v>13.000000000000002</v>
      </c>
      <c r="BX50" s="608">
        <f t="shared" si="28"/>
        <v>365945.17000000004</v>
      </c>
      <c r="BY50" s="609">
        <f t="shared" si="5"/>
        <v>1.0000000000000002</v>
      </c>
      <c r="BZ50" s="595">
        <f t="shared" si="29"/>
        <v>0</v>
      </c>
      <c r="CA50" s="608">
        <f t="shared" si="30"/>
        <v>0</v>
      </c>
      <c r="CB50" s="15"/>
    </row>
    <row r="51" spans="1:82" ht="90.75" customHeight="1" outlineLevel="3" x14ac:dyDescent="0.2">
      <c r="A51" s="15"/>
      <c r="B51" s="604"/>
      <c r="C51" s="605"/>
      <c r="D51" s="606" t="s">
        <v>158</v>
      </c>
      <c r="E51" s="591" t="s">
        <v>79</v>
      </c>
      <c r="F51" s="592">
        <v>13</v>
      </c>
      <c r="G51" s="607">
        <v>28149.628461538461</v>
      </c>
      <c r="H51" s="608">
        <f t="shared" si="6"/>
        <v>365945.17</v>
      </c>
      <c r="I51" s="591"/>
      <c r="J51" s="592"/>
      <c r="K51" s="607"/>
      <c r="L51" s="608"/>
      <c r="M51" s="591" t="s">
        <v>79</v>
      </c>
      <c r="N51" s="592">
        <v>13</v>
      </c>
      <c r="O51" s="607">
        <v>28149.628461538461</v>
      </c>
      <c r="P51" s="608">
        <f t="shared" si="7"/>
        <v>365945.17</v>
      </c>
      <c r="Q51" s="595">
        <f t="shared" si="31"/>
        <v>12.35</v>
      </c>
      <c r="R51" s="608">
        <f t="shared" si="32"/>
        <v>347647.91149999999</v>
      </c>
      <c r="S51" s="609">
        <f t="shared" si="3"/>
        <v>0.95</v>
      </c>
      <c r="T51" s="597"/>
      <c r="U51" s="608">
        <f t="shared" si="33"/>
        <v>0</v>
      </c>
      <c r="V51" s="595"/>
      <c r="W51" s="608">
        <f t="shared" si="34"/>
        <v>0</v>
      </c>
      <c r="X51" s="595"/>
      <c r="Y51" s="608">
        <f t="shared" si="34"/>
        <v>0</v>
      </c>
      <c r="Z51" s="595"/>
      <c r="AA51" s="608">
        <f t="shared" si="8"/>
        <v>0</v>
      </c>
      <c r="AB51" s="595"/>
      <c r="AC51" s="608">
        <f t="shared" si="9"/>
        <v>0</v>
      </c>
      <c r="AD51" s="598"/>
      <c r="AE51" s="608">
        <f t="shared" si="35"/>
        <v>0</v>
      </c>
      <c r="AF51" s="595"/>
      <c r="AG51" s="608">
        <f t="shared" si="36"/>
        <v>0</v>
      </c>
      <c r="AH51" s="595"/>
      <c r="AI51" s="608">
        <f t="shared" si="37"/>
        <v>0</v>
      </c>
      <c r="AJ51" s="595"/>
      <c r="AK51" s="608">
        <f t="shared" si="38"/>
        <v>0</v>
      </c>
      <c r="AL51" s="595"/>
      <c r="AM51" s="608">
        <f t="shared" si="39"/>
        <v>0</v>
      </c>
      <c r="AN51" s="595"/>
      <c r="AO51" s="610">
        <f t="shared" si="10"/>
        <v>0</v>
      </c>
      <c r="AP51" s="611"/>
      <c r="AQ51" s="612">
        <f t="shared" si="11"/>
        <v>0</v>
      </c>
      <c r="AR51" s="611"/>
      <c r="AS51" s="612">
        <f t="shared" si="12"/>
        <v>0</v>
      </c>
      <c r="AT51" s="611"/>
      <c r="AU51" s="612">
        <f t="shared" si="13"/>
        <v>0</v>
      </c>
      <c r="AV51" s="611"/>
      <c r="AW51" s="612">
        <f t="shared" si="14"/>
        <v>0</v>
      </c>
      <c r="AX51" s="611"/>
      <c r="AY51" s="612">
        <f t="shared" si="15"/>
        <v>0</v>
      </c>
      <c r="AZ51" s="611"/>
      <c r="BA51" s="612">
        <f t="shared" si="16"/>
        <v>0</v>
      </c>
      <c r="BB51" s="611"/>
      <c r="BC51" s="612">
        <f t="shared" si="17"/>
        <v>0</v>
      </c>
      <c r="BD51" s="611"/>
      <c r="BE51" s="612">
        <f t="shared" si="18"/>
        <v>0</v>
      </c>
      <c r="BF51" s="611">
        <v>12.35</v>
      </c>
      <c r="BG51" s="612">
        <f t="shared" si="19"/>
        <v>347647.91149999999</v>
      </c>
      <c r="BH51" s="611"/>
      <c r="BI51" s="612">
        <f t="shared" si="20"/>
        <v>0</v>
      </c>
      <c r="BJ51" s="611"/>
      <c r="BK51" s="612">
        <f t="shared" si="21"/>
        <v>0</v>
      </c>
      <c r="BL51" s="647"/>
      <c r="BM51" s="612">
        <f t="shared" si="22"/>
        <v>0</v>
      </c>
      <c r="BN51" s="611"/>
      <c r="BO51" s="612">
        <f t="shared" si="23"/>
        <v>0</v>
      </c>
      <c r="BP51" s="611"/>
      <c r="BQ51" s="612">
        <f t="shared" si="24"/>
        <v>0</v>
      </c>
      <c r="BR51" s="611"/>
      <c r="BS51" s="612">
        <f t="shared" si="25"/>
        <v>0</v>
      </c>
      <c r="BT51" s="617">
        <v>0.65</v>
      </c>
      <c r="BU51" s="613">
        <f t="shared" si="26"/>
        <v>18297.2585</v>
      </c>
      <c r="BV51" s="614">
        <f t="shared" si="4"/>
        <v>0.05</v>
      </c>
      <c r="BW51" s="595">
        <f t="shared" si="27"/>
        <v>13</v>
      </c>
      <c r="BX51" s="608">
        <f t="shared" si="28"/>
        <v>365945.17</v>
      </c>
      <c r="BY51" s="609">
        <f t="shared" si="5"/>
        <v>1</v>
      </c>
      <c r="BZ51" s="595">
        <f t="shared" si="29"/>
        <v>0</v>
      </c>
      <c r="CA51" s="608">
        <f t="shared" si="30"/>
        <v>0</v>
      </c>
      <c r="CB51" s="15"/>
    </row>
    <row r="52" spans="1:82" ht="90.75" customHeight="1" outlineLevel="3" x14ac:dyDescent="0.2">
      <c r="A52" s="15"/>
      <c r="B52" s="715"/>
      <c r="C52" s="716"/>
      <c r="D52" s="730" t="s">
        <v>159</v>
      </c>
      <c r="E52" s="718" t="s">
        <v>79</v>
      </c>
      <c r="F52" s="719">
        <v>13</v>
      </c>
      <c r="G52" s="335">
        <v>26647.956923076923</v>
      </c>
      <c r="H52" s="257">
        <f t="shared" si="6"/>
        <v>346423.44</v>
      </c>
      <c r="I52" s="718"/>
      <c r="J52" s="719"/>
      <c r="K52" s="335"/>
      <c r="L52" s="257"/>
      <c r="M52" s="718" t="s">
        <v>79</v>
      </c>
      <c r="N52" s="719">
        <v>13</v>
      </c>
      <c r="O52" s="335">
        <v>26647.956923076923</v>
      </c>
      <c r="P52" s="257">
        <f t="shared" si="7"/>
        <v>346423.44</v>
      </c>
      <c r="Q52" s="720">
        <f t="shared" si="31"/>
        <v>12.35</v>
      </c>
      <c r="R52" s="257">
        <f t="shared" si="32"/>
        <v>329102.26799999998</v>
      </c>
      <c r="S52" s="337">
        <f t="shared" si="3"/>
        <v>0.95</v>
      </c>
      <c r="T52" s="721"/>
      <c r="U52" s="257">
        <f t="shared" si="33"/>
        <v>0</v>
      </c>
      <c r="V52" s="720"/>
      <c r="W52" s="257">
        <f t="shared" si="34"/>
        <v>0</v>
      </c>
      <c r="X52" s="720"/>
      <c r="Y52" s="257">
        <f t="shared" si="34"/>
        <v>0</v>
      </c>
      <c r="Z52" s="720"/>
      <c r="AA52" s="257">
        <f t="shared" si="8"/>
        <v>0</v>
      </c>
      <c r="AB52" s="720"/>
      <c r="AC52" s="257">
        <f t="shared" si="9"/>
        <v>0</v>
      </c>
      <c r="AD52" s="731"/>
      <c r="AE52" s="257">
        <f t="shared" si="35"/>
        <v>0</v>
      </c>
      <c r="AF52" s="720"/>
      <c r="AG52" s="257">
        <f t="shared" si="36"/>
        <v>0</v>
      </c>
      <c r="AH52" s="720"/>
      <c r="AI52" s="257">
        <f t="shared" si="37"/>
        <v>0</v>
      </c>
      <c r="AJ52" s="720"/>
      <c r="AK52" s="257">
        <f t="shared" si="38"/>
        <v>0</v>
      </c>
      <c r="AL52" s="720"/>
      <c r="AM52" s="257">
        <f t="shared" si="39"/>
        <v>0</v>
      </c>
      <c r="AN52" s="720"/>
      <c r="AO52" s="261">
        <f t="shared" si="10"/>
        <v>0</v>
      </c>
      <c r="AP52" s="426"/>
      <c r="AQ52" s="406">
        <f t="shared" si="11"/>
        <v>0</v>
      </c>
      <c r="AR52" s="426"/>
      <c r="AS52" s="406">
        <f t="shared" si="12"/>
        <v>0</v>
      </c>
      <c r="AT52" s="426"/>
      <c r="AU52" s="406">
        <f t="shared" si="13"/>
        <v>0</v>
      </c>
      <c r="AV52" s="426"/>
      <c r="AW52" s="406">
        <f t="shared" si="14"/>
        <v>0</v>
      </c>
      <c r="AX52" s="426"/>
      <c r="AY52" s="406">
        <f t="shared" si="15"/>
        <v>0</v>
      </c>
      <c r="AZ52" s="426"/>
      <c r="BA52" s="406">
        <f t="shared" si="16"/>
        <v>0</v>
      </c>
      <c r="BB52" s="426"/>
      <c r="BC52" s="406">
        <f t="shared" si="17"/>
        <v>0</v>
      </c>
      <c r="BD52" s="426"/>
      <c r="BE52" s="406">
        <f t="shared" si="18"/>
        <v>0</v>
      </c>
      <c r="BF52" s="426">
        <v>12.35</v>
      </c>
      <c r="BG52" s="406">
        <f t="shared" si="19"/>
        <v>329102.26799999998</v>
      </c>
      <c r="BH52" s="426"/>
      <c r="BI52" s="406">
        <f t="shared" si="20"/>
        <v>0</v>
      </c>
      <c r="BJ52" s="426"/>
      <c r="BK52" s="406">
        <f t="shared" si="21"/>
        <v>0</v>
      </c>
      <c r="BL52" s="724"/>
      <c r="BM52" s="406">
        <f t="shared" si="22"/>
        <v>0</v>
      </c>
      <c r="BN52" s="426"/>
      <c r="BO52" s="406">
        <f t="shared" si="23"/>
        <v>0</v>
      </c>
      <c r="BP52" s="426"/>
      <c r="BQ52" s="406">
        <f t="shared" si="24"/>
        <v>0</v>
      </c>
      <c r="BR52" s="426"/>
      <c r="BS52" s="406">
        <f t="shared" si="25"/>
        <v>0</v>
      </c>
      <c r="BT52" s="724"/>
      <c r="BU52" s="391">
        <f t="shared" si="26"/>
        <v>0</v>
      </c>
      <c r="BV52" s="380">
        <f t="shared" si="4"/>
        <v>0</v>
      </c>
      <c r="BW52" s="720">
        <f t="shared" si="27"/>
        <v>12.35</v>
      </c>
      <c r="BX52" s="257">
        <f t="shared" si="28"/>
        <v>329102.26799999998</v>
      </c>
      <c r="BY52" s="337">
        <f t="shared" si="5"/>
        <v>0.95</v>
      </c>
      <c r="BZ52" s="720">
        <f t="shared" si="29"/>
        <v>0.65000000000000036</v>
      </c>
      <c r="CA52" s="257">
        <f t="shared" si="30"/>
        <v>17321.17200000001</v>
      </c>
      <c r="CB52" s="15"/>
    </row>
    <row r="53" spans="1:82" ht="90.75" customHeight="1" outlineLevel="3" x14ac:dyDescent="0.2">
      <c r="A53" s="15"/>
      <c r="B53" s="715"/>
      <c r="C53" s="716"/>
      <c r="D53" s="730" t="s">
        <v>160</v>
      </c>
      <c r="E53" s="718" t="s">
        <v>79</v>
      </c>
      <c r="F53" s="719">
        <v>13</v>
      </c>
      <c r="G53" s="335">
        <v>26647.956923076923</v>
      </c>
      <c r="H53" s="257">
        <f t="shared" si="6"/>
        <v>346423.44</v>
      </c>
      <c r="I53" s="718"/>
      <c r="J53" s="719"/>
      <c r="K53" s="335"/>
      <c r="L53" s="257"/>
      <c r="M53" s="718" t="s">
        <v>79</v>
      </c>
      <c r="N53" s="719">
        <v>13</v>
      </c>
      <c r="O53" s="335">
        <v>26647.956923076923</v>
      </c>
      <c r="P53" s="257">
        <f t="shared" si="7"/>
        <v>346423.44</v>
      </c>
      <c r="Q53" s="720">
        <f t="shared" si="31"/>
        <v>12.35</v>
      </c>
      <c r="R53" s="257">
        <f t="shared" si="32"/>
        <v>329102.26799999998</v>
      </c>
      <c r="S53" s="337">
        <f t="shared" si="3"/>
        <v>0.95</v>
      </c>
      <c r="T53" s="721"/>
      <c r="U53" s="257">
        <f t="shared" si="33"/>
        <v>0</v>
      </c>
      <c r="V53" s="720"/>
      <c r="W53" s="257">
        <f t="shared" si="34"/>
        <v>0</v>
      </c>
      <c r="X53" s="720"/>
      <c r="Y53" s="257">
        <f t="shared" si="34"/>
        <v>0</v>
      </c>
      <c r="Z53" s="720"/>
      <c r="AA53" s="257">
        <f t="shared" si="8"/>
        <v>0</v>
      </c>
      <c r="AB53" s="720"/>
      <c r="AC53" s="257">
        <f t="shared" si="9"/>
        <v>0</v>
      </c>
      <c r="AD53" s="731"/>
      <c r="AE53" s="257">
        <f t="shared" si="35"/>
        <v>0</v>
      </c>
      <c r="AF53" s="720"/>
      <c r="AG53" s="257">
        <f t="shared" si="36"/>
        <v>0</v>
      </c>
      <c r="AH53" s="720"/>
      <c r="AI53" s="257">
        <f t="shared" si="37"/>
        <v>0</v>
      </c>
      <c r="AJ53" s="720"/>
      <c r="AK53" s="257">
        <f t="shared" si="38"/>
        <v>0</v>
      </c>
      <c r="AL53" s="720"/>
      <c r="AM53" s="257">
        <f t="shared" si="39"/>
        <v>0</v>
      </c>
      <c r="AN53" s="720"/>
      <c r="AO53" s="261">
        <f t="shared" si="10"/>
        <v>0</v>
      </c>
      <c r="AP53" s="426"/>
      <c r="AQ53" s="406">
        <f t="shared" si="11"/>
        <v>0</v>
      </c>
      <c r="AR53" s="426"/>
      <c r="AS53" s="406">
        <f t="shared" si="12"/>
        <v>0</v>
      </c>
      <c r="AT53" s="426"/>
      <c r="AU53" s="406">
        <f t="shared" si="13"/>
        <v>0</v>
      </c>
      <c r="AV53" s="426"/>
      <c r="AW53" s="406">
        <f t="shared" si="14"/>
        <v>0</v>
      </c>
      <c r="AX53" s="426"/>
      <c r="AY53" s="406">
        <f t="shared" si="15"/>
        <v>0</v>
      </c>
      <c r="AZ53" s="426"/>
      <c r="BA53" s="406">
        <f t="shared" si="16"/>
        <v>0</v>
      </c>
      <c r="BB53" s="426"/>
      <c r="BC53" s="406">
        <f t="shared" si="17"/>
        <v>0</v>
      </c>
      <c r="BD53" s="426"/>
      <c r="BE53" s="406">
        <f t="shared" si="18"/>
        <v>0</v>
      </c>
      <c r="BF53" s="426"/>
      <c r="BG53" s="406">
        <f t="shared" si="19"/>
        <v>0</v>
      </c>
      <c r="BH53" s="426">
        <v>7.6</v>
      </c>
      <c r="BI53" s="406">
        <f t="shared" si="20"/>
        <v>202524.47261538461</v>
      </c>
      <c r="BJ53" s="426">
        <v>4.75</v>
      </c>
      <c r="BK53" s="406">
        <f t="shared" si="21"/>
        <v>126577.79538461538</v>
      </c>
      <c r="BL53" s="724"/>
      <c r="BM53" s="406">
        <f t="shared" si="22"/>
        <v>0</v>
      </c>
      <c r="BN53" s="426"/>
      <c r="BO53" s="406">
        <f t="shared" si="23"/>
        <v>0</v>
      </c>
      <c r="BP53" s="426"/>
      <c r="BQ53" s="406">
        <f t="shared" si="24"/>
        <v>0</v>
      </c>
      <c r="BR53" s="426"/>
      <c r="BS53" s="406">
        <f t="shared" si="25"/>
        <v>0</v>
      </c>
      <c r="BT53" s="724"/>
      <c r="BU53" s="391">
        <f t="shared" si="26"/>
        <v>0</v>
      </c>
      <c r="BV53" s="380">
        <f t="shared" si="4"/>
        <v>0</v>
      </c>
      <c r="BW53" s="720">
        <f t="shared" si="27"/>
        <v>12.35</v>
      </c>
      <c r="BX53" s="257">
        <f t="shared" si="28"/>
        <v>329102.26799999998</v>
      </c>
      <c r="BY53" s="337">
        <f t="shared" si="5"/>
        <v>0.95</v>
      </c>
      <c r="BZ53" s="720">
        <f t="shared" si="29"/>
        <v>0.65000000000000036</v>
      </c>
      <c r="CA53" s="257">
        <f t="shared" si="30"/>
        <v>17321.17200000001</v>
      </c>
      <c r="CB53" s="15"/>
    </row>
    <row r="54" spans="1:82" ht="90.75" customHeight="1" outlineLevel="3" x14ac:dyDescent="0.2">
      <c r="A54" s="15"/>
      <c r="B54" s="715"/>
      <c r="C54" s="716"/>
      <c r="D54" s="730" t="s">
        <v>161</v>
      </c>
      <c r="E54" s="718" t="s">
        <v>79</v>
      </c>
      <c r="F54" s="719">
        <v>13</v>
      </c>
      <c r="G54" s="335">
        <v>26647.956923076923</v>
      </c>
      <c r="H54" s="257">
        <f t="shared" si="6"/>
        <v>346423.44</v>
      </c>
      <c r="I54" s="718"/>
      <c r="J54" s="719"/>
      <c r="K54" s="335"/>
      <c r="L54" s="257"/>
      <c r="M54" s="718" t="s">
        <v>79</v>
      </c>
      <c r="N54" s="719">
        <v>13</v>
      </c>
      <c r="O54" s="335">
        <v>26647.956923076923</v>
      </c>
      <c r="P54" s="257">
        <f t="shared" si="7"/>
        <v>346423.44</v>
      </c>
      <c r="Q54" s="720">
        <f t="shared" si="31"/>
        <v>12.35</v>
      </c>
      <c r="R54" s="257">
        <f t="shared" si="32"/>
        <v>329102.26799999998</v>
      </c>
      <c r="S54" s="337">
        <f t="shared" si="3"/>
        <v>0.95</v>
      </c>
      <c r="T54" s="721"/>
      <c r="U54" s="257">
        <f t="shared" si="33"/>
        <v>0</v>
      </c>
      <c r="V54" s="720"/>
      <c r="W54" s="257">
        <f t="shared" si="34"/>
        <v>0</v>
      </c>
      <c r="X54" s="720"/>
      <c r="Y54" s="257">
        <f t="shared" si="34"/>
        <v>0</v>
      </c>
      <c r="Z54" s="720"/>
      <c r="AA54" s="257">
        <f t="shared" si="8"/>
        <v>0</v>
      </c>
      <c r="AB54" s="720"/>
      <c r="AC54" s="257">
        <f t="shared" si="9"/>
        <v>0</v>
      </c>
      <c r="AD54" s="731"/>
      <c r="AE54" s="257">
        <f t="shared" si="35"/>
        <v>0</v>
      </c>
      <c r="AF54" s="720"/>
      <c r="AG54" s="257">
        <f t="shared" si="36"/>
        <v>0</v>
      </c>
      <c r="AH54" s="720"/>
      <c r="AI54" s="257">
        <f t="shared" si="37"/>
        <v>0</v>
      </c>
      <c r="AJ54" s="720"/>
      <c r="AK54" s="257">
        <f t="shared" si="38"/>
        <v>0</v>
      </c>
      <c r="AL54" s="720"/>
      <c r="AM54" s="257">
        <f t="shared" si="39"/>
        <v>0</v>
      </c>
      <c r="AN54" s="720"/>
      <c r="AO54" s="261">
        <f t="shared" si="10"/>
        <v>0</v>
      </c>
      <c r="AP54" s="426"/>
      <c r="AQ54" s="406">
        <f t="shared" si="11"/>
        <v>0</v>
      </c>
      <c r="AR54" s="426"/>
      <c r="AS54" s="406">
        <f t="shared" si="12"/>
        <v>0</v>
      </c>
      <c r="AT54" s="426"/>
      <c r="AU54" s="406">
        <f t="shared" si="13"/>
        <v>0</v>
      </c>
      <c r="AV54" s="426"/>
      <c r="AW54" s="406">
        <f t="shared" si="14"/>
        <v>0</v>
      </c>
      <c r="AX54" s="426"/>
      <c r="AY54" s="406">
        <f t="shared" si="15"/>
        <v>0</v>
      </c>
      <c r="AZ54" s="426"/>
      <c r="BA54" s="406">
        <f t="shared" si="16"/>
        <v>0</v>
      </c>
      <c r="BB54" s="426"/>
      <c r="BC54" s="406">
        <f t="shared" si="17"/>
        <v>0</v>
      </c>
      <c r="BD54" s="426"/>
      <c r="BE54" s="406">
        <f t="shared" si="18"/>
        <v>0</v>
      </c>
      <c r="BF54" s="426"/>
      <c r="BG54" s="406">
        <f t="shared" si="19"/>
        <v>0</v>
      </c>
      <c r="BH54" s="426"/>
      <c r="BI54" s="406">
        <f t="shared" si="20"/>
        <v>0</v>
      </c>
      <c r="BJ54" s="426">
        <v>4.75</v>
      </c>
      <c r="BK54" s="406">
        <f t="shared" si="21"/>
        <v>126577.79538461538</v>
      </c>
      <c r="BL54" s="724">
        <v>7.6</v>
      </c>
      <c r="BM54" s="406">
        <f t="shared" si="22"/>
        <v>202524.47261538461</v>
      </c>
      <c r="BN54" s="426"/>
      <c r="BO54" s="406">
        <f t="shared" si="23"/>
        <v>0</v>
      </c>
      <c r="BP54" s="426"/>
      <c r="BQ54" s="406">
        <f t="shared" si="24"/>
        <v>0</v>
      </c>
      <c r="BR54" s="426"/>
      <c r="BS54" s="406">
        <f t="shared" si="25"/>
        <v>0</v>
      </c>
      <c r="BT54" s="724"/>
      <c r="BU54" s="391">
        <f t="shared" si="26"/>
        <v>0</v>
      </c>
      <c r="BV54" s="380">
        <f>BU54/H54</f>
        <v>0</v>
      </c>
      <c r="BW54" s="720">
        <f t="shared" si="27"/>
        <v>12.35</v>
      </c>
      <c r="BX54" s="257">
        <f t="shared" si="28"/>
        <v>329102.26799999998</v>
      </c>
      <c r="BY54" s="337">
        <f t="shared" si="5"/>
        <v>0.95</v>
      </c>
      <c r="BZ54" s="720">
        <f t="shared" si="29"/>
        <v>0.65000000000000036</v>
      </c>
      <c r="CA54" s="257">
        <f t="shared" si="30"/>
        <v>17321.17200000001</v>
      </c>
      <c r="CB54" s="15"/>
    </row>
    <row r="55" spans="1:82" ht="90.75" customHeight="1" outlineLevel="3" x14ac:dyDescent="0.2">
      <c r="A55" s="339"/>
      <c r="B55" s="604"/>
      <c r="C55" s="605"/>
      <c r="D55" s="606" t="s">
        <v>162</v>
      </c>
      <c r="E55" s="591" t="s">
        <v>79</v>
      </c>
      <c r="F55" s="592">
        <v>13</v>
      </c>
      <c r="G55" s="607">
        <v>23643.917692307692</v>
      </c>
      <c r="H55" s="608">
        <f t="shared" si="6"/>
        <v>307370.93</v>
      </c>
      <c r="I55" s="591"/>
      <c r="J55" s="592"/>
      <c r="K55" s="607"/>
      <c r="L55" s="608"/>
      <c r="M55" s="591" t="s">
        <v>79</v>
      </c>
      <c r="N55" s="592">
        <v>13</v>
      </c>
      <c r="O55" s="607">
        <v>23643.917692307692</v>
      </c>
      <c r="P55" s="608">
        <f t="shared" si="7"/>
        <v>307370.93</v>
      </c>
      <c r="Q55" s="595">
        <f>+T55+V55+X55+Z55+AB55+AD55+AF55+AH55+AJ55+AL55+AN55+AP55+AR55+AT55+AV55+AX55+AZ55+BB55+BD55+BF55+BH55+BJ55+BL55+BN55</f>
        <v>12.35</v>
      </c>
      <c r="R55" s="608">
        <f t="shared" si="32"/>
        <v>292002.3835</v>
      </c>
      <c r="S55" s="609">
        <f>R55/H55</f>
        <v>0.95</v>
      </c>
      <c r="T55" s="597"/>
      <c r="U55" s="608">
        <f t="shared" si="33"/>
        <v>0</v>
      </c>
      <c r="V55" s="595"/>
      <c r="W55" s="608">
        <f t="shared" si="34"/>
        <v>0</v>
      </c>
      <c r="X55" s="595"/>
      <c r="Y55" s="608">
        <f t="shared" si="34"/>
        <v>0</v>
      </c>
      <c r="Z55" s="595"/>
      <c r="AA55" s="608">
        <f t="shared" si="8"/>
        <v>0</v>
      </c>
      <c r="AB55" s="595"/>
      <c r="AC55" s="608">
        <f t="shared" si="9"/>
        <v>0</v>
      </c>
      <c r="AD55" s="598"/>
      <c r="AE55" s="608">
        <f t="shared" si="35"/>
        <v>0</v>
      </c>
      <c r="AF55" s="595"/>
      <c r="AG55" s="608">
        <f t="shared" si="36"/>
        <v>0</v>
      </c>
      <c r="AH55" s="595"/>
      <c r="AI55" s="608">
        <f t="shared" si="37"/>
        <v>0</v>
      </c>
      <c r="AJ55" s="595"/>
      <c r="AK55" s="608">
        <f t="shared" si="38"/>
        <v>0</v>
      </c>
      <c r="AL55" s="595"/>
      <c r="AM55" s="608">
        <f t="shared" si="39"/>
        <v>0</v>
      </c>
      <c r="AN55" s="595"/>
      <c r="AO55" s="610">
        <f t="shared" si="10"/>
        <v>0</v>
      </c>
      <c r="AP55" s="611"/>
      <c r="AQ55" s="612">
        <f t="shared" si="11"/>
        <v>0</v>
      </c>
      <c r="AR55" s="611"/>
      <c r="AS55" s="612">
        <f t="shared" si="12"/>
        <v>0</v>
      </c>
      <c r="AT55" s="611"/>
      <c r="AU55" s="612">
        <f t="shared" si="13"/>
        <v>0</v>
      </c>
      <c r="AV55" s="611"/>
      <c r="AW55" s="612">
        <f t="shared" si="14"/>
        <v>0</v>
      </c>
      <c r="AX55" s="611"/>
      <c r="AY55" s="612">
        <f t="shared" si="15"/>
        <v>0</v>
      </c>
      <c r="AZ55" s="611"/>
      <c r="BA55" s="612">
        <f t="shared" si="16"/>
        <v>0</v>
      </c>
      <c r="BB55" s="611"/>
      <c r="BC55" s="612">
        <f t="shared" si="17"/>
        <v>0</v>
      </c>
      <c r="BD55" s="611"/>
      <c r="BE55" s="612">
        <f t="shared" si="18"/>
        <v>0</v>
      </c>
      <c r="BF55" s="611"/>
      <c r="BG55" s="612">
        <f t="shared" si="19"/>
        <v>0</v>
      </c>
      <c r="BH55" s="611"/>
      <c r="BI55" s="612">
        <f t="shared" si="20"/>
        <v>0</v>
      </c>
      <c r="BJ55" s="611"/>
      <c r="BK55" s="612">
        <f t="shared" si="21"/>
        <v>0</v>
      </c>
      <c r="BL55" s="647"/>
      <c r="BM55" s="612">
        <f t="shared" si="22"/>
        <v>0</v>
      </c>
      <c r="BN55" s="611">
        <v>12.35</v>
      </c>
      <c r="BO55" s="612">
        <f t="shared" si="23"/>
        <v>292002.3835</v>
      </c>
      <c r="BP55" s="611"/>
      <c r="BQ55" s="612">
        <f t="shared" si="24"/>
        <v>0</v>
      </c>
      <c r="BR55" s="611"/>
      <c r="BS55" s="612">
        <f t="shared" si="25"/>
        <v>0</v>
      </c>
      <c r="BT55" s="617"/>
      <c r="BU55" s="613">
        <f t="shared" si="26"/>
        <v>0</v>
      </c>
      <c r="BV55" s="614">
        <f t="shared" si="4"/>
        <v>0</v>
      </c>
      <c r="BW55" s="595">
        <f t="shared" si="27"/>
        <v>12.35</v>
      </c>
      <c r="BX55" s="608">
        <f t="shared" si="28"/>
        <v>292002.3835</v>
      </c>
      <c r="BY55" s="609">
        <f t="shared" si="5"/>
        <v>0.95</v>
      </c>
      <c r="BZ55" s="595">
        <f t="shared" si="29"/>
        <v>0.65000000000000036</v>
      </c>
      <c r="CA55" s="608">
        <f t="shared" si="30"/>
        <v>15368.546500000008</v>
      </c>
      <c r="CB55" s="15"/>
    </row>
    <row r="56" spans="1:82" ht="90.75" customHeight="1" outlineLevel="3" x14ac:dyDescent="0.2">
      <c r="A56" s="15"/>
      <c r="B56" s="604"/>
      <c r="C56" s="605"/>
      <c r="D56" s="606" t="s">
        <v>163</v>
      </c>
      <c r="E56" s="591" t="s">
        <v>79</v>
      </c>
      <c r="F56" s="592">
        <v>13</v>
      </c>
      <c r="G56" s="607">
        <v>23643.917692307692</v>
      </c>
      <c r="H56" s="608">
        <f t="shared" si="6"/>
        <v>307370.93</v>
      </c>
      <c r="I56" s="591"/>
      <c r="J56" s="592"/>
      <c r="K56" s="607"/>
      <c r="L56" s="608"/>
      <c r="M56" s="591" t="s">
        <v>79</v>
      </c>
      <c r="N56" s="592">
        <v>13</v>
      </c>
      <c r="O56" s="607">
        <v>23643.917692307692</v>
      </c>
      <c r="P56" s="608">
        <f t="shared" si="7"/>
        <v>307370.93</v>
      </c>
      <c r="Q56" s="595">
        <f t="shared" si="31"/>
        <v>0</v>
      </c>
      <c r="R56" s="608">
        <f t="shared" si="32"/>
        <v>0</v>
      </c>
      <c r="S56" s="609">
        <f t="shared" si="3"/>
        <v>0</v>
      </c>
      <c r="T56" s="597"/>
      <c r="U56" s="608">
        <f t="shared" si="33"/>
        <v>0</v>
      </c>
      <c r="V56" s="595"/>
      <c r="W56" s="608">
        <f t="shared" si="34"/>
        <v>0</v>
      </c>
      <c r="X56" s="595"/>
      <c r="Y56" s="608">
        <f t="shared" si="34"/>
        <v>0</v>
      </c>
      <c r="Z56" s="595"/>
      <c r="AA56" s="608">
        <f t="shared" si="8"/>
        <v>0</v>
      </c>
      <c r="AB56" s="595"/>
      <c r="AC56" s="608">
        <f t="shared" si="9"/>
        <v>0</v>
      </c>
      <c r="AD56" s="598"/>
      <c r="AE56" s="608">
        <f t="shared" si="35"/>
        <v>0</v>
      </c>
      <c r="AF56" s="595"/>
      <c r="AG56" s="608">
        <f t="shared" si="36"/>
        <v>0</v>
      </c>
      <c r="AH56" s="595"/>
      <c r="AI56" s="608">
        <f t="shared" si="37"/>
        <v>0</v>
      </c>
      <c r="AJ56" s="595"/>
      <c r="AK56" s="608">
        <f t="shared" si="38"/>
        <v>0</v>
      </c>
      <c r="AL56" s="595"/>
      <c r="AM56" s="608">
        <f t="shared" si="39"/>
        <v>0</v>
      </c>
      <c r="AN56" s="595"/>
      <c r="AO56" s="610">
        <f t="shared" si="10"/>
        <v>0</v>
      </c>
      <c r="AP56" s="611"/>
      <c r="AQ56" s="612">
        <f t="shared" si="11"/>
        <v>0</v>
      </c>
      <c r="AR56" s="611"/>
      <c r="AS56" s="612">
        <f t="shared" si="12"/>
        <v>0</v>
      </c>
      <c r="AT56" s="611"/>
      <c r="AU56" s="612">
        <f t="shared" si="13"/>
        <v>0</v>
      </c>
      <c r="AV56" s="611"/>
      <c r="AW56" s="612">
        <f t="shared" si="14"/>
        <v>0</v>
      </c>
      <c r="AX56" s="611"/>
      <c r="AY56" s="612">
        <f t="shared" si="15"/>
        <v>0</v>
      </c>
      <c r="AZ56" s="611"/>
      <c r="BA56" s="612">
        <f t="shared" si="16"/>
        <v>0</v>
      </c>
      <c r="BB56" s="611"/>
      <c r="BC56" s="612">
        <f t="shared" si="17"/>
        <v>0</v>
      </c>
      <c r="BD56" s="611"/>
      <c r="BE56" s="612">
        <f t="shared" si="18"/>
        <v>0</v>
      </c>
      <c r="BF56" s="611"/>
      <c r="BG56" s="612">
        <f t="shared" si="19"/>
        <v>0</v>
      </c>
      <c r="BH56" s="611"/>
      <c r="BI56" s="612">
        <f t="shared" si="20"/>
        <v>0</v>
      </c>
      <c r="BJ56" s="611"/>
      <c r="BK56" s="612">
        <f t="shared" si="21"/>
        <v>0</v>
      </c>
      <c r="BL56" s="647"/>
      <c r="BM56" s="612">
        <f t="shared" si="22"/>
        <v>0</v>
      </c>
      <c r="BN56" s="611"/>
      <c r="BO56" s="612">
        <f t="shared" si="23"/>
        <v>0</v>
      </c>
      <c r="BP56" s="611"/>
      <c r="BQ56" s="612">
        <f t="shared" si="24"/>
        <v>0</v>
      </c>
      <c r="BR56" s="611"/>
      <c r="BS56" s="612">
        <f t="shared" si="25"/>
        <v>0</v>
      </c>
      <c r="BT56" s="617">
        <v>12.35</v>
      </c>
      <c r="BU56" s="613">
        <f t="shared" si="26"/>
        <v>292002.3835</v>
      </c>
      <c r="BV56" s="614">
        <f t="shared" si="4"/>
        <v>0.95</v>
      </c>
      <c r="BW56" s="595">
        <f t="shared" si="27"/>
        <v>12.35</v>
      </c>
      <c r="BX56" s="608">
        <f t="shared" si="28"/>
        <v>292002.3835</v>
      </c>
      <c r="BY56" s="609">
        <f t="shared" si="5"/>
        <v>0.95</v>
      </c>
      <c r="BZ56" s="595">
        <f t="shared" si="29"/>
        <v>0.65000000000000036</v>
      </c>
      <c r="CA56" s="608">
        <f t="shared" si="30"/>
        <v>15368.546500000008</v>
      </c>
      <c r="CB56" s="15"/>
    </row>
    <row r="57" spans="1:82" ht="90.75" customHeight="1" outlineLevel="3" x14ac:dyDescent="0.2">
      <c r="A57" s="15"/>
      <c r="B57" s="715"/>
      <c r="C57" s="716"/>
      <c r="D57" s="730" t="s">
        <v>164</v>
      </c>
      <c r="E57" s="718" t="s">
        <v>79</v>
      </c>
      <c r="F57" s="719">
        <v>13</v>
      </c>
      <c r="G57" s="335">
        <v>23643.917692307692</v>
      </c>
      <c r="H57" s="257">
        <f t="shared" si="6"/>
        <v>307370.93</v>
      </c>
      <c r="I57" s="718"/>
      <c r="J57" s="719"/>
      <c r="K57" s="335"/>
      <c r="L57" s="257"/>
      <c r="M57" s="718" t="s">
        <v>79</v>
      </c>
      <c r="N57" s="719">
        <v>13</v>
      </c>
      <c r="O57" s="335">
        <v>23643.917692307692</v>
      </c>
      <c r="P57" s="257">
        <f t="shared" si="7"/>
        <v>307370.93</v>
      </c>
      <c r="Q57" s="720">
        <f t="shared" si="31"/>
        <v>0</v>
      </c>
      <c r="R57" s="257">
        <f t="shared" si="32"/>
        <v>0</v>
      </c>
      <c r="S57" s="337">
        <f t="shared" si="3"/>
        <v>0</v>
      </c>
      <c r="T57" s="721"/>
      <c r="U57" s="257">
        <f t="shared" si="33"/>
        <v>0</v>
      </c>
      <c r="V57" s="720"/>
      <c r="W57" s="257">
        <f t="shared" si="34"/>
        <v>0</v>
      </c>
      <c r="X57" s="720"/>
      <c r="Y57" s="257">
        <f t="shared" si="34"/>
        <v>0</v>
      </c>
      <c r="Z57" s="720"/>
      <c r="AA57" s="257">
        <f t="shared" si="8"/>
        <v>0</v>
      </c>
      <c r="AB57" s="720"/>
      <c r="AC57" s="257">
        <f t="shared" si="9"/>
        <v>0</v>
      </c>
      <c r="AD57" s="731"/>
      <c r="AE57" s="257">
        <f t="shared" si="35"/>
        <v>0</v>
      </c>
      <c r="AF57" s="720"/>
      <c r="AG57" s="257">
        <f t="shared" si="36"/>
        <v>0</v>
      </c>
      <c r="AH57" s="720"/>
      <c r="AI57" s="257">
        <f t="shared" si="37"/>
        <v>0</v>
      </c>
      <c r="AJ57" s="720"/>
      <c r="AK57" s="257">
        <f t="shared" si="38"/>
        <v>0</v>
      </c>
      <c r="AL57" s="720"/>
      <c r="AM57" s="257">
        <f t="shared" si="39"/>
        <v>0</v>
      </c>
      <c r="AN57" s="720"/>
      <c r="AO57" s="261">
        <f t="shared" si="10"/>
        <v>0</v>
      </c>
      <c r="AP57" s="426"/>
      <c r="AQ57" s="406">
        <f t="shared" si="11"/>
        <v>0</v>
      </c>
      <c r="AR57" s="426"/>
      <c r="AS57" s="406">
        <f t="shared" si="12"/>
        <v>0</v>
      </c>
      <c r="AT57" s="426"/>
      <c r="AU57" s="406">
        <f t="shared" si="13"/>
        <v>0</v>
      </c>
      <c r="AV57" s="426"/>
      <c r="AW57" s="406">
        <f t="shared" si="14"/>
        <v>0</v>
      </c>
      <c r="AX57" s="426"/>
      <c r="AY57" s="406">
        <f t="shared" si="15"/>
        <v>0</v>
      </c>
      <c r="AZ57" s="426"/>
      <c r="BA57" s="406">
        <f t="shared" si="16"/>
        <v>0</v>
      </c>
      <c r="BB57" s="426"/>
      <c r="BC57" s="406">
        <f t="shared" si="17"/>
        <v>0</v>
      </c>
      <c r="BD57" s="426"/>
      <c r="BE57" s="406">
        <f t="shared" si="18"/>
        <v>0</v>
      </c>
      <c r="BF57" s="426"/>
      <c r="BG57" s="406">
        <f t="shared" si="19"/>
        <v>0</v>
      </c>
      <c r="BH57" s="426"/>
      <c r="BI57" s="406">
        <f t="shared" si="20"/>
        <v>0</v>
      </c>
      <c r="BJ57" s="426"/>
      <c r="BK57" s="406">
        <f t="shared" si="21"/>
        <v>0</v>
      </c>
      <c r="BL57" s="724"/>
      <c r="BM57" s="406">
        <f t="shared" si="22"/>
        <v>0</v>
      </c>
      <c r="BN57" s="426"/>
      <c r="BO57" s="406">
        <f t="shared" si="23"/>
        <v>0</v>
      </c>
      <c r="BP57" s="426"/>
      <c r="BQ57" s="406">
        <f t="shared" si="24"/>
        <v>0</v>
      </c>
      <c r="BR57" s="426"/>
      <c r="BS57" s="406">
        <f t="shared" si="25"/>
        <v>0</v>
      </c>
      <c r="BT57" s="724"/>
      <c r="BU57" s="391">
        <f t="shared" si="26"/>
        <v>0</v>
      </c>
      <c r="BV57" s="380">
        <f t="shared" si="4"/>
        <v>0</v>
      </c>
      <c r="BW57" s="720">
        <f t="shared" si="27"/>
        <v>0</v>
      </c>
      <c r="BX57" s="257">
        <f t="shared" si="28"/>
        <v>0</v>
      </c>
      <c r="BY57" s="337">
        <f t="shared" si="5"/>
        <v>0</v>
      </c>
      <c r="BZ57" s="720">
        <f t="shared" si="29"/>
        <v>13</v>
      </c>
      <c r="CA57" s="257">
        <f t="shared" si="30"/>
        <v>307370.93</v>
      </c>
      <c r="CB57" s="15"/>
    </row>
    <row r="58" spans="1:82" s="19" customFormat="1" ht="15" customHeight="1" outlineLevel="2" x14ac:dyDescent="0.25">
      <c r="B58" s="930" t="s">
        <v>231</v>
      </c>
      <c r="C58" s="931"/>
      <c r="D58" s="725" t="s">
        <v>183</v>
      </c>
      <c r="E58" s="726"/>
      <c r="F58" s="347"/>
      <c r="G58" s="348"/>
      <c r="H58" s="349">
        <f>SUM(H59:H59)</f>
        <v>1612315.68</v>
      </c>
      <c r="I58" s="726"/>
      <c r="J58" s="347"/>
      <c r="K58" s="348"/>
      <c r="L58" s="349">
        <f>SUM(L59:L59)</f>
        <v>0</v>
      </c>
      <c r="M58" s="726"/>
      <c r="N58" s="347"/>
      <c r="O58" s="348"/>
      <c r="P58" s="349">
        <f>SUM(P59:P59)</f>
        <v>1612315.68</v>
      </c>
      <c r="Q58" s="350"/>
      <c r="R58" s="349">
        <f>SUM(R59:R59)</f>
        <v>1531699.8959999999</v>
      </c>
      <c r="S58" s="351">
        <f>R58/H58</f>
        <v>0.95</v>
      </c>
      <c r="T58" s="727"/>
      <c r="U58" s="349">
        <f>SUM(U59:U59)</f>
        <v>0</v>
      </c>
      <c r="V58" s="728"/>
      <c r="W58" s="349">
        <f>SUM(W59:W59)</f>
        <v>0</v>
      </c>
      <c r="X58" s="728"/>
      <c r="Y58" s="349">
        <f>SUM(Y59)</f>
        <v>0</v>
      </c>
      <c r="Z58" s="728"/>
      <c r="AA58" s="349">
        <f>SUM(AA59)</f>
        <v>0</v>
      </c>
      <c r="AB58" s="728"/>
      <c r="AC58" s="349">
        <f>SUM(AC59)</f>
        <v>0</v>
      </c>
      <c r="AD58" s="727"/>
      <c r="AE58" s="349">
        <f>SUM(AE59)</f>
        <v>0</v>
      </c>
      <c r="AF58" s="728"/>
      <c r="AG58" s="349">
        <f>SUM(AG59)</f>
        <v>0</v>
      </c>
      <c r="AH58" s="728"/>
      <c r="AI58" s="349">
        <f>SUM(AI59)</f>
        <v>0</v>
      </c>
      <c r="AJ58" s="728"/>
      <c r="AK58" s="349">
        <f>SUM(AK59)</f>
        <v>0</v>
      </c>
      <c r="AL58" s="728"/>
      <c r="AM58" s="349">
        <f>SUM(AM59)</f>
        <v>0</v>
      </c>
      <c r="AN58" s="728"/>
      <c r="AO58" s="350">
        <f>SUM(AO59)</f>
        <v>0</v>
      </c>
      <c r="AP58" s="425"/>
      <c r="AQ58" s="350">
        <f>SUM(AQ59)</f>
        <v>0</v>
      </c>
      <c r="AR58" s="425"/>
      <c r="AS58" s="350">
        <f>SUM(AS59)</f>
        <v>0</v>
      </c>
      <c r="AT58" s="425"/>
      <c r="AU58" s="350">
        <f>SUM(AU59)</f>
        <v>0</v>
      </c>
      <c r="AV58" s="425"/>
      <c r="AW58" s="350">
        <f>SUM(AW59)</f>
        <v>0</v>
      </c>
      <c r="AX58" s="425"/>
      <c r="AY58" s="350">
        <f>SUM(AY59)</f>
        <v>0</v>
      </c>
      <c r="AZ58" s="425"/>
      <c r="BA58" s="350">
        <f>SUM(BA59)</f>
        <v>0</v>
      </c>
      <c r="BB58" s="425"/>
      <c r="BC58" s="350">
        <f>SUM(BC59)</f>
        <v>0</v>
      </c>
      <c r="BD58" s="425"/>
      <c r="BE58" s="350">
        <f>SUM(BE59)</f>
        <v>0</v>
      </c>
      <c r="BF58" s="425"/>
      <c r="BG58" s="350">
        <f>SUM(BG59)</f>
        <v>0</v>
      </c>
      <c r="BH58" s="425"/>
      <c r="BI58" s="350">
        <f>SUM(BI59)</f>
        <v>0</v>
      </c>
      <c r="BJ58" s="425"/>
      <c r="BK58" s="350">
        <f>SUM(BK59)</f>
        <v>0</v>
      </c>
      <c r="BL58" s="729"/>
      <c r="BM58" s="350">
        <f>SUM(BM59)</f>
        <v>1531699.8959999999</v>
      </c>
      <c r="BN58" s="425"/>
      <c r="BO58" s="350">
        <f>SUM(BO59)</f>
        <v>0</v>
      </c>
      <c r="BP58" s="425"/>
      <c r="BQ58" s="350">
        <f>SUM(BQ59)</f>
        <v>0</v>
      </c>
      <c r="BR58" s="425"/>
      <c r="BS58" s="350">
        <f>SUM(BS59)</f>
        <v>0</v>
      </c>
      <c r="BT58" s="729"/>
      <c r="BU58" s="389">
        <f>SUM(BU59)</f>
        <v>0</v>
      </c>
      <c r="BV58" s="379">
        <f t="shared" si="4"/>
        <v>0</v>
      </c>
      <c r="BW58" s="728"/>
      <c r="BX58" s="349">
        <f>SUM(BX59)</f>
        <v>1531699.8959999999</v>
      </c>
      <c r="BY58" s="351">
        <f t="shared" si="5"/>
        <v>0.95</v>
      </c>
      <c r="BZ58" s="728"/>
      <c r="CA58" s="349">
        <f>SUM(CA59:CA59)</f>
        <v>80615.784000000072</v>
      </c>
      <c r="CD58" s="52"/>
    </row>
    <row r="59" spans="1:82" ht="74.25" customHeight="1" outlineLevel="3" x14ac:dyDescent="0.2">
      <c r="A59" s="15"/>
      <c r="B59" s="715"/>
      <c r="C59" s="716"/>
      <c r="D59" s="730" t="s">
        <v>184</v>
      </c>
      <c r="E59" s="718" t="s">
        <v>79</v>
      </c>
      <c r="F59" s="719">
        <v>1</v>
      </c>
      <c r="G59" s="335">
        <v>1612315.68</v>
      </c>
      <c r="H59" s="257">
        <f>F59*G59</f>
        <v>1612315.68</v>
      </c>
      <c r="I59" s="718"/>
      <c r="J59" s="719"/>
      <c r="K59" s="335"/>
      <c r="L59" s="257"/>
      <c r="M59" s="718" t="s">
        <v>79</v>
      </c>
      <c r="N59" s="719">
        <v>1</v>
      </c>
      <c r="O59" s="335">
        <v>1612315.68</v>
      </c>
      <c r="P59" s="257">
        <f>N59*O59</f>
        <v>1612315.68</v>
      </c>
      <c r="Q59" s="720">
        <f>+T59+V59+X59+Z59+AB59+AD59+AF59+AH59+AJ59+AL59+AN59+AP59+AR59+AT59+AV59+BL59</f>
        <v>0.95</v>
      </c>
      <c r="R59" s="257">
        <f>$G59*Q59</f>
        <v>1531699.8959999999</v>
      </c>
      <c r="S59" s="337">
        <f t="shared" si="3"/>
        <v>0.95</v>
      </c>
      <c r="T59" s="721"/>
      <c r="U59" s="257">
        <f>$G59*T59</f>
        <v>0</v>
      </c>
      <c r="V59" s="720"/>
      <c r="W59" s="257">
        <f>$G59*V59</f>
        <v>0</v>
      </c>
      <c r="X59" s="720"/>
      <c r="Y59" s="257">
        <f>$G59*X59</f>
        <v>0</v>
      </c>
      <c r="Z59" s="720"/>
      <c r="AA59" s="257">
        <f>$G59*Z59</f>
        <v>0</v>
      </c>
      <c r="AB59" s="720"/>
      <c r="AC59" s="257">
        <f>$G59*AB59</f>
        <v>0</v>
      </c>
      <c r="AD59" s="731"/>
      <c r="AE59" s="257">
        <f>$G59*AD59</f>
        <v>0</v>
      </c>
      <c r="AF59" s="720"/>
      <c r="AG59" s="257">
        <f>$G59*AF59</f>
        <v>0</v>
      </c>
      <c r="AH59" s="720"/>
      <c r="AI59" s="257">
        <f>$G59*AH59</f>
        <v>0</v>
      </c>
      <c r="AJ59" s="720"/>
      <c r="AK59" s="257">
        <f>$G59*AJ59</f>
        <v>0</v>
      </c>
      <c r="AL59" s="720"/>
      <c r="AM59" s="257">
        <f>$G59*AL59</f>
        <v>0</v>
      </c>
      <c r="AN59" s="720"/>
      <c r="AO59" s="261">
        <f>$G59*AN59</f>
        <v>0</v>
      </c>
      <c r="AP59" s="426"/>
      <c r="AQ59" s="406">
        <f>$G59*AP59</f>
        <v>0</v>
      </c>
      <c r="AR59" s="426"/>
      <c r="AS59" s="406">
        <f>$G59*AR59</f>
        <v>0</v>
      </c>
      <c r="AT59" s="426"/>
      <c r="AU59" s="406">
        <f>$G59*AT59</f>
        <v>0</v>
      </c>
      <c r="AV59" s="426"/>
      <c r="AW59" s="406">
        <f>$G59*AV59</f>
        <v>0</v>
      </c>
      <c r="AX59" s="426"/>
      <c r="AY59" s="406">
        <f>$G59*AX59</f>
        <v>0</v>
      </c>
      <c r="AZ59" s="426"/>
      <c r="BA59" s="406">
        <f>$G59*AZ59</f>
        <v>0</v>
      </c>
      <c r="BB59" s="426"/>
      <c r="BC59" s="406">
        <f>$G59*BB59</f>
        <v>0</v>
      </c>
      <c r="BD59" s="426"/>
      <c r="BE59" s="406">
        <f>$G59*BD59</f>
        <v>0</v>
      </c>
      <c r="BF59" s="426"/>
      <c r="BG59" s="406">
        <f>$G59*BF59</f>
        <v>0</v>
      </c>
      <c r="BH59" s="426"/>
      <c r="BI59" s="406">
        <f>$G59*BH59</f>
        <v>0</v>
      </c>
      <c r="BJ59" s="426"/>
      <c r="BK59" s="406">
        <f>$G59*BJ59</f>
        <v>0</v>
      </c>
      <c r="BL59" s="724">
        <v>0.95</v>
      </c>
      <c r="BM59" s="406">
        <f>$G59*BL59</f>
        <v>1531699.8959999999</v>
      </c>
      <c r="BN59" s="426"/>
      <c r="BO59" s="406">
        <f>$G59*BN59</f>
        <v>0</v>
      </c>
      <c r="BP59" s="426"/>
      <c r="BQ59" s="406">
        <f>$G59*BP59</f>
        <v>0</v>
      </c>
      <c r="BR59" s="426"/>
      <c r="BS59" s="406">
        <f>$G59*BR59</f>
        <v>0</v>
      </c>
      <c r="BT59" s="724"/>
      <c r="BU59" s="391">
        <f>$G59*BT59</f>
        <v>0</v>
      </c>
      <c r="BV59" s="380">
        <f t="shared" si="4"/>
        <v>0</v>
      </c>
      <c r="BW59" s="720">
        <f>Q59+BT59</f>
        <v>0.95</v>
      </c>
      <c r="BX59" s="257">
        <f>$G59*BW59</f>
        <v>1531699.8959999999</v>
      </c>
      <c r="BY59" s="337">
        <f t="shared" si="5"/>
        <v>0.95</v>
      </c>
      <c r="BZ59" s="720">
        <f>F59-BW59</f>
        <v>5.0000000000000044E-2</v>
      </c>
      <c r="CA59" s="257">
        <f>$G59*BZ59</f>
        <v>80615.784000000072</v>
      </c>
      <c r="CB59" s="15"/>
    </row>
    <row r="60" spans="1:82" s="19" customFormat="1" ht="15" customHeight="1" outlineLevel="2" x14ac:dyDescent="0.25">
      <c r="B60" s="930" t="s">
        <v>181</v>
      </c>
      <c r="C60" s="931"/>
      <c r="D60" s="725" t="s">
        <v>165</v>
      </c>
      <c r="E60" s="726"/>
      <c r="F60" s="347"/>
      <c r="G60" s="348"/>
      <c r="H60" s="349">
        <f>SUM(H61:H85)</f>
        <v>61905675.000000007</v>
      </c>
      <c r="I60" s="726"/>
      <c r="J60" s="347"/>
      <c r="K60" s="348"/>
      <c r="L60" s="349">
        <f>SUM(L61:L85)</f>
        <v>0</v>
      </c>
      <c r="M60" s="726"/>
      <c r="N60" s="347"/>
      <c r="O60" s="348"/>
      <c r="P60" s="349">
        <f>SUM(P61:P85)</f>
        <v>61905675.000000007</v>
      </c>
      <c r="Q60" s="350"/>
      <c r="R60" s="349">
        <f>SUM(R61:R85)</f>
        <v>48952162.698284142</v>
      </c>
      <c r="S60" s="351">
        <f t="shared" si="3"/>
        <v>0.79075404150401618</v>
      </c>
      <c r="T60" s="727"/>
      <c r="U60" s="349">
        <f>SUM(U61:U85)</f>
        <v>0</v>
      </c>
      <c r="V60" s="728"/>
      <c r="W60" s="349">
        <f>SUM(W61:W85)</f>
        <v>0</v>
      </c>
      <c r="X60" s="728"/>
      <c r="Y60" s="349">
        <f>SUM(Y61:Y85)</f>
        <v>0</v>
      </c>
      <c r="Z60" s="728"/>
      <c r="AA60" s="349">
        <f>SUM(AA61:AA85)</f>
        <v>1784456.6771475815</v>
      </c>
      <c r="AB60" s="728"/>
      <c r="AC60" s="349">
        <f>SUM(AC61:AC85)</f>
        <v>541659.14100109832</v>
      </c>
      <c r="AD60" s="727"/>
      <c r="AE60" s="349">
        <f>SUM(AE61:AE85)</f>
        <v>2672018.5330716418</v>
      </c>
      <c r="AF60" s="728"/>
      <c r="AG60" s="349">
        <f>SUM(AG61:AG85)</f>
        <v>58000</v>
      </c>
      <c r="AH60" s="728"/>
      <c r="AI60" s="349">
        <f>SUM(AI61:AI85)</f>
        <v>5445672.765182456</v>
      </c>
      <c r="AJ60" s="728"/>
      <c r="AK60" s="349">
        <f>SUM(AK61:AK85)</f>
        <v>2133095.7443363038</v>
      </c>
      <c r="AL60" s="728"/>
      <c r="AM60" s="349">
        <f>SUM(AM61:AM85)</f>
        <v>1966364.8986782844</v>
      </c>
      <c r="AN60" s="728"/>
      <c r="AO60" s="350">
        <f>SUM(AO61:AO85)</f>
        <v>279580.79311979213</v>
      </c>
      <c r="AP60" s="425"/>
      <c r="AQ60" s="350">
        <f>SUM(AQ61:AQ85)</f>
        <v>3709539.1676600245</v>
      </c>
      <c r="AR60" s="425"/>
      <c r="AS60" s="350">
        <f>SUM(AS61:AS85)</f>
        <v>1914534.3440690117</v>
      </c>
      <c r="AT60" s="425"/>
      <c r="AU60" s="350">
        <f>SUM(AU61:AU85)</f>
        <v>2235085.4884185437</v>
      </c>
      <c r="AV60" s="425"/>
      <c r="AW60" s="350">
        <f>SUM(AW61:AW85)</f>
        <v>2306802.4208580414</v>
      </c>
      <c r="AX60" s="425"/>
      <c r="AY60" s="350">
        <f>SUM(AY61:AY85)</f>
        <v>3450359.9964691736</v>
      </c>
      <c r="AZ60" s="425"/>
      <c r="BA60" s="350">
        <f>SUM(BA61:BA85)</f>
        <v>3203427.1408359446</v>
      </c>
      <c r="BB60" s="425"/>
      <c r="BC60" s="350">
        <f>SUM(BC61:BC85)</f>
        <v>3328492.4808359444</v>
      </c>
      <c r="BD60" s="425"/>
      <c r="BE60" s="350">
        <f>SUM(BE61:BE85)</f>
        <v>63741.251298114221</v>
      </c>
      <c r="BF60" s="425"/>
      <c r="BG60" s="350">
        <f>SUM(BG61:BG85)</f>
        <v>3386507.8022627602</v>
      </c>
      <c r="BH60" s="425"/>
      <c r="BI60" s="350">
        <f>SUM(BI61:BI85)</f>
        <v>3134059.1408359446</v>
      </c>
      <c r="BJ60" s="425"/>
      <c r="BK60" s="350">
        <f>SUM(BK61:BK85)</f>
        <v>3543835.7522698482</v>
      </c>
      <c r="BL60" s="729"/>
      <c r="BM60" s="350">
        <f>SUM(BM61:BM85)</f>
        <v>3596937.1551336264</v>
      </c>
      <c r="BN60" s="425"/>
      <c r="BO60" s="350">
        <f>SUM(BO61:BO85)</f>
        <v>197992.0048</v>
      </c>
      <c r="BP60" s="425"/>
      <c r="BQ60" s="350">
        <f>SUM(BQ61:BQ85)</f>
        <v>0</v>
      </c>
      <c r="BR60" s="425"/>
      <c r="BS60" s="350">
        <f>SUM(BS61:BS85)</f>
        <v>0</v>
      </c>
      <c r="BT60" s="729"/>
      <c r="BU60" s="389">
        <f>SUM(BU61:BU85)</f>
        <v>3579975.4244560176</v>
      </c>
      <c r="BV60" s="379">
        <f t="shared" si="4"/>
        <v>5.7829519255803562E-2</v>
      </c>
      <c r="BW60" s="728"/>
      <c r="BX60" s="349">
        <f>SUM(BX61:BX85)</f>
        <v>52532138.120740153</v>
      </c>
      <c r="BY60" s="351">
        <f t="shared" si="5"/>
        <v>0.8485835607275124</v>
      </c>
      <c r="BZ60" s="728"/>
      <c r="CA60" s="349">
        <f>SUM(CA61:CA85)</f>
        <v>9373536.8792598471</v>
      </c>
      <c r="CD60" s="52"/>
    </row>
    <row r="61" spans="1:82" ht="15.75" outlineLevel="4" x14ac:dyDescent="0.2">
      <c r="A61" s="15"/>
      <c r="B61" s="715"/>
      <c r="C61" s="716"/>
      <c r="D61" s="730" t="s">
        <v>165</v>
      </c>
      <c r="E61" s="718"/>
      <c r="F61" s="719"/>
      <c r="G61" s="335"/>
      <c r="H61" s="257"/>
      <c r="I61" s="718"/>
      <c r="J61" s="719"/>
      <c r="K61" s="335"/>
      <c r="L61" s="257"/>
      <c r="M61" s="718"/>
      <c r="N61" s="719"/>
      <c r="O61" s="335"/>
      <c r="P61" s="257"/>
      <c r="Q61" s="720"/>
      <c r="R61" s="257"/>
      <c r="S61" s="337"/>
      <c r="T61" s="721"/>
      <c r="U61" s="257"/>
      <c r="V61" s="720"/>
      <c r="W61" s="257"/>
      <c r="X61" s="720"/>
      <c r="Y61" s="257"/>
      <c r="Z61" s="720"/>
      <c r="AA61" s="257"/>
      <c r="AB61" s="720"/>
      <c r="AC61" s="257"/>
      <c r="AD61" s="731"/>
      <c r="AE61" s="257"/>
      <c r="AF61" s="720"/>
      <c r="AG61" s="257"/>
      <c r="AH61" s="720"/>
      <c r="AI61" s="257"/>
      <c r="AJ61" s="720"/>
      <c r="AK61" s="257"/>
      <c r="AL61" s="720"/>
      <c r="AM61" s="257"/>
      <c r="AN61" s="720"/>
      <c r="AO61" s="261"/>
      <c r="AP61" s="426"/>
      <c r="AQ61" s="406"/>
      <c r="AR61" s="426"/>
      <c r="AS61" s="406"/>
      <c r="AT61" s="426"/>
      <c r="AU61" s="406"/>
      <c r="AV61" s="426"/>
      <c r="AW61" s="406"/>
      <c r="AX61" s="426"/>
      <c r="AY61" s="406"/>
      <c r="AZ61" s="426"/>
      <c r="BA61" s="406"/>
      <c r="BB61" s="426"/>
      <c r="BC61" s="406"/>
      <c r="BD61" s="426"/>
      <c r="BE61" s="406"/>
      <c r="BF61" s="426"/>
      <c r="BG61" s="406"/>
      <c r="BH61" s="426"/>
      <c r="BI61" s="406"/>
      <c r="BJ61" s="426"/>
      <c r="BK61" s="406"/>
      <c r="BL61" s="724"/>
      <c r="BM61" s="406"/>
      <c r="BN61" s="426"/>
      <c r="BO61" s="406"/>
      <c r="BP61" s="426"/>
      <c r="BQ61" s="406"/>
      <c r="BR61" s="426"/>
      <c r="BS61" s="406"/>
      <c r="BT61" s="724"/>
      <c r="BU61" s="391"/>
      <c r="BV61" s="380"/>
      <c r="BW61" s="720"/>
      <c r="BX61" s="257"/>
      <c r="BY61" s="337"/>
      <c r="BZ61" s="720"/>
      <c r="CA61" s="257"/>
      <c r="CB61" s="15"/>
    </row>
    <row r="62" spans="1:82" ht="135" outlineLevel="4" x14ac:dyDescent="0.2">
      <c r="A62" s="15"/>
      <c r="B62" s="715"/>
      <c r="C62" s="716"/>
      <c r="D62" s="717" t="s">
        <v>166</v>
      </c>
      <c r="E62" s="718" t="s">
        <v>63</v>
      </c>
      <c r="F62" s="719">
        <v>1862.11</v>
      </c>
      <c r="G62" s="434">
        <v>3830.3567038971919</v>
      </c>
      <c r="H62" s="435">
        <f>F62*G62</f>
        <v>7132545.5218939995</v>
      </c>
      <c r="I62" s="718"/>
      <c r="J62" s="719"/>
      <c r="K62" s="434"/>
      <c r="L62" s="435"/>
      <c r="M62" s="718" t="s">
        <v>63</v>
      </c>
      <c r="N62" s="719">
        <v>1862.11</v>
      </c>
      <c r="O62" s="434">
        <v>3830.3567038971919</v>
      </c>
      <c r="P62" s="435">
        <f>N62*O62</f>
        <v>7132545.5218939995</v>
      </c>
      <c r="Q62" s="720">
        <f>+T62+V62+X62+Z62+AB62+AD62+AF62+AH62+AJ62+AL62+AN62+AP62+AR62+AT62+AV62+AX62+AZ62+BD62+BB62+BF62+BH62+BJ62+BL62+BN62+BP62</f>
        <v>1862.11</v>
      </c>
      <c r="R62" s="435">
        <f>G62*Q62</f>
        <v>7132545.5218939995</v>
      </c>
      <c r="S62" s="445">
        <f t="shared" ref="S62:S76" si="40">R62/H62</f>
        <v>1</v>
      </c>
      <c r="T62" s="721"/>
      <c r="U62" s="435">
        <f>$G62*T62</f>
        <v>0</v>
      </c>
      <c r="V62" s="720"/>
      <c r="W62" s="435">
        <f>$G62*V62</f>
        <v>0</v>
      </c>
      <c r="X62" s="720"/>
      <c r="Y62" s="435">
        <f>$G62*X62</f>
        <v>0</v>
      </c>
      <c r="Z62" s="720">
        <v>450.73</v>
      </c>
      <c r="AA62" s="435">
        <f>$G62*Z62</f>
        <v>1726456.6771475815</v>
      </c>
      <c r="AB62" s="720">
        <v>126.27</v>
      </c>
      <c r="AC62" s="435">
        <f>$G62*AB62</f>
        <v>483659.14100109838</v>
      </c>
      <c r="AD62" s="722">
        <v>265.70999999999998</v>
      </c>
      <c r="AE62" s="435">
        <f>$G62*AD62</f>
        <v>1017764.0797925228</v>
      </c>
      <c r="AF62" s="720"/>
      <c r="AG62" s="435">
        <f>$G62*AF62</f>
        <v>0</v>
      </c>
      <c r="AH62" s="720">
        <v>541.75</v>
      </c>
      <c r="AI62" s="435">
        <f>$G62*AH62</f>
        <v>2075095.7443363038</v>
      </c>
      <c r="AJ62" s="720"/>
      <c r="AK62" s="435">
        <f>$G62*AJ62</f>
        <v>0</v>
      </c>
      <c r="AL62" s="720"/>
      <c r="AM62" s="435">
        <f>$G62*AL62</f>
        <v>0</v>
      </c>
      <c r="AN62" s="720"/>
      <c r="AO62" s="436">
        <f t="shared" ref="AO62:AO76" si="41">$G62*AN62</f>
        <v>0</v>
      </c>
      <c r="AP62" s="439">
        <v>453.76749999999998</v>
      </c>
      <c r="AQ62" s="440">
        <f>$G62*AP62</f>
        <v>1738091.3856356689</v>
      </c>
      <c r="AR62" s="439">
        <v>23.882499999999936</v>
      </c>
      <c r="AS62" s="440">
        <f>$G62*AR62</f>
        <v>91478.493980824438</v>
      </c>
      <c r="AT62" s="439"/>
      <c r="AU62" s="440">
        <f>$G62*AT62</f>
        <v>0</v>
      </c>
      <c r="AV62" s="439"/>
      <c r="AW62" s="440">
        <f>$G62*AV62</f>
        <v>0</v>
      </c>
      <c r="AX62" s="439"/>
      <c r="AY62" s="440">
        <f>$G62*AX62</f>
        <v>0</v>
      </c>
      <c r="AZ62" s="439"/>
      <c r="BA62" s="440">
        <f>$G62*AZ62</f>
        <v>0</v>
      </c>
      <c r="BB62" s="439"/>
      <c r="BC62" s="440">
        <f>$G62*BB62</f>
        <v>0</v>
      </c>
      <c r="BD62" s="439"/>
      <c r="BE62" s="440">
        <f>$G62*BD62</f>
        <v>0</v>
      </c>
      <c r="BF62" s="439"/>
      <c r="BG62" s="440">
        <f>$G62*BF62</f>
        <v>0</v>
      </c>
      <c r="BH62" s="439"/>
      <c r="BI62" s="440">
        <f>$G62*BH62</f>
        <v>0</v>
      </c>
      <c r="BJ62" s="439"/>
      <c r="BK62" s="440">
        <f>$G62*BJ62</f>
        <v>0</v>
      </c>
      <c r="BL62" s="724"/>
      <c r="BM62" s="440">
        <f>$G62*BL62</f>
        <v>0</v>
      </c>
      <c r="BN62" s="439"/>
      <c r="BO62" s="440">
        <f>$G62*BN62</f>
        <v>0</v>
      </c>
      <c r="BP62" s="439"/>
      <c r="BQ62" s="440">
        <f>$G62*BP62</f>
        <v>0</v>
      </c>
      <c r="BR62" s="439"/>
      <c r="BS62" s="440">
        <f>$G62*BR62</f>
        <v>0</v>
      </c>
      <c r="BT62" s="724"/>
      <c r="BU62" s="441">
        <f>$G62*BT62</f>
        <v>0</v>
      </c>
      <c r="BV62" s="442">
        <f t="shared" ref="BV62:BV76" si="42">BU62/H62</f>
        <v>0</v>
      </c>
      <c r="BW62" s="720">
        <f t="shared" ref="BW62:BW85" si="43">Q62+BT62</f>
        <v>1862.11</v>
      </c>
      <c r="BX62" s="435">
        <f>$G62*BW62</f>
        <v>7132545.5218939995</v>
      </c>
      <c r="BY62" s="437">
        <f t="shared" ref="BY62:BY76" si="44">BX62/H62</f>
        <v>1</v>
      </c>
      <c r="BZ62" s="720">
        <f t="shared" ref="BZ62:BZ76" si="45">F62-BW62</f>
        <v>0</v>
      </c>
      <c r="CA62" s="435">
        <f>$G62*BZ62</f>
        <v>0</v>
      </c>
      <c r="CB62" s="15"/>
    </row>
    <row r="63" spans="1:82" ht="135" outlineLevel="4" x14ac:dyDescent="0.2">
      <c r="A63" s="15"/>
      <c r="B63" s="715"/>
      <c r="C63" s="716"/>
      <c r="D63" s="717" t="s">
        <v>167</v>
      </c>
      <c r="E63" s="718" t="s">
        <v>63</v>
      </c>
      <c r="F63" s="719">
        <v>1862.12</v>
      </c>
      <c r="G63" s="434">
        <v>3830.3567038971919</v>
      </c>
      <c r="H63" s="435">
        <f t="shared" ref="H63:H76" si="46">F63*G63</f>
        <v>7132583.8254610384</v>
      </c>
      <c r="I63" s="718"/>
      <c r="J63" s="719"/>
      <c r="K63" s="434"/>
      <c r="L63" s="435"/>
      <c r="M63" s="718" t="s">
        <v>63</v>
      </c>
      <c r="N63" s="719">
        <v>1862.12</v>
      </c>
      <c r="O63" s="434">
        <v>3830.3567038971919</v>
      </c>
      <c r="P63" s="435">
        <f>N63*O63</f>
        <v>7132583.8254610384</v>
      </c>
      <c r="Q63" s="720">
        <f t="shared" ref="Q63:Q85" si="47">+T63+V63+X63+Z63+AB63+AD63+AF63+AH63+AJ63+AL63+AN63+AP63+AR63+AT63+AV63+AX63+AZ63+BD63+BB63+BF63+BH63+BJ63+BL63+BN63+BP63</f>
        <v>1862.12</v>
      </c>
      <c r="R63" s="435">
        <f t="shared" ref="R63:R76" si="48">G63*Q63</f>
        <v>7132583.8254610384</v>
      </c>
      <c r="S63" s="437">
        <f t="shared" si="40"/>
        <v>1</v>
      </c>
      <c r="T63" s="721"/>
      <c r="U63" s="435">
        <f t="shared" ref="U63:W76" si="49">$G63*T63</f>
        <v>0</v>
      </c>
      <c r="V63" s="720"/>
      <c r="W63" s="435">
        <f t="shared" si="49"/>
        <v>0</v>
      </c>
      <c r="X63" s="720"/>
      <c r="Y63" s="435">
        <f t="shared" ref="Y63:Y76" si="50">$G63*X63</f>
        <v>0</v>
      </c>
      <c r="Z63" s="720"/>
      <c r="AA63" s="435">
        <f t="shared" ref="AA63:AA76" si="51">$G63*Z63</f>
        <v>0</v>
      </c>
      <c r="AB63" s="720"/>
      <c r="AC63" s="435">
        <f t="shared" ref="AC63:AC76" si="52">$G63*AB63</f>
        <v>0</v>
      </c>
      <c r="AD63" s="722">
        <v>431.88</v>
      </c>
      <c r="AE63" s="435">
        <f t="shared" ref="AE63:AE76" si="53">$G63*AD63</f>
        <v>1654254.4532791192</v>
      </c>
      <c r="AF63" s="720"/>
      <c r="AG63" s="435">
        <f t="shared" ref="AG63:AG76" si="54">$G63*AF63</f>
        <v>0</v>
      </c>
      <c r="AH63" s="720">
        <v>410.83</v>
      </c>
      <c r="AI63" s="435">
        <f t="shared" ref="AI63:AI76" si="55">$G63*AH63</f>
        <v>1573625.4446620832</v>
      </c>
      <c r="AJ63" s="720">
        <v>541.75</v>
      </c>
      <c r="AK63" s="435">
        <f t="shared" ref="AK63:AK76" si="56">$G63*AJ63</f>
        <v>2075095.7443363038</v>
      </c>
      <c r="AL63" s="720"/>
      <c r="AM63" s="435">
        <f t="shared" ref="AM63:AM76" si="57">$G63*AL63</f>
        <v>0</v>
      </c>
      <c r="AN63" s="720"/>
      <c r="AO63" s="436">
        <f t="shared" si="41"/>
        <v>0</v>
      </c>
      <c r="AP63" s="439">
        <v>453.77699999999999</v>
      </c>
      <c r="AQ63" s="440">
        <f t="shared" ref="AQ63:AQ76" si="58">$G63*AP63</f>
        <v>1738127.7740243559</v>
      </c>
      <c r="AR63" s="439">
        <v>23.882999999999811</v>
      </c>
      <c r="AS63" s="440">
        <f t="shared" ref="AS63:AS76" si="59">$G63*AR63</f>
        <v>91480.409159175906</v>
      </c>
      <c r="AT63" s="439"/>
      <c r="AU63" s="440">
        <f t="shared" ref="AU63:AU76" si="60">$G63*AT63</f>
        <v>0</v>
      </c>
      <c r="AV63" s="439"/>
      <c r="AW63" s="440">
        <f t="shared" ref="AW63:AW76" si="61">$G63*AV63</f>
        <v>0</v>
      </c>
      <c r="AX63" s="439"/>
      <c r="AY63" s="440">
        <f t="shared" ref="AY63:AY76" si="62">$G63*AX63</f>
        <v>0</v>
      </c>
      <c r="AZ63" s="439"/>
      <c r="BA63" s="440">
        <f t="shared" ref="BA63:BA76" si="63">$G63*AZ63</f>
        <v>0</v>
      </c>
      <c r="BB63" s="439"/>
      <c r="BC63" s="440">
        <f t="shared" ref="BC63:BC76" si="64">$G63*BB63</f>
        <v>0</v>
      </c>
      <c r="BD63" s="439"/>
      <c r="BE63" s="440">
        <f t="shared" ref="BE63:BE76" si="65">$G63*BD63</f>
        <v>0</v>
      </c>
      <c r="BF63" s="439"/>
      <c r="BG63" s="440">
        <f t="shared" ref="BG63:BG76" si="66">$G63*BF63</f>
        <v>0</v>
      </c>
      <c r="BH63" s="439"/>
      <c r="BI63" s="440">
        <f t="shared" ref="BI63:BI76" si="67">$G63*BH63</f>
        <v>0</v>
      </c>
      <c r="BJ63" s="439"/>
      <c r="BK63" s="440">
        <f t="shared" ref="BK63:BK76" si="68">$G63*BJ63</f>
        <v>0</v>
      </c>
      <c r="BL63" s="724"/>
      <c r="BM63" s="440">
        <f t="shared" ref="BM63:BM76" si="69">$G63*BL63</f>
        <v>0</v>
      </c>
      <c r="BN63" s="439"/>
      <c r="BO63" s="440">
        <f t="shared" ref="BO63:BO76" si="70">$G63*BN63</f>
        <v>0</v>
      </c>
      <c r="BP63" s="439"/>
      <c r="BQ63" s="440">
        <f t="shared" ref="BQ63:BQ76" si="71">$G63*BP63</f>
        <v>0</v>
      </c>
      <c r="BR63" s="439"/>
      <c r="BS63" s="440">
        <f t="shared" ref="BS63:BS76" si="72">$G63*BR63</f>
        <v>0</v>
      </c>
      <c r="BT63" s="724"/>
      <c r="BU63" s="441">
        <f t="shared" ref="BU63:BU76" si="73">$G63*BT63</f>
        <v>0</v>
      </c>
      <c r="BV63" s="442">
        <f t="shared" si="42"/>
        <v>0</v>
      </c>
      <c r="BW63" s="720">
        <f t="shared" si="43"/>
        <v>1862.12</v>
      </c>
      <c r="BX63" s="435">
        <f t="shared" ref="BX63:BX76" si="74">$G63*BW63</f>
        <v>7132583.8254610384</v>
      </c>
      <c r="BY63" s="437">
        <f t="shared" si="44"/>
        <v>1</v>
      </c>
      <c r="BZ63" s="720">
        <f t="shared" si="45"/>
        <v>0</v>
      </c>
      <c r="CA63" s="435">
        <f t="shared" ref="CA63:CA76" si="75">$G63*BZ63</f>
        <v>0</v>
      </c>
      <c r="CB63" s="15"/>
    </row>
    <row r="64" spans="1:82" ht="135" outlineLevel="4" x14ac:dyDescent="0.2">
      <c r="A64" s="15"/>
      <c r="B64" s="715"/>
      <c r="C64" s="716"/>
      <c r="D64" s="717" t="s">
        <v>168</v>
      </c>
      <c r="E64" s="718" t="s">
        <v>63</v>
      </c>
      <c r="F64" s="719">
        <v>928.37</v>
      </c>
      <c r="G64" s="434">
        <v>3830.3567038971919</v>
      </c>
      <c r="H64" s="435">
        <f>F64*G64</f>
        <v>3555988.2531970362</v>
      </c>
      <c r="I64" s="718"/>
      <c r="J64" s="719"/>
      <c r="K64" s="434"/>
      <c r="L64" s="435"/>
      <c r="M64" s="718" t="s">
        <v>63</v>
      </c>
      <c r="N64" s="719">
        <v>928.37</v>
      </c>
      <c r="O64" s="434">
        <v>3830.3567038971919</v>
      </c>
      <c r="P64" s="435">
        <f>N64*O64</f>
        <v>3555988.2531970362</v>
      </c>
      <c r="Q64" s="720">
        <f t="shared" si="47"/>
        <v>928.37</v>
      </c>
      <c r="R64" s="257">
        <f t="shared" si="48"/>
        <v>3555988.2531970362</v>
      </c>
      <c r="S64" s="337">
        <f t="shared" si="40"/>
        <v>1</v>
      </c>
      <c r="T64" s="721"/>
      <c r="U64" s="435">
        <f t="shared" si="49"/>
        <v>0</v>
      </c>
      <c r="V64" s="720"/>
      <c r="W64" s="435">
        <f t="shared" si="49"/>
        <v>0</v>
      </c>
      <c r="X64" s="720"/>
      <c r="Y64" s="435">
        <f t="shared" si="50"/>
        <v>0</v>
      </c>
      <c r="Z64" s="720"/>
      <c r="AA64" s="435">
        <f t="shared" si="51"/>
        <v>0</v>
      </c>
      <c r="AB64" s="720"/>
      <c r="AC64" s="435">
        <f t="shared" si="52"/>
        <v>0</v>
      </c>
      <c r="AD64" s="722"/>
      <c r="AE64" s="435">
        <f t="shared" si="53"/>
        <v>0</v>
      </c>
      <c r="AF64" s="720"/>
      <c r="AG64" s="435">
        <f t="shared" si="54"/>
        <v>0</v>
      </c>
      <c r="AH64" s="720"/>
      <c r="AI64" s="435">
        <f t="shared" si="55"/>
        <v>0</v>
      </c>
      <c r="AJ64" s="720"/>
      <c r="AK64" s="435">
        <f t="shared" si="56"/>
        <v>0</v>
      </c>
      <c r="AL64" s="720">
        <v>452.45</v>
      </c>
      <c r="AM64" s="435">
        <f t="shared" si="57"/>
        <v>1733044.8906782845</v>
      </c>
      <c r="AN64" s="720">
        <v>23.81</v>
      </c>
      <c r="AO64" s="436">
        <f t="shared" si="41"/>
        <v>91200.793119792128</v>
      </c>
      <c r="AP64" s="439"/>
      <c r="AQ64" s="440">
        <f t="shared" si="58"/>
        <v>0</v>
      </c>
      <c r="AR64" s="439">
        <v>429.50450000000001</v>
      </c>
      <c r="AS64" s="440">
        <f t="shared" si="59"/>
        <v>1645155.4409290114</v>
      </c>
      <c r="AT64" s="439">
        <v>22.605500000000006</v>
      </c>
      <c r="AU64" s="440">
        <f t="shared" si="60"/>
        <v>86587.128469948002</v>
      </c>
      <c r="AV64" s="439"/>
      <c r="AW64" s="440">
        <f t="shared" si="61"/>
        <v>0</v>
      </c>
      <c r="AX64" s="439"/>
      <c r="AY64" s="440">
        <f t="shared" si="62"/>
        <v>0</v>
      </c>
      <c r="AZ64" s="439"/>
      <c r="BA64" s="440">
        <f t="shared" si="63"/>
        <v>0</v>
      </c>
      <c r="BB64" s="439"/>
      <c r="BC64" s="440">
        <f t="shared" si="64"/>
        <v>0</v>
      </c>
      <c r="BD64" s="439"/>
      <c r="BE64" s="440">
        <f t="shared" si="65"/>
        <v>0</v>
      </c>
      <c r="BF64" s="439"/>
      <c r="BG64" s="440">
        <f t="shared" si="66"/>
        <v>0</v>
      </c>
      <c r="BH64" s="439"/>
      <c r="BI64" s="440">
        <f t="shared" si="67"/>
        <v>0</v>
      </c>
      <c r="BJ64" s="439"/>
      <c r="BK64" s="440">
        <f t="shared" si="68"/>
        <v>0</v>
      </c>
      <c r="BL64" s="724"/>
      <c r="BM64" s="440">
        <f t="shared" si="69"/>
        <v>0</v>
      </c>
      <c r="BN64" s="439"/>
      <c r="BO64" s="440">
        <f t="shared" si="70"/>
        <v>0</v>
      </c>
      <c r="BP64" s="439"/>
      <c r="BQ64" s="440">
        <f t="shared" si="71"/>
        <v>0</v>
      </c>
      <c r="BR64" s="439"/>
      <c r="BS64" s="440">
        <f t="shared" si="72"/>
        <v>0</v>
      </c>
      <c r="BT64" s="724"/>
      <c r="BU64" s="391">
        <f>$G64*BT64</f>
        <v>0</v>
      </c>
      <c r="BV64" s="442">
        <f t="shared" si="42"/>
        <v>0</v>
      </c>
      <c r="BW64" s="720">
        <f t="shared" si="43"/>
        <v>928.37</v>
      </c>
      <c r="BX64" s="435">
        <f t="shared" si="74"/>
        <v>3555988.2531970362</v>
      </c>
      <c r="BY64" s="437">
        <f t="shared" si="44"/>
        <v>1</v>
      </c>
      <c r="BZ64" s="720">
        <f t="shared" si="45"/>
        <v>0</v>
      </c>
      <c r="CA64" s="435">
        <f t="shared" si="75"/>
        <v>0</v>
      </c>
      <c r="CB64" s="15"/>
    </row>
    <row r="65" spans="2:79" s="15" customFormat="1" ht="165" outlineLevel="4" x14ac:dyDescent="0.2">
      <c r="B65" s="715"/>
      <c r="C65" s="716"/>
      <c r="D65" s="730" t="s">
        <v>169</v>
      </c>
      <c r="E65" s="718" t="s">
        <v>63</v>
      </c>
      <c r="F65" s="719">
        <v>1144.3499999999999</v>
      </c>
      <c r="G65" s="335">
        <v>3830.3567038971919</v>
      </c>
      <c r="H65" s="257">
        <f>F65*G65</f>
        <v>4383268.6941047516</v>
      </c>
      <c r="I65" s="718"/>
      <c r="J65" s="719"/>
      <c r="K65" s="335"/>
      <c r="L65" s="257"/>
      <c r="M65" s="718" t="s">
        <v>63</v>
      </c>
      <c r="N65" s="719">
        <v>1144.3499999999999</v>
      </c>
      <c r="O65" s="335">
        <v>3830.3567038971919</v>
      </c>
      <c r="P65" s="257">
        <f>N65*O65</f>
        <v>4383268.6941047516</v>
      </c>
      <c r="Q65" s="720">
        <f t="shared" si="47"/>
        <v>1144.3499999999999</v>
      </c>
      <c r="R65" s="257">
        <f t="shared" si="48"/>
        <v>4383268.6941047516</v>
      </c>
      <c r="S65" s="337">
        <f t="shared" si="40"/>
        <v>1</v>
      </c>
      <c r="T65" s="721"/>
      <c r="U65" s="257">
        <f t="shared" si="49"/>
        <v>0</v>
      </c>
      <c r="V65" s="720"/>
      <c r="W65" s="257">
        <f t="shared" si="49"/>
        <v>0</v>
      </c>
      <c r="X65" s="720"/>
      <c r="Y65" s="257">
        <f t="shared" si="50"/>
        <v>0</v>
      </c>
      <c r="Z65" s="720"/>
      <c r="AA65" s="257">
        <f t="shared" si="51"/>
        <v>0</v>
      </c>
      <c r="AB65" s="720"/>
      <c r="AC65" s="257">
        <f t="shared" si="52"/>
        <v>0</v>
      </c>
      <c r="AD65" s="731"/>
      <c r="AE65" s="257">
        <f t="shared" si="53"/>
        <v>0</v>
      </c>
      <c r="AF65" s="720"/>
      <c r="AG65" s="257">
        <f t="shared" si="54"/>
        <v>0</v>
      </c>
      <c r="AH65" s="720"/>
      <c r="AI65" s="257">
        <f t="shared" si="55"/>
        <v>0</v>
      </c>
      <c r="AJ65" s="720"/>
      <c r="AK65" s="257">
        <f t="shared" si="56"/>
        <v>0</v>
      </c>
      <c r="AL65" s="720"/>
      <c r="AM65" s="257">
        <f t="shared" si="57"/>
        <v>0</v>
      </c>
      <c r="AN65" s="720"/>
      <c r="AO65" s="261">
        <f t="shared" si="41"/>
        <v>0</v>
      </c>
      <c r="AP65" s="426"/>
      <c r="AQ65" s="406">
        <f t="shared" si="58"/>
        <v>0</v>
      </c>
      <c r="AR65" s="426"/>
      <c r="AS65" s="406">
        <f t="shared" si="59"/>
        <v>0</v>
      </c>
      <c r="AT65" s="426">
        <v>500</v>
      </c>
      <c r="AU65" s="406">
        <f t="shared" si="60"/>
        <v>1915178.3519485958</v>
      </c>
      <c r="AV65" s="426">
        <v>587.1</v>
      </c>
      <c r="AW65" s="406">
        <f t="shared" si="61"/>
        <v>2248802.4208580414</v>
      </c>
      <c r="AX65" s="426"/>
      <c r="AY65" s="406">
        <f t="shared" si="62"/>
        <v>0</v>
      </c>
      <c r="AZ65" s="426"/>
      <c r="BA65" s="406">
        <f t="shared" si="63"/>
        <v>0</v>
      </c>
      <c r="BB65" s="426"/>
      <c r="BC65" s="406">
        <f t="shared" si="64"/>
        <v>0</v>
      </c>
      <c r="BD65" s="426">
        <v>57.25</v>
      </c>
      <c r="BE65" s="406">
        <f t="shared" si="65"/>
        <v>219287.92129811423</v>
      </c>
      <c r="BF65" s="426"/>
      <c r="BG65" s="406">
        <f t="shared" si="66"/>
        <v>0</v>
      </c>
      <c r="BH65" s="426"/>
      <c r="BI65" s="406">
        <f t="shared" si="67"/>
        <v>0</v>
      </c>
      <c r="BJ65" s="426"/>
      <c r="BK65" s="406">
        <f t="shared" si="68"/>
        <v>0</v>
      </c>
      <c r="BL65" s="724"/>
      <c r="BM65" s="406">
        <f t="shared" si="69"/>
        <v>0</v>
      </c>
      <c r="BN65" s="426"/>
      <c r="BO65" s="406">
        <f t="shared" si="70"/>
        <v>0</v>
      </c>
      <c r="BP65" s="426"/>
      <c r="BQ65" s="406">
        <f t="shared" si="71"/>
        <v>0</v>
      </c>
      <c r="BR65" s="426"/>
      <c r="BS65" s="406">
        <f t="shared" si="72"/>
        <v>0</v>
      </c>
      <c r="BT65" s="724"/>
      <c r="BU65" s="391">
        <f t="shared" si="73"/>
        <v>0</v>
      </c>
      <c r="BV65" s="380">
        <f t="shared" si="42"/>
        <v>0</v>
      </c>
      <c r="BW65" s="720">
        <f t="shared" si="43"/>
        <v>1144.3499999999999</v>
      </c>
      <c r="BX65" s="257">
        <f t="shared" si="74"/>
        <v>4383268.6941047516</v>
      </c>
      <c r="BY65" s="337">
        <f t="shared" si="44"/>
        <v>1</v>
      </c>
      <c r="BZ65" s="720">
        <f t="shared" si="45"/>
        <v>0</v>
      </c>
      <c r="CA65" s="257">
        <f t="shared" si="75"/>
        <v>0</v>
      </c>
    </row>
    <row r="66" spans="2:79" s="15" customFormat="1" ht="135" outlineLevel="4" x14ac:dyDescent="0.2">
      <c r="B66" s="715"/>
      <c r="C66" s="716"/>
      <c r="D66" s="730" t="s">
        <v>170</v>
      </c>
      <c r="E66" s="718" t="s">
        <v>63</v>
      </c>
      <c r="F66" s="719">
        <v>929.35</v>
      </c>
      <c r="G66" s="335">
        <v>3830.3567038971919</v>
      </c>
      <c r="H66" s="257">
        <f t="shared" si="46"/>
        <v>3559742.0027668555</v>
      </c>
      <c r="I66" s="718"/>
      <c r="J66" s="719"/>
      <c r="K66" s="335"/>
      <c r="L66" s="257"/>
      <c r="M66" s="718" t="s">
        <v>63</v>
      </c>
      <c r="N66" s="719">
        <v>929.35</v>
      </c>
      <c r="O66" s="335">
        <v>3830.3567038971919</v>
      </c>
      <c r="P66" s="257">
        <f t="shared" ref="P66:P76" si="76">N66*O66</f>
        <v>3559742.0027668555</v>
      </c>
      <c r="Q66" s="720">
        <f t="shared" si="47"/>
        <v>929.35</v>
      </c>
      <c r="R66" s="257">
        <f t="shared" si="48"/>
        <v>3559742.0027668555</v>
      </c>
      <c r="S66" s="337">
        <f>R66/H66</f>
        <v>1</v>
      </c>
      <c r="T66" s="721"/>
      <c r="U66" s="257">
        <f t="shared" si="49"/>
        <v>0</v>
      </c>
      <c r="V66" s="720"/>
      <c r="W66" s="257">
        <f t="shared" si="49"/>
        <v>0</v>
      </c>
      <c r="X66" s="720"/>
      <c r="Y66" s="257">
        <f t="shared" si="50"/>
        <v>0</v>
      </c>
      <c r="Z66" s="720"/>
      <c r="AA66" s="257">
        <f t="shared" si="51"/>
        <v>0</v>
      </c>
      <c r="AB66" s="720"/>
      <c r="AC66" s="257">
        <f t="shared" si="52"/>
        <v>0</v>
      </c>
      <c r="AD66" s="731"/>
      <c r="AE66" s="257">
        <f t="shared" si="53"/>
        <v>0</v>
      </c>
      <c r="AF66" s="720"/>
      <c r="AG66" s="257">
        <f t="shared" si="54"/>
        <v>0</v>
      </c>
      <c r="AH66" s="720"/>
      <c r="AI66" s="257">
        <f t="shared" si="55"/>
        <v>0</v>
      </c>
      <c r="AJ66" s="720"/>
      <c r="AK66" s="257">
        <f t="shared" si="56"/>
        <v>0</v>
      </c>
      <c r="AL66" s="720"/>
      <c r="AM66" s="257">
        <f t="shared" si="57"/>
        <v>0</v>
      </c>
      <c r="AN66" s="720"/>
      <c r="AO66" s="261">
        <f t="shared" si="41"/>
        <v>0</v>
      </c>
      <c r="AP66" s="426"/>
      <c r="AQ66" s="406">
        <f t="shared" si="58"/>
        <v>0</v>
      </c>
      <c r="AR66" s="426"/>
      <c r="AS66" s="406">
        <f t="shared" si="59"/>
        <v>0</v>
      </c>
      <c r="AT66" s="426"/>
      <c r="AU66" s="406">
        <f t="shared" si="60"/>
        <v>0</v>
      </c>
      <c r="AV66" s="426"/>
      <c r="AW66" s="406">
        <f t="shared" si="61"/>
        <v>0</v>
      </c>
      <c r="AX66" s="426">
        <v>839.88</v>
      </c>
      <c r="AY66" s="406">
        <f t="shared" si="62"/>
        <v>3217039.9884691737</v>
      </c>
      <c r="AZ66" s="426"/>
      <c r="BA66" s="406">
        <f t="shared" si="63"/>
        <v>0</v>
      </c>
      <c r="BB66" s="426"/>
      <c r="BC66" s="406">
        <f t="shared" si="64"/>
        <v>0</v>
      </c>
      <c r="BD66" s="426"/>
      <c r="BE66" s="406">
        <f t="shared" si="65"/>
        <v>0</v>
      </c>
      <c r="BF66" s="426"/>
      <c r="BG66" s="406">
        <f t="shared" si="66"/>
        <v>0</v>
      </c>
      <c r="BH66" s="426"/>
      <c r="BI66" s="406">
        <f t="shared" si="67"/>
        <v>0</v>
      </c>
      <c r="BJ66" s="426"/>
      <c r="BK66" s="406">
        <f t="shared" si="68"/>
        <v>0</v>
      </c>
      <c r="BL66" s="724">
        <v>89.470000000000027</v>
      </c>
      <c r="BM66" s="406">
        <f t="shared" si="69"/>
        <v>342702.01429768186</v>
      </c>
      <c r="BN66" s="426"/>
      <c r="BO66" s="406">
        <f t="shared" si="70"/>
        <v>0</v>
      </c>
      <c r="BP66" s="426"/>
      <c r="BQ66" s="406">
        <f t="shared" si="71"/>
        <v>0</v>
      </c>
      <c r="BR66" s="426"/>
      <c r="BS66" s="406">
        <f t="shared" si="72"/>
        <v>0</v>
      </c>
      <c r="BT66" s="724"/>
      <c r="BU66" s="391">
        <f t="shared" si="73"/>
        <v>0</v>
      </c>
      <c r="BV66" s="380">
        <f>BU66/H66</f>
        <v>0</v>
      </c>
      <c r="BW66" s="720">
        <f t="shared" si="43"/>
        <v>929.35</v>
      </c>
      <c r="BX66" s="257">
        <f t="shared" si="74"/>
        <v>3559742.0027668555</v>
      </c>
      <c r="BY66" s="337">
        <f t="shared" si="44"/>
        <v>1</v>
      </c>
      <c r="BZ66" s="720">
        <f>F66-BW66</f>
        <v>0</v>
      </c>
      <c r="CA66" s="257">
        <f t="shared" si="75"/>
        <v>0</v>
      </c>
    </row>
    <row r="67" spans="2:79" s="15" customFormat="1" ht="135" outlineLevel="4" x14ac:dyDescent="0.2">
      <c r="B67" s="604"/>
      <c r="C67" s="605"/>
      <c r="D67" s="606" t="s">
        <v>171</v>
      </c>
      <c r="E67" s="591" t="s">
        <v>63</v>
      </c>
      <c r="F67" s="592">
        <v>861.28</v>
      </c>
      <c r="G67" s="607">
        <v>3830.3567038971919</v>
      </c>
      <c r="H67" s="608">
        <f t="shared" si="46"/>
        <v>3299009.6219325732</v>
      </c>
      <c r="I67" s="591"/>
      <c r="J67" s="592"/>
      <c r="K67" s="607"/>
      <c r="L67" s="608"/>
      <c r="M67" s="591" t="s">
        <v>63</v>
      </c>
      <c r="N67" s="592">
        <v>861.28</v>
      </c>
      <c r="O67" s="607">
        <v>3830.3567038971919</v>
      </c>
      <c r="P67" s="608">
        <f t="shared" si="76"/>
        <v>3299009.6219325732</v>
      </c>
      <c r="Q67" s="595">
        <f t="shared" si="47"/>
        <v>818.21600000000001</v>
      </c>
      <c r="R67" s="608">
        <f t="shared" si="48"/>
        <v>3134059.1408359446</v>
      </c>
      <c r="S67" s="609">
        <f t="shared" si="40"/>
        <v>0.95000000000000007</v>
      </c>
      <c r="T67" s="597"/>
      <c r="U67" s="608">
        <f t="shared" si="49"/>
        <v>0</v>
      </c>
      <c r="V67" s="595"/>
      <c r="W67" s="608">
        <f t="shared" si="49"/>
        <v>0</v>
      </c>
      <c r="X67" s="595"/>
      <c r="Y67" s="608">
        <f t="shared" si="50"/>
        <v>0</v>
      </c>
      <c r="Z67" s="595"/>
      <c r="AA67" s="608">
        <f t="shared" si="51"/>
        <v>0</v>
      </c>
      <c r="AB67" s="595"/>
      <c r="AC67" s="608">
        <f t="shared" si="52"/>
        <v>0</v>
      </c>
      <c r="AD67" s="598"/>
      <c r="AE67" s="608">
        <f t="shared" si="53"/>
        <v>0</v>
      </c>
      <c r="AF67" s="595"/>
      <c r="AG67" s="608">
        <f t="shared" si="54"/>
        <v>0</v>
      </c>
      <c r="AH67" s="595"/>
      <c r="AI67" s="608">
        <f t="shared" si="55"/>
        <v>0</v>
      </c>
      <c r="AJ67" s="595"/>
      <c r="AK67" s="608">
        <f t="shared" si="56"/>
        <v>0</v>
      </c>
      <c r="AL67" s="595"/>
      <c r="AM67" s="608">
        <f t="shared" si="57"/>
        <v>0</v>
      </c>
      <c r="AN67" s="595"/>
      <c r="AO67" s="610">
        <f t="shared" si="41"/>
        <v>0</v>
      </c>
      <c r="AP67" s="611"/>
      <c r="AQ67" s="612">
        <f t="shared" si="58"/>
        <v>0</v>
      </c>
      <c r="AR67" s="611"/>
      <c r="AS67" s="612">
        <f t="shared" si="59"/>
        <v>0</v>
      </c>
      <c r="AT67" s="611"/>
      <c r="AU67" s="612">
        <f t="shared" si="60"/>
        <v>0</v>
      </c>
      <c r="AV67" s="611"/>
      <c r="AW67" s="612">
        <f t="shared" si="61"/>
        <v>0</v>
      </c>
      <c r="AX67" s="611"/>
      <c r="AY67" s="612">
        <f t="shared" si="62"/>
        <v>0</v>
      </c>
      <c r="AZ67" s="611">
        <v>818.21600000000001</v>
      </c>
      <c r="BA67" s="612">
        <f t="shared" si="63"/>
        <v>3134059.1408359446</v>
      </c>
      <c r="BB67" s="611"/>
      <c r="BC67" s="612">
        <f t="shared" si="64"/>
        <v>0</v>
      </c>
      <c r="BD67" s="611"/>
      <c r="BE67" s="612">
        <f t="shared" si="65"/>
        <v>0</v>
      </c>
      <c r="BF67" s="611"/>
      <c r="BG67" s="612">
        <f t="shared" si="66"/>
        <v>0</v>
      </c>
      <c r="BH67" s="611"/>
      <c r="BI67" s="612">
        <f t="shared" si="67"/>
        <v>0</v>
      </c>
      <c r="BJ67" s="611"/>
      <c r="BK67" s="612">
        <f t="shared" si="68"/>
        <v>0</v>
      </c>
      <c r="BL67" s="647"/>
      <c r="BM67" s="612">
        <f t="shared" si="69"/>
        <v>0</v>
      </c>
      <c r="BN67" s="611"/>
      <c r="BO67" s="612">
        <f t="shared" si="70"/>
        <v>0</v>
      </c>
      <c r="BP67" s="611"/>
      <c r="BQ67" s="612">
        <f t="shared" si="71"/>
        <v>0</v>
      </c>
      <c r="BR67" s="611"/>
      <c r="BS67" s="612">
        <f t="shared" si="72"/>
        <v>0</v>
      </c>
      <c r="BT67" s="617">
        <v>43.063999999999965</v>
      </c>
      <c r="BU67" s="613">
        <f>$G67*BT67</f>
        <v>164950.48109662853</v>
      </c>
      <c r="BV67" s="614">
        <f t="shared" si="42"/>
        <v>4.9999999999999961E-2</v>
      </c>
      <c r="BW67" s="595">
        <f>Q67+BT67</f>
        <v>861.28</v>
      </c>
      <c r="BX67" s="608">
        <f t="shared" si="74"/>
        <v>3299009.6219325732</v>
      </c>
      <c r="BY67" s="609">
        <f t="shared" si="44"/>
        <v>1</v>
      </c>
      <c r="BZ67" s="595">
        <f>F67-BW67</f>
        <v>0</v>
      </c>
      <c r="CA67" s="608">
        <f>$G67*BZ67</f>
        <v>0</v>
      </c>
    </row>
    <row r="68" spans="2:79" s="15" customFormat="1" ht="135" outlineLevel="4" x14ac:dyDescent="0.2">
      <c r="B68" s="604"/>
      <c r="C68" s="605"/>
      <c r="D68" s="606" t="s">
        <v>172</v>
      </c>
      <c r="E68" s="591" t="s">
        <v>63</v>
      </c>
      <c r="F68" s="592">
        <v>861.28</v>
      </c>
      <c r="G68" s="607">
        <v>3830.3567038971919</v>
      </c>
      <c r="H68" s="608">
        <f t="shared" si="46"/>
        <v>3299009.6219325732</v>
      </c>
      <c r="I68" s="591"/>
      <c r="J68" s="592"/>
      <c r="K68" s="607"/>
      <c r="L68" s="608"/>
      <c r="M68" s="591" t="s">
        <v>63</v>
      </c>
      <c r="N68" s="592">
        <v>861.28</v>
      </c>
      <c r="O68" s="607">
        <v>3830.3567038971919</v>
      </c>
      <c r="P68" s="608">
        <f t="shared" si="76"/>
        <v>3299009.6219325732</v>
      </c>
      <c r="Q68" s="595">
        <f t="shared" si="47"/>
        <v>818.21600000000001</v>
      </c>
      <c r="R68" s="608">
        <f t="shared" si="48"/>
        <v>3134059.1408359446</v>
      </c>
      <c r="S68" s="609">
        <f t="shared" si="40"/>
        <v>0.95000000000000007</v>
      </c>
      <c r="T68" s="597"/>
      <c r="U68" s="608">
        <f t="shared" si="49"/>
        <v>0</v>
      </c>
      <c r="V68" s="595"/>
      <c r="W68" s="608">
        <f t="shared" si="49"/>
        <v>0</v>
      </c>
      <c r="X68" s="595"/>
      <c r="Y68" s="608">
        <f t="shared" si="50"/>
        <v>0</v>
      </c>
      <c r="Z68" s="595"/>
      <c r="AA68" s="608">
        <f t="shared" si="51"/>
        <v>0</v>
      </c>
      <c r="AB68" s="595"/>
      <c r="AC68" s="608">
        <f t="shared" si="52"/>
        <v>0</v>
      </c>
      <c r="AD68" s="598"/>
      <c r="AE68" s="608">
        <f t="shared" si="53"/>
        <v>0</v>
      </c>
      <c r="AF68" s="595"/>
      <c r="AG68" s="608">
        <f t="shared" si="54"/>
        <v>0</v>
      </c>
      <c r="AH68" s="595"/>
      <c r="AI68" s="608">
        <f t="shared" si="55"/>
        <v>0</v>
      </c>
      <c r="AJ68" s="595"/>
      <c r="AK68" s="608">
        <f t="shared" si="56"/>
        <v>0</v>
      </c>
      <c r="AL68" s="595"/>
      <c r="AM68" s="608">
        <f t="shared" si="57"/>
        <v>0</v>
      </c>
      <c r="AN68" s="595"/>
      <c r="AO68" s="610">
        <f t="shared" si="41"/>
        <v>0</v>
      </c>
      <c r="AP68" s="611"/>
      <c r="AQ68" s="612">
        <f t="shared" si="58"/>
        <v>0</v>
      </c>
      <c r="AR68" s="611"/>
      <c r="AS68" s="612">
        <f t="shared" si="59"/>
        <v>0</v>
      </c>
      <c r="AT68" s="611"/>
      <c r="AU68" s="612">
        <f t="shared" si="60"/>
        <v>0</v>
      </c>
      <c r="AV68" s="611"/>
      <c r="AW68" s="612">
        <f t="shared" si="61"/>
        <v>0</v>
      </c>
      <c r="AX68" s="611"/>
      <c r="AY68" s="612">
        <f t="shared" si="62"/>
        <v>0</v>
      </c>
      <c r="AZ68" s="611"/>
      <c r="BA68" s="612">
        <f t="shared" si="63"/>
        <v>0</v>
      </c>
      <c r="BB68" s="611">
        <v>818.21600000000001</v>
      </c>
      <c r="BC68" s="612">
        <f t="shared" si="64"/>
        <v>3134059.1408359446</v>
      </c>
      <c r="BD68" s="611"/>
      <c r="BE68" s="612">
        <f t="shared" si="65"/>
        <v>0</v>
      </c>
      <c r="BF68" s="611"/>
      <c r="BG68" s="612">
        <f t="shared" si="66"/>
        <v>0</v>
      </c>
      <c r="BH68" s="611"/>
      <c r="BI68" s="612">
        <f t="shared" si="67"/>
        <v>0</v>
      </c>
      <c r="BJ68" s="611"/>
      <c r="BK68" s="612">
        <f t="shared" si="68"/>
        <v>0</v>
      </c>
      <c r="BL68" s="647"/>
      <c r="BM68" s="612">
        <f t="shared" si="69"/>
        <v>0</v>
      </c>
      <c r="BN68" s="611"/>
      <c r="BO68" s="612">
        <f t="shared" si="70"/>
        <v>0</v>
      </c>
      <c r="BP68" s="611"/>
      <c r="BQ68" s="612">
        <f t="shared" si="71"/>
        <v>0</v>
      </c>
      <c r="BR68" s="611"/>
      <c r="BS68" s="612">
        <f t="shared" si="72"/>
        <v>0</v>
      </c>
      <c r="BT68" s="617">
        <v>43.063999999999965</v>
      </c>
      <c r="BU68" s="613">
        <f t="shared" si="73"/>
        <v>164950.48109662853</v>
      </c>
      <c r="BV68" s="614">
        <f t="shared" si="42"/>
        <v>4.9999999999999961E-2</v>
      </c>
      <c r="BW68" s="595">
        <f t="shared" si="43"/>
        <v>861.28</v>
      </c>
      <c r="BX68" s="608">
        <f t="shared" si="74"/>
        <v>3299009.6219325732</v>
      </c>
      <c r="BY68" s="609">
        <f t="shared" si="44"/>
        <v>1</v>
      </c>
      <c r="BZ68" s="595">
        <f t="shared" si="45"/>
        <v>0</v>
      </c>
      <c r="CA68" s="608">
        <f t="shared" si="75"/>
        <v>0</v>
      </c>
    </row>
    <row r="69" spans="2:79" s="15" customFormat="1" ht="135" outlineLevel="4" x14ac:dyDescent="0.2">
      <c r="B69" s="715"/>
      <c r="C69" s="716"/>
      <c r="D69" s="730" t="s">
        <v>173</v>
      </c>
      <c r="E69" s="718" t="s">
        <v>63</v>
      </c>
      <c r="F69" s="719">
        <v>861.28</v>
      </c>
      <c r="G69" s="335">
        <v>3830.3567038971919</v>
      </c>
      <c r="H69" s="257">
        <f t="shared" si="46"/>
        <v>3299009.6219325732</v>
      </c>
      <c r="I69" s="718"/>
      <c r="J69" s="719"/>
      <c r="K69" s="335"/>
      <c r="L69" s="257"/>
      <c r="M69" s="718" t="s">
        <v>63</v>
      </c>
      <c r="N69" s="719">
        <v>861.28</v>
      </c>
      <c r="O69" s="335">
        <v>3830.3567038971919</v>
      </c>
      <c r="P69" s="257">
        <f t="shared" si="76"/>
        <v>3299009.6219325732</v>
      </c>
      <c r="Q69" s="720">
        <f t="shared" si="47"/>
        <v>818.22</v>
      </c>
      <c r="R69" s="257">
        <f t="shared" si="48"/>
        <v>3134074.4622627604</v>
      </c>
      <c r="S69" s="337">
        <f t="shared" si="40"/>
        <v>0.95000464425041808</v>
      </c>
      <c r="T69" s="721"/>
      <c r="U69" s="257">
        <f t="shared" si="49"/>
        <v>0</v>
      </c>
      <c r="V69" s="720"/>
      <c r="W69" s="257">
        <f t="shared" si="49"/>
        <v>0</v>
      </c>
      <c r="X69" s="720"/>
      <c r="Y69" s="257">
        <f t="shared" si="50"/>
        <v>0</v>
      </c>
      <c r="Z69" s="720"/>
      <c r="AA69" s="257">
        <f t="shared" si="51"/>
        <v>0</v>
      </c>
      <c r="AB69" s="720"/>
      <c r="AC69" s="257">
        <f t="shared" si="52"/>
        <v>0</v>
      </c>
      <c r="AD69" s="731"/>
      <c r="AE69" s="257">
        <f t="shared" si="53"/>
        <v>0</v>
      </c>
      <c r="AF69" s="720"/>
      <c r="AG69" s="257">
        <f t="shared" si="54"/>
        <v>0</v>
      </c>
      <c r="AH69" s="720"/>
      <c r="AI69" s="257">
        <f t="shared" si="55"/>
        <v>0</v>
      </c>
      <c r="AJ69" s="720"/>
      <c r="AK69" s="257">
        <f t="shared" si="56"/>
        <v>0</v>
      </c>
      <c r="AL69" s="720"/>
      <c r="AM69" s="257">
        <f t="shared" si="57"/>
        <v>0</v>
      </c>
      <c r="AN69" s="720"/>
      <c r="AO69" s="261">
        <f t="shared" si="41"/>
        <v>0</v>
      </c>
      <c r="AP69" s="426"/>
      <c r="AQ69" s="406">
        <f t="shared" si="58"/>
        <v>0</v>
      </c>
      <c r="AR69" s="426"/>
      <c r="AS69" s="406">
        <f t="shared" si="59"/>
        <v>0</v>
      </c>
      <c r="AT69" s="426"/>
      <c r="AU69" s="406">
        <f t="shared" si="60"/>
        <v>0</v>
      </c>
      <c r="AV69" s="426"/>
      <c r="AW69" s="406">
        <f t="shared" si="61"/>
        <v>0</v>
      </c>
      <c r="AX69" s="426"/>
      <c r="AY69" s="406">
        <f t="shared" si="62"/>
        <v>0</v>
      </c>
      <c r="AZ69" s="426"/>
      <c r="BA69" s="406">
        <f t="shared" si="63"/>
        <v>0</v>
      </c>
      <c r="BB69" s="426"/>
      <c r="BC69" s="406">
        <f t="shared" si="64"/>
        <v>0</v>
      </c>
      <c r="BD69" s="426"/>
      <c r="BE69" s="406">
        <f t="shared" si="65"/>
        <v>0</v>
      </c>
      <c r="BF69" s="426">
        <v>818.22</v>
      </c>
      <c r="BG69" s="406">
        <f t="shared" si="66"/>
        <v>3134074.4622627604</v>
      </c>
      <c r="BH69" s="426"/>
      <c r="BI69" s="406">
        <f t="shared" si="67"/>
        <v>0</v>
      </c>
      <c r="BJ69" s="426"/>
      <c r="BK69" s="406">
        <f t="shared" si="68"/>
        <v>0</v>
      </c>
      <c r="BL69" s="724"/>
      <c r="BM69" s="406">
        <f t="shared" si="69"/>
        <v>0</v>
      </c>
      <c r="BN69" s="426"/>
      <c r="BO69" s="406">
        <f t="shared" si="70"/>
        <v>0</v>
      </c>
      <c r="BP69" s="426"/>
      <c r="BQ69" s="406">
        <f t="shared" si="71"/>
        <v>0</v>
      </c>
      <c r="BR69" s="426"/>
      <c r="BS69" s="406">
        <f t="shared" si="72"/>
        <v>0</v>
      </c>
      <c r="BT69" s="724"/>
      <c r="BU69" s="391">
        <f t="shared" si="73"/>
        <v>0</v>
      </c>
      <c r="BV69" s="380">
        <f t="shared" si="42"/>
        <v>0</v>
      </c>
      <c r="BW69" s="720">
        <f t="shared" si="43"/>
        <v>818.22</v>
      </c>
      <c r="BX69" s="257">
        <f t="shared" si="74"/>
        <v>3134074.4622627604</v>
      </c>
      <c r="BY69" s="337">
        <f t="shared" si="44"/>
        <v>0.95000464425041808</v>
      </c>
      <c r="BZ69" s="720">
        <f t="shared" si="45"/>
        <v>43.059999999999945</v>
      </c>
      <c r="CA69" s="257">
        <f t="shared" si="75"/>
        <v>164935.15966981289</v>
      </c>
    </row>
    <row r="70" spans="2:79" s="15" customFormat="1" ht="135" outlineLevel="4" x14ac:dyDescent="0.2">
      <c r="B70" s="715"/>
      <c r="C70" s="716"/>
      <c r="D70" s="730" t="s">
        <v>174</v>
      </c>
      <c r="E70" s="718" t="s">
        <v>63</v>
      </c>
      <c r="F70" s="719">
        <v>861.28</v>
      </c>
      <c r="G70" s="335">
        <v>3830.3567038971919</v>
      </c>
      <c r="H70" s="257">
        <f t="shared" si="46"/>
        <v>3299009.6219325732</v>
      </c>
      <c r="I70" s="718"/>
      <c r="J70" s="719"/>
      <c r="K70" s="335"/>
      <c r="L70" s="257"/>
      <c r="M70" s="718" t="s">
        <v>63</v>
      </c>
      <c r="N70" s="719">
        <v>861.28</v>
      </c>
      <c r="O70" s="335">
        <v>3830.3567038971919</v>
      </c>
      <c r="P70" s="257">
        <f t="shared" si="76"/>
        <v>3299009.6219325732</v>
      </c>
      <c r="Q70" s="720">
        <f t="shared" si="47"/>
        <v>818.21599999999989</v>
      </c>
      <c r="R70" s="257">
        <f t="shared" si="48"/>
        <v>3134059.1408359446</v>
      </c>
      <c r="S70" s="337">
        <f t="shared" si="40"/>
        <v>0.95000000000000007</v>
      </c>
      <c r="T70" s="721"/>
      <c r="U70" s="257">
        <f t="shared" si="49"/>
        <v>0</v>
      </c>
      <c r="V70" s="720"/>
      <c r="W70" s="257">
        <f t="shared" si="49"/>
        <v>0</v>
      </c>
      <c r="X70" s="720"/>
      <c r="Y70" s="257">
        <f t="shared" si="50"/>
        <v>0</v>
      </c>
      <c r="Z70" s="720"/>
      <c r="AA70" s="257">
        <f t="shared" si="51"/>
        <v>0</v>
      </c>
      <c r="AB70" s="720"/>
      <c r="AC70" s="257">
        <f t="shared" si="52"/>
        <v>0</v>
      </c>
      <c r="AD70" s="731"/>
      <c r="AE70" s="257">
        <f t="shared" si="53"/>
        <v>0</v>
      </c>
      <c r="AF70" s="720"/>
      <c r="AG70" s="257">
        <f t="shared" si="54"/>
        <v>0</v>
      </c>
      <c r="AH70" s="720"/>
      <c r="AI70" s="257">
        <f t="shared" si="55"/>
        <v>0</v>
      </c>
      <c r="AJ70" s="720"/>
      <c r="AK70" s="257">
        <f t="shared" si="56"/>
        <v>0</v>
      </c>
      <c r="AL70" s="720"/>
      <c r="AM70" s="257">
        <f t="shared" si="57"/>
        <v>0</v>
      </c>
      <c r="AN70" s="720"/>
      <c r="AO70" s="261">
        <f t="shared" si="41"/>
        <v>0</v>
      </c>
      <c r="AP70" s="426"/>
      <c r="AQ70" s="406">
        <f t="shared" si="58"/>
        <v>0</v>
      </c>
      <c r="AR70" s="426"/>
      <c r="AS70" s="406">
        <f t="shared" si="59"/>
        <v>0</v>
      </c>
      <c r="AT70" s="426"/>
      <c r="AU70" s="406">
        <f t="shared" si="60"/>
        <v>0</v>
      </c>
      <c r="AV70" s="426"/>
      <c r="AW70" s="406">
        <f t="shared" si="61"/>
        <v>0</v>
      </c>
      <c r="AX70" s="426"/>
      <c r="AY70" s="406">
        <f t="shared" si="62"/>
        <v>0</v>
      </c>
      <c r="AZ70" s="426"/>
      <c r="BA70" s="406">
        <f t="shared" si="63"/>
        <v>0</v>
      </c>
      <c r="BB70" s="426"/>
      <c r="BC70" s="406">
        <f t="shared" si="64"/>
        <v>0</v>
      </c>
      <c r="BD70" s="426"/>
      <c r="BE70" s="406">
        <f t="shared" si="65"/>
        <v>0</v>
      </c>
      <c r="BF70" s="426"/>
      <c r="BG70" s="406">
        <f t="shared" si="66"/>
        <v>0</v>
      </c>
      <c r="BH70" s="426">
        <v>818.21599999999989</v>
      </c>
      <c r="BI70" s="406">
        <f t="shared" si="67"/>
        <v>3134059.1408359446</v>
      </c>
      <c r="BJ70" s="426"/>
      <c r="BK70" s="406">
        <f t="shared" si="68"/>
        <v>0</v>
      </c>
      <c r="BL70" s="724"/>
      <c r="BM70" s="406">
        <f t="shared" si="69"/>
        <v>0</v>
      </c>
      <c r="BN70" s="426"/>
      <c r="BO70" s="406">
        <f t="shared" si="70"/>
        <v>0</v>
      </c>
      <c r="BP70" s="426"/>
      <c r="BQ70" s="406">
        <f t="shared" si="71"/>
        <v>0</v>
      </c>
      <c r="BR70" s="426"/>
      <c r="BS70" s="406">
        <f t="shared" si="72"/>
        <v>0</v>
      </c>
      <c r="BT70" s="724"/>
      <c r="BU70" s="391">
        <f t="shared" si="73"/>
        <v>0</v>
      </c>
      <c r="BV70" s="380">
        <f t="shared" si="42"/>
        <v>0</v>
      </c>
      <c r="BW70" s="720">
        <f t="shared" si="43"/>
        <v>818.21599999999989</v>
      </c>
      <c r="BX70" s="257">
        <f t="shared" si="74"/>
        <v>3134059.1408359446</v>
      </c>
      <c r="BY70" s="337">
        <f t="shared" si="44"/>
        <v>0.95000000000000007</v>
      </c>
      <c r="BZ70" s="720">
        <f t="shared" si="45"/>
        <v>43.064000000000078</v>
      </c>
      <c r="CA70" s="257">
        <f t="shared" si="75"/>
        <v>164950.48109662897</v>
      </c>
    </row>
    <row r="71" spans="2:79" s="15" customFormat="1" ht="135" outlineLevel="4" x14ac:dyDescent="0.2">
      <c r="B71" s="715"/>
      <c r="C71" s="716"/>
      <c r="D71" s="730" t="s">
        <v>175</v>
      </c>
      <c r="E71" s="718" t="s">
        <v>63</v>
      </c>
      <c r="F71" s="719">
        <v>861.28</v>
      </c>
      <c r="G71" s="335">
        <v>3830.3567038971919</v>
      </c>
      <c r="H71" s="257">
        <f t="shared" si="46"/>
        <v>3299009.6219325732</v>
      </c>
      <c r="I71" s="718"/>
      <c r="J71" s="719"/>
      <c r="K71" s="335"/>
      <c r="L71" s="257"/>
      <c r="M71" s="718" t="s">
        <v>63</v>
      </c>
      <c r="N71" s="719">
        <v>861.28</v>
      </c>
      <c r="O71" s="335">
        <v>3830.3567038971919</v>
      </c>
      <c r="P71" s="257">
        <f t="shared" si="76"/>
        <v>3299009.6219325732</v>
      </c>
      <c r="Q71" s="720">
        <f t="shared" si="47"/>
        <v>818.22</v>
      </c>
      <c r="R71" s="257">
        <f t="shared" si="48"/>
        <v>3134074.4622627604</v>
      </c>
      <c r="S71" s="337">
        <f t="shared" si="40"/>
        <v>0.95000464425041808</v>
      </c>
      <c r="T71" s="721"/>
      <c r="U71" s="257">
        <f t="shared" si="49"/>
        <v>0</v>
      </c>
      <c r="V71" s="720"/>
      <c r="W71" s="257">
        <f t="shared" si="49"/>
        <v>0</v>
      </c>
      <c r="X71" s="720"/>
      <c r="Y71" s="257">
        <f t="shared" si="50"/>
        <v>0</v>
      </c>
      <c r="Z71" s="720"/>
      <c r="AA71" s="257">
        <f t="shared" si="51"/>
        <v>0</v>
      </c>
      <c r="AB71" s="720"/>
      <c r="AC71" s="257">
        <f t="shared" si="52"/>
        <v>0</v>
      </c>
      <c r="AD71" s="731"/>
      <c r="AE71" s="257">
        <f t="shared" si="53"/>
        <v>0</v>
      </c>
      <c r="AF71" s="720"/>
      <c r="AG71" s="257">
        <f t="shared" si="54"/>
        <v>0</v>
      </c>
      <c r="AH71" s="720"/>
      <c r="AI71" s="257">
        <f t="shared" si="55"/>
        <v>0</v>
      </c>
      <c r="AJ71" s="720"/>
      <c r="AK71" s="257">
        <f t="shared" si="56"/>
        <v>0</v>
      </c>
      <c r="AL71" s="720"/>
      <c r="AM71" s="257">
        <f t="shared" si="57"/>
        <v>0</v>
      </c>
      <c r="AN71" s="720"/>
      <c r="AO71" s="261">
        <f t="shared" si="41"/>
        <v>0</v>
      </c>
      <c r="AP71" s="426"/>
      <c r="AQ71" s="406">
        <f t="shared" si="58"/>
        <v>0</v>
      </c>
      <c r="AR71" s="426"/>
      <c r="AS71" s="406">
        <f t="shared" si="59"/>
        <v>0</v>
      </c>
      <c r="AT71" s="426"/>
      <c r="AU71" s="406">
        <f t="shared" si="60"/>
        <v>0</v>
      </c>
      <c r="AV71" s="426"/>
      <c r="AW71" s="406">
        <f t="shared" si="61"/>
        <v>0</v>
      </c>
      <c r="AX71" s="426"/>
      <c r="AY71" s="406">
        <f t="shared" si="62"/>
        <v>0</v>
      </c>
      <c r="AZ71" s="426"/>
      <c r="BA71" s="406">
        <f t="shared" si="63"/>
        <v>0</v>
      </c>
      <c r="BB71" s="426"/>
      <c r="BC71" s="406">
        <f t="shared" si="64"/>
        <v>0</v>
      </c>
      <c r="BD71" s="426"/>
      <c r="BE71" s="406">
        <f t="shared" si="65"/>
        <v>0</v>
      </c>
      <c r="BF71" s="426"/>
      <c r="BG71" s="406">
        <f t="shared" si="66"/>
        <v>0</v>
      </c>
      <c r="BH71" s="426"/>
      <c r="BI71" s="406">
        <f t="shared" si="67"/>
        <v>0</v>
      </c>
      <c r="BJ71" s="426">
        <v>818.22</v>
      </c>
      <c r="BK71" s="406">
        <f t="shared" si="68"/>
        <v>3134074.4622627604</v>
      </c>
      <c r="BL71" s="724"/>
      <c r="BM71" s="406">
        <f t="shared" si="69"/>
        <v>0</v>
      </c>
      <c r="BN71" s="426"/>
      <c r="BO71" s="406">
        <f t="shared" si="70"/>
        <v>0</v>
      </c>
      <c r="BP71" s="426"/>
      <c r="BQ71" s="406">
        <f t="shared" si="71"/>
        <v>0</v>
      </c>
      <c r="BR71" s="426"/>
      <c r="BS71" s="406">
        <f t="shared" si="72"/>
        <v>0</v>
      </c>
      <c r="BT71" s="724"/>
      <c r="BU71" s="391">
        <f t="shared" si="73"/>
        <v>0</v>
      </c>
      <c r="BV71" s="380">
        <f t="shared" si="42"/>
        <v>0</v>
      </c>
      <c r="BW71" s="720">
        <f t="shared" si="43"/>
        <v>818.22</v>
      </c>
      <c r="BX71" s="257">
        <f t="shared" si="74"/>
        <v>3134074.4622627604</v>
      </c>
      <c r="BY71" s="337">
        <f t="shared" si="44"/>
        <v>0.95000464425041808</v>
      </c>
      <c r="BZ71" s="720">
        <f t="shared" si="45"/>
        <v>43.059999999999945</v>
      </c>
      <c r="CA71" s="257">
        <f t="shared" si="75"/>
        <v>164935.15966981289</v>
      </c>
    </row>
    <row r="72" spans="2:79" s="15" customFormat="1" ht="135" outlineLevel="4" x14ac:dyDescent="0.2">
      <c r="B72" s="715"/>
      <c r="C72" s="716"/>
      <c r="D72" s="730" t="s">
        <v>176</v>
      </c>
      <c r="E72" s="718" t="s">
        <v>63</v>
      </c>
      <c r="F72" s="719">
        <v>861.28</v>
      </c>
      <c r="G72" s="335">
        <v>3830.3567038971919</v>
      </c>
      <c r="H72" s="257">
        <f t="shared" si="46"/>
        <v>3299009.6219325732</v>
      </c>
      <c r="I72" s="718"/>
      <c r="J72" s="719"/>
      <c r="K72" s="335"/>
      <c r="L72" s="257"/>
      <c r="M72" s="718" t="s">
        <v>63</v>
      </c>
      <c r="N72" s="719">
        <v>861.28</v>
      </c>
      <c r="O72" s="335">
        <v>3830.3567038971919</v>
      </c>
      <c r="P72" s="257">
        <f t="shared" si="76"/>
        <v>3299009.6219325732</v>
      </c>
      <c r="Q72" s="720">
        <f>+T72+V72+X72+Z72+AB72+AD72+AF72+AH72+AJ72+AL72+AN72+AP72+AR72+AT72+AV72+AX72+AZ72+BD72+BB72+BF72+BH72+BJ72+BL72+BN72+BP72</f>
        <v>818.21600000000001</v>
      </c>
      <c r="R72" s="257">
        <f t="shared" si="48"/>
        <v>3134059.1408359446</v>
      </c>
      <c r="S72" s="337">
        <f t="shared" si="40"/>
        <v>0.95000000000000007</v>
      </c>
      <c r="T72" s="721"/>
      <c r="U72" s="257">
        <f t="shared" si="49"/>
        <v>0</v>
      </c>
      <c r="V72" s="720"/>
      <c r="W72" s="257">
        <f t="shared" si="49"/>
        <v>0</v>
      </c>
      <c r="X72" s="720"/>
      <c r="Y72" s="257">
        <f t="shared" si="50"/>
        <v>0</v>
      </c>
      <c r="Z72" s="720"/>
      <c r="AA72" s="257">
        <f t="shared" si="51"/>
        <v>0</v>
      </c>
      <c r="AB72" s="720"/>
      <c r="AC72" s="257">
        <f t="shared" si="52"/>
        <v>0</v>
      </c>
      <c r="AD72" s="731"/>
      <c r="AE72" s="257">
        <f t="shared" si="53"/>
        <v>0</v>
      </c>
      <c r="AF72" s="720"/>
      <c r="AG72" s="257">
        <f t="shared" si="54"/>
        <v>0</v>
      </c>
      <c r="AH72" s="720"/>
      <c r="AI72" s="257">
        <f t="shared" si="55"/>
        <v>0</v>
      </c>
      <c r="AJ72" s="720"/>
      <c r="AK72" s="257">
        <f t="shared" si="56"/>
        <v>0</v>
      </c>
      <c r="AL72" s="720"/>
      <c r="AM72" s="257">
        <f t="shared" si="57"/>
        <v>0</v>
      </c>
      <c r="AN72" s="720"/>
      <c r="AO72" s="261">
        <f t="shared" si="41"/>
        <v>0</v>
      </c>
      <c r="AP72" s="426"/>
      <c r="AQ72" s="406">
        <f t="shared" si="58"/>
        <v>0</v>
      </c>
      <c r="AR72" s="426"/>
      <c r="AS72" s="406">
        <f t="shared" si="59"/>
        <v>0</v>
      </c>
      <c r="AT72" s="426"/>
      <c r="AU72" s="406">
        <f t="shared" si="60"/>
        <v>0</v>
      </c>
      <c r="AV72" s="426"/>
      <c r="AW72" s="406">
        <f t="shared" si="61"/>
        <v>0</v>
      </c>
      <c r="AX72" s="426"/>
      <c r="AY72" s="406">
        <f t="shared" si="62"/>
        <v>0</v>
      </c>
      <c r="AZ72" s="426"/>
      <c r="BA72" s="406">
        <f t="shared" si="63"/>
        <v>0</v>
      </c>
      <c r="BB72" s="426"/>
      <c r="BC72" s="406">
        <f t="shared" si="64"/>
        <v>0</v>
      </c>
      <c r="BD72" s="426"/>
      <c r="BE72" s="406">
        <f t="shared" si="65"/>
        <v>0</v>
      </c>
      <c r="BF72" s="426"/>
      <c r="BG72" s="406">
        <f t="shared" si="66"/>
        <v>0</v>
      </c>
      <c r="BH72" s="426"/>
      <c r="BI72" s="406">
        <f t="shared" si="67"/>
        <v>0</v>
      </c>
      <c r="BJ72" s="426"/>
      <c r="BK72" s="406">
        <f t="shared" si="68"/>
        <v>0</v>
      </c>
      <c r="BL72" s="724">
        <v>818.21600000000001</v>
      </c>
      <c r="BM72" s="406">
        <f t="shared" si="69"/>
        <v>3134059.1408359446</v>
      </c>
      <c r="BN72" s="426"/>
      <c r="BO72" s="406">
        <f t="shared" si="70"/>
        <v>0</v>
      </c>
      <c r="BP72" s="426"/>
      <c r="BQ72" s="406">
        <f t="shared" si="71"/>
        <v>0</v>
      </c>
      <c r="BR72" s="426"/>
      <c r="BS72" s="406">
        <f t="shared" si="72"/>
        <v>0</v>
      </c>
      <c r="BT72" s="724"/>
      <c r="BU72" s="391">
        <f t="shared" si="73"/>
        <v>0</v>
      </c>
      <c r="BV72" s="380">
        <f t="shared" si="42"/>
        <v>0</v>
      </c>
      <c r="BW72" s="720">
        <f t="shared" si="43"/>
        <v>818.21600000000001</v>
      </c>
      <c r="BX72" s="257">
        <f t="shared" si="74"/>
        <v>3134059.1408359446</v>
      </c>
      <c r="BY72" s="337">
        <f t="shared" si="44"/>
        <v>0.95000000000000007</v>
      </c>
      <c r="BZ72" s="720">
        <f t="shared" si="45"/>
        <v>43.063999999999965</v>
      </c>
      <c r="CA72" s="257">
        <f t="shared" si="75"/>
        <v>164950.48109662853</v>
      </c>
    </row>
    <row r="73" spans="2:79" s="15" customFormat="1" ht="135" outlineLevel="4" x14ac:dyDescent="0.2">
      <c r="B73" s="604"/>
      <c r="C73" s="605"/>
      <c r="D73" s="606" t="s">
        <v>177</v>
      </c>
      <c r="E73" s="591" t="s">
        <v>63</v>
      </c>
      <c r="F73" s="592">
        <v>861.28</v>
      </c>
      <c r="G73" s="607">
        <v>3830.3567038971919</v>
      </c>
      <c r="H73" s="608">
        <f t="shared" si="46"/>
        <v>3299009.6219325732</v>
      </c>
      <c r="I73" s="591"/>
      <c r="J73" s="592"/>
      <c r="K73" s="607"/>
      <c r="L73" s="608"/>
      <c r="M73" s="591" t="s">
        <v>63</v>
      </c>
      <c r="N73" s="592">
        <v>861.28</v>
      </c>
      <c r="O73" s="607">
        <v>3830.3567038971919</v>
      </c>
      <c r="P73" s="608">
        <f t="shared" si="76"/>
        <v>3299009.6219325732</v>
      </c>
      <c r="Q73" s="595">
        <f t="shared" si="47"/>
        <v>0</v>
      </c>
      <c r="R73" s="608">
        <f t="shared" si="48"/>
        <v>0</v>
      </c>
      <c r="S73" s="609">
        <f t="shared" si="40"/>
        <v>0</v>
      </c>
      <c r="T73" s="597"/>
      <c r="U73" s="608">
        <f t="shared" si="49"/>
        <v>0</v>
      </c>
      <c r="V73" s="595"/>
      <c r="W73" s="608">
        <f t="shared" si="49"/>
        <v>0</v>
      </c>
      <c r="X73" s="595"/>
      <c r="Y73" s="608">
        <f t="shared" si="50"/>
        <v>0</v>
      </c>
      <c r="Z73" s="595"/>
      <c r="AA73" s="608">
        <f t="shared" si="51"/>
        <v>0</v>
      </c>
      <c r="AB73" s="595"/>
      <c r="AC73" s="608">
        <f t="shared" si="52"/>
        <v>0</v>
      </c>
      <c r="AD73" s="598"/>
      <c r="AE73" s="608">
        <f t="shared" si="53"/>
        <v>0</v>
      </c>
      <c r="AF73" s="595"/>
      <c r="AG73" s="608">
        <f t="shared" si="54"/>
        <v>0</v>
      </c>
      <c r="AH73" s="595"/>
      <c r="AI73" s="608">
        <f t="shared" si="55"/>
        <v>0</v>
      </c>
      <c r="AJ73" s="595"/>
      <c r="AK73" s="608">
        <f t="shared" si="56"/>
        <v>0</v>
      </c>
      <c r="AL73" s="595"/>
      <c r="AM73" s="608">
        <f t="shared" si="57"/>
        <v>0</v>
      </c>
      <c r="AN73" s="595"/>
      <c r="AO73" s="610">
        <f t="shared" si="41"/>
        <v>0</v>
      </c>
      <c r="AP73" s="611"/>
      <c r="AQ73" s="612">
        <f t="shared" si="58"/>
        <v>0</v>
      </c>
      <c r="AR73" s="611"/>
      <c r="AS73" s="612">
        <f t="shared" si="59"/>
        <v>0</v>
      </c>
      <c r="AT73" s="611"/>
      <c r="AU73" s="612">
        <f t="shared" si="60"/>
        <v>0</v>
      </c>
      <c r="AV73" s="611"/>
      <c r="AW73" s="612">
        <f t="shared" si="61"/>
        <v>0</v>
      </c>
      <c r="AX73" s="611"/>
      <c r="AY73" s="612">
        <f t="shared" si="62"/>
        <v>0</v>
      </c>
      <c r="AZ73" s="611"/>
      <c r="BA73" s="612">
        <f t="shared" si="63"/>
        <v>0</v>
      </c>
      <c r="BB73" s="611"/>
      <c r="BC73" s="612">
        <f t="shared" si="64"/>
        <v>0</v>
      </c>
      <c r="BD73" s="611"/>
      <c r="BE73" s="612">
        <f t="shared" si="65"/>
        <v>0</v>
      </c>
      <c r="BF73" s="611"/>
      <c r="BG73" s="612">
        <f t="shared" si="66"/>
        <v>0</v>
      </c>
      <c r="BH73" s="611"/>
      <c r="BI73" s="612">
        <f t="shared" si="67"/>
        <v>0</v>
      </c>
      <c r="BJ73" s="611"/>
      <c r="BK73" s="612">
        <f t="shared" si="68"/>
        <v>0</v>
      </c>
      <c r="BL73" s="647"/>
      <c r="BM73" s="612">
        <f t="shared" si="69"/>
        <v>0</v>
      </c>
      <c r="BN73" s="611"/>
      <c r="BO73" s="612">
        <f t="shared" si="70"/>
        <v>0</v>
      </c>
      <c r="BP73" s="611"/>
      <c r="BQ73" s="612">
        <f t="shared" si="71"/>
        <v>0</v>
      </c>
      <c r="BR73" s="611"/>
      <c r="BS73" s="612">
        <f t="shared" si="72"/>
        <v>0</v>
      </c>
      <c r="BT73" s="617">
        <v>818.22</v>
      </c>
      <c r="BU73" s="613">
        <f t="shared" si="73"/>
        <v>3134074.4622627604</v>
      </c>
      <c r="BV73" s="614">
        <f t="shared" si="42"/>
        <v>0.95000464425041808</v>
      </c>
      <c r="BW73" s="595">
        <f t="shared" si="43"/>
        <v>818.22</v>
      </c>
      <c r="BX73" s="608">
        <f t="shared" si="74"/>
        <v>3134074.4622627604</v>
      </c>
      <c r="BY73" s="609">
        <f t="shared" si="44"/>
        <v>0.95000464425041808</v>
      </c>
      <c r="BZ73" s="595">
        <f t="shared" si="45"/>
        <v>43.059999999999945</v>
      </c>
      <c r="CA73" s="608">
        <f t="shared" si="75"/>
        <v>164935.15966981289</v>
      </c>
    </row>
    <row r="74" spans="2:79" s="15" customFormat="1" ht="135" outlineLevel="4" x14ac:dyDescent="0.2">
      <c r="B74" s="715"/>
      <c r="C74" s="716"/>
      <c r="D74" s="730" t="s">
        <v>178</v>
      </c>
      <c r="E74" s="718" t="s">
        <v>63</v>
      </c>
      <c r="F74" s="719">
        <v>861.28</v>
      </c>
      <c r="G74" s="335">
        <v>3830.3567038971919</v>
      </c>
      <c r="H74" s="257">
        <f t="shared" si="46"/>
        <v>3299009.6219325732</v>
      </c>
      <c r="I74" s="718"/>
      <c r="J74" s="719"/>
      <c r="K74" s="335"/>
      <c r="L74" s="257"/>
      <c r="M74" s="718" t="s">
        <v>63</v>
      </c>
      <c r="N74" s="719">
        <v>861.28</v>
      </c>
      <c r="O74" s="335">
        <v>3830.3567038971919</v>
      </c>
      <c r="P74" s="257">
        <f t="shared" si="76"/>
        <v>3299009.6219325732</v>
      </c>
      <c r="Q74" s="720">
        <f t="shared" si="47"/>
        <v>0</v>
      </c>
      <c r="R74" s="257">
        <f t="shared" si="48"/>
        <v>0</v>
      </c>
      <c r="S74" s="337">
        <f t="shared" si="40"/>
        <v>0</v>
      </c>
      <c r="T74" s="721"/>
      <c r="U74" s="257">
        <f t="shared" si="49"/>
        <v>0</v>
      </c>
      <c r="V74" s="720"/>
      <c r="W74" s="257">
        <f t="shared" si="49"/>
        <v>0</v>
      </c>
      <c r="X74" s="720"/>
      <c r="Y74" s="257">
        <f t="shared" si="50"/>
        <v>0</v>
      </c>
      <c r="Z74" s="720"/>
      <c r="AA74" s="257">
        <f t="shared" si="51"/>
        <v>0</v>
      </c>
      <c r="AB74" s="720"/>
      <c r="AC74" s="257">
        <f t="shared" si="52"/>
        <v>0</v>
      </c>
      <c r="AD74" s="731"/>
      <c r="AE74" s="257">
        <f t="shared" si="53"/>
        <v>0</v>
      </c>
      <c r="AF74" s="720"/>
      <c r="AG74" s="257">
        <f t="shared" si="54"/>
        <v>0</v>
      </c>
      <c r="AH74" s="720"/>
      <c r="AI74" s="257">
        <f t="shared" si="55"/>
        <v>0</v>
      </c>
      <c r="AJ74" s="720"/>
      <c r="AK74" s="257">
        <f t="shared" si="56"/>
        <v>0</v>
      </c>
      <c r="AL74" s="720"/>
      <c r="AM74" s="257">
        <f t="shared" si="57"/>
        <v>0</v>
      </c>
      <c r="AN74" s="720"/>
      <c r="AO74" s="261">
        <f t="shared" si="41"/>
        <v>0</v>
      </c>
      <c r="AP74" s="426"/>
      <c r="AQ74" s="406">
        <f t="shared" si="58"/>
        <v>0</v>
      </c>
      <c r="AR74" s="426"/>
      <c r="AS74" s="406">
        <f t="shared" si="59"/>
        <v>0</v>
      </c>
      <c r="AT74" s="426"/>
      <c r="AU74" s="406">
        <f t="shared" si="60"/>
        <v>0</v>
      </c>
      <c r="AV74" s="426"/>
      <c r="AW74" s="406">
        <f t="shared" si="61"/>
        <v>0</v>
      </c>
      <c r="AX74" s="426"/>
      <c r="AY74" s="406">
        <f t="shared" si="62"/>
        <v>0</v>
      </c>
      <c r="AZ74" s="426"/>
      <c r="BA74" s="406">
        <f t="shared" si="63"/>
        <v>0</v>
      </c>
      <c r="BB74" s="426"/>
      <c r="BC74" s="406">
        <f t="shared" si="64"/>
        <v>0</v>
      </c>
      <c r="BD74" s="426"/>
      <c r="BE74" s="406">
        <f t="shared" si="65"/>
        <v>0</v>
      </c>
      <c r="BF74" s="426"/>
      <c r="BG74" s="406">
        <f t="shared" si="66"/>
        <v>0</v>
      </c>
      <c r="BH74" s="426"/>
      <c r="BI74" s="406">
        <f t="shared" si="67"/>
        <v>0</v>
      </c>
      <c r="BJ74" s="426"/>
      <c r="BK74" s="406">
        <f t="shared" si="68"/>
        <v>0</v>
      </c>
      <c r="BL74" s="724"/>
      <c r="BM74" s="406">
        <f t="shared" si="69"/>
        <v>0</v>
      </c>
      <c r="BN74" s="426"/>
      <c r="BO74" s="406">
        <f t="shared" si="70"/>
        <v>0</v>
      </c>
      <c r="BP74" s="426"/>
      <c r="BQ74" s="406">
        <f t="shared" si="71"/>
        <v>0</v>
      </c>
      <c r="BR74" s="426"/>
      <c r="BS74" s="406">
        <f t="shared" si="72"/>
        <v>0</v>
      </c>
      <c r="BT74" s="724"/>
      <c r="BU74" s="391">
        <f t="shared" si="73"/>
        <v>0</v>
      </c>
      <c r="BV74" s="380">
        <f t="shared" si="42"/>
        <v>0</v>
      </c>
      <c r="BW74" s="720">
        <f t="shared" si="43"/>
        <v>0</v>
      </c>
      <c r="BX74" s="257">
        <f t="shared" si="74"/>
        <v>0</v>
      </c>
      <c r="BY74" s="337">
        <f t="shared" si="44"/>
        <v>0</v>
      </c>
      <c r="BZ74" s="720">
        <f t="shared" si="45"/>
        <v>861.28</v>
      </c>
      <c r="CA74" s="257">
        <f t="shared" si="75"/>
        <v>3299009.6219325732</v>
      </c>
    </row>
    <row r="75" spans="2:79" s="15" customFormat="1" ht="120" outlineLevel="4" x14ac:dyDescent="0.2">
      <c r="B75" s="715"/>
      <c r="C75" s="716"/>
      <c r="D75" s="730" t="s">
        <v>179</v>
      </c>
      <c r="E75" s="718" t="s">
        <v>63</v>
      </c>
      <c r="F75" s="719">
        <v>872.92</v>
      </c>
      <c r="G75" s="335">
        <v>3830.3567038971919</v>
      </c>
      <c r="H75" s="257">
        <f t="shared" si="46"/>
        <v>3343594.9739659368</v>
      </c>
      <c r="I75" s="718"/>
      <c r="J75" s="719"/>
      <c r="K75" s="335"/>
      <c r="L75" s="257"/>
      <c r="M75" s="718" t="s">
        <v>63</v>
      </c>
      <c r="N75" s="719">
        <v>872.92</v>
      </c>
      <c r="O75" s="335">
        <v>3830.3567038971919</v>
      </c>
      <c r="P75" s="257">
        <f t="shared" si="76"/>
        <v>3343594.9739659368</v>
      </c>
      <c r="Q75" s="720">
        <f t="shared" si="47"/>
        <v>0</v>
      </c>
      <c r="R75" s="257">
        <f t="shared" si="48"/>
        <v>0</v>
      </c>
      <c r="S75" s="337">
        <f t="shared" si="40"/>
        <v>0</v>
      </c>
      <c r="T75" s="721"/>
      <c r="U75" s="257">
        <f t="shared" si="49"/>
        <v>0</v>
      </c>
      <c r="V75" s="720"/>
      <c r="W75" s="257">
        <f t="shared" si="49"/>
        <v>0</v>
      </c>
      <c r="X75" s="720"/>
      <c r="Y75" s="257">
        <f t="shared" si="50"/>
        <v>0</v>
      </c>
      <c r="Z75" s="720"/>
      <c r="AA75" s="257">
        <f t="shared" si="51"/>
        <v>0</v>
      </c>
      <c r="AB75" s="720"/>
      <c r="AC75" s="257">
        <f t="shared" si="52"/>
        <v>0</v>
      </c>
      <c r="AD75" s="731"/>
      <c r="AE75" s="257">
        <f t="shared" si="53"/>
        <v>0</v>
      </c>
      <c r="AF75" s="720"/>
      <c r="AG75" s="257">
        <f t="shared" si="54"/>
        <v>0</v>
      </c>
      <c r="AH75" s="720"/>
      <c r="AI75" s="257">
        <f t="shared" si="55"/>
        <v>0</v>
      </c>
      <c r="AJ75" s="720"/>
      <c r="AK75" s="257">
        <f t="shared" si="56"/>
        <v>0</v>
      </c>
      <c r="AL75" s="720"/>
      <c r="AM75" s="257">
        <f t="shared" si="57"/>
        <v>0</v>
      </c>
      <c r="AN75" s="720"/>
      <c r="AO75" s="261">
        <f t="shared" si="41"/>
        <v>0</v>
      </c>
      <c r="AP75" s="426"/>
      <c r="AQ75" s="406">
        <f t="shared" si="58"/>
        <v>0</v>
      </c>
      <c r="AR75" s="426"/>
      <c r="AS75" s="406">
        <f t="shared" si="59"/>
        <v>0</v>
      </c>
      <c r="AT75" s="426"/>
      <c r="AU75" s="406">
        <f t="shared" si="60"/>
        <v>0</v>
      </c>
      <c r="AV75" s="426"/>
      <c r="AW75" s="406">
        <f t="shared" si="61"/>
        <v>0</v>
      </c>
      <c r="AX75" s="426"/>
      <c r="AY75" s="406">
        <f t="shared" si="62"/>
        <v>0</v>
      </c>
      <c r="AZ75" s="426"/>
      <c r="BA75" s="406">
        <f t="shared" si="63"/>
        <v>0</v>
      </c>
      <c r="BB75" s="426"/>
      <c r="BC75" s="406">
        <f t="shared" si="64"/>
        <v>0</v>
      </c>
      <c r="BD75" s="426"/>
      <c r="BE75" s="406">
        <f t="shared" si="65"/>
        <v>0</v>
      </c>
      <c r="BF75" s="426"/>
      <c r="BG75" s="406">
        <f t="shared" si="66"/>
        <v>0</v>
      </c>
      <c r="BH75" s="426"/>
      <c r="BI75" s="406">
        <f t="shared" si="67"/>
        <v>0</v>
      </c>
      <c r="BJ75" s="426"/>
      <c r="BK75" s="406">
        <f t="shared" si="68"/>
        <v>0</v>
      </c>
      <c r="BL75" s="724"/>
      <c r="BM75" s="406">
        <f t="shared" si="69"/>
        <v>0</v>
      </c>
      <c r="BN75" s="426"/>
      <c r="BO75" s="406">
        <f t="shared" si="70"/>
        <v>0</v>
      </c>
      <c r="BP75" s="426"/>
      <c r="BQ75" s="406">
        <f t="shared" si="71"/>
        <v>0</v>
      </c>
      <c r="BR75" s="426"/>
      <c r="BS75" s="406">
        <f t="shared" si="72"/>
        <v>0</v>
      </c>
      <c r="BT75" s="724"/>
      <c r="BU75" s="391">
        <f t="shared" si="73"/>
        <v>0</v>
      </c>
      <c r="BV75" s="380">
        <f t="shared" si="42"/>
        <v>0</v>
      </c>
      <c r="BW75" s="720">
        <f t="shared" si="43"/>
        <v>0</v>
      </c>
      <c r="BX75" s="257">
        <f t="shared" si="74"/>
        <v>0</v>
      </c>
      <c r="BY75" s="337">
        <f t="shared" si="44"/>
        <v>0</v>
      </c>
      <c r="BZ75" s="720">
        <f t="shared" si="45"/>
        <v>872.92</v>
      </c>
      <c r="CA75" s="257">
        <f t="shared" si="75"/>
        <v>3343594.9739659368</v>
      </c>
    </row>
    <row r="76" spans="2:79" s="15" customFormat="1" ht="120" outlineLevel="4" x14ac:dyDescent="0.2">
      <c r="B76" s="715"/>
      <c r="C76" s="716"/>
      <c r="D76" s="730" t="s">
        <v>180</v>
      </c>
      <c r="E76" s="718" t="s">
        <v>63</v>
      </c>
      <c r="F76" s="719">
        <v>77.44</v>
      </c>
      <c r="G76" s="335">
        <v>3830.3567038971919</v>
      </c>
      <c r="H76" s="257">
        <f t="shared" si="46"/>
        <v>296622.82314979855</v>
      </c>
      <c r="I76" s="718"/>
      <c r="J76" s="719"/>
      <c r="K76" s="335"/>
      <c r="L76" s="257"/>
      <c r="M76" s="718" t="s">
        <v>63</v>
      </c>
      <c r="N76" s="719">
        <v>77.44</v>
      </c>
      <c r="O76" s="335">
        <v>3830.3567038971919</v>
      </c>
      <c r="P76" s="257">
        <f t="shared" si="76"/>
        <v>296622.82314979855</v>
      </c>
      <c r="Q76" s="720">
        <f t="shared" si="47"/>
        <v>0</v>
      </c>
      <c r="R76" s="257">
        <f t="shared" si="48"/>
        <v>0</v>
      </c>
      <c r="S76" s="337">
        <f t="shared" si="40"/>
        <v>0</v>
      </c>
      <c r="T76" s="721"/>
      <c r="U76" s="257">
        <f t="shared" si="49"/>
        <v>0</v>
      </c>
      <c r="V76" s="720"/>
      <c r="W76" s="257">
        <f t="shared" si="49"/>
        <v>0</v>
      </c>
      <c r="X76" s="720"/>
      <c r="Y76" s="257">
        <f t="shared" si="50"/>
        <v>0</v>
      </c>
      <c r="Z76" s="720"/>
      <c r="AA76" s="257">
        <f t="shared" si="51"/>
        <v>0</v>
      </c>
      <c r="AB76" s="720"/>
      <c r="AC76" s="257">
        <f t="shared" si="52"/>
        <v>0</v>
      </c>
      <c r="AD76" s="731"/>
      <c r="AE76" s="257">
        <f t="shared" si="53"/>
        <v>0</v>
      </c>
      <c r="AF76" s="720"/>
      <c r="AG76" s="257">
        <f t="shared" si="54"/>
        <v>0</v>
      </c>
      <c r="AH76" s="720"/>
      <c r="AI76" s="257">
        <f t="shared" si="55"/>
        <v>0</v>
      </c>
      <c r="AJ76" s="720"/>
      <c r="AK76" s="257">
        <f t="shared" si="56"/>
        <v>0</v>
      </c>
      <c r="AL76" s="720"/>
      <c r="AM76" s="257">
        <f t="shared" si="57"/>
        <v>0</v>
      </c>
      <c r="AN76" s="720"/>
      <c r="AO76" s="261">
        <f t="shared" si="41"/>
        <v>0</v>
      </c>
      <c r="AP76" s="426"/>
      <c r="AQ76" s="406">
        <f t="shared" si="58"/>
        <v>0</v>
      </c>
      <c r="AR76" s="426"/>
      <c r="AS76" s="406">
        <f t="shared" si="59"/>
        <v>0</v>
      </c>
      <c r="AT76" s="426"/>
      <c r="AU76" s="406">
        <f t="shared" si="60"/>
        <v>0</v>
      </c>
      <c r="AV76" s="426"/>
      <c r="AW76" s="406">
        <f t="shared" si="61"/>
        <v>0</v>
      </c>
      <c r="AX76" s="426"/>
      <c r="AY76" s="406">
        <f t="shared" si="62"/>
        <v>0</v>
      </c>
      <c r="AZ76" s="426"/>
      <c r="BA76" s="406">
        <f t="shared" si="63"/>
        <v>0</v>
      </c>
      <c r="BB76" s="426"/>
      <c r="BC76" s="406">
        <f t="shared" si="64"/>
        <v>0</v>
      </c>
      <c r="BD76" s="426"/>
      <c r="BE76" s="406">
        <f t="shared" si="65"/>
        <v>0</v>
      </c>
      <c r="BF76" s="426"/>
      <c r="BG76" s="406">
        <f t="shared" si="66"/>
        <v>0</v>
      </c>
      <c r="BH76" s="426"/>
      <c r="BI76" s="406">
        <f t="shared" si="67"/>
        <v>0</v>
      </c>
      <c r="BJ76" s="426"/>
      <c r="BK76" s="406">
        <f t="shared" si="68"/>
        <v>0</v>
      </c>
      <c r="BL76" s="724"/>
      <c r="BM76" s="406">
        <f t="shared" si="69"/>
        <v>0</v>
      </c>
      <c r="BN76" s="426"/>
      <c r="BO76" s="406">
        <f t="shared" si="70"/>
        <v>0</v>
      </c>
      <c r="BP76" s="426"/>
      <c r="BQ76" s="406">
        <f t="shared" si="71"/>
        <v>0</v>
      </c>
      <c r="BR76" s="426"/>
      <c r="BS76" s="406">
        <f t="shared" si="72"/>
        <v>0</v>
      </c>
      <c r="BT76" s="724"/>
      <c r="BU76" s="391">
        <f t="shared" si="73"/>
        <v>0</v>
      </c>
      <c r="BV76" s="380">
        <f t="shared" si="42"/>
        <v>0</v>
      </c>
      <c r="BW76" s="720">
        <f t="shared" si="43"/>
        <v>0</v>
      </c>
      <c r="BX76" s="257">
        <f t="shared" si="74"/>
        <v>0</v>
      </c>
      <c r="BY76" s="337">
        <f t="shared" si="44"/>
        <v>0</v>
      </c>
      <c r="BZ76" s="720">
        <f t="shared" si="45"/>
        <v>77.44</v>
      </c>
      <c r="CA76" s="257">
        <f t="shared" si="75"/>
        <v>296622.82314979855</v>
      </c>
    </row>
    <row r="77" spans="2:79" s="15" customFormat="1" ht="15.75" outlineLevel="4" x14ac:dyDescent="0.2">
      <c r="B77" s="715"/>
      <c r="C77" s="716"/>
      <c r="D77" s="730" t="s">
        <v>254</v>
      </c>
      <c r="E77" s="718"/>
      <c r="F77" s="719"/>
      <c r="G77" s="335"/>
      <c r="H77" s="257"/>
      <c r="I77" s="718"/>
      <c r="J77" s="719"/>
      <c r="K77" s="335"/>
      <c r="L77" s="257"/>
      <c r="M77" s="718"/>
      <c r="N77" s="719"/>
      <c r="O77" s="335"/>
      <c r="P77" s="257"/>
      <c r="Q77" s="720">
        <f t="shared" si="47"/>
        <v>0</v>
      </c>
      <c r="R77" s="261"/>
      <c r="S77" s="337"/>
      <c r="T77" s="721"/>
      <c r="U77" s="257"/>
      <c r="V77" s="720"/>
      <c r="W77" s="257"/>
      <c r="X77" s="720"/>
      <c r="Y77" s="257"/>
      <c r="Z77" s="720"/>
      <c r="AA77" s="257"/>
      <c r="AB77" s="720"/>
      <c r="AC77" s="257"/>
      <c r="AD77" s="731"/>
      <c r="AE77" s="257"/>
      <c r="AF77" s="720"/>
      <c r="AG77" s="257"/>
      <c r="AH77" s="720"/>
      <c r="AI77" s="257"/>
      <c r="AJ77" s="720"/>
      <c r="AK77" s="257"/>
      <c r="AL77" s="720"/>
      <c r="AM77" s="257"/>
      <c r="AN77" s="720"/>
      <c r="AO77" s="261"/>
      <c r="AP77" s="426"/>
      <c r="AQ77" s="406"/>
      <c r="AR77" s="426"/>
      <c r="AS77" s="406"/>
      <c r="AT77" s="426"/>
      <c r="AU77" s="406"/>
      <c r="AV77" s="426"/>
      <c r="AW77" s="406"/>
      <c r="AX77" s="426"/>
      <c r="AY77" s="406"/>
      <c r="AZ77" s="426"/>
      <c r="BA77" s="406"/>
      <c r="BB77" s="426"/>
      <c r="BC77" s="406"/>
      <c r="BD77" s="426"/>
      <c r="BE77" s="406"/>
      <c r="BF77" s="426"/>
      <c r="BG77" s="406"/>
      <c r="BH77" s="426"/>
      <c r="BI77" s="406"/>
      <c r="BJ77" s="426"/>
      <c r="BK77" s="406"/>
      <c r="BL77" s="724"/>
      <c r="BM77" s="406"/>
      <c r="BN77" s="426"/>
      <c r="BO77" s="406"/>
      <c r="BP77" s="426"/>
      <c r="BQ77" s="406"/>
      <c r="BR77" s="426"/>
      <c r="BS77" s="406"/>
      <c r="BT77" s="724"/>
      <c r="BU77" s="391"/>
      <c r="BV77" s="380"/>
      <c r="BW77" s="720">
        <f t="shared" si="43"/>
        <v>0</v>
      </c>
      <c r="BX77" s="257"/>
      <c r="BY77" s="337"/>
      <c r="BZ77" s="720"/>
      <c r="CA77" s="257"/>
    </row>
    <row r="78" spans="2:79" s="15" customFormat="1" ht="75" outlineLevel="4" x14ac:dyDescent="0.2">
      <c r="B78" s="715"/>
      <c r="C78" s="716"/>
      <c r="D78" s="730" t="s">
        <v>212</v>
      </c>
      <c r="E78" s="718" t="s">
        <v>113</v>
      </c>
      <c r="F78" s="719">
        <v>1</v>
      </c>
      <c r="G78" s="335">
        <v>2047891.85</v>
      </c>
      <c r="H78" s="257">
        <f>F78*G78</f>
        <v>2047891.85</v>
      </c>
      <c r="I78" s="718"/>
      <c r="J78" s="719"/>
      <c r="K78" s="335"/>
      <c r="L78" s="257"/>
      <c r="M78" s="718" t="s">
        <v>113</v>
      </c>
      <c r="N78" s="719">
        <v>1</v>
      </c>
      <c r="O78" s="335">
        <v>2047891.85</v>
      </c>
      <c r="P78" s="257">
        <f>N78*O78</f>
        <v>2047891.85</v>
      </c>
      <c r="Q78" s="720">
        <f>+T78+V78+X78+Z78+AB78+AD78+AF78+AH78+AJ78+AL78+AN78+AP78+AR78+AT78+AV78+AX78+AZ78+BD78+BB78+BF78+BH78+BJ78+BL78+BN78+BP78</f>
        <v>0.89062297219999997</v>
      </c>
      <c r="R78" s="261">
        <f>$G78*Q78</f>
        <v>1823899.5261911566</v>
      </c>
      <c r="S78" s="337">
        <f t="shared" ref="S78:S104" si="77">R78/H78</f>
        <v>0.89062297219999997</v>
      </c>
      <c r="T78" s="721"/>
      <c r="U78" s="257">
        <f>$G78*T78</f>
        <v>0</v>
      </c>
      <c r="V78" s="720"/>
      <c r="W78" s="257">
        <f>$G78*V78</f>
        <v>0</v>
      </c>
      <c r="X78" s="720"/>
      <c r="Y78" s="257">
        <f t="shared" ref="Y78:Y85" si="78">$G78*X78</f>
        <v>0</v>
      </c>
      <c r="Z78" s="720"/>
      <c r="AA78" s="257">
        <f t="shared" ref="AA78:AA85" si="79">$G78*Z78</f>
        <v>0</v>
      </c>
      <c r="AB78" s="720"/>
      <c r="AC78" s="257">
        <f t="shared" ref="AC78:AC85" si="80">$G78*AB78</f>
        <v>0</v>
      </c>
      <c r="AD78" s="731"/>
      <c r="AE78" s="257">
        <f t="shared" ref="AE78:AE85" si="81">$G78*AD78</f>
        <v>0</v>
      </c>
      <c r="AF78" s="720"/>
      <c r="AG78" s="257">
        <f t="shared" ref="AG78:AG85" si="82">$G78*AF78</f>
        <v>0</v>
      </c>
      <c r="AH78" s="720">
        <v>0.81379862719999996</v>
      </c>
      <c r="AI78" s="257">
        <f t="shared" ref="AI78:AI85" si="83">$G78*AH78</f>
        <v>1666571.5761840683</v>
      </c>
      <c r="AJ78" s="720"/>
      <c r="AK78" s="257">
        <f t="shared" ref="AK78:AK85" si="84">$G78*AJ78</f>
        <v>0</v>
      </c>
      <c r="AL78" s="720"/>
      <c r="AM78" s="257">
        <f>$G78*AL78</f>
        <v>0</v>
      </c>
      <c r="AN78" s="720"/>
      <c r="AO78" s="261">
        <f t="shared" ref="AO78:AO85" si="85">$G78*AN78</f>
        <v>0</v>
      </c>
      <c r="AP78" s="426"/>
      <c r="AQ78" s="406">
        <f t="shared" ref="AQ78:AQ85" si="86">$G78*AP78</f>
        <v>0</v>
      </c>
      <c r="AR78" s="426"/>
      <c r="AS78" s="406">
        <f t="shared" ref="AS78:AS85" si="87">$G78*AR78</f>
        <v>0</v>
      </c>
      <c r="AT78" s="426"/>
      <c r="AU78" s="406">
        <f t="shared" ref="AU78:AU85" si="88">$G78*AT78</f>
        <v>0</v>
      </c>
      <c r="AV78" s="426"/>
      <c r="AW78" s="406">
        <f t="shared" ref="AW78:AW85" si="89">$G78*AV78</f>
        <v>0</v>
      </c>
      <c r="AX78" s="426"/>
      <c r="AY78" s="406">
        <f t="shared" ref="AY78:AY85" si="90">$G78*AX78</f>
        <v>0</v>
      </c>
      <c r="AZ78" s="426"/>
      <c r="BA78" s="406">
        <f t="shared" ref="BA78:BA85" si="91">$G78*AZ78</f>
        <v>0</v>
      </c>
      <c r="BB78" s="426"/>
      <c r="BC78" s="406">
        <f t="shared" ref="BC78:BC85" si="92">$G78*BB78</f>
        <v>0</v>
      </c>
      <c r="BD78" s="426"/>
      <c r="BE78" s="406">
        <f t="shared" ref="BE78:BE85" si="93">$G78*BD78</f>
        <v>0</v>
      </c>
      <c r="BF78" s="426"/>
      <c r="BG78" s="406">
        <f t="shared" ref="BG78:BG85" si="94">$G78*BF78</f>
        <v>0</v>
      </c>
      <c r="BH78" s="426"/>
      <c r="BI78" s="406">
        <f t="shared" ref="BI78:BI85" si="95">$G78*BH78</f>
        <v>0</v>
      </c>
      <c r="BJ78" s="426">
        <v>7.6824345000000002E-2</v>
      </c>
      <c r="BK78" s="406">
        <f t="shared" ref="BK78:BK85" si="96">$G78*BJ78</f>
        <v>157327.95000708825</v>
      </c>
      <c r="BL78" s="724"/>
      <c r="BM78" s="406">
        <f t="shared" ref="BM78:BM85" si="97">$G78*BL78</f>
        <v>0</v>
      </c>
      <c r="BN78" s="426"/>
      <c r="BO78" s="406">
        <f t="shared" ref="BO78:BO85" si="98">$G78*BN78</f>
        <v>0</v>
      </c>
      <c r="BP78" s="426"/>
      <c r="BQ78" s="406">
        <f t="shared" ref="BQ78:BQ85" si="99">$G78*BP78</f>
        <v>0</v>
      </c>
      <c r="BR78" s="426"/>
      <c r="BS78" s="406">
        <f t="shared" ref="BS78:BS85" si="100">$G78*BR78</f>
        <v>0</v>
      </c>
      <c r="BT78" s="724"/>
      <c r="BU78" s="391">
        <f>$G78*BT78</f>
        <v>0</v>
      </c>
      <c r="BV78" s="380">
        <f t="shared" ref="BV78:BV106" si="101">BU78/H78</f>
        <v>0</v>
      </c>
      <c r="BW78" s="720">
        <f t="shared" si="43"/>
        <v>0.89062297219999997</v>
      </c>
      <c r="BX78" s="257">
        <f t="shared" ref="BX78:BX85" si="102">$G78*BW78</f>
        <v>1823899.5261911566</v>
      </c>
      <c r="BY78" s="337">
        <f t="shared" ref="BY78:BY105" si="103">BX78/H78</f>
        <v>0.89062297219999997</v>
      </c>
      <c r="BZ78" s="720">
        <f t="shared" ref="BZ78:BZ85" si="104">F78-BW78</f>
        <v>0.10937702780000003</v>
      </c>
      <c r="CA78" s="257">
        <f>$G78*BZ78</f>
        <v>223992.3238088435</v>
      </c>
    </row>
    <row r="79" spans="2:79" s="15" customFormat="1" ht="60" outlineLevel="4" x14ac:dyDescent="0.2">
      <c r="B79" s="330"/>
      <c r="C79" s="331"/>
      <c r="D79" s="433" t="s">
        <v>213</v>
      </c>
      <c r="E79" s="333" t="s">
        <v>131</v>
      </c>
      <c r="F79" s="334">
        <v>12</v>
      </c>
      <c r="G79" s="434">
        <v>194433.34</v>
      </c>
      <c r="H79" s="435">
        <v>2333200.08</v>
      </c>
      <c r="I79" s="333"/>
      <c r="J79" s="334"/>
      <c r="K79" s="434"/>
      <c r="L79" s="435"/>
      <c r="M79" s="333" t="s">
        <v>131</v>
      </c>
      <c r="N79" s="334">
        <v>12</v>
      </c>
      <c r="O79" s="434">
        <v>194433.34</v>
      </c>
      <c r="P79" s="435">
        <f>N79*O79</f>
        <v>2333200.08</v>
      </c>
      <c r="Q79" s="336">
        <f>+T79+V79+X79+Z79+AB79+AD79+AF79+AH79+AJ79+AL79+AN79+AP79+AR79+AT79+AV79+AX79+AZ79+BD79+BB79+BF79+BH79+BJ79+BL79+BN79+BP79</f>
        <v>7.72</v>
      </c>
      <c r="R79" s="436">
        <f>SUM(+AM79+AQ79+AU79+AY79+BC79+BE79+BG79+BI79+BM79+BK79+BO79)</f>
        <v>1501025.3868</v>
      </c>
      <c r="S79" s="437">
        <f>R79/H79</f>
        <v>0.64333333419052507</v>
      </c>
      <c r="T79" s="338"/>
      <c r="U79" s="435">
        <f>$G79*T79</f>
        <v>0</v>
      </c>
      <c r="V79" s="336"/>
      <c r="W79" s="435">
        <f>$G79*V79</f>
        <v>0</v>
      </c>
      <c r="X79" s="336"/>
      <c r="Y79" s="435">
        <f t="shared" si="78"/>
        <v>0</v>
      </c>
      <c r="Z79" s="336"/>
      <c r="AA79" s="435">
        <f t="shared" si="79"/>
        <v>0</v>
      </c>
      <c r="AB79" s="336"/>
      <c r="AC79" s="435">
        <f t="shared" si="80"/>
        <v>0</v>
      </c>
      <c r="AD79" s="438"/>
      <c r="AE79" s="435">
        <f t="shared" si="81"/>
        <v>0</v>
      </c>
      <c r="AF79" s="336"/>
      <c r="AG79" s="435">
        <f t="shared" si="82"/>
        <v>0</v>
      </c>
      <c r="AH79" s="336"/>
      <c r="AI79" s="435">
        <f t="shared" si="83"/>
        <v>0</v>
      </c>
      <c r="AJ79" s="336"/>
      <c r="AK79" s="435">
        <f t="shared" si="84"/>
        <v>0</v>
      </c>
      <c r="AL79" s="336">
        <v>1</v>
      </c>
      <c r="AM79" s="435">
        <v>233320.008</v>
      </c>
      <c r="AN79" s="336"/>
      <c r="AO79" s="436">
        <f t="shared" si="85"/>
        <v>0</v>
      </c>
      <c r="AP79" s="439">
        <v>1</v>
      </c>
      <c r="AQ79" s="435">
        <v>233320.008</v>
      </c>
      <c r="AR79" s="439"/>
      <c r="AS79" s="440">
        <f t="shared" si="87"/>
        <v>0</v>
      </c>
      <c r="AT79" s="439">
        <v>1</v>
      </c>
      <c r="AU79" s="435">
        <v>233320.008</v>
      </c>
      <c r="AV79" s="439"/>
      <c r="AW79" s="440">
        <f t="shared" si="89"/>
        <v>0</v>
      </c>
      <c r="AX79" s="439">
        <v>1</v>
      </c>
      <c r="AY79" s="435">
        <v>233320.008</v>
      </c>
      <c r="AZ79" s="439"/>
      <c r="BA79" s="440">
        <f t="shared" si="91"/>
        <v>0</v>
      </c>
      <c r="BB79" s="439">
        <v>1</v>
      </c>
      <c r="BC79" s="440">
        <f t="shared" si="92"/>
        <v>194433.34</v>
      </c>
      <c r="BD79" s="439"/>
      <c r="BE79" s="440">
        <v>-155546.67000000001</v>
      </c>
      <c r="BF79" s="439">
        <v>1</v>
      </c>
      <c r="BG79" s="440">
        <f t="shared" si="94"/>
        <v>194433.34</v>
      </c>
      <c r="BH79" s="439"/>
      <c r="BI79" s="440">
        <f t="shared" si="95"/>
        <v>0</v>
      </c>
      <c r="BJ79" s="439">
        <v>1</v>
      </c>
      <c r="BK79" s="440">
        <f t="shared" si="96"/>
        <v>194433.34</v>
      </c>
      <c r="BL79" s="390"/>
      <c r="BM79" s="440">
        <f t="shared" si="97"/>
        <v>0</v>
      </c>
      <c r="BN79" s="439">
        <v>0.72</v>
      </c>
      <c r="BO79" s="440">
        <f t="shared" si="98"/>
        <v>139992.0048</v>
      </c>
      <c r="BP79" s="439"/>
      <c r="BQ79" s="440">
        <f t="shared" si="99"/>
        <v>0</v>
      </c>
      <c r="BR79" s="439"/>
      <c r="BS79" s="440">
        <f t="shared" si="100"/>
        <v>0</v>
      </c>
      <c r="BT79" s="390"/>
      <c r="BU79" s="441">
        <f>($G79*BT79)</f>
        <v>0</v>
      </c>
      <c r="BV79" s="442">
        <f t="shared" si="101"/>
        <v>0</v>
      </c>
      <c r="BW79" s="336">
        <f t="shared" si="43"/>
        <v>7.72</v>
      </c>
      <c r="BX79" s="435">
        <f t="shared" si="102"/>
        <v>1501025.3847999999</v>
      </c>
      <c r="BY79" s="437">
        <f t="shared" si="103"/>
        <v>0.64333333333333331</v>
      </c>
      <c r="BZ79" s="336">
        <f t="shared" si="104"/>
        <v>4.28</v>
      </c>
      <c r="CA79" s="435">
        <f>$G79*BZ79</f>
        <v>832174.69520000007</v>
      </c>
    </row>
    <row r="80" spans="2:79" s="15" customFormat="1" ht="15.75" outlineLevel="3" x14ac:dyDescent="0.2">
      <c r="B80" s="715"/>
      <c r="C80" s="716"/>
      <c r="D80" s="730" t="s">
        <v>214</v>
      </c>
      <c r="E80" s="718" t="s">
        <v>113</v>
      </c>
      <c r="F80" s="719">
        <v>1</v>
      </c>
      <c r="G80" s="335">
        <v>87000</v>
      </c>
      <c r="H80" s="257">
        <f t="shared" ref="H80:H85" si="105">F80*G80</f>
        <v>87000</v>
      </c>
      <c r="I80" s="718"/>
      <c r="J80" s="719"/>
      <c r="K80" s="335"/>
      <c r="L80" s="257"/>
      <c r="M80" s="718" t="s">
        <v>113</v>
      </c>
      <c r="N80" s="719">
        <v>1</v>
      </c>
      <c r="O80" s="335">
        <v>87000</v>
      </c>
      <c r="P80" s="257">
        <f t="shared" ref="P80:P85" si="106">N80*O80</f>
        <v>87000</v>
      </c>
      <c r="Q80" s="720">
        <f t="shared" si="47"/>
        <v>0</v>
      </c>
      <c r="R80" s="261">
        <f t="shared" ref="R80:R85" si="107">$G80*Q80</f>
        <v>0</v>
      </c>
      <c r="S80" s="337">
        <f t="shared" si="77"/>
        <v>0</v>
      </c>
      <c r="T80" s="721"/>
      <c r="U80" s="257">
        <f>$G80*T80</f>
        <v>0</v>
      </c>
      <c r="V80" s="720"/>
      <c r="W80" s="257">
        <f>$G80*V80</f>
        <v>0</v>
      </c>
      <c r="X80" s="720"/>
      <c r="Y80" s="257">
        <f t="shared" si="78"/>
        <v>0</v>
      </c>
      <c r="Z80" s="720"/>
      <c r="AA80" s="257">
        <f t="shared" si="79"/>
        <v>0</v>
      </c>
      <c r="AB80" s="720"/>
      <c r="AC80" s="257">
        <f t="shared" si="80"/>
        <v>0</v>
      </c>
      <c r="AD80" s="741"/>
      <c r="AE80" s="257">
        <f t="shared" si="81"/>
        <v>0</v>
      </c>
      <c r="AF80" s="720"/>
      <c r="AG80" s="257">
        <f t="shared" si="82"/>
        <v>0</v>
      </c>
      <c r="AH80" s="720"/>
      <c r="AI80" s="257">
        <f t="shared" si="83"/>
        <v>0</v>
      </c>
      <c r="AJ80" s="720"/>
      <c r="AK80" s="257">
        <f t="shared" si="84"/>
        <v>0</v>
      </c>
      <c r="AL80" s="720"/>
      <c r="AM80" s="257">
        <f t="shared" ref="AM80:AM85" si="108">$G80*AL80</f>
        <v>0</v>
      </c>
      <c r="AN80" s="720"/>
      <c r="AO80" s="261">
        <f t="shared" si="85"/>
        <v>0</v>
      </c>
      <c r="AP80" s="426"/>
      <c r="AQ80" s="406">
        <f t="shared" si="86"/>
        <v>0</v>
      </c>
      <c r="AR80" s="426"/>
      <c r="AS80" s="406">
        <f t="shared" si="87"/>
        <v>0</v>
      </c>
      <c r="AT80" s="426"/>
      <c r="AU80" s="406">
        <f t="shared" si="88"/>
        <v>0</v>
      </c>
      <c r="AV80" s="426"/>
      <c r="AW80" s="406">
        <f t="shared" si="89"/>
        <v>0</v>
      </c>
      <c r="AX80" s="426"/>
      <c r="AY80" s="406">
        <f t="shared" si="90"/>
        <v>0</v>
      </c>
      <c r="AZ80" s="426"/>
      <c r="BA80" s="406">
        <f t="shared" si="91"/>
        <v>0</v>
      </c>
      <c r="BB80" s="426"/>
      <c r="BC80" s="406">
        <f t="shared" si="92"/>
        <v>0</v>
      </c>
      <c r="BD80" s="426"/>
      <c r="BE80" s="406">
        <f t="shared" si="93"/>
        <v>0</v>
      </c>
      <c r="BF80" s="426"/>
      <c r="BG80" s="406">
        <f t="shared" si="94"/>
        <v>0</v>
      </c>
      <c r="BH80" s="426"/>
      <c r="BI80" s="406">
        <f t="shared" si="95"/>
        <v>0</v>
      </c>
      <c r="BJ80" s="426"/>
      <c r="BK80" s="406">
        <f t="shared" si="96"/>
        <v>0</v>
      </c>
      <c r="BL80" s="724"/>
      <c r="BM80" s="406">
        <f t="shared" si="97"/>
        <v>0</v>
      </c>
      <c r="BN80" s="426"/>
      <c r="BO80" s="406">
        <f t="shared" si="98"/>
        <v>0</v>
      </c>
      <c r="BP80" s="426"/>
      <c r="BQ80" s="406">
        <f t="shared" si="99"/>
        <v>0</v>
      </c>
      <c r="BR80" s="426"/>
      <c r="BS80" s="406">
        <f t="shared" si="100"/>
        <v>0</v>
      </c>
      <c r="BT80" s="724"/>
      <c r="BU80" s="391">
        <f t="shared" ref="BU80:BU85" si="109">$G80*BT80</f>
        <v>0</v>
      </c>
      <c r="BV80" s="380">
        <f t="shared" si="101"/>
        <v>0</v>
      </c>
      <c r="BW80" s="720">
        <f t="shared" si="43"/>
        <v>0</v>
      </c>
      <c r="BX80" s="257">
        <f t="shared" si="102"/>
        <v>0</v>
      </c>
      <c r="BY80" s="337">
        <f t="shared" si="103"/>
        <v>0</v>
      </c>
      <c r="BZ80" s="720">
        <f t="shared" si="104"/>
        <v>1</v>
      </c>
      <c r="CA80" s="257">
        <f t="shared" ref="CA80:CA85" si="110">$G80*BZ80</f>
        <v>87000</v>
      </c>
    </row>
    <row r="81" spans="2:82" s="15" customFormat="1" ht="15.75" outlineLevel="3" x14ac:dyDescent="0.2">
      <c r="B81" s="330"/>
      <c r="C81" s="331"/>
      <c r="D81" s="433" t="s">
        <v>215</v>
      </c>
      <c r="E81" s="333" t="s">
        <v>131</v>
      </c>
      <c r="F81" s="334">
        <v>12</v>
      </c>
      <c r="G81" s="434">
        <v>58000</v>
      </c>
      <c r="H81" s="435">
        <f t="shared" si="105"/>
        <v>696000</v>
      </c>
      <c r="I81" s="333"/>
      <c r="J81" s="334"/>
      <c r="K81" s="434"/>
      <c r="L81" s="435"/>
      <c r="M81" s="333" t="s">
        <v>131</v>
      </c>
      <c r="N81" s="334">
        <v>12</v>
      </c>
      <c r="O81" s="434">
        <v>58000</v>
      </c>
      <c r="P81" s="435">
        <f t="shared" si="106"/>
        <v>696000</v>
      </c>
      <c r="Q81" s="336">
        <f>+T81+V81+X81+Z81+AB81+AD81+AF81+AH81+AJ81+AL81+AN81+AP81+AR81+AT81+AV81+AX81+AZ81+BD81+BB81+BF81+BH81+BJ81+BL81+BN81+BP81</f>
        <v>11</v>
      </c>
      <c r="R81" s="436">
        <f t="shared" si="107"/>
        <v>638000</v>
      </c>
      <c r="S81" s="437">
        <f t="shared" si="77"/>
        <v>0.91666666666666663</v>
      </c>
      <c r="T81" s="338"/>
      <c r="U81" s="435">
        <f t="shared" ref="U81:W85" si="111">$G81*T81</f>
        <v>0</v>
      </c>
      <c r="V81" s="336"/>
      <c r="W81" s="435">
        <f t="shared" si="111"/>
        <v>0</v>
      </c>
      <c r="X81" s="336"/>
      <c r="Y81" s="435">
        <f t="shared" si="78"/>
        <v>0</v>
      </c>
      <c r="Z81" s="336">
        <v>1</v>
      </c>
      <c r="AA81" s="435">
        <f t="shared" si="79"/>
        <v>58000</v>
      </c>
      <c r="AB81" s="336">
        <v>1</v>
      </c>
      <c r="AC81" s="435">
        <f t="shared" si="80"/>
        <v>58000</v>
      </c>
      <c r="AD81" s="446"/>
      <c r="AE81" s="435">
        <f t="shared" si="81"/>
        <v>0</v>
      </c>
      <c r="AF81" s="336">
        <v>1</v>
      </c>
      <c r="AG81" s="435">
        <f t="shared" si="82"/>
        <v>58000</v>
      </c>
      <c r="AH81" s="336"/>
      <c r="AI81" s="435">
        <f t="shared" si="83"/>
        <v>0</v>
      </c>
      <c r="AJ81" s="336">
        <v>1</v>
      </c>
      <c r="AK81" s="435">
        <f t="shared" si="84"/>
        <v>58000</v>
      </c>
      <c r="AL81" s="336"/>
      <c r="AM81" s="435">
        <f t="shared" si="108"/>
        <v>0</v>
      </c>
      <c r="AN81" s="336">
        <v>1</v>
      </c>
      <c r="AO81" s="436">
        <f t="shared" si="85"/>
        <v>58000</v>
      </c>
      <c r="AP81" s="439"/>
      <c r="AQ81" s="440">
        <f t="shared" si="86"/>
        <v>0</v>
      </c>
      <c r="AR81" s="439">
        <v>1</v>
      </c>
      <c r="AS81" s="440">
        <f t="shared" si="87"/>
        <v>58000</v>
      </c>
      <c r="AT81" s="439"/>
      <c r="AU81" s="440">
        <f t="shared" si="88"/>
        <v>0</v>
      </c>
      <c r="AV81" s="439">
        <v>1</v>
      </c>
      <c r="AW81" s="440">
        <f t="shared" si="89"/>
        <v>58000</v>
      </c>
      <c r="AX81" s="439"/>
      <c r="AY81" s="440">
        <f t="shared" si="90"/>
        <v>0</v>
      </c>
      <c r="AZ81" s="439">
        <v>1</v>
      </c>
      <c r="BA81" s="440">
        <f t="shared" si="91"/>
        <v>58000</v>
      </c>
      <c r="BB81" s="439"/>
      <c r="BC81" s="440">
        <f t="shared" si="92"/>
        <v>0</v>
      </c>
      <c r="BD81" s="439"/>
      <c r="BE81" s="440">
        <f t="shared" si="93"/>
        <v>0</v>
      </c>
      <c r="BF81" s="439">
        <v>1</v>
      </c>
      <c r="BG81" s="440">
        <f t="shared" si="94"/>
        <v>58000</v>
      </c>
      <c r="BH81" s="439"/>
      <c r="BI81" s="440">
        <f t="shared" si="95"/>
        <v>0</v>
      </c>
      <c r="BJ81" s="439">
        <v>1</v>
      </c>
      <c r="BK81" s="440">
        <f t="shared" si="96"/>
        <v>58000</v>
      </c>
      <c r="BL81" s="390"/>
      <c r="BM81" s="440">
        <f t="shared" si="97"/>
        <v>0</v>
      </c>
      <c r="BN81" s="439">
        <v>1</v>
      </c>
      <c r="BO81" s="440">
        <f t="shared" si="98"/>
        <v>58000</v>
      </c>
      <c r="BP81" s="439"/>
      <c r="BQ81" s="440">
        <f t="shared" si="99"/>
        <v>0</v>
      </c>
      <c r="BR81" s="439"/>
      <c r="BS81" s="440">
        <f t="shared" si="100"/>
        <v>0</v>
      </c>
      <c r="BT81" s="390"/>
      <c r="BU81" s="441">
        <f t="shared" si="109"/>
        <v>0</v>
      </c>
      <c r="BV81" s="442">
        <f t="shared" si="101"/>
        <v>0</v>
      </c>
      <c r="BW81" s="336">
        <f t="shared" si="43"/>
        <v>11</v>
      </c>
      <c r="BX81" s="435">
        <f t="shared" si="102"/>
        <v>638000</v>
      </c>
      <c r="BY81" s="437">
        <f t="shared" si="103"/>
        <v>0.91666666666666663</v>
      </c>
      <c r="BZ81" s="336">
        <f t="shared" si="104"/>
        <v>1</v>
      </c>
      <c r="CA81" s="435">
        <f t="shared" si="110"/>
        <v>58000</v>
      </c>
    </row>
    <row r="82" spans="2:82" s="15" customFormat="1" ht="15.75" outlineLevel="3" x14ac:dyDescent="0.2">
      <c r="B82" s="715"/>
      <c r="C82" s="716"/>
      <c r="D82" s="730" t="s">
        <v>216</v>
      </c>
      <c r="E82" s="718" t="s">
        <v>124</v>
      </c>
      <c r="F82" s="719">
        <v>100</v>
      </c>
      <c r="G82" s="335">
        <v>812</v>
      </c>
      <c r="H82" s="257">
        <f t="shared" si="105"/>
        <v>81200</v>
      </c>
      <c r="I82" s="718"/>
      <c r="J82" s="719"/>
      <c r="K82" s="335"/>
      <c r="L82" s="257"/>
      <c r="M82" s="718" t="s">
        <v>124</v>
      </c>
      <c r="N82" s="719">
        <v>100</v>
      </c>
      <c r="O82" s="335">
        <v>812</v>
      </c>
      <c r="P82" s="257">
        <f t="shared" si="106"/>
        <v>81200</v>
      </c>
      <c r="Q82" s="720">
        <f>+T82+V82+X82+Z82+AB82+AD82+AF82+AH82+AJ82+AL82+AN82+AP82+AR82+AT82+AV82+AX82+AZ82+BD82+BB82+BF82+BH82+BJ82+BL82+BN82+BP82</f>
        <v>77</v>
      </c>
      <c r="R82" s="261">
        <f t="shared" si="107"/>
        <v>62524</v>
      </c>
      <c r="S82" s="337">
        <f t="shared" si="77"/>
        <v>0.77</v>
      </c>
      <c r="T82" s="721"/>
      <c r="U82" s="257">
        <f t="shared" si="111"/>
        <v>0</v>
      </c>
      <c r="V82" s="720"/>
      <c r="W82" s="257">
        <f t="shared" si="111"/>
        <v>0</v>
      </c>
      <c r="X82" s="720"/>
      <c r="Y82" s="257">
        <f t="shared" si="78"/>
        <v>0</v>
      </c>
      <c r="Z82" s="720"/>
      <c r="AA82" s="257">
        <f t="shared" si="79"/>
        <v>0</v>
      </c>
      <c r="AB82" s="720"/>
      <c r="AC82" s="257">
        <f t="shared" si="80"/>
        <v>0</v>
      </c>
      <c r="AD82" s="741"/>
      <c r="AE82" s="257">
        <f t="shared" si="81"/>
        <v>0</v>
      </c>
      <c r="AF82" s="720"/>
      <c r="AG82" s="257">
        <f t="shared" si="82"/>
        <v>0</v>
      </c>
      <c r="AH82" s="720"/>
      <c r="AI82" s="257">
        <f t="shared" si="83"/>
        <v>0</v>
      </c>
      <c r="AJ82" s="720"/>
      <c r="AK82" s="257">
        <f t="shared" si="84"/>
        <v>0</v>
      </c>
      <c r="AL82" s="720"/>
      <c r="AM82" s="257">
        <f t="shared" si="108"/>
        <v>0</v>
      </c>
      <c r="AN82" s="720"/>
      <c r="AO82" s="261">
        <f t="shared" si="85"/>
        <v>0</v>
      </c>
      <c r="AP82" s="426"/>
      <c r="AQ82" s="406">
        <f t="shared" si="86"/>
        <v>0</v>
      </c>
      <c r="AR82" s="426">
        <v>35</v>
      </c>
      <c r="AS82" s="406">
        <f t="shared" si="87"/>
        <v>28420</v>
      </c>
      <c r="AT82" s="426"/>
      <c r="AU82" s="406">
        <f t="shared" si="88"/>
        <v>0</v>
      </c>
      <c r="AV82" s="426"/>
      <c r="AW82" s="406">
        <f t="shared" si="89"/>
        <v>0</v>
      </c>
      <c r="AX82" s="426"/>
      <c r="AY82" s="406">
        <f t="shared" si="90"/>
        <v>0</v>
      </c>
      <c r="AZ82" s="426">
        <v>14</v>
      </c>
      <c r="BA82" s="406">
        <f t="shared" si="91"/>
        <v>11368</v>
      </c>
      <c r="BB82" s="426"/>
      <c r="BC82" s="406">
        <f t="shared" si="92"/>
        <v>0</v>
      </c>
      <c r="BD82" s="426"/>
      <c r="BE82" s="406">
        <f t="shared" si="93"/>
        <v>0</v>
      </c>
      <c r="BF82" s="426"/>
      <c r="BG82" s="406">
        <f t="shared" si="94"/>
        <v>0</v>
      </c>
      <c r="BH82" s="426"/>
      <c r="BI82" s="406">
        <f t="shared" si="95"/>
        <v>0</v>
      </c>
      <c r="BJ82" s="426"/>
      <c r="BK82" s="406">
        <f t="shared" si="96"/>
        <v>0</v>
      </c>
      <c r="BL82" s="724">
        <v>28</v>
      </c>
      <c r="BM82" s="406">
        <f t="shared" si="97"/>
        <v>22736</v>
      </c>
      <c r="BN82" s="426"/>
      <c r="BO82" s="406">
        <f t="shared" si="98"/>
        <v>0</v>
      </c>
      <c r="BP82" s="426"/>
      <c r="BQ82" s="406">
        <f t="shared" si="99"/>
        <v>0</v>
      </c>
      <c r="BR82" s="426"/>
      <c r="BS82" s="406">
        <f t="shared" si="100"/>
        <v>0</v>
      </c>
      <c r="BT82" s="724"/>
      <c r="BU82" s="391">
        <f t="shared" si="109"/>
        <v>0</v>
      </c>
      <c r="BV82" s="380">
        <f t="shared" si="101"/>
        <v>0</v>
      </c>
      <c r="BW82" s="720">
        <f t="shared" si="43"/>
        <v>77</v>
      </c>
      <c r="BX82" s="257">
        <f t="shared" si="102"/>
        <v>62524</v>
      </c>
      <c r="BY82" s="337">
        <f t="shared" si="103"/>
        <v>0.77</v>
      </c>
      <c r="BZ82" s="720">
        <f t="shared" si="104"/>
        <v>23</v>
      </c>
      <c r="CA82" s="257">
        <f t="shared" si="110"/>
        <v>18676</v>
      </c>
    </row>
    <row r="83" spans="2:82" s="15" customFormat="1" ht="15.75" outlineLevel="3" x14ac:dyDescent="0.2">
      <c r="B83" s="715"/>
      <c r="C83" s="716"/>
      <c r="D83" s="730" t="s">
        <v>217</v>
      </c>
      <c r="E83" s="718" t="s">
        <v>113</v>
      </c>
      <c r="F83" s="719">
        <v>1</v>
      </c>
      <c r="G83" s="335">
        <v>139200</v>
      </c>
      <c r="H83" s="257">
        <f t="shared" si="105"/>
        <v>139200</v>
      </c>
      <c r="I83" s="718"/>
      <c r="J83" s="719"/>
      <c r="K83" s="335"/>
      <c r="L83" s="257"/>
      <c r="M83" s="718" t="s">
        <v>113</v>
      </c>
      <c r="N83" s="719">
        <v>1</v>
      </c>
      <c r="O83" s="335">
        <v>139200</v>
      </c>
      <c r="P83" s="257">
        <f t="shared" si="106"/>
        <v>139200</v>
      </c>
      <c r="Q83" s="720">
        <f t="shared" si="47"/>
        <v>0.7</v>
      </c>
      <c r="R83" s="261">
        <f t="shared" si="107"/>
        <v>97440</v>
      </c>
      <c r="S83" s="337">
        <f t="shared" si="77"/>
        <v>0.7</v>
      </c>
      <c r="T83" s="721"/>
      <c r="U83" s="257">
        <f t="shared" si="111"/>
        <v>0</v>
      </c>
      <c r="V83" s="720"/>
      <c r="W83" s="257">
        <f t="shared" si="111"/>
        <v>0</v>
      </c>
      <c r="X83" s="720"/>
      <c r="Y83" s="257">
        <f t="shared" si="78"/>
        <v>0</v>
      </c>
      <c r="Z83" s="720"/>
      <c r="AA83" s="257">
        <f t="shared" si="79"/>
        <v>0</v>
      </c>
      <c r="AB83" s="720"/>
      <c r="AC83" s="257">
        <f t="shared" si="80"/>
        <v>0</v>
      </c>
      <c r="AD83" s="741"/>
      <c r="AE83" s="257">
        <f t="shared" si="81"/>
        <v>0</v>
      </c>
      <c r="AF83" s="720"/>
      <c r="AG83" s="257">
        <f t="shared" si="82"/>
        <v>0</v>
      </c>
      <c r="AH83" s="720"/>
      <c r="AI83" s="257">
        <f t="shared" si="83"/>
        <v>0</v>
      </c>
      <c r="AJ83" s="720"/>
      <c r="AK83" s="257">
        <f t="shared" si="84"/>
        <v>0</v>
      </c>
      <c r="AL83" s="720"/>
      <c r="AM83" s="257">
        <f t="shared" si="108"/>
        <v>0</v>
      </c>
      <c r="AN83" s="720"/>
      <c r="AO83" s="261">
        <f t="shared" si="85"/>
        <v>0</v>
      </c>
      <c r="AP83" s="426"/>
      <c r="AQ83" s="406">
        <f t="shared" si="86"/>
        <v>0</v>
      </c>
      <c r="AR83" s="426"/>
      <c r="AS83" s="406">
        <f t="shared" si="87"/>
        <v>0</v>
      </c>
      <c r="AT83" s="426"/>
      <c r="AU83" s="406">
        <f t="shared" si="88"/>
        <v>0</v>
      </c>
      <c r="AV83" s="426"/>
      <c r="AW83" s="406">
        <f t="shared" si="89"/>
        <v>0</v>
      </c>
      <c r="AX83" s="426"/>
      <c r="AY83" s="406">
        <f t="shared" si="90"/>
        <v>0</v>
      </c>
      <c r="AZ83" s="426"/>
      <c r="BA83" s="406">
        <f t="shared" si="91"/>
        <v>0</v>
      </c>
      <c r="BB83" s="426"/>
      <c r="BC83" s="406">
        <f t="shared" si="92"/>
        <v>0</v>
      </c>
      <c r="BD83" s="426"/>
      <c r="BE83" s="406">
        <f t="shared" si="93"/>
        <v>0</v>
      </c>
      <c r="BF83" s="426"/>
      <c r="BG83" s="406">
        <f t="shared" si="94"/>
        <v>0</v>
      </c>
      <c r="BH83" s="426"/>
      <c r="BI83" s="406">
        <f t="shared" si="95"/>
        <v>0</v>
      </c>
      <c r="BJ83" s="426"/>
      <c r="BK83" s="406">
        <f t="shared" si="96"/>
        <v>0</v>
      </c>
      <c r="BL83" s="724">
        <v>0.7</v>
      </c>
      <c r="BM83" s="406">
        <f t="shared" si="97"/>
        <v>97440</v>
      </c>
      <c r="BN83" s="426"/>
      <c r="BO83" s="406">
        <f t="shared" si="98"/>
        <v>0</v>
      </c>
      <c r="BP83" s="426"/>
      <c r="BQ83" s="406">
        <f t="shared" si="99"/>
        <v>0</v>
      </c>
      <c r="BR83" s="426"/>
      <c r="BS83" s="406">
        <f t="shared" si="100"/>
        <v>0</v>
      </c>
      <c r="BT83" s="724"/>
      <c r="BU83" s="391">
        <f t="shared" si="109"/>
        <v>0</v>
      </c>
      <c r="BV83" s="380">
        <f t="shared" si="101"/>
        <v>0</v>
      </c>
      <c r="BW83" s="720">
        <f t="shared" si="43"/>
        <v>0.7</v>
      </c>
      <c r="BX83" s="257">
        <f t="shared" si="102"/>
        <v>97440</v>
      </c>
      <c r="BY83" s="337">
        <f t="shared" si="103"/>
        <v>0.7</v>
      </c>
      <c r="BZ83" s="720">
        <f t="shared" si="104"/>
        <v>0.30000000000000004</v>
      </c>
      <c r="CA83" s="257">
        <f t="shared" si="110"/>
        <v>41760.000000000007</v>
      </c>
    </row>
    <row r="84" spans="2:82" s="15" customFormat="1" ht="15.75" outlineLevel="3" x14ac:dyDescent="0.2">
      <c r="B84" s="715"/>
      <c r="C84" s="605"/>
      <c r="D84" s="606" t="s">
        <v>218</v>
      </c>
      <c r="E84" s="591" t="s">
        <v>131</v>
      </c>
      <c r="F84" s="592">
        <v>4</v>
      </c>
      <c r="G84" s="607">
        <v>116000</v>
      </c>
      <c r="H84" s="608">
        <f t="shared" si="105"/>
        <v>464000</v>
      </c>
      <c r="I84" s="591"/>
      <c r="J84" s="592"/>
      <c r="K84" s="607"/>
      <c r="L84" s="608"/>
      <c r="M84" s="591" t="s">
        <v>131</v>
      </c>
      <c r="N84" s="592">
        <v>4</v>
      </c>
      <c r="O84" s="607">
        <v>116000</v>
      </c>
      <c r="P84" s="608">
        <f t="shared" si="106"/>
        <v>464000</v>
      </c>
      <c r="Q84" s="595">
        <f t="shared" si="47"/>
        <v>0</v>
      </c>
      <c r="R84" s="608">
        <f t="shared" si="107"/>
        <v>0</v>
      </c>
      <c r="S84" s="771">
        <f t="shared" si="77"/>
        <v>0</v>
      </c>
      <c r="T84" s="595"/>
      <c r="U84" s="608">
        <f t="shared" si="111"/>
        <v>0</v>
      </c>
      <c r="V84" s="595"/>
      <c r="W84" s="608">
        <f t="shared" si="111"/>
        <v>0</v>
      </c>
      <c r="X84" s="595"/>
      <c r="Y84" s="608">
        <f t="shared" si="78"/>
        <v>0</v>
      </c>
      <c r="Z84" s="595"/>
      <c r="AA84" s="608">
        <f t="shared" si="79"/>
        <v>0</v>
      </c>
      <c r="AB84" s="595"/>
      <c r="AC84" s="608">
        <f t="shared" si="80"/>
        <v>0</v>
      </c>
      <c r="AD84" s="615"/>
      <c r="AE84" s="608">
        <f t="shared" si="81"/>
        <v>0</v>
      </c>
      <c r="AF84" s="595"/>
      <c r="AG84" s="608">
        <f t="shared" si="82"/>
        <v>0</v>
      </c>
      <c r="AH84" s="595"/>
      <c r="AI84" s="608">
        <f t="shared" si="83"/>
        <v>0</v>
      </c>
      <c r="AJ84" s="595"/>
      <c r="AK84" s="608">
        <f t="shared" si="84"/>
        <v>0</v>
      </c>
      <c r="AL84" s="595"/>
      <c r="AM84" s="608">
        <f t="shared" si="108"/>
        <v>0</v>
      </c>
      <c r="AN84" s="595"/>
      <c r="AO84" s="610">
        <f t="shared" si="85"/>
        <v>0</v>
      </c>
      <c r="AP84" s="611"/>
      <c r="AQ84" s="612">
        <f t="shared" si="86"/>
        <v>0</v>
      </c>
      <c r="AR84" s="611"/>
      <c r="AS84" s="612">
        <f t="shared" si="87"/>
        <v>0</v>
      </c>
      <c r="AT84" s="611"/>
      <c r="AU84" s="612">
        <f t="shared" si="88"/>
        <v>0</v>
      </c>
      <c r="AV84" s="611"/>
      <c r="AW84" s="612">
        <f t="shared" si="89"/>
        <v>0</v>
      </c>
      <c r="AX84" s="611"/>
      <c r="AY84" s="612">
        <f t="shared" si="90"/>
        <v>0</v>
      </c>
      <c r="AZ84" s="611"/>
      <c r="BA84" s="612">
        <f t="shared" si="91"/>
        <v>0</v>
      </c>
      <c r="BB84" s="611"/>
      <c r="BC84" s="612">
        <f t="shared" si="92"/>
        <v>0</v>
      </c>
      <c r="BD84" s="611"/>
      <c r="BE84" s="612">
        <f t="shared" si="93"/>
        <v>0</v>
      </c>
      <c r="BF84" s="611"/>
      <c r="BG84" s="612">
        <f t="shared" si="94"/>
        <v>0</v>
      </c>
      <c r="BH84" s="611"/>
      <c r="BI84" s="612">
        <f t="shared" si="95"/>
        <v>0</v>
      </c>
      <c r="BJ84" s="611"/>
      <c r="BK84" s="612">
        <f t="shared" si="96"/>
        <v>0</v>
      </c>
      <c r="BL84" s="647"/>
      <c r="BM84" s="612">
        <f t="shared" si="97"/>
        <v>0</v>
      </c>
      <c r="BN84" s="611"/>
      <c r="BO84" s="612">
        <f t="shared" si="98"/>
        <v>0</v>
      </c>
      <c r="BP84" s="611"/>
      <c r="BQ84" s="612">
        <f t="shared" si="99"/>
        <v>0</v>
      </c>
      <c r="BR84" s="611"/>
      <c r="BS84" s="612">
        <f t="shared" si="100"/>
        <v>0</v>
      </c>
      <c r="BT84" s="617">
        <v>1</v>
      </c>
      <c r="BU84" s="613">
        <f t="shared" si="109"/>
        <v>116000</v>
      </c>
      <c r="BV84" s="614">
        <f t="shared" si="101"/>
        <v>0.25</v>
      </c>
      <c r="BW84" s="595">
        <f t="shared" si="43"/>
        <v>1</v>
      </c>
      <c r="BX84" s="608">
        <f t="shared" si="102"/>
        <v>116000</v>
      </c>
      <c r="BY84" s="771">
        <f t="shared" si="103"/>
        <v>0.25</v>
      </c>
      <c r="BZ84" s="772">
        <f t="shared" si="104"/>
        <v>3</v>
      </c>
      <c r="CA84" s="608">
        <f t="shared" si="110"/>
        <v>348000</v>
      </c>
    </row>
    <row r="85" spans="2:82" s="15" customFormat="1" ht="15.75" outlineLevel="3" x14ac:dyDescent="0.2">
      <c r="B85" s="715"/>
      <c r="C85" s="716"/>
      <c r="D85" s="717" t="s">
        <v>219</v>
      </c>
      <c r="E85" s="718" t="s">
        <v>124</v>
      </c>
      <c r="F85" s="719">
        <v>80</v>
      </c>
      <c r="G85" s="434">
        <v>3259.5</v>
      </c>
      <c r="H85" s="435">
        <f t="shared" si="105"/>
        <v>260760</v>
      </c>
      <c r="I85" s="718"/>
      <c r="J85" s="719"/>
      <c r="K85" s="434"/>
      <c r="L85" s="435"/>
      <c r="M85" s="718" t="s">
        <v>124</v>
      </c>
      <c r="N85" s="719">
        <v>80</v>
      </c>
      <c r="O85" s="434">
        <v>3259.5</v>
      </c>
      <c r="P85" s="435">
        <f t="shared" si="106"/>
        <v>260760</v>
      </c>
      <c r="Q85" s="720">
        <f t="shared" si="47"/>
        <v>80</v>
      </c>
      <c r="R85" s="436">
        <f t="shared" si="107"/>
        <v>260760</v>
      </c>
      <c r="S85" s="437">
        <f t="shared" si="77"/>
        <v>1</v>
      </c>
      <c r="T85" s="721"/>
      <c r="U85" s="435">
        <f t="shared" si="111"/>
        <v>0</v>
      </c>
      <c r="V85" s="720"/>
      <c r="W85" s="435">
        <f t="shared" si="111"/>
        <v>0</v>
      </c>
      <c r="X85" s="720"/>
      <c r="Y85" s="435">
        <f t="shared" si="78"/>
        <v>0</v>
      </c>
      <c r="Z85" s="720"/>
      <c r="AA85" s="435">
        <f t="shared" si="79"/>
        <v>0</v>
      </c>
      <c r="AB85" s="720"/>
      <c r="AC85" s="435">
        <f t="shared" si="80"/>
        <v>0</v>
      </c>
      <c r="AD85" s="742"/>
      <c r="AE85" s="435">
        <f t="shared" si="81"/>
        <v>0</v>
      </c>
      <c r="AF85" s="720"/>
      <c r="AG85" s="435">
        <f t="shared" si="82"/>
        <v>0</v>
      </c>
      <c r="AH85" s="720">
        <v>40</v>
      </c>
      <c r="AI85" s="435">
        <f t="shared" si="83"/>
        <v>130380</v>
      </c>
      <c r="AJ85" s="720"/>
      <c r="AK85" s="435">
        <f t="shared" si="84"/>
        <v>0</v>
      </c>
      <c r="AL85" s="720"/>
      <c r="AM85" s="435">
        <f t="shared" si="108"/>
        <v>0</v>
      </c>
      <c r="AN85" s="720">
        <v>40</v>
      </c>
      <c r="AO85" s="436">
        <f t="shared" si="85"/>
        <v>130380</v>
      </c>
      <c r="AP85" s="439"/>
      <c r="AQ85" s="440">
        <f t="shared" si="86"/>
        <v>0</v>
      </c>
      <c r="AR85" s="439"/>
      <c r="AS85" s="440">
        <f t="shared" si="87"/>
        <v>0</v>
      </c>
      <c r="AT85" s="439"/>
      <c r="AU85" s="440">
        <f t="shared" si="88"/>
        <v>0</v>
      </c>
      <c r="AV85" s="439"/>
      <c r="AW85" s="440">
        <f t="shared" si="89"/>
        <v>0</v>
      </c>
      <c r="AX85" s="439"/>
      <c r="AY85" s="440">
        <f t="shared" si="90"/>
        <v>0</v>
      </c>
      <c r="AZ85" s="439"/>
      <c r="BA85" s="440">
        <f t="shared" si="91"/>
        <v>0</v>
      </c>
      <c r="BB85" s="439"/>
      <c r="BC85" s="440">
        <f t="shared" si="92"/>
        <v>0</v>
      </c>
      <c r="BD85" s="439"/>
      <c r="BE85" s="440">
        <f t="shared" si="93"/>
        <v>0</v>
      </c>
      <c r="BF85" s="439"/>
      <c r="BG85" s="440">
        <f t="shared" si="94"/>
        <v>0</v>
      </c>
      <c r="BH85" s="439"/>
      <c r="BI85" s="440">
        <f t="shared" si="95"/>
        <v>0</v>
      </c>
      <c r="BJ85" s="439"/>
      <c r="BK85" s="440">
        <f t="shared" si="96"/>
        <v>0</v>
      </c>
      <c r="BL85" s="724"/>
      <c r="BM85" s="440">
        <f t="shared" si="97"/>
        <v>0</v>
      </c>
      <c r="BN85" s="439"/>
      <c r="BO85" s="440">
        <f t="shared" si="98"/>
        <v>0</v>
      </c>
      <c r="BP85" s="439"/>
      <c r="BQ85" s="440">
        <f t="shared" si="99"/>
        <v>0</v>
      </c>
      <c r="BR85" s="439"/>
      <c r="BS85" s="440">
        <f t="shared" si="100"/>
        <v>0</v>
      </c>
      <c r="BT85" s="724"/>
      <c r="BU85" s="441">
        <f t="shared" si="109"/>
        <v>0</v>
      </c>
      <c r="BV85" s="442">
        <f t="shared" si="101"/>
        <v>0</v>
      </c>
      <c r="BW85" s="720">
        <f t="shared" si="43"/>
        <v>80</v>
      </c>
      <c r="BX85" s="435">
        <f t="shared" si="102"/>
        <v>260760</v>
      </c>
      <c r="BY85" s="437">
        <f t="shared" si="103"/>
        <v>1</v>
      </c>
      <c r="BZ85" s="720">
        <f t="shared" si="104"/>
        <v>0</v>
      </c>
      <c r="CA85" s="435">
        <f t="shared" si="110"/>
        <v>0</v>
      </c>
    </row>
    <row r="86" spans="2:82" s="19" customFormat="1" ht="15" customHeight="1" outlineLevel="2" x14ac:dyDescent="0.25">
      <c r="B86" s="930" t="s">
        <v>182</v>
      </c>
      <c r="C86" s="931"/>
      <c r="D86" s="725" t="s">
        <v>255</v>
      </c>
      <c r="E86" s="726"/>
      <c r="F86" s="347"/>
      <c r="G86" s="348"/>
      <c r="H86" s="349">
        <f>SUM(H87:H101)</f>
        <v>7008193.3100000005</v>
      </c>
      <c r="I86" s="726"/>
      <c r="J86" s="347"/>
      <c r="K86" s="348"/>
      <c r="L86" s="349">
        <f>SUM(L87:L101)</f>
        <v>0</v>
      </c>
      <c r="M86" s="726"/>
      <c r="N86" s="347"/>
      <c r="O86" s="348"/>
      <c r="P86" s="349">
        <f>SUM(P87:P101)</f>
        <v>7008193.3100000005</v>
      </c>
      <c r="Q86" s="350"/>
      <c r="R86" s="349">
        <f>SUM(R87:R101)</f>
        <v>5741468.3969999999</v>
      </c>
      <c r="S86" s="351">
        <f t="shared" si="77"/>
        <v>0.81925086010505599</v>
      </c>
      <c r="T86" s="727"/>
      <c r="U86" s="349">
        <f>SUM(U87:U101)</f>
        <v>0</v>
      </c>
      <c r="V86" s="728"/>
      <c r="W86" s="349">
        <f>SUM(W87:W101)</f>
        <v>0</v>
      </c>
      <c r="X86" s="728"/>
      <c r="Y86" s="349">
        <f>SUM(Y87:Y101)</f>
        <v>0</v>
      </c>
      <c r="Z86" s="728"/>
      <c r="AA86" s="349">
        <f>SUM(AA87:AA101)</f>
        <v>0</v>
      </c>
      <c r="AB86" s="728"/>
      <c r="AC86" s="349">
        <f>SUM(AC87:AC101)</f>
        <v>0</v>
      </c>
      <c r="AD86" s="727"/>
      <c r="AE86" s="349">
        <f>SUM(AE87:AE101)</f>
        <v>0</v>
      </c>
      <c r="AF86" s="728"/>
      <c r="AG86" s="349">
        <f>SUM(AG87:AG101)</f>
        <v>0</v>
      </c>
      <c r="AH86" s="728"/>
      <c r="AI86" s="349">
        <f>SUM(AI87:AI101)</f>
        <v>0</v>
      </c>
      <c r="AJ86" s="728"/>
      <c r="AK86" s="349">
        <f>SUM(AK87:AK101)</f>
        <v>0</v>
      </c>
      <c r="AL86" s="728"/>
      <c r="AM86" s="349">
        <f>SUM(AM87:AM101)</f>
        <v>425872.94639999996</v>
      </c>
      <c r="AN86" s="728"/>
      <c r="AO86" s="350">
        <f>SUM(AO87:AO101)</f>
        <v>283915.29759999999</v>
      </c>
      <c r="AP86" s="425"/>
      <c r="AQ86" s="350">
        <f>SUM(AQ87:AQ101)</f>
        <v>477523.76049999997</v>
      </c>
      <c r="AR86" s="425"/>
      <c r="AS86" s="350">
        <f>SUM(AS87:AS101)</f>
        <v>451838.45699999999</v>
      </c>
      <c r="AT86" s="425"/>
      <c r="AU86" s="350">
        <f>SUM(AU87:AU101)</f>
        <v>545846.90150000004</v>
      </c>
      <c r="AV86" s="425"/>
      <c r="AW86" s="350">
        <f>SUM(AW87:AW101)</f>
        <v>585513.17700000003</v>
      </c>
      <c r="AX86" s="425"/>
      <c r="AY86" s="350">
        <f>SUM(AY87:AY101)</f>
        <v>424422.55099999998</v>
      </c>
      <c r="AZ86" s="425"/>
      <c r="BA86" s="350">
        <f>SUM(BA87:BA101)</f>
        <v>0</v>
      </c>
      <c r="BB86" s="425"/>
      <c r="BC86" s="350">
        <f>SUM(BC87:BC101)</f>
        <v>424422.55099999998</v>
      </c>
      <c r="BD86" s="425"/>
      <c r="BE86" s="350">
        <f>SUM(BE87:BE101)</f>
        <v>424422.55099999998</v>
      </c>
      <c r="BF86" s="425"/>
      <c r="BG86" s="350">
        <f>SUM(BG87:BG101)</f>
        <v>424422.55099999998</v>
      </c>
      <c r="BH86" s="425"/>
      <c r="BI86" s="350">
        <f>SUM(BI87:BI101)</f>
        <v>201042.261</v>
      </c>
      <c r="BJ86" s="425"/>
      <c r="BK86" s="350">
        <f>SUM(BK87:BK101)</f>
        <v>223380.29</v>
      </c>
      <c r="BL86" s="729"/>
      <c r="BM86" s="350">
        <f>SUM(BM87:BM101)</f>
        <v>424422.55099999998</v>
      </c>
      <c r="BN86" s="425"/>
      <c r="BO86" s="350">
        <f>SUM(BO87:BO101)</f>
        <v>424422.55099999998</v>
      </c>
      <c r="BP86" s="425"/>
      <c r="BQ86" s="350">
        <f>SUM(BQ87:BQ101)</f>
        <v>0</v>
      </c>
      <c r="BR86" s="425"/>
      <c r="BS86" s="350">
        <f>SUM(BS87:BS101)</f>
        <v>0</v>
      </c>
      <c r="BT86" s="729"/>
      <c r="BU86" s="389">
        <f>SUM(BU87:BU101)</f>
        <v>424422.55099999998</v>
      </c>
      <c r="BV86" s="379">
        <f t="shared" si="101"/>
        <v>6.0560908100864008E-2</v>
      </c>
      <c r="BW86" s="728"/>
      <c r="BX86" s="349">
        <f>SUM(BX87:BX101)</f>
        <v>6165890.9479999999</v>
      </c>
      <c r="BY86" s="351">
        <f t="shared" si="103"/>
        <v>0.87981176820592</v>
      </c>
      <c r="BZ86" s="728"/>
      <c r="CA86" s="349">
        <f>SUM(CA87:CA101)</f>
        <v>842302.3620000002</v>
      </c>
      <c r="CD86" s="52"/>
    </row>
    <row r="87" spans="2:82" s="15" customFormat="1" ht="135" outlineLevel="3" x14ac:dyDescent="0.2">
      <c r="B87" s="715"/>
      <c r="C87" s="716"/>
      <c r="D87" s="717" t="s">
        <v>286</v>
      </c>
      <c r="E87" s="718" t="s">
        <v>79</v>
      </c>
      <c r="F87" s="719">
        <v>1</v>
      </c>
      <c r="G87" s="434">
        <v>747145.52</v>
      </c>
      <c r="H87" s="435">
        <f t="shared" ref="H87:H101" si="112">F87*G87</f>
        <v>747145.52</v>
      </c>
      <c r="I87" s="718"/>
      <c r="J87" s="719"/>
      <c r="K87" s="434"/>
      <c r="L87" s="435"/>
      <c r="M87" s="718" t="s">
        <v>79</v>
      </c>
      <c r="N87" s="719">
        <v>1</v>
      </c>
      <c r="O87" s="434">
        <v>747145.52</v>
      </c>
      <c r="P87" s="435">
        <f t="shared" ref="P87:P101" si="113">N87*O87</f>
        <v>747145.52</v>
      </c>
      <c r="Q87" s="720">
        <f>+T87+V87+X87+Z87+AB87+AD87+AF87+AH87+AJ87+AL87+AN87+AP87+AR87+AT87+AV87+AX87+AZ87+BB87+BD87+BF87+BH87+BJ87+BL87+BN87+BP87</f>
        <v>1</v>
      </c>
      <c r="R87" s="435">
        <f t="shared" ref="R87:R101" si="114">$G87*Q87</f>
        <v>747145.52</v>
      </c>
      <c r="S87" s="437">
        <f t="shared" si="77"/>
        <v>1</v>
      </c>
      <c r="T87" s="721"/>
      <c r="U87" s="435">
        <f t="shared" ref="U87:U101" si="115">$G87*T87</f>
        <v>0</v>
      </c>
      <c r="V87" s="720"/>
      <c r="W87" s="435">
        <f>$G87*V87</f>
        <v>0</v>
      </c>
      <c r="X87" s="720"/>
      <c r="Y87" s="435">
        <f>$G87*X87</f>
        <v>0</v>
      </c>
      <c r="Z87" s="720"/>
      <c r="AA87" s="435">
        <f>$G87*Z87</f>
        <v>0</v>
      </c>
      <c r="AB87" s="720"/>
      <c r="AC87" s="435">
        <f>$G87*AB87</f>
        <v>0</v>
      </c>
      <c r="AD87" s="722"/>
      <c r="AE87" s="435">
        <f>$G87*AD87</f>
        <v>0</v>
      </c>
      <c r="AF87" s="720"/>
      <c r="AG87" s="435">
        <f>$G87*AF87</f>
        <v>0</v>
      </c>
      <c r="AH87" s="720"/>
      <c r="AI87" s="435">
        <f>$G87*AH87</f>
        <v>0</v>
      </c>
      <c r="AJ87" s="720"/>
      <c r="AK87" s="435">
        <f>$G87*AJ87</f>
        <v>0</v>
      </c>
      <c r="AL87" s="720">
        <v>0.56999999999999995</v>
      </c>
      <c r="AM87" s="435">
        <f>$G87*AL87</f>
        <v>425872.94639999996</v>
      </c>
      <c r="AN87" s="720">
        <v>0.38</v>
      </c>
      <c r="AO87" s="436">
        <f t="shared" ref="AO87:AO101" si="116">$G87*AN87</f>
        <v>283915.29759999999</v>
      </c>
      <c r="AP87" s="439"/>
      <c r="AQ87" s="440">
        <f t="shared" ref="AQ87:AQ101" si="117">$G87*AP87</f>
        <v>0</v>
      </c>
      <c r="AR87" s="439">
        <v>0.05</v>
      </c>
      <c r="AS87" s="440">
        <f t="shared" ref="AS87:AS101" si="118">$G87*AR87</f>
        <v>37357.276000000005</v>
      </c>
      <c r="AT87" s="439"/>
      <c r="AU87" s="440">
        <f t="shared" ref="AU87:AU101" si="119">$G87*AT87</f>
        <v>0</v>
      </c>
      <c r="AV87" s="439"/>
      <c r="AW87" s="440">
        <f t="shared" ref="AW87:AW101" si="120">$G87*AV87</f>
        <v>0</v>
      </c>
      <c r="AX87" s="439"/>
      <c r="AY87" s="440">
        <f t="shared" ref="AY87:AY101" si="121">$G87*AX87</f>
        <v>0</v>
      </c>
      <c r="AZ87" s="439"/>
      <c r="BA87" s="440">
        <f t="shared" ref="BA87:BA101" si="122">$G87*AZ87</f>
        <v>0</v>
      </c>
      <c r="BB87" s="439"/>
      <c r="BC87" s="440">
        <f t="shared" ref="BC87:BC101" si="123">$G87*BB87</f>
        <v>0</v>
      </c>
      <c r="BD87" s="439"/>
      <c r="BE87" s="440">
        <f t="shared" ref="BE87:BE101" si="124">$G87*BD87</f>
        <v>0</v>
      </c>
      <c r="BF87" s="439"/>
      <c r="BG87" s="440">
        <f t="shared" ref="BG87:BG101" si="125">$G87*BF87</f>
        <v>0</v>
      </c>
      <c r="BH87" s="439"/>
      <c r="BI87" s="440">
        <f t="shared" ref="BI87:BI101" si="126">$G87*BH87</f>
        <v>0</v>
      </c>
      <c r="BJ87" s="439"/>
      <c r="BK87" s="440">
        <f t="shared" ref="BK87:BK101" si="127">$G87*BJ87</f>
        <v>0</v>
      </c>
      <c r="BL87" s="724"/>
      <c r="BM87" s="440">
        <f t="shared" ref="BM87:BM101" si="128">$G87*BL87</f>
        <v>0</v>
      </c>
      <c r="BN87" s="439"/>
      <c r="BO87" s="440">
        <f t="shared" ref="BO87:BO101" si="129">$G87*BN87</f>
        <v>0</v>
      </c>
      <c r="BP87" s="439"/>
      <c r="BQ87" s="440">
        <f t="shared" ref="BQ87:BQ101" si="130">$G87*BP87</f>
        <v>0</v>
      </c>
      <c r="BR87" s="439"/>
      <c r="BS87" s="440">
        <f t="shared" ref="BS87:BS101" si="131">$G87*BR87</f>
        <v>0</v>
      </c>
      <c r="BT87" s="724"/>
      <c r="BU87" s="441">
        <f>$G87*BT87</f>
        <v>0</v>
      </c>
      <c r="BV87" s="442">
        <f t="shared" si="101"/>
        <v>0</v>
      </c>
      <c r="BW87" s="720">
        <f t="shared" ref="BW87:BW101" si="132">Q87+BT87</f>
        <v>1</v>
      </c>
      <c r="BX87" s="435">
        <f>$G87*BW87</f>
        <v>747145.52</v>
      </c>
      <c r="BY87" s="437">
        <f t="shared" si="103"/>
        <v>1</v>
      </c>
      <c r="BZ87" s="720">
        <f t="shared" ref="BZ87:BZ101" si="133">F87-BW87</f>
        <v>0</v>
      </c>
      <c r="CA87" s="435">
        <f t="shared" ref="CA87:CA101" si="134">$G87*BZ87</f>
        <v>0</v>
      </c>
    </row>
    <row r="88" spans="2:82" s="15" customFormat="1" ht="120" outlineLevel="3" x14ac:dyDescent="0.2">
      <c r="B88" s="715"/>
      <c r="C88" s="716"/>
      <c r="D88" s="717" t="s">
        <v>273</v>
      </c>
      <c r="E88" s="718" t="s">
        <v>79</v>
      </c>
      <c r="F88" s="719">
        <v>1</v>
      </c>
      <c r="G88" s="434">
        <v>502656.59</v>
      </c>
      <c r="H88" s="435">
        <f t="shared" si="112"/>
        <v>502656.59</v>
      </c>
      <c r="I88" s="718"/>
      <c r="J88" s="719"/>
      <c r="K88" s="434"/>
      <c r="L88" s="435"/>
      <c r="M88" s="718" t="s">
        <v>79</v>
      </c>
      <c r="N88" s="719">
        <v>1</v>
      </c>
      <c r="O88" s="434">
        <v>502656.59</v>
      </c>
      <c r="P88" s="435">
        <f t="shared" si="113"/>
        <v>502656.59</v>
      </c>
      <c r="Q88" s="720">
        <f t="shared" ref="Q88:Q101" si="135">+T88+V88+X88+Z88+AB88+AD88+AF88+AH88+AJ88+AL88+AN88+AP88+AR88+AT88+AV88+AX88+AZ88+BB88+BD88+BF88+BH88+BJ88+BL88+BN88+BP88</f>
        <v>1</v>
      </c>
      <c r="R88" s="435">
        <f t="shared" si="114"/>
        <v>502656.59</v>
      </c>
      <c r="S88" s="437">
        <f t="shared" si="77"/>
        <v>1</v>
      </c>
      <c r="T88" s="721"/>
      <c r="U88" s="435">
        <f t="shared" si="115"/>
        <v>0</v>
      </c>
      <c r="V88" s="720"/>
      <c r="W88" s="435">
        <f t="shared" ref="W88:W101" si="136">$G88*V88</f>
        <v>0</v>
      </c>
      <c r="X88" s="720"/>
      <c r="Y88" s="435">
        <f t="shared" ref="Y88:Y101" si="137">$G88*X88</f>
        <v>0</v>
      </c>
      <c r="Z88" s="720"/>
      <c r="AA88" s="435">
        <f t="shared" ref="AA88:AA101" si="138">$G88*Z88</f>
        <v>0</v>
      </c>
      <c r="AB88" s="720"/>
      <c r="AC88" s="435">
        <f t="shared" ref="AC88:AC101" si="139">$G88*AB88</f>
        <v>0</v>
      </c>
      <c r="AD88" s="722"/>
      <c r="AE88" s="435">
        <f t="shared" ref="AE88:AE101" si="140">$G88*AD88</f>
        <v>0</v>
      </c>
      <c r="AF88" s="720"/>
      <c r="AG88" s="435">
        <f t="shared" ref="AG88:AG101" si="141">$G88*AF88</f>
        <v>0</v>
      </c>
      <c r="AH88" s="720"/>
      <c r="AI88" s="435">
        <f t="shared" ref="AI88:AI101" si="142">$G88*AH88</f>
        <v>0</v>
      </c>
      <c r="AJ88" s="720"/>
      <c r="AK88" s="435">
        <f t="shared" ref="AK88:AK101" si="143">$G88*AJ88</f>
        <v>0</v>
      </c>
      <c r="AL88" s="720"/>
      <c r="AM88" s="435">
        <f t="shared" ref="AM88:AM101" si="144">$G88*AL88</f>
        <v>0</v>
      </c>
      <c r="AN88" s="720"/>
      <c r="AO88" s="436">
        <f t="shared" si="116"/>
        <v>0</v>
      </c>
      <c r="AP88" s="439">
        <v>0.95</v>
      </c>
      <c r="AQ88" s="440">
        <f t="shared" si="117"/>
        <v>477523.76049999997</v>
      </c>
      <c r="AR88" s="439">
        <v>0.05</v>
      </c>
      <c r="AS88" s="440">
        <f t="shared" si="118"/>
        <v>25132.829500000003</v>
      </c>
      <c r="AT88" s="439"/>
      <c r="AU88" s="440">
        <f t="shared" si="119"/>
        <v>0</v>
      </c>
      <c r="AV88" s="439"/>
      <c r="AW88" s="440">
        <f t="shared" si="120"/>
        <v>0</v>
      </c>
      <c r="AX88" s="439"/>
      <c r="AY88" s="440">
        <f t="shared" si="121"/>
        <v>0</v>
      </c>
      <c r="AZ88" s="439"/>
      <c r="BA88" s="440">
        <f t="shared" si="122"/>
        <v>0</v>
      </c>
      <c r="BB88" s="439"/>
      <c r="BC88" s="440">
        <f t="shared" si="123"/>
        <v>0</v>
      </c>
      <c r="BD88" s="439"/>
      <c r="BE88" s="440">
        <f t="shared" si="124"/>
        <v>0</v>
      </c>
      <c r="BF88" s="439"/>
      <c r="BG88" s="440">
        <f t="shared" si="125"/>
        <v>0</v>
      </c>
      <c r="BH88" s="439"/>
      <c r="BI88" s="440">
        <f t="shared" si="126"/>
        <v>0</v>
      </c>
      <c r="BJ88" s="439"/>
      <c r="BK88" s="440">
        <f t="shared" si="127"/>
        <v>0</v>
      </c>
      <c r="BL88" s="724"/>
      <c r="BM88" s="440">
        <f t="shared" si="128"/>
        <v>0</v>
      </c>
      <c r="BN88" s="439"/>
      <c r="BO88" s="440">
        <f t="shared" si="129"/>
        <v>0</v>
      </c>
      <c r="BP88" s="439"/>
      <c r="BQ88" s="440">
        <f t="shared" si="130"/>
        <v>0</v>
      </c>
      <c r="BR88" s="439"/>
      <c r="BS88" s="440">
        <f t="shared" si="131"/>
        <v>0</v>
      </c>
      <c r="BT88" s="724"/>
      <c r="BU88" s="441">
        <f t="shared" ref="BU88:BU101" si="145">$G88*BT88</f>
        <v>0</v>
      </c>
      <c r="BV88" s="442">
        <f t="shared" si="101"/>
        <v>0</v>
      </c>
      <c r="BW88" s="720">
        <f t="shared" si="132"/>
        <v>1</v>
      </c>
      <c r="BX88" s="435">
        <f t="shared" ref="BX88:BX101" si="146">$G88*BW88</f>
        <v>502656.59</v>
      </c>
      <c r="BY88" s="437">
        <f t="shared" si="103"/>
        <v>1</v>
      </c>
      <c r="BZ88" s="720">
        <f t="shared" si="133"/>
        <v>0</v>
      </c>
      <c r="CA88" s="435">
        <f t="shared" si="134"/>
        <v>0</v>
      </c>
    </row>
    <row r="89" spans="2:82" s="15" customFormat="1" ht="120" outlineLevel="3" x14ac:dyDescent="0.2">
      <c r="B89" s="715"/>
      <c r="C89" s="716"/>
      <c r="D89" s="730" t="s">
        <v>274</v>
      </c>
      <c r="E89" s="718" t="s">
        <v>79</v>
      </c>
      <c r="F89" s="719">
        <v>1</v>
      </c>
      <c r="G89" s="335">
        <v>409840.37</v>
      </c>
      <c r="H89" s="257">
        <f t="shared" si="112"/>
        <v>409840.37</v>
      </c>
      <c r="I89" s="718"/>
      <c r="J89" s="719"/>
      <c r="K89" s="335"/>
      <c r="L89" s="257"/>
      <c r="M89" s="718" t="s">
        <v>79</v>
      </c>
      <c r="N89" s="719">
        <v>1</v>
      </c>
      <c r="O89" s="335">
        <v>409840.37</v>
      </c>
      <c r="P89" s="257">
        <f t="shared" si="113"/>
        <v>409840.37</v>
      </c>
      <c r="Q89" s="720">
        <f t="shared" si="135"/>
        <v>1</v>
      </c>
      <c r="R89" s="257">
        <f t="shared" si="114"/>
        <v>409840.37</v>
      </c>
      <c r="S89" s="337">
        <f t="shared" si="77"/>
        <v>1</v>
      </c>
      <c r="T89" s="721"/>
      <c r="U89" s="257">
        <f t="shared" si="115"/>
        <v>0</v>
      </c>
      <c r="V89" s="720"/>
      <c r="W89" s="257">
        <f t="shared" si="136"/>
        <v>0</v>
      </c>
      <c r="X89" s="720"/>
      <c r="Y89" s="257">
        <f t="shared" si="137"/>
        <v>0</v>
      </c>
      <c r="Z89" s="720"/>
      <c r="AA89" s="257">
        <f t="shared" si="138"/>
        <v>0</v>
      </c>
      <c r="AB89" s="720"/>
      <c r="AC89" s="257">
        <f t="shared" si="139"/>
        <v>0</v>
      </c>
      <c r="AD89" s="731"/>
      <c r="AE89" s="257">
        <f t="shared" si="140"/>
        <v>0</v>
      </c>
      <c r="AF89" s="720"/>
      <c r="AG89" s="257">
        <f t="shared" si="141"/>
        <v>0</v>
      </c>
      <c r="AH89" s="720"/>
      <c r="AI89" s="257">
        <f t="shared" si="142"/>
        <v>0</v>
      </c>
      <c r="AJ89" s="720"/>
      <c r="AK89" s="257">
        <f t="shared" si="143"/>
        <v>0</v>
      </c>
      <c r="AL89" s="720"/>
      <c r="AM89" s="257">
        <f t="shared" si="144"/>
        <v>0</v>
      </c>
      <c r="AN89" s="720"/>
      <c r="AO89" s="261">
        <f t="shared" si="116"/>
        <v>0</v>
      </c>
      <c r="AP89" s="426"/>
      <c r="AQ89" s="406">
        <f t="shared" si="117"/>
        <v>0</v>
      </c>
      <c r="AR89" s="426">
        <v>0.95</v>
      </c>
      <c r="AS89" s="406">
        <f t="shared" si="118"/>
        <v>389348.35149999999</v>
      </c>
      <c r="AT89" s="426">
        <v>5.0000000000000044E-2</v>
      </c>
      <c r="AU89" s="406">
        <f t="shared" si="119"/>
        <v>20492.018500000017</v>
      </c>
      <c r="AV89" s="426"/>
      <c r="AW89" s="406">
        <f t="shared" si="120"/>
        <v>0</v>
      </c>
      <c r="AX89" s="426"/>
      <c r="AY89" s="406">
        <f t="shared" si="121"/>
        <v>0</v>
      </c>
      <c r="AZ89" s="426"/>
      <c r="BA89" s="406">
        <f t="shared" si="122"/>
        <v>0</v>
      </c>
      <c r="BB89" s="426"/>
      <c r="BC89" s="406">
        <f t="shared" si="123"/>
        <v>0</v>
      </c>
      <c r="BD89" s="426"/>
      <c r="BE89" s="406">
        <f t="shared" si="124"/>
        <v>0</v>
      </c>
      <c r="BF89" s="426"/>
      <c r="BG89" s="406">
        <f t="shared" si="125"/>
        <v>0</v>
      </c>
      <c r="BH89" s="426"/>
      <c r="BI89" s="406">
        <f t="shared" si="126"/>
        <v>0</v>
      </c>
      <c r="BJ89" s="426"/>
      <c r="BK89" s="406">
        <f t="shared" si="127"/>
        <v>0</v>
      </c>
      <c r="BL89" s="724"/>
      <c r="BM89" s="406">
        <f t="shared" si="128"/>
        <v>0</v>
      </c>
      <c r="BN89" s="426"/>
      <c r="BO89" s="406">
        <f t="shared" si="129"/>
        <v>0</v>
      </c>
      <c r="BP89" s="426"/>
      <c r="BQ89" s="406">
        <f t="shared" si="130"/>
        <v>0</v>
      </c>
      <c r="BR89" s="426"/>
      <c r="BS89" s="406">
        <f t="shared" si="131"/>
        <v>0</v>
      </c>
      <c r="BT89" s="724"/>
      <c r="BU89" s="391">
        <f t="shared" si="145"/>
        <v>0</v>
      </c>
      <c r="BV89" s="380">
        <f t="shared" si="101"/>
        <v>0</v>
      </c>
      <c r="BW89" s="720">
        <f t="shared" si="132"/>
        <v>1</v>
      </c>
      <c r="BX89" s="257">
        <f t="shared" si="146"/>
        <v>409840.37</v>
      </c>
      <c r="BY89" s="337">
        <f t="shared" si="103"/>
        <v>1</v>
      </c>
      <c r="BZ89" s="720">
        <f t="shared" si="133"/>
        <v>0</v>
      </c>
      <c r="CA89" s="257">
        <f t="shared" si="134"/>
        <v>0</v>
      </c>
    </row>
    <row r="90" spans="2:82" s="15" customFormat="1" ht="105" outlineLevel="3" x14ac:dyDescent="0.2">
      <c r="B90" s="715"/>
      <c r="C90" s="716"/>
      <c r="D90" s="730" t="s">
        <v>275</v>
      </c>
      <c r="E90" s="718" t="s">
        <v>79</v>
      </c>
      <c r="F90" s="719">
        <v>1</v>
      </c>
      <c r="G90" s="335">
        <v>553005.14</v>
      </c>
      <c r="H90" s="257">
        <f t="shared" si="112"/>
        <v>553005.14</v>
      </c>
      <c r="I90" s="718"/>
      <c r="J90" s="719"/>
      <c r="K90" s="335"/>
      <c r="L90" s="257"/>
      <c r="M90" s="718" t="s">
        <v>79</v>
      </c>
      <c r="N90" s="719">
        <v>1</v>
      </c>
      <c r="O90" s="335">
        <v>553005.14</v>
      </c>
      <c r="P90" s="257">
        <f t="shared" si="113"/>
        <v>553005.14</v>
      </c>
      <c r="Q90" s="720">
        <f t="shared" si="135"/>
        <v>0.95</v>
      </c>
      <c r="R90" s="257">
        <f t="shared" si="114"/>
        <v>525354.88300000003</v>
      </c>
      <c r="S90" s="337">
        <f t="shared" si="77"/>
        <v>0.95000000000000007</v>
      </c>
      <c r="T90" s="721"/>
      <c r="U90" s="257">
        <f t="shared" si="115"/>
        <v>0</v>
      </c>
      <c r="V90" s="720"/>
      <c r="W90" s="257">
        <f t="shared" si="136"/>
        <v>0</v>
      </c>
      <c r="X90" s="720"/>
      <c r="Y90" s="257">
        <f t="shared" si="137"/>
        <v>0</v>
      </c>
      <c r="Z90" s="720"/>
      <c r="AA90" s="257">
        <f t="shared" si="138"/>
        <v>0</v>
      </c>
      <c r="AB90" s="720"/>
      <c r="AC90" s="257">
        <f t="shared" si="139"/>
        <v>0</v>
      </c>
      <c r="AD90" s="731"/>
      <c r="AE90" s="257">
        <f t="shared" si="140"/>
        <v>0</v>
      </c>
      <c r="AF90" s="720"/>
      <c r="AG90" s="257">
        <f t="shared" si="141"/>
        <v>0</v>
      </c>
      <c r="AH90" s="720"/>
      <c r="AI90" s="257">
        <f t="shared" si="142"/>
        <v>0</v>
      </c>
      <c r="AJ90" s="720"/>
      <c r="AK90" s="257">
        <f t="shared" si="143"/>
        <v>0</v>
      </c>
      <c r="AL90" s="720"/>
      <c r="AM90" s="257">
        <f t="shared" si="144"/>
        <v>0</v>
      </c>
      <c r="AN90" s="720"/>
      <c r="AO90" s="261">
        <f t="shared" si="116"/>
        <v>0</v>
      </c>
      <c r="AP90" s="426"/>
      <c r="AQ90" s="406">
        <f t="shared" si="117"/>
        <v>0</v>
      </c>
      <c r="AR90" s="426"/>
      <c r="AS90" s="406">
        <f t="shared" si="118"/>
        <v>0</v>
      </c>
      <c r="AT90" s="426">
        <v>0.95</v>
      </c>
      <c r="AU90" s="406">
        <f t="shared" si="119"/>
        <v>525354.88300000003</v>
      </c>
      <c r="AV90" s="426"/>
      <c r="AW90" s="406">
        <f t="shared" si="120"/>
        <v>0</v>
      </c>
      <c r="AX90" s="426"/>
      <c r="AY90" s="406">
        <f t="shared" si="121"/>
        <v>0</v>
      </c>
      <c r="AZ90" s="426"/>
      <c r="BA90" s="406">
        <f t="shared" si="122"/>
        <v>0</v>
      </c>
      <c r="BB90" s="426"/>
      <c r="BC90" s="406">
        <f t="shared" si="123"/>
        <v>0</v>
      </c>
      <c r="BD90" s="426"/>
      <c r="BE90" s="406">
        <f t="shared" si="124"/>
        <v>0</v>
      </c>
      <c r="BF90" s="426"/>
      <c r="BG90" s="406">
        <f t="shared" si="125"/>
        <v>0</v>
      </c>
      <c r="BH90" s="426"/>
      <c r="BI90" s="406">
        <f t="shared" si="126"/>
        <v>0</v>
      </c>
      <c r="BJ90" s="426"/>
      <c r="BK90" s="406">
        <f t="shared" si="127"/>
        <v>0</v>
      </c>
      <c r="BL90" s="724"/>
      <c r="BM90" s="406">
        <f t="shared" si="128"/>
        <v>0</v>
      </c>
      <c r="BN90" s="426"/>
      <c r="BO90" s="406">
        <f t="shared" si="129"/>
        <v>0</v>
      </c>
      <c r="BP90" s="426"/>
      <c r="BQ90" s="406">
        <f t="shared" si="130"/>
        <v>0</v>
      </c>
      <c r="BR90" s="426"/>
      <c r="BS90" s="406">
        <f t="shared" si="131"/>
        <v>0</v>
      </c>
      <c r="BT90" s="724"/>
      <c r="BU90" s="391">
        <f t="shared" si="145"/>
        <v>0</v>
      </c>
      <c r="BV90" s="380">
        <f t="shared" si="101"/>
        <v>0</v>
      </c>
      <c r="BW90" s="720">
        <f t="shared" si="132"/>
        <v>0.95</v>
      </c>
      <c r="BX90" s="257">
        <f t="shared" si="146"/>
        <v>525354.88300000003</v>
      </c>
      <c r="BY90" s="337">
        <f t="shared" si="103"/>
        <v>0.95000000000000007</v>
      </c>
      <c r="BZ90" s="720">
        <f t="shared" si="133"/>
        <v>5.0000000000000044E-2</v>
      </c>
      <c r="CA90" s="257">
        <f t="shared" si="134"/>
        <v>27650.257000000027</v>
      </c>
    </row>
    <row r="91" spans="2:82" s="15" customFormat="1" ht="105" outlineLevel="3" x14ac:dyDescent="0.2">
      <c r="B91" s="715"/>
      <c r="C91" s="716"/>
      <c r="D91" s="730" t="s">
        <v>276</v>
      </c>
      <c r="E91" s="718" t="s">
        <v>79</v>
      </c>
      <c r="F91" s="719">
        <v>1</v>
      </c>
      <c r="G91" s="335">
        <v>616329.66</v>
      </c>
      <c r="H91" s="257">
        <f t="shared" si="112"/>
        <v>616329.66</v>
      </c>
      <c r="I91" s="718"/>
      <c r="J91" s="719"/>
      <c r="K91" s="335"/>
      <c r="L91" s="257"/>
      <c r="M91" s="718" t="s">
        <v>79</v>
      </c>
      <c r="N91" s="719">
        <v>1</v>
      </c>
      <c r="O91" s="335">
        <v>616329.66</v>
      </c>
      <c r="P91" s="257">
        <f t="shared" si="113"/>
        <v>616329.66</v>
      </c>
      <c r="Q91" s="720">
        <f t="shared" si="135"/>
        <v>0.95</v>
      </c>
      <c r="R91" s="257">
        <f t="shared" si="114"/>
        <v>585513.17700000003</v>
      </c>
      <c r="S91" s="337">
        <f t="shared" si="77"/>
        <v>0.95</v>
      </c>
      <c r="T91" s="721"/>
      <c r="U91" s="257">
        <f t="shared" si="115"/>
        <v>0</v>
      </c>
      <c r="V91" s="720"/>
      <c r="W91" s="257">
        <f t="shared" si="136"/>
        <v>0</v>
      </c>
      <c r="X91" s="720"/>
      <c r="Y91" s="257">
        <f t="shared" si="137"/>
        <v>0</v>
      </c>
      <c r="Z91" s="720"/>
      <c r="AA91" s="257">
        <f t="shared" si="138"/>
        <v>0</v>
      </c>
      <c r="AB91" s="720"/>
      <c r="AC91" s="257">
        <f t="shared" si="139"/>
        <v>0</v>
      </c>
      <c r="AD91" s="731"/>
      <c r="AE91" s="257">
        <f t="shared" si="140"/>
        <v>0</v>
      </c>
      <c r="AF91" s="720"/>
      <c r="AG91" s="257">
        <f t="shared" si="141"/>
        <v>0</v>
      </c>
      <c r="AH91" s="720"/>
      <c r="AI91" s="257">
        <f t="shared" si="142"/>
        <v>0</v>
      </c>
      <c r="AJ91" s="720"/>
      <c r="AK91" s="257">
        <f t="shared" si="143"/>
        <v>0</v>
      </c>
      <c r="AL91" s="720"/>
      <c r="AM91" s="257">
        <f t="shared" si="144"/>
        <v>0</v>
      </c>
      <c r="AN91" s="720"/>
      <c r="AO91" s="261">
        <f t="shared" si="116"/>
        <v>0</v>
      </c>
      <c r="AP91" s="426"/>
      <c r="AQ91" s="406">
        <f t="shared" si="117"/>
        <v>0</v>
      </c>
      <c r="AR91" s="426"/>
      <c r="AS91" s="406">
        <f t="shared" si="118"/>
        <v>0</v>
      </c>
      <c r="AT91" s="426"/>
      <c r="AU91" s="406">
        <f t="shared" si="119"/>
        <v>0</v>
      </c>
      <c r="AV91" s="426">
        <v>0.95</v>
      </c>
      <c r="AW91" s="406">
        <f t="shared" si="120"/>
        <v>585513.17700000003</v>
      </c>
      <c r="AX91" s="426"/>
      <c r="AY91" s="406">
        <f t="shared" si="121"/>
        <v>0</v>
      </c>
      <c r="AZ91" s="426"/>
      <c r="BA91" s="406">
        <f t="shared" si="122"/>
        <v>0</v>
      </c>
      <c r="BB91" s="426"/>
      <c r="BC91" s="406">
        <f t="shared" si="123"/>
        <v>0</v>
      </c>
      <c r="BD91" s="426"/>
      <c r="BE91" s="406">
        <f t="shared" si="124"/>
        <v>0</v>
      </c>
      <c r="BF91" s="426"/>
      <c r="BG91" s="406">
        <f t="shared" si="125"/>
        <v>0</v>
      </c>
      <c r="BH91" s="426"/>
      <c r="BI91" s="406">
        <f t="shared" si="126"/>
        <v>0</v>
      </c>
      <c r="BJ91" s="426"/>
      <c r="BK91" s="406">
        <f t="shared" si="127"/>
        <v>0</v>
      </c>
      <c r="BL91" s="724"/>
      <c r="BM91" s="406">
        <f t="shared" si="128"/>
        <v>0</v>
      </c>
      <c r="BN91" s="426"/>
      <c r="BO91" s="406">
        <f t="shared" si="129"/>
        <v>0</v>
      </c>
      <c r="BP91" s="426"/>
      <c r="BQ91" s="406">
        <f t="shared" si="130"/>
        <v>0</v>
      </c>
      <c r="BR91" s="426"/>
      <c r="BS91" s="406">
        <f t="shared" si="131"/>
        <v>0</v>
      </c>
      <c r="BT91" s="724"/>
      <c r="BU91" s="391">
        <f t="shared" si="145"/>
        <v>0</v>
      </c>
      <c r="BV91" s="380">
        <f t="shared" si="101"/>
        <v>0</v>
      </c>
      <c r="BW91" s="720">
        <f t="shared" si="132"/>
        <v>0.95</v>
      </c>
      <c r="BX91" s="257">
        <f t="shared" si="146"/>
        <v>585513.17700000003</v>
      </c>
      <c r="BY91" s="337">
        <f t="shared" si="103"/>
        <v>0.95</v>
      </c>
      <c r="BZ91" s="720">
        <f t="shared" si="133"/>
        <v>5.0000000000000044E-2</v>
      </c>
      <c r="CA91" s="257">
        <f t="shared" si="134"/>
        <v>30816.483000000029</v>
      </c>
    </row>
    <row r="92" spans="2:82" s="15" customFormat="1" ht="105" outlineLevel="3" x14ac:dyDescent="0.2">
      <c r="B92" s="715"/>
      <c r="C92" s="716"/>
      <c r="D92" s="730" t="s">
        <v>277</v>
      </c>
      <c r="E92" s="718" t="s">
        <v>79</v>
      </c>
      <c r="F92" s="719">
        <v>1</v>
      </c>
      <c r="G92" s="335">
        <v>446760.58</v>
      </c>
      <c r="H92" s="257">
        <f t="shared" si="112"/>
        <v>446760.58</v>
      </c>
      <c r="I92" s="718"/>
      <c r="J92" s="719"/>
      <c r="K92" s="335"/>
      <c r="L92" s="257"/>
      <c r="M92" s="718" t="s">
        <v>79</v>
      </c>
      <c r="N92" s="719">
        <v>1</v>
      </c>
      <c r="O92" s="335">
        <v>446760.58</v>
      </c>
      <c r="P92" s="257">
        <f t="shared" si="113"/>
        <v>446760.58</v>
      </c>
      <c r="Q92" s="720">
        <f t="shared" si="135"/>
        <v>0.95</v>
      </c>
      <c r="R92" s="257">
        <f t="shared" si="114"/>
        <v>424422.55099999998</v>
      </c>
      <c r="S92" s="337">
        <f t="shared" si="77"/>
        <v>0.95</v>
      </c>
      <c r="T92" s="721"/>
      <c r="U92" s="257">
        <f t="shared" si="115"/>
        <v>0</v>
      </c>
      <c r="V92" s="720"/>
      <c r="W92" s="257">
        <f t="shared" si="136"/>
        <v>0</v>
      </c>
      <c r="X92" s="720"/>
      <c r="Y92" s="257">
        <f t="shared" si="137"/>
        <v>0</v>
      </c>
      <c r="Z92" s="720"/>
      <c r="AA92" s="257">
        <f t="shared" si="138"/>
        <v>0</v>
      </c>
      <c r="AB92" s="720"/>
      <c r="AC92" s="257">
        <f t="shared" si="139"/>
        <v>0</v>
      </c>
      <c r="AD92" s="731"/>
      <c r="AE92" s="257">
        <f t="shared" si="140"/>
        <v>0</v>
      </c>
      <c r="AF92" s="720"/>
      <c r="AG92" s="257">
        <f t="shared" si="141"/>
        <v>0</v>
      </c>
      <c r="AH92" s="720"/>
      <c r="AI92" s="257">
        <f t="shared" si="142"/>
        <v>0</v>
      </c>
      <c r="AJ92" s="720"/>
      <c r="AK92" s="257">
        <f t="shared" si="143"/>
        <v>0</v>
      </c>
      <c r="AL92" s="720"/>
      <c r="AM92" s="257">
        <f t="shared" si="144"/>
        <v>0</v>
      </c>
      <c r="AN92" s="720"/>
      <c r="AO92" s="261">
        <f t="shared" si="116"/>
        <v>0</v>
      </c>
      <c r="AP92" s="426"/>
      <c r="AQ92" s="406">
        <f t="shared" si="117"/>
        <v>0</v>
      </c>
      <c r="AR92" s="426"/>
      <c r="AS92" s="406">
        <f t="shared" si="118"/>
        <v>0</v>
      </c>
      <c r="AT92" s="426"/>
      <c r="AU92" s="406">
        <f t="shared" si="119"/>
        <v>0</v>
      </c>
      <c r="AV92" s="426"/>
      <c r="AW92" s="406">
        <f t="shared" si="120"/>
        <v>0</v>
      </c>
      <c r="AX92" s="426">
        <v>0.95</v>
      </c>
      <c r="AY92" s="406">
        <f t="shared" si="121"/>
        <v>424422.55099999998</v>
      </c>
      <c r="AZ92" s="426"/>
      <c r="BA92" s="406">
        <f t="shared" si="122"/>
        <v>0</v>
      </c>
      <c r="BB92" s="426"/>
      <c r="BC92" s="406">
        <f t="shared" si="123"/>
        <v>0</v>
      </c>
      <c r="BD92" s="426"/>
      <c r="BE92" s="406">
        <f t="shared" si="124"/>
        <v>0</v>
      </c>
      <c r="BF92" s="426"/>
      <c r="BG92" s="406">
        <f t="shared" si="125"/>
        <v>0</v>
      </c>
      <c r="BH92" s="426"/>
      <c r="BI92" s="406">
        <f t="shared" si="126"/>
        <v>0</v>
      </c>
      <c r="BJ92" s="426"/>
      <c r="BK92" s="406">
        <f t="shared" si="127"/>
        <v>0</v>
      </c>
      <c r="BL92" s="724"/>
      <c r="BM92" s="406">
        <f t="shared" si="128"/>
        <v>0</v>
      </c>
      <c r="BN92" s="426"/>
      <c r="BO92" s="406">
        <f t="shared" si="129"/>
        <v>0</v>
      </c>
      <c r="BP92" s="426"/>
      <c r="BQ92" s="406">
        <f t="shared" si="130"/>
        <v>0</v>
      </c>
      <c r="BR92" s="426"/>
      <c r="BS92" s="406">
        <f t="shared" si="131"/>
        <v>0</v>
      </c>
      <c r="BT92" s="724"/>
      <c r="BU92" s="391">
        <f t="shared" si="145"/>
        <v>0</v>
      </c>
      <c r="BV92" s="380">
        <f t="shared" si="101"/>
        <v>0</v>
      </c>
      <c r="BW92" s="720">
        <f t="shared" si="132"/>
        <v>0.95</v>
      </c>
      <c r="BX92" s="257">
        <f t="shared" si="146"/>
        <v>424422.55099999998</v>
      </c>
      <c r="BY92" s="337">
        <f t="shared" si="103"/>
        <v>0.95</v>
      </c>
      <c r="BZ92" s="720">
        <f t="shared" si="133"/>
        <v>5.0000000000000044E-2</v>
      </c>
      <c r="CA92" s="257">
        <f t="shared" si="134"/>
        <v>22338.02900000002</v>
      </c>
    </row>
    <row r="93" spans="2:82" s="15" customFormat="1" ht="105" outlineLevel="3" x14ac:dyDescent="0.2">
      <c r="B93" s="715"/>
      <c r="C93" s="716"/>
      <c r="D93" s="730" t="s">
        <v>278</v>
      </c>
      <c r="E93" s="718" t="s">
        <v>79</v>
      </c>
      <c r="F93" s="719">
        <v>1</v>
      </c>
      <c r="G93" s="335">
        <v>446760.58</v>
      </c>
      <c r="H93" s="257">
        <f t="shared" si="112"/>
        <v>446760.58</v>
      </c>
      <c r="I93" s="718"/>
      <c r="J93" s="719"/>
      <c r="K93" s="335"/>
      <c r="L93" s="257"/>
      <c r="M93" s="718" t="s">
        <v>79</v>
      </c>
      <c r="N93" s="719">
        <v>1</v>
      </c>
      <c r="O93" s="335">
        <v>446760.58</v>
      </c>
      <c r="P93" s="257">
        <f t="shared" si="113"/>
        <v>446760.58</v>
      </c>
      <c r="Q93" s="720">
        <f t="shared" si="135"/>
        <v>0.95</v>
      </c>
      <c r="R93" s="257">
        <f t="shared" si="114"/>
        <v>424422.55099999998</v>
      </c>
      <c r="S93" s="337">
        <f t="shared" si="77"/>
        <v>0.95</v>
      </c>
      <c r="T93" s="721"/>
      <c r="U93" s="257">
        <f t="shared" si="115"/>
        <v>0</v>
      </c>
      <c r="V93" s="720"/>
      <c r="W93" s="257">
        <f t="shared" si="136"/>
        <v>0</v>
      </c>
      <c r="X93" s="720"/>
      <c r="Y93" s="257">
        <f t="shared" si="137"/>
        <v>0</v>
      </c>
      <c r="Z93" s="720"/>
      <c r="AA93" s="257">
        <f t="shared" si="138"/>
        <v>0</v>
      </c>
      <c r="AB93" s="720"/>
      <c r="AC93" s="257">
        <f t="shared" si="139"/>
        <v>0</v>
      </c>
      <c r="AD93" s="731"/>
      <c r="AE93" s="257">
        <f t="shared" si="140"/>
        <v>0</v>
      </c>
      <c r="AF93" s="720"/>
      <c r="AG93" s="257">
        <f t="shared" si="141"/>
        <v>0</v>
      </c>
      <c r="AH93" s="720"/>
      <c r="AI93" s="257">
        <f t="shared" si="142"/>
        <v>0</v>
      </c>
      <c r="AJ93" s="720"/>
      <c r="AK93" s="257">
        <f t="shared" si="143"/>
        <v>0</v>
      </c>
      <c r="AL93" s="720"/>
      <c r="AM93" s="257">
        <f t="shared" si="144"/>
        <v>0</v>
      </c>
      <c r="AN93" s="720"/>
      <c r="AO93" s="261">
        <f t="shared" si="116"/>
        <v>0</v>
      </c>
      <c r="AP93" s="426"/>
      <c r="AQ93" s="406">
        <f t="shared" si="117"/>
        <v>0</v>
      </c>
      <c r="AR93" s="426"/>
      <c r="AS93" s="406">
        <f t="shared" si="118"/>
        <v>0</v>
      </c>
      <c r="AT93" s="426"/>
      <c r="AU93" s="406">
        <f t="shared" si="119"/>
        <v>0</v>
      </c>
      <c r="AV93" s="426"/>
      <c r="AW93" s="406">
        <f t="shared" si="120"/>
        <v>0</v>
      </c>
      <c r="AX93" s="426"/>
      <c r="AY93" s="406">
        <f t="shared" si="121"/>
        <v>0</v>
      </c>
      <c r="AZ93" s="426"/>
      <c r="BA93" s="406">
        <f t="shared" si="122"/>
        <v>0</v>
      </c>
      <c r="BB93" s="426">
        <v>0.95</v>
      </c>
      <c r="BC93" s="406">
        <f t="shared" si="123"/>
        <v>424422.55099999998</v>
      </c>
      <c r="BD93" s="426"/>
      <c r="BE93" s="406">
        <f t="shared" si="124"/>
        <v>0</v>
      </c>
      <c r="BF93" s="426"/>
      <c r="BG93" s="406">
        <f t="shared" si="125"/>
        <v>0</v>
      </c>
      <c r="BH93" s="426"/>
      <c r="BI93" s="406">
        <f t="shared" si="126"/>
        <v>0</v>
      </c>
      <c r="BJ93" s="426"/>
      <c r="BK93" s="406">
        <f t="shared" si="127"/>
        <v>0</v>
      </c>
      <c r="BL93" s="724"/>
      <c r="BM93" s="406">
        <f t="shared" si="128"/>
        <v>0</v>
      </c>
      <c r="BN93" s="426"/>
      <c r="BO93" s="406">
        <f t="shared" si="129"/>
        <v>0</v>
      </c>
      <c r="BP93" s="426"/>
      <c r="BQ93" s="406">
        <f t="shared" si="130"/>
        <v>0</v>
      </c>
      <c r="BR93" s="426"/>
      <c r="BS93" s="406">
        <f t="shared" si="131"/>
        <v>0</v>
      </c>
      <c r="BT93" s="724"/>
      <c r="BU93" s="391">
        <f t="shared" si="145"/>
        <v>0</v>
      </c>
      <c r="BV93" s="380">
        <f t="shared" si="101"/>
        <v>0</v>
      </c>
      <c r="BW93" s="720">
        <f t="shared" si="132"/>
        <v>0.95</v>
      </c>
      <c r="BX93" s="257">
        <f t="shared" si="146"/>
        <v>424422.55099999998</v>
      </c>
      <c r="BY93" s="337">
        <f t="shared" si="103"/>
        <v>0.95</v>
      </c>
      <c r="BZ93" s="720">
        <f t="shared" si="133"/>
        <v>5.0000000000000044E-2</v>
      </c>
      <c r="CA93" s="257">
        <f t="shared" si="134"/>
        <v>22338.02900000002</v>
      </c>
    </row>
    <row r="94" spans="2:82" s="15" customFormat="1" ht="105" outlineLevel="3" x14ac:dyDescent="0.2">
      <c r="B94" s="715"/>
      <c r="C94" s="716"/>
      <c r="D94" s="730" t="s">
        <v>279</v>
      </c>
      <c r="E94" s="718" t="s">
        <v>79</v>
      </c>
      <c r="F94" s="719">
        <v>1</v>
      </c>
      <c r="G94" s="335">
        <v>446760.58</v>
      </c>
      <c r="H94" s="257">
        <f t="shared" si="112"/>
        <v>446760.58</v>
      </c>
      <c r="I94" s="718"/>
      <c r="J94" s="719"/>
      <c r="K94" s="335"/>
      <c r="L94" s="257"/>
      <c r="M94" s="718" t="s">
        <v>79</v>
      </c>
      <c r="N94" s="719">
        <v>1</v>
      </c>
      <c r="O94" s="335">
        <v>446760.58</v>
      </c>
      <c r="P94" s="257">
        <f t="shared" si="113"/>
        <v>446760.58</v>
      </c>
      <c r="Q94" s="720">
        <f t="shared" si="135"/>
        <v>0.95</v>
      </c>
      <c r="R94" s="257">
        <f t="shared" si="114"/>
        <v>424422.55099999998</v>
      </c>
      <c r="S94" s="337">
        <f t="shared" si="77"/>
        <v>0.95</v>
      </c>
      <c r="T94" s="721"/>
      <c r="U94" s="257">
        <f t="shared" si="115"/>
        <v>0</v>
      </c>
      <c r="V94" s="720"/>
      <c r="W94" s="257">
        <f t="shared" si="136"/>
        <v>0</v>
      </c>
      <c r="X94" s="720"/>
      <c r="Y94" s="257">
        <f t="shared" si="137"/>
        <v>0</v>
      </c>
      <c r="Z94" s="720"/>
      <c r="AA94" s="257">
        <f t="shared" si="138"/>
        <v>0</v>
      </c>
      <c r="AB94" s="720"/>
      <c r="AC94" s="257">
        <f t="shared" si="139"/>
        <v>0</v>
      </c>
      <c r="AD94" s="731"/>
      <c r="AE94" s="257">
        <f t="shared" si="140"/>
        <v>0</v>
      </c>
      <c r="AF94" s="720"/>
      <c r="AG94" s="257">
        <f t="shared" si="141"/>
        <v>0</v>
      </c>
      <c r="AH94" s="720"/>
      <c r="AI94" s="257">
        <f t="shared" si="142"/>
        <v>0</v>
      </c>
      <c r="AJ94" s="720"/>
      <c r="AK94" s="257">
        <f t="shared" si="143"/>
        <v>0</v>
      </c>
      <c r="AL94" s="720"/>
      <c r="AM94" s="257">
        <f t="shared" si="144"/>
        <v>0</v>
      </c>
      <c r="AN94" s="720"/>
      <c r="AO94" s="261">
        <f t="shared" si="116"/>
        <v>0</v>
      </c>
      <c r="AP94" s="426"/>
      <c r="AQ94" s="406">
        <f t="shared" si="117"/>
        <v>0</v>
      </c>
      <c r="AR94" s="426"/>
      <c r="AS94" s="406">
        <f t="shared" si="118"/>
        <v>0</v>
      </c>
      <c r="AT94" s="426"/>
      <c r="AU94" s="406">
        <f t="shared" si="119"/>
        <v>0</v>
      </c>
      <c r="AV94" s="426"/>
      <c r="AW94" s="406">
        <f t="shared" si="120"/>
        <v>0</v>
      </c>
      <c r="AX94" s="426"/>
      <c r="AY94" s="406">
        <f t="shared" si="121"/>
        <v>0</v>
      </c>
      <c r="AZ94" s="426"/>
      <c r="BA94" s="406">
        <f t="shared" si="122"/>
        <v>0</v>
      </c>
      <c r="BB94" s="426"/>
      <c r="BC94" s="406">
        <f t="shared" si="123"/>
        <v>0</v>
      </c>
      <c r="BD94" s="426">
        <v>0.95</v>
      </c>
      <c r="BE94" s="406">
        <f t="shared" si="124"/>
        <v>424422.55099999998</v>
      </c>
      <c r="BF94" s="426"/>
      <c r="BG94" s="406">
        <f t="shared" si="125"/>
        <v>0</v>
      </c>
      <c r="BH94" s="426"/>
      <c r="BI94" s="406">
        <f t="shared" si="126"/>
        <v>0</v>
      </c>
      <c r="BJ94" s="426"/>
      <c r="BK94" s="406">
        <f t="shared" si="127"/>
        <v>0</v>
      </c>
      <c r="BL94" s="724"/>
      <c r="BM94" s="406">
        <f t="shared" si="128"/>
        <v>0</v>
      </c>
      <c r="BN94" s="426"/>
      <c r="BO94" s="406">
        <f t="shared" si="129"/>
        <v>0</v>
      </c>
      <c r="BP94" s="426"/>
      <c r="BQ94" s="406">
        <f t="shared" si="130"/>
        <v>0</v>
      </c>
      <c r="BR94" s="426"/>
      <c r="BS94" s="406">
        <f t="shared" si="131"/>
        <v>0</v>
      </c>
      <c r="BT94" s="724"/>
      <c r="BU94" s="391">
        <f t="shared" si="145"/>
        <v>0</v>
      </c>
      <c r="BV94" s="380">
        <f t="shared" si="101"/>
        <v>0</v>
      </c>
      <c r="BW94" s="720">
        <f t="shared" si="132"/>
        <v>0.95</v>
      </c>
      <c r="BX94" s="257">
        <f t="shared" si="146"/>
        <v>424422.55099999998</v>
      </c>
      <c r="BY94" s="337">
        <f t="shared" si="103"/>
        <v>0.95</v>
      </c>
      <c r="BZ94" s="720">
        <f t="shared" si="133"/>
        <v>5.0000000000000044E-2</v>
      </c>
      <c r="CA94" s="257">
        <f t="shared" si="134"/>
        <v>22338.02900000002</v>
      </c>
    </row>
    <row r="95" spans="2:82" s="15" customFormat="1" ht="105" outlineLevel="3" x14ac:dyDescent="0.2">
      <c r="B95" s="715"/>
      <c r="C95" s="716"/>
      <c r="D95" s="730" t="s">
        <v>280</v>
      </c>
      <c r="E95" s="718" t="s">
        <v>79</v>
      </c>
      <c r="F95" s="719">
        <v>1</v>
      </c>
      <c r="G95" s="335">
        <v>446760.58</v>
      </c>
      <c r="H95" s="257">
        <f t="shared" si="112"/>
        <v>446760.58</v>
      </c>
      <c r="I95" s="718"/>
      <c r="J95" s="719"/>
      <c r="K95" s="335"/>
      <c r="L95" s="257"/>
      <c r="M95" s="718" t="s">
        <v>79</v>
      </c>
      <c r="N95" s="719">
        <v>1</v>
      </c>
      <c r="O95" s="335">
        <v>446760.58</v>
      </c>
      <c r="P95" s="257">
        <f t="shared" si="113"/>
        <v>446760.58</v>
      </c>
      <c r="Q95" s="720">
        <f t="shared" si="135"/>
        <v>0.95</v>
      </c>
      <c r="R95" s="257">
        <f t="shared" si="114"/>
        <v>424422.55099999998</v>
      </c>
      <c r="S95" s="337">
        <f t="shared" si="77"/>
        <v>0.95</v>
      </c>
      <c r="T95" s="721"/>
      <c r="U95" s="257">
        <f t="shared" si="115"/>
        <v>0</v>
      </c>
      <c r="V95" s="720"/>
      <c r="W95" s="257">
        <f t="shared" si="136"/>
        <v>0</v>
      </c>
      <c r="X95" s="720"/>
      <c r="Y95" s="257">
        <f t="shared" si="137"/>
        <v>0</v>
      </c>
      <c r="Z95" s="720"/>
      <c r="AA95" s="257">
        <f t="shared" si="138"/>
        <v>0</v>
      </c>
      <c r="AB95" s="720"/>
      <c r="AC95" s="257">
        <f t="shared" si="139"/>
        <v>0</v>
      </c>
      <c r="AD95" s="731"/>
      <c r="AE95" s="257">
        <f t="shared" si="140"/>
        <v>0</v>
      </c>
      <c r="AF95" s="720"/>
      <c r="AG95" s="257">
        <f t="shared" si="141"/>
        <v>0</v>
      </c>
      <c r="AH95" s="720"/>
      <c r="AI95" s="257">
        <f t="shared" si="142"/>
        <v>0</v>
      </c>
      <c r="AJ95" s="720"/>
      <c r="AK95" s="257">
        <f t="shared" si="143"/>
        <v>0</v>
      </c>
      <c r="AL95" s="720"/>
      <c r="AM95" s="257">
        <f t="shared" si="144"/>
        <v>0</v>
      </c>
      <c r="AN95" s="720"/>
      <c r="AO95" s="261">
        <f t="shared" si="116"/>
        <v>0</v>
      </c>
      <c r="AP95" s="426"/>
      <c r="AQ95" s="406">
        <f t="shared" si="117"/>
        <v>0</v>
      </c>
      <c r="AR95" s="426"/>
      <c r="AS95" s="406">
        <f t="shared" si="118"/>
        <v>0</v>
      </c>
      <c r="AT95" s="426"/>
      <c r="AU95" s="406">
        <f t="shared" si="119"/>
        <v>0</v>
      </c>
      <c r="AV95" s="426"/>
      <c r="AW95" s="406">
        <f t="shared" si="120"/>
        <v>0</v>
      </c>
      <c r="AX95" s="426"/>
      <c r="AY95" s="406">
        <f t="shared" si="121"/>
        <v>0</v>
      </c>
      <c r="AZ95" s="426"/>
      <c r="BA95" s="406">
        <f t="shared" si="122"/>
        <v>0</v>
      </c>
      <c r="BB95" s="426"/>
      <c r="BC95" s="406">
        <f t="shared" si="123"/>
        <v>0</v>
      </c>
      <c r="BD95" s="426"/>
      <c r="BE95" s="406">
        <f t="shared" si="124"/>
        <v>0</v>
      </c>
      <c r="BF95" s="426">
        <v>0.95</v>
      </c>
      <c r="BG95" s="406">
        <f t="shared" si="125"/>
        <v>424422.55099999998</v>
      </c>
      <c r="BH95" s="426"/>
      <c r="BI95" s="406">
        <f t="shared" si="126"/>
        <v>0</v>
      </c>
      <c r="BJ95" s="426"/>
      <c r="BK95" s="406">
        <f t="shared" si="127"/>
        <v>0</v>
      </c>
      <c r="BL95" s="724"/>
      <c r="BM95" s="406">
        <f t="shared" si="128"/>
        <v>0</v>
      </c>
      <c r="BN95" s="426"/>
      <c r="BO95" s="406">
        <f t="shared" si="129"/>
        <v>0</v>
      </c>
      <c r="BP95" s="426"/>
      <c r="BQ95" s="406">
        <f t="shared" si="130"/>
        <v>0</v>
      </c>
      <c r="BR95" s="426"/>
      <c r="BS95" s="406">
        <f t="shared" si="131"/>
        <v>0</v>
      </c>
      <c r="BT95" s="724"/>
      <c r="BU95" s="391">
        <f t="shared" si="145"/>
        <v>0</v>
      </c>
      <c r="BV95" s="380">
        <f t="shared" si="101"/>
        <v>0</v>
      </c>
      <c r="BW95" s="720">
        <f t="shared" si="132"/>
        <v>0.95</v>
      </c>
      <c r="BX95" s="257">
        <f t="shared" si="146"/>
        <v>424422.55099999998</v>
      </c>
      <c r="BY95" s="337">
        <f t="shared" si="103"/>
        <v>0.95</v>
      </c>
      <c r="BZ95" s="720">
        <f t="shared" si="133"/>
        <v>5.0000000000000044E-2</v>
      </c>
      <c r="CA95" s="257">
        <f t="shared" si="134"/>
        <v>22338.02900000002</v>
      </c>
    </row>
    <row r="96" spans="2:82" s="15" customFormat="1" ht="105" outlineLevel="3" x14ac:dyDescent="0.2">
      <c r="B96" s="715"/>
      <c r="C96" s="716"/>
      <c r="D96" s="730" t="s">
        <v>281</v>
      </c>
      <c r="E96" s="718" t="s">
        <v>79</v>
      </c>
      <c r="F96" s="719">
        <v>1</v>
      </c>
      <c r="G96" s="335">
        <v>446760.58</v>
      </c>
      <c r="H96" s="257">
        <f t="shared" si="112"/>
        <v>446760.58</v>
      </c>
      <c r="I96" s="718"/>
      <c r="J96" s="719"/>
      <c r="K96" s="335"/>
      <c r="L96" s="257"/>
      <c r="M96" s="718" t="s">
        <v>79</v>
      </c>
      <c r="N96" s="719">
        <v>1</v>
      </c>
      <c r="O96" s="335">
        <v>446760.58</v>
      </c>
      <c r="P96" s="257">
        <f t="shared" si="113"/>
        <v>446760.58</v>
      </c>
      <c r="Q96" s="720">
        <f t="shared" si="135"/>
        <v>0.95</v>
      </c>
      <c r="R96" s="257">
        <f t="shared" si="114"/>
        <v>424422.55099999998</v>
      </c>
      <c r="S96" s="337">
        <f t="shared" si="77"/>
        <v>0.95</v>
      </c>
      <c r="T96" s="721"/>
      <c r="U96" s="257">
        <f t="shared" si="115"/>
        <v>0</v>
      </c>
      <c r="V96" s="720"/>
      <c r="W96" s="257">
        <f t="shared" si="136"/>
        <v>0</v>
      </c>
      <c r="X96" s="720"/>
      <c r="Y96" s="257">
        <f t="shared" si="137"/>
        <v>0</v>
      </c>
      <c r="Z96" s="720"/>
      <c r="AA96" s="257">
        <f t="shared" si="138"/>
        <v>0</v>
      </c>
      <c r="AB96" s="720"/>
      <c r="AC96" s="257">
        <f t="shared" si="139"/>
        <v>0</v>
      </c>
      <c r="AD96" s="731"/>
      <c r="AE96" s="257">
        <f t="shared" si="140"/>
        <v>0</v>
      </c>
      <c r="AF96" s="720"/>
      <c r="AG96" s="257">
        <f t="shared" si="141"/>
        <v>0</v>
      </c>
      <c r="AH96" s="720"/>
      <c r="AI96" s="257">
        <f t="shared" si="142"/>
        <v>0</v>
      </c>
      <c r="AJ96" s="720"/>
      <c r="AK96" s="257">
        <f t="shared" si="143"/>
        <v>0</v>
      </c>
      <c r="AL96" s="720"/>
      <c r="AM96" s="257">
        <f t="shared" si="144"/>
        <v>0</v>
      </c>
      <c r="AN96" s="720"/>
      <c r="AO96" s="261">
        <f t="shared" si="116"/>
        <v>0</v>
      </c>
      <c r="AP96" s="426"/>
      <c r="AQ96" s="406">
        <f t="shared" si="117"/>
        <v>0</v>
      </c>
      <c r="AR96" s="426"/>
      <c r="AS96" s="406">
        <f t="shared" si="118"/>
        <v>0</v>
      </c>
      <c r="AT96" s="426"/>
      <c r="AU96" s="406">
        <f t="shared" si="119"/>
        <v>0</v>
      </c>
      <c r="AV96" s="426"/>
      <c r="AW96" s="406">
        <f t="shared" si="120"/>
        <v>0</v>
      </c>
      <c r="AX96" s="426"/>
      <c r="AY96" s="406">
        <f t="shared" si="121"/>
        <v>0</v>
      </c>
      <c r="AZ96" s="426"/>
      <c r="BA96" s="406">
        <f t="shared" si="122"/>
        <v>0</v>
      </c>
      <c r="BB96" s="426"/>
      <c r="BC96" s="406">
        <f t="shared" si="123"/>
        <v>0</v>
      </c>
      <c r="BD96" s="426"/>
      <c r="BE96" s="406">
        <f t="shared" si="124"/>
        <v>0</v>
      </c>
      <c r="BF96" s="426"/>
      <c r="BG96" s="406">
        <f t="shared" si="125"/>
        <v>0</v>
      </c>
      <c r="BH96" s="426">
        <v>0.45</v>
      </c>
      <c r="BI96" s="406">
        <f t="shared" si="126"/>
        <v>201042.261</v>
      </c>
      <c r="BJ96" s="426">
        <v>0.5</v>
      </c>
      <c r="BK96" s="406">
        <f t="shared" si="127"/>
        <v>223380.29</v>
      </c>
      <c r="BL96" s="724"/>
      <c r="BM96" s="406">
        <f t="shared" si="128"/>
        <v>0</v>
      </c>
      <c r="BN96" s="426"/>
      <c r="BO96" s="406">
        <f t="shared" si="129"/>
        <v>0</v>
      </c>
      <c r="BP96" s="426"/>
      <c r="BQ96" s="406">
        <f t="shared" si="130"/>
        <v>0</v>
      </c>
      <c r="BR96" s="426"/>
      <c r="BS96" s="406">
        <f t="shared" si="131"/>
        <v>0</v>
      </c>
      <c r="BT96" s="724"/>
      <c r="BU96" s="391">
        <f t="shared" si="145"/>
        <v>0</v>
      </c>
      <c r="BV96" s="380">
        <f t="shared" si="101"/>
        <v>0</v>
      </c>
      <c r="BW96" s="720">
        <f t="shared" si="132"/>
        <v>0.95</v>
      </c>
      <c r="BX96" s="257">
        <f t="shared" si="146"/>
        <v>424422.55099999998</v>
      </c>
      <c r="BY96" s="337">
        <f t="shared" si="103"/>
        <v>0.95</v>
      </c>
      <c r="BZ96" s="720">
        <f t="shared" si="133"/>
        <v>5.0000000000000044E-2</v>
      </c>
      <c r="CA96" s="257">
        <f t="shared" si="134"/>
        <v>22338.02900000002</v>
      </c>
    </row>
    <row r="97" spans="2:82" s="15" customFormat="1" ht="120" outlineLevel="3" x14ac:dyDescent="0.2">
      <c r="B97" s="715"/>
      <c r="C97" s="716"/>
      <c r="D97" s="730" t="s">
        <v>282</v>
      </c>
      <c r="E97" s="718" t="s">
        <v>79</v>
      </c>
      <c r="F97" s="719">
        <v>1</v>
      </c>
      <c r="G97" s="335">
        <v>446760.58</v>
      </c>
      <c r="H97" s="257">
        <f t="shared" si="112"/>
        <v>446760.58</v>
      </c>
      <c r="I97" s="718"/>
      <c r="J97" s="719"/>
      <c r="K97" s="335"/>
      <c r="L97" s="257"/>
      <c r="M97" s="718" t="s">
        <v>79</v>
      </c>
      <c r="N97" s="719">
        <v>1</v>
      </c>
      <c r="O97" s="335">
        <v>446760.58</v>
      </c>
      <c r="P97" s="257">
        <f t="shared" si="113"/>
        <v>446760.58</v>
      </c>
      <c r="Q97" s="720">
        <f t="shared" si="135"/>
        <v>0.95</v>
      </c>
      <c r="R97" s="257">
        <f t="shared" si="114"/>
        <v>424422.55099999998</v>
      </c>
      <c r="S97" s="337">
        <f t="shared" si="77"/>
        <v>0.95</v>
      </c>
      <c r="T97" s="721"/>
      <c r="U97" s="257">
        <f t="shared" si="115"/>
        <v>0</v>
      </c>
      <c r="V97" s="720"/>
      <c r="W97" s="257">
        <f t="shared" si="136"/>
        <v>0</v>
      </c>
      <c r="X97" s="720"/>
      <c r="Y97" s="257">
        <f t="shared" si="137"/>
        <v>0</v>
      </c>
      <c r="Z97" s="720"/>
      <c r="AA97" s="257">
        <f t="shared" si="138"/>
        <v>0</v>
      </c>
      <c r="AB97" s="720"/>
      <c r="AC97" s="257">
        <f t="shared" si="139"/>
        <v>0</v>
      </c>
      <c r="AD97" s="731"/>
      <c r="AE97" s="257">
        <f t="shared" si="140"/>
        <v>0</v>
      </c>
      <c r="AF97" s="720"/>
      <c r="AG97" s="257">
        <f t="shared" si="141"/>
        <v>0</v>
      </c>
      <c r="AH97" s="720"/>
      <c r="AI97" s="257">
        <f t="shared" si="142"/>
        <v>0</v>
      </c>
      <c r="AJ97" s="720"/>
      <c r="AK97" s="257">
        <f t="shared" si="143"/>
        <v>0</v>
      </c>
      <c r="AL97" s="720"/>
      <c r="AM97" s="257">
        <f t="shared" si="144"/>
        <v>0</v>
      </c>
      <c r="AN97" s="720"/>
      <c r="AO97" s="261">
        <f t="shared" si="116"/>
        <v>0</v>
      </c>
      <c r="AP97" s="426"/>
      <c r="AQ97" s="406">
        <f t="shared" si="117"/>
        <v>0</v>
      </c>
      <c r="AR97" s="426"/>
      <c r="AS97" s="406">
        <f t="shared" si="118"/>
        <v>0</v>
      </c>
      <c r="AT97" s="426"/>
      <c r="AU97" s="406">
        <f t="shared" si="119"/>
        <v>0</v>
      </c>
      <c r="AV97" s="426"/>
      <c r="AW97" s="406">
        <f t="shared" si="120"/>
        <v>0</v>
      </c>
      <c r="AX97" s="426"/>
      <c r="AY97" s="406">
        <f t="shared" si="121"/>
        <v>0</v>
      </c>
      <c r="AZ97" s="426"/>
      <c r="BA97" s="406">
        <f t="shared" si="122"/>
        <v>0</v>
      </c>
      <c r="BB97" s="426"/>
      <c r="BC97" s="406">
        <f t="shared" si="123"/>
        <v>0</v>
      </c>
      <c r="BD97" s="426"/>
      <c r="BE97" s="406">
        <f t="shared" si="124"/>
        <v>0</v>
      </c>
      <c r="BF97" s="426"/>
      <c r="BG97" s="406">
        <f t="shared" si="125"/>
        <v>0</v>
      </c>
      <c r="BH97" s="426"/>
      <c r="BI97" s="406">
        <f t="shared" si="126"/>
        <v>0</v>
      </c>
      <c r="BJ97" s="426"/>
      <c r="BK97" s="406">
        <f t="shared" si="127"/>
        <v>0</v>
      </c>
      <c r="BL97" s="724">
        <v>0.95</v>
      </c>
      <c r="BM97" s="406">
        <f t="shared" si="128"/>
        <v>424422.55099999998</v>
      </c>
      <c r="BN97" s="426"/>
      <c r="BO97" s="406">
        <f t="shared" si="129"/>
        <v>0</v>
      </c>
      <c r="BP97" s="426"/>
      <c r="BQ97" s="406">
        <f t="shared" si="130"/>
        <v>0</v>
      </c>
      <c r="BR97" s="426"/>
      <c r="BS97" s="406">
        <f t="shared" si="131"/>
        <v>0</v>
      </c>
      <c r="BT97" s="724"/>
      <c r="BU97" s="391">
        <f t="shared" si="145"/>
        <v>0</v>
      </c>
      <c r="BV97" s="380">
        <f t="shared" si="101"/>
        <v>0</v>
      </c>
      <c r="BW97" s="720">
        <f t="shared" si="132"/>
        <v>0.95</v>
      </c>
      <c r="BX97" s="257">
        <f t="shared" si="146"/>
        <v>424422.55099999998</v>
      </c>
      <c r="BY97" s="337">
        <f t="shared" si="103"/>
        <v>0.95</v>
      </c>
      <c r="BZ97" s="720">
        <f t="shared" si="133"/>
        <v>5.0000000000000044E-2</v>
      </c>
      <c r="CA97" s="257">
        <f t="shared" si="134"/>
        <v>22338.02900000002</v>
      </c>
    </row>
    <row r="98" spans="2:82" s="15" customFormat="1" ht="105" outlineLevel="3" x14ac:dyDescent="0.2">
      <c r="B98" s="330"/>
      <c r="C98" s="331"/>
      <c r="D98" s="332" t="s">
        <v>283</v>
      </c>
      <c r="E98" s="333" t="s">
        <v>79</v>
      </c>
      <c r="F98" s="334">
        <v>1</v>
      </c>
      <c r="G98" s="335">
        <v>446760.58</v>
      </c>
      <c r="H98" s="257">
        <f t="shared" si="112"/>
        <v>446760.58</v>
      </c>
      <c r="I98" s="333"/>
      <c r="J98" s="334"/>
      <c r="K98" s="335"/>
      <c r="L98" s="257"/>
      <c r="M98" s="333" t="s">
        <v>79</v>
      </c>
      <c r="N98" s="334">
        <v>1</v>
      </c>
      <c r="O98" s="335">
        <v>446760.58</v>
      </c>
      <c r="P98" s="257">
        <f t="shared" si="113"/>
        <v>446760.58</v>
      </c>
      <c r="Q98" s="336">
        <f t="shared" si="135"/>
        <v>0.95</v>
      </c>
      <c r="R98" s="257">
        <f t="shared" si="114"/>
        <v>424422.55099999998</v>
      </c>
      <c r="S98" s="337">
        <f t="shared" si="77"/>
        <v>0.95</v>
      </c>
      <c r="T98" s="338"/>
      <c r="U98" s="257">
        <f t="shared" si="115"/>
        <v>0</v>
      </c>
      <c r="V98" s="336"/>
      <c r="W98" s="257">
        <f t="shared" si="136"/>
        <v>0</v>
      </c>
      <c r="X98" s="336"/>
      <c r="Y98" s="257">
        <f t="shared" si="137"/>
        <v>0</v>
      </c>
      <c r="Z98" s="336"/>
      <c r="AA98" s="257">
        <f t="shared" si="138"/>
        <v>0</v>
      </c>
      <c r="AB98" s="336"/>
      <c r="AC98" s="257">
        <f t="shared" si="139"/>
        <v>0</v>
      </c>
      <c r="AD98" s="281"/>
      <c r="AE98" s="257">
        <f t="shared" si="140"/>
        <v>0</v>
      </c>
      <c r="AF98" s="336"/>
      <c r="AG98" s="257">
        <f t="shared" si="141"/>
        <v>0</v>
      </c>
      <c r="AH98" s="336"/>
      <c r="AI98" s="257">
        <f t="shared" si="142"/>
        <v>0</v>
      </c>
      <c r="AJ98" s="336"/>
      <c r="AK98" s="257">
        <f t="shared" si="143"/>
        <v>0</v>
      </c>
      <c r="AL98" s="336"/>
      <c r="AM98" s="257">
        <f t="shared" si="144"/>
        <v>0</v>
      </c>
      <c r="AN98" s="336"/>
      <c r="AO98" s="261">
        <f t="shared" si="116"/>
        <v>0</v>
      </c>
      <c r="AP98" s="426"/>
      <c r="AQ98" s="406">
        <f t="shared" si="117"/>
        <v>0</v>
      </c>
      <c r="AR98" s="426"/>
      <c r="AS98" s="406">
        <f t="shared" si="118"/>
        <v>0</v>
      </c>
      <c r="AT98" s="426"/>
      <c r="AU98" s="406">
        <f t="shared" si="119"/>
        <v>0</v>
      </c>
      <c r="AV98" s="426"/>
      <c r="AW98" s="406">
        <f t="shared" si="120"/>
        <v>0</v>
      </c>
      <c r="AX98" s="426"/>
      <c r="AY98" s="406">
        <f t="shared" si="121"/>
        <v>0</v>
      </c>
      <c r="AZ98" s="426"/>
      <c r="BA98" s="406">
        <f t="shared" si="122"/>
        <v>0</v>
      </c>
      <c r="BB98" s="426"/>
      <c r="BC98" s="406">
        <f t="shared" si="123"/>
        <v>0</v>
      </c>
      <c r="BD98" s="426"/>
      <c r="BE98" s="406">
        <f t="shared" si="124"/>
        <v>0</v>
      </c>
      <c r="BF98" s="426"/>
      <c r="BG98" s="406">
        <f t="shared" si="125"/>
        <v>0</v>
      </c>
      <c r="BH98" s="426"/>
      <c r="BI98" s="406">
        <f t="shared" si="126"/>
        <v>0</v>
      </c>
      <c r="BJ98" s="426"/>
      <c r="BK98" s="406">
        <f t="shared" si="127"/>
        <v>0</v>
      </c>
      <c r="BL98" s="390"/>
      <c r="BM98" s="406">
        <f t="shared" si="128"/>
        <v>0</v>
      </c>
      <c r="BN98" s="426">
        <v>0.95</v>
      </c>
      <c r="BO98" s="406">
        <f t="shared" si="129"/>
        <v>424422.55099999998</v>
      </c>
      <c r="BP98" s="426"/>
      <c r="BQ98" s="406">
        <f t="shared" si="130"/>
        <v>0</v>
      </c>
      <c r="BR98" s="426"/>
      <c r="BS98" s="406">
        <f t="shared" si="131"/>
        <v>0</v>
      </c>
      <c r="BT98" s="390"/>
      <c r="BU98" s="391">
        <f t="shared" si="145"/>
        <v>0</v>
      </c>
      <c r="BV98" s="380">
        <f t="shared" si="101"/>
        <v>0</v>
      </c>
      <c r="BW98" s="336">
        <f t="shared" si="132"/>
        <v>0.95</v>
      </c>
      <c r="BX98" s="257">
        <f t="shared" si="146"/>
        <v>424422.55099999998</v>
      </c>
      <c r="BY98" s="337">
        <f t="shared" si="103"/>
        <v>0.95</v>
      </c>
      <c r="BZ98" s="336">
        <f t="shared" si="133"/>
        <v>5.0000000000000044E-2</v>
      </c>
      <c r="CA98" s="257">
        <f t="shared" si="134"/>
        <v>22338.02900000002</v>
      </c>
    </row>
    <row r="99" spans="2:82" s="15" customFormat="1" ht="105" outlineLevel="3" x14ac:dyDescent="0.2">
      <c r="B99" s="604"/>
      <c r="C99" s="605"/>
      <c r="D99" s="606" t="s">
        <v>284</v>
      </c>
      <c r="E99" s="591" t="s">
        <v>79</v>
      </c>
      <c r="F99" s="592">
        <v>1</v>
      </c>
      <c r="G99" s="607">
        <v>446760.58</v>
      </c>
      <c r="H99" s="608">
        <f t="shared" si="112"/>
        <v>446760.58</v>
      </c>
      <c r="I99" s="591"/>
      <c r="J99" s="592"/>
      <c r="K99" s="607"/>
      <c r="L99" s="608"/>
      <c r="M99" s="591" t="s">
        <v>79</v>
      </c>
      <c r="N99" s="592">
        <v>1</v>
      </c>
      <c r="O99" s="607">
        <v>446760.58</v>
      </c>
      <c r="P99" s="608">
        <f t="shared" si="113"/>
        <v>446760.58</v>
      </c>
      <c r="Q99" s="595">
        <f t="shared" si="135"/>
        <v>0</v>
      </c>
      <c r="R99" s="608">
        <f t="shared" si="114"/>
        <v>0</v>
      </c>
      <c r="S99" s="609">
        <f t="shared" si="77"/>
        <v>0</v>
      </c>
      <c r="T99" s="597"/>
      <c r="U99" s="608">
        <f t="shared" si="115"/>
        <v>0</v>
      </c>
      <c r="V99" s="595"/>
      <c r="W99" s="608">
        <f t="shared" si="136"/>
        <v>0</v>
      </c>
      <c r="X99" s="595"/>
      <c r="Y99" s="608">
        <f t="shared" si="137"/>
        <v>0</v>
      </c>
      <c r="Z99" s="595"/>
      <c r="AA99" s="608">
        <f t="shared" si="138"/>
        <v>0</v>
      </c>
      <c r="AB99" s="595"/>
      <c r="AC99" s="608">
        <f t="shared" si="139"/>
        <v>0</v>
      </c>
      <c r="AD99" s="598"/>
      <c r="AE99" s="608">
        <f t="shared" si="140"/>
        <v>0</v>
      </c>
      <c r="AF99" s="595"/>
      <c r="AG99" s="608">
        <f t="shared" si="141"/>
        <v>0</v>
      </c>
      <c r="AH99" s="595"/>
      <c r="AI99" s="608">
        <f t="shared" si="142"/>
        <v>0</v>
      </c>
      <c r="AJ99" s="595"/>
      <c r="AK99" s="608">
        <f t="shared" si="143"/>
        <v>0</v>
      </c>
      <c r="AL99" s="595"/>
      <c r="AM99" s="608">
        <f t="shared" si="144"/>
        <v>0</v>
      </c>
      <c r="AN99" s="595"/>
      <c r="AO99" s="610">
        <f t="shared" si="116"/>
        <v>0</v>
      </c>
      <c r="AP99" s="611"/>
      <c r="AQ99" s="612">
        <f t="shared" si="117"/>
        <v>0</v>
      </c>
      <c r="AR99" s="611"/>
      <c r="AS99" s="612">
        <f t="shared" si="118"/>
        <v>0</v>
      </c>
      <c r="AT99" s="611"/>
      <c r="AU99" s="612">
        <f t="shared" si="119"/>
        <v>0</v>
      </c>
      <c r="AV99" s="611"/>
      <c r="AW99" s="612">
        <f t="shared" si="120"/>
        <v>0</v>
      </c>
      <c r="AX99" s="611"/>
      <c r="AY99" s="612">
        <f t="shared" si="121"/>
        <v>0</v>
      </c>
      <c r="AZ99" s="611"/>
      <c r="BA99" s="612">
        <f t="shared" si="122"/>
        <v>0</v>
      </c>
      <c r="BB99" s="611"/>
      <c r="BC99" s="612">
        <f t="shared" si="123"/>
        <v>0</v>
      </c>
      <c r="BD99" s="611"/>
      <c r="BE99" s="612">
        <f t="shared" si="124"/>
        <v>0</v>
      </c>
      <c r="BF99" s="611"/>
      <c r="BG99" s="612">
        <f t="shared" si="125"/>
        <v>0</v>
      </c>
      <c r="BH99" s="611"/>
      <c r="BI99" s="612">
        <f t="shared" si="126"/>
        <v>0</v>
      </c>
      <c r="BJ99" s="611"/>
      <c r="BK99" s="612">
        <f t="shared" si="127"/>
        <v>0</v>
      </c>
      <c r="BL99" s="647"/>
      <c r="BM99" s="612">
        <f t="shared" si="128"/>
        <v>0</v>
      </c>
      <c r="BN99" s="611"/>
      <c r="BO99" s="612">
        <f t="shared" si="129"/>
        <v>0</v>
      </c>
      <c r="BP99" s="611"/>
      <c r="BQ99" s="612">
        <f t="shared" si="130"/>
        <v>0</v>
      </c>
      <c r="BR99" s="611"/>
      <c r="BS99" s="612">
        <f t="shared" si="131"/>
        <v>0</v>
      </c>
      <c r="BT99" s="617">
        <v>0.95</v>
      </c>
      <c r="BU99" s="613">
        <f t="shared" si="145"/>
        <v>424422.55099999998</v>
      </c>
      <c r="BV99" s="614">
        <f t="shared" si="101"/>
        <v>0.95</v>
      </c>
      <c r="BW99" s="595">
        <f t="shared" si="132"/>
        <v>0.95</v>
      </c>
      <c r="BX99" s="608">
        <f t="shared" si="146"/>
        <v>424422.55099999998</v>
      </c>
      <c r="BY99" s="609">
        <f t="shared" si="103"/>
        <v>0.95</v>
      </c>
      <c r="BZ99" s="595">
        <f t="shared" si="133"/>
        <v>5.0000000000000044E-2</v>
      </c>
      <c r="CA99" s="608">
        <f t="shared" si="134"/>
        <v>22338.02900000002</v>
      </c>
    </row>
    <row r="100" spans="2:82" s="15" customFormat="1" ht="105" outlineLevel="3" x14ac:dyDescent="0.2">
      <c r="B100" s="715"/>
      <c r="C100" s="716"/>
      <c r="D100" s="730" t="s">
        <v>285</v>
      </c>
      <c r="E100" s="718" t="s">
        <v>79</v>
      </c>
      <c r="F100" s="719">
        <v>1</v>
      </c>
      <c r="G100" s="335">
        <v>446760.58</v>
      </c>
      <c r="H100" s="257">
        <f t="shared" si="112"/>
        <v>446760.58</v>
      </c>
      <c r="I100" s="718"/>
      <c r="J100" s="719"/>
      <c r="K100" s="335"/>
      <c r="L100" s="257"/>
      <c r="M100" s="718" t="s">
        <v>79</v>
      </c>
      <c r="N100" s="719">
        <v>1</v>
      </c>
      <c r="O100" s="335">
        <v>446760.58</v>
      </c>
      <c r="P100" s="257">
        <f t="shared" si="113"/>
        <v>446760.58</v>
      </c>
      <c r="Q100" s="720">
        <f t="shared" si="135"/>
        <v>0</v>
      </c>
      <c r="R100" s="257">
        <f t="shared" si="114"/>
        <v>0</v>
      </c>
      <c r="S100" s="337">
        <f t="shared" si="77"/>
        <v>0</v>
      </c>
      <c r="T100" s="721"/>
      <c r="U100" s="257">
        <f t="shared" si="115"/>
        <v>0</v>
      </c>
      <c r="V100" s="720"/>
      <c r="W100" s="257">
        <f t="shared" si="136"/>
        <v>0</v>
      </c>
      <c r="X100" s="720"/>
      <c r="Y100" s="257">
        <f t="shared" si="137"/>
        <v>0</v>
      </c>
      <c r="Z100" s="720"/>
      <c r="AA100" s="257">
        <f t="shared" si="138"/>
        <v>0</v>
      </c>
      <c r="AB100" s="720"/>
      <c r="AC100" s="257">
        <f t="shared" si="139"/>
        <v>0</v>
      </c>
      <c r="AD100" s="731"/>
      <c r="AE100" s="257">
        <f t="shared" si="140"/>
        <v>0</v>
      </c>
      <c r="AF100" s="720"/>
      <c r="AG100" s="257">
        <f t="shared" si="141"/>
        <v>0</v>
      </c>
      <c r="AH100" s="720"/>
      <c r="AI100" s="257">
        <f t="shared" si="142"/>
        <v>0</v>
      </c>
      <c r="AJ100" s="720"/>
      <c r="AK100" s="257">
        <f t="shared" si="143"/>
        <v>0</v>
      </c>
      <c r="AL100" s="720"/>
      <c r="AM100" s="257">
        <f t="shared" si="144"/>
        <v>0</v>
      </c>
      <c r="AN100" s="720"/>
      <c r="AO100" s="261">
        <f t="shared" si="116"/>
        <v>0</v>
      </c>
      <c r="AP100" s="426"/>
      <c r="AQ100" s="406">
        <f t="shared" si="117"/>
        <v>0</v>
      </c>
      <c r="AR100" s="426"/>
      <c r="AS100" s="406">
        <f t="shared" si="118"/>
        <v>0</v>
      </c>
      <c r="AT100" s="426"/>
      <c r="AU100" s="406">
        <f t="shared" si="119"/>
        <v>0</v>
      </c>
      <c r="AV100" s="426"/>
      <c r="AW100" s="406">
        <f t="shared" si="120"/>
        <v>0</v>
      </c>
      <c r="AX100" s="426"/>
      <c r="AY100" s="406">
        <f t="shared" si="121"/>
        <v>0</v>
      </c>
      <c r="AZ100" s="426"/>
      <c r="BA100" s="406">
        <f t="shared" si="122"/>
        <v>0</v>
      </c>
      <c r="BB100" s="426"/>
      <c r="BC100" s="406">
        <f t="shared" si="123"/>
        <v>0</v>
      </c>
      <c r="BD100" s="426"/>
      <c r="BE100" s="406">
        <f t="shared" si="124"/>
        <v>0</v>
      </c>
      <c r="BF100" s="426"/>
      <c r="BG100" s="406">
        <f t="shared" si="125"/>
        <v>0</v>
      </c>
      <c r="BH100" s="426"/>
      <c r="BI100" s="406">
        <f t="shared" si="126"/>
        <v>0</v>
      </c>
      <c r="BJ100" s="426"/>
      <c r="BK100" s="406">
        <f t="shared" si="127"/>
        <v>0</v>
      </c>
      <c r="BL100" s="724"/>
      <c r="BM100" s="406">
        <f t="shared" si="128"/>
        <v>0</v>
      </c>
      <c r="BN100" s="426"/>
      <c r="BO100" s="406">
        <f t="shared" si="129"/>
        <v>0</v>
      </c>
      <c r="BP100" s="426"/>
      <c r="BQ100" s="406">
        <f t="shared" si="130"/>
        <v>0</v>
      </c>
      <c r="BR100" s="426"/>
      <c r="BS100" s="406">
        <f t="shared" si="131"/>
        <v>0</v>
      </c>
      <c r="BT100" s="724"/>
      <c r="BU100" s="391">
        <f t="shared" si="145"/>
        <v>0</v>
      </c>
      <c r="BV100" s="380">
        <f t="shared" si="101"/>
        <v>0</v>
      </c>
      <c r="BW100" s="720">
        <f t="shared" si="132"/>
        <v>0</v>
      </c>
      <c r="BX100" s="257">
        <f t="shared" si="146"/>
        <v>0</v>
      </c>
      <c r="BY100" s="337">
        <f t="shared" si="103"/>
        <v>0</v>
      </c>
      <c r="BZ100" s="720">
        <f t="shared" si="133"/>
        <v>1</v>
      </c>
      <c r="CA100" s="257">
        <f t="shared" si="134"/>
        <v>446760.58</v>
      </c>
    </row>
    <row r="101" spans="2:82" s="15" customFormat="1" ht="105" outlineLevel="3" x14ac:dyDescent="0.2">
      <c r="B101" s="715"/>
      <c r="C101" s="716"/>
      <c r="D101" s="730" t="s">
        <v>461</v>
      </c>
      <c r="E101" s="718" t="s">
        <v>79</v>
      </c>
      <c r="F101" s="719">
        <v>1</v>
      </c>
      <c r="G101" s="335">
        <v>158370.81</v>
      </c>
      <c r="H101" s="257">
        <f t="shared" si="112"/>
        <v>158370.81</v>
      </c>
      <c r="I101" s="718"/>
      <c r="J101" s="719"/>
      <c r="K101" s="335"/>
      <c r="L101" s="257"/>
      <c r="M101" s="718" t="s">
        <v>79</v>
      </c>
      <c r="N101" s="719">
        <v>1</v>
      </c>
      <c r="O101" s="335">
        <v>158370.81</v>
      </c>
      <c r="P101" s="257">
        <f t="shared" si="113"/>
        <v>158370.81</v>
      </c>
      <c r="Q101" s="720">
        <f t="shared" si="135"/>
        <v>0</v>
      </c>
      <c r="R101" s="257">
        <f t="shared" si="114"/>
        <v>0</v>
      </c>
      <c r="S101" s="337">
        <f t="shared" si="77"/>
        <v>0</v>
      </c>
      <c r="T101" s="721"/>
      <c r="U101" s="257">
        <f t="shared" si="115"/>
        <v>0</v>
      </c>
      <c r="V101" s="720"/>
      <c r="W101" s="257">
        <f t="shared" si="136"/>
        <v>0</v>
      </c>
      <c r="X101" s="720"/>
      <c r="Y101" s="257">
        <f t="shared" si="137"/>
        <v>0</v>
      </c>
      <c r="Z101" s="720"/>
      <c r="AA101" s="257">
        <f t="shared" si="138"/>
        <v>0</v>
      </c>
      <c r="AB101" s="720"/>
      <c r="AC101" s="257">
        <f t="shared" si="139"/>
        <v>0</v>
      </c>
      <c r="AD101" s="731"/>
      <c r="AE101" s="257">
        <f t="shared" si="140"/>
        <v>0</v>
      </c>
      <c r="AF101" s="720"/>
      <c r="AG101" s="257">
        <f t="shared" si="141"/>
        <v>0</v>
      </c>
      <c r="AH101" s="720"/>
      <c r="AI101" s="257">
        <f t="shared" si="142"/>
        <v>0</v>
      </c>
      <c r="AJ101" s="720"/>
      <c r="AK101" s="257">
        <f t="shared" si="143"/>
        <v>0</v>
      </c>
      <c r="AL101" s="720"/>
      <c r="AM101" s="257">
        <f t="shared" si="144"/>
        <v>0</v>
      </c>
      <c r="AN101" s="720"/>
      <c r="AO101" s="261">
        <f t="shared" si="116"/>
        <v>0</v>
      </c>
      <c r="AP101" s="426"/>
      <c r="AQ101" s="406">
        <f t="shared" si="117"/>
        <v>0</v>
      </c>
      <c r="AR101" s="426"/>
      <c r="AS101" s="406">
        <f t="shared" si="118"/>
        <v>0</v>
      </c>
      <c r="AT101" s="426"/>
      <c r="AU101" s="406">
        <f t="shared" si="119"/>
        <v>0</v>
      </c>
      <c r="AV101" s="426"/>
      <c r="AW101" s="406">
        <f t="shared" si="120"/>
        <v>0</v>
      </c>
      <c r="AX101" s="426"/>
      <c r="AY101" s="406">
        <f t="shared" si="121"/>
        <v>0</v>
      </c>
      <c r="AZ101" s="426"/>
      <c r="BA101" s="406">
        <f t="shared" si="122"/>
        <v>0</v>
      </c>
      <c r="BB101" s="426"/>
      <c r="BC101" s="406">
        <f t="shared" si="123"/>
        <v>0</v>
      </c>
      <c r="BD101" s="426"/>
      <c r="BE101" s="406">
        <f t="shared" si="124"/>
        <v>0</v>
      </c>
      <c r="BF101" s="426"/>
      <c r="BG101" s="406">
        <f t="shared" si="125"/>
        <v>0</v>
      </c>
      <c r="BH101" s="426"/>
      <c r="BI101" s="406">
        <f t="shared" si="126"/>
        <v>0</v>
      </c>
      <c r="BJ101" s="426"/>
      <c r="BK101" s="406">
        <f t="shared" si="127"/>
        <v>0</v>
      </c>
      <c r="BL101" s="724"/>
      <c r="BM101" s="406">
        <f t="shared" si="128"/>
        <v>0</v>
      </c>
      <c r="BN101" s="426"/>
      <c r="BO101" s="406">
        <f t="shared" si="129"/>
        <v>0</v>
      </c>
      <c r="BP101" s="426"/>
      <c r="BQ101" s="406">
        <f t="shared" si="130"/>
        <v>0</v>
      </c>
      <c r="BR101" s="426"/>
      <c r="BS101" s="406">
        <f t="shared" si="131"/>
        <v>0</v>
      </c>
      <c r="BT101" s="724"/>
      <c r="BU101" s="391">
        <f t="shared" si="145"/>
        <v>0</v>
      </c>
      <c r="BV101" s="380">
        <f t="shared" si="101"/>
        <v>0</v>
      </c>
      <c r="BW101" s="720">
        <f t="shared" si="132"/>
        <v>0</v>
      </c>
      <c r="BX101" s="257">
        <f t="shared" si="146"/>
        <v>0</v>
      </c>
      <c r="BY101" s="337">
        <f t="shared" si="103"/>
        <v>0</v>
      </c>
      <c r="BZ101" s="720">
        <f t="shared" si="133"/>
        <v>1</v>
      </c>
      <c r="CA101" s="257">
        <f t="shared" si="134"/>
        <v>158370.81</v>
      </c>
    </row>
    <row r="102" spans="2:82" s="19" customFormat="1" ht="15" customHeight="1" outlineLevel="1" x14ac:dyDescent="0.25">
      <c r="B102" s="932" t="s">
        <v>187</v>
      </c>
      <c r="C102" s="933"/>
      <c r="D102" s="732" t="s">
        <v>186</v>
      </c>
      <c r="E102" s="733"/>
      <c r="F102" s="358"/>
      <c r="G102" s="359"/>
      <c r="H102" s="734">
        <f>SUM(H103,H105,H112)</f>
        <v>4644906.9680000003</v>
      </c>
      <c r="I102" s="733"/>
      <c r="J102" s="358"/>
      <c r="K102" s="359"/>
      <c r="L102" s="734">
        <f>SUM(L103,L105,L112)</f>
        <v>1853692.92</v>
      </c>
      <c r="M102" s="733"/>
      <c r="N102" s="358"/>
      <c r="O102" s="359"/>
      <c r="P102" s="734">
        <f>SUM(P103,P105,P112)</f>
        <v>6498599.8880000003</v>
      </c>
      <c r="Q102" s="361"/>
      <c r="R102" s="361">
        <f>SUM(R103,R105,R112)</f>
        <v>5421389.4520194381</v>
      </c>
      <c r="S102" s="363">
        <f t="shared" si="77"/>
        <v>1.1671685761133284</v>
      </c>
      <c r="T102" s="735"/>
      <c r="U102" s="734">
        <f>SUM(U103,U105,U112)</f>
        <v>0</v>
      </c>
      <c r="V102" s="736"/>
      <c r="W102" s="734">
        <f>SUM(W103,W105,W112)</f>
        <v>0</v>
      </c>
      <c r="X102" s="736"/>
      <c r="Y102" s="734">
        <f>SUM(Y103,Y105,Y112)</f>
        <v>0</v>
      </c>
      <c r="Z102" s="736"/>
      <c r="AA102" s="734">
        <f>SUM(AA103,AA105,AA112)</f>
        <v>0</v>
      </c>
      <c r="AB102" s="736"/>
      <c r="AC102" s="734">
        <f>SUM(AC103,AC105,AC112)</f>
        <v>0</v>
      </c>
      <c r="AD102" s="735"/>
      <c r="AE102" s="734">
        <f>SUM(AE103,AE105,AE112)</f>
        <v>0</v>
      </c>
      <c r="AF102" s="736"/>
      <c r="AG102" s="734">
        <f>SUM(AG103,AG105,AG112)</f>
        <v>0</v>
      </c>
      <c r="AH102" s="736"/>
      <c r="AI102" s="734">
        <f>SUM(AI103,AI105,AI112)</f>
        <v>560539.40800000005</v>
      </c>
      <c r="AJ102" s="736"/>
      <c r="AK102" s="734">
        <f>SUM(AK103,AK105,AK112)</f>
        <v>0</v>
      </c>
      <c r="AL102" s="736"/>
      <c r="AM102" s="734">
        <f>SUM(AM103,AM105,AM112)</f>
        <v>1126292.32</v>
      </c>
      <c r="AN102" s="736"/>
      <c r="AO102" s="361">
        <f>SUM(AO103,AO105,AO112)</f>
        <v>0</v>
      </c>
      <c r="AP102" s="427"/>
      <c r="AQ102" s="361">
        <f>SUM(AQ103,AQ105,AQ112)</f>
        <v>0</v>
      </c>
      <c r="AR102" s="427"/>
      <c r="AS102" s="361">
        <f>SUM(AS103,AS105,AS112)</f>
        <v>0</v>
      </c>
      <c r="AT102" s="427"/>
      <c r="AU102" s="361">
        <f>SUM(AU103,AU105,AU112)</f>
        <v>727400.6</v>
      </c>
      <c r="AV102" s="427"/>
      <c r="AW102" s="361">
        <f>SUM(AW103,AW105,AW112)</f>
        <v>0</v>
      </c>
      <c r="AX102" s="427"/>
      <c r="AY102" s="361">
        <f>SUM(AY103,AY105,AY112)</f>
        <v>108096.7475</v>
      </c>
      <c r="AZ102" s="427"/>
      <c r="BA102" s="361">
        <f>SUM(BA103,BA105,BA112)</f>
        <v>1016789.2727035009</v>
      </c>
      <c r="BB102" s="427"/>
      <c r="BC102" s="361">
        <f>SUM(BC103,BC105,BC112)</f>
        <v>0</v>
      </c>
      <c r="BD102" s="427"/>
      <c r="BE102" s="361">
        <f>SUM(BE103,BE105,BE112)</f>
        <v>802145.26844772382</v>
      </c>
      <c r="BF102" s="427"/>
      <c r="BG102" s="361">
        <f>SUM(BG103,BG105,BG112)</f>
        <v>746711.54804348003</v>
      </c>
      <c r="BH102" s="427"/>
      <c r="BI102" s="361">
        <f>SUM(BI103,BI105,BI112)</f>
        <v>123782.10249999999</v>
      </c>
      <c r="BJ102" s="427"/>
      <c r="BK102" s="361">
        <f>SUM(BK103,BK105,BK112)</f>
        <v>0</v>
      </c>
      <c r="BL102" s="737"/>
      <c r="BM102" s="361">
        <f>SUM(BM103,BM105,BM112)</f>
        <v>92364.929824732841</v>
      </c>
      <c r="BN102" s="427"/>
      <c r="BO102" s="361">
        <f>SUM(BO103,BO105,BO112)</f>
        <v>117267.255</v>
      </c>
      <c r="BP102" s="427"/>
      <c r="BQ102" s="361">
        <f>SUM(BQ103,BQ105,BQ112)</f>
        <v>0</v>
      </c>
      <c r="BR102" s="427"/>
      <c r="BS102" s="361">
        <f>SUM(BS103,BS105,BS112)</f>
        <v>0</v>
      </c>
      <c r="BT102" s="737"/>
      <c r="BU102" s="738">
        <f>SUM(BU103,BU105,BU112)</f>
        <v>123782.10249999999</v>
      </c>
      <c r="BV102" s="381">
        <f t="shared" si="101"/>
        <v>2.6648994985856083E-2</v>
      </c>
      <c r="BW102" s="736"/>
      <c r="BX102" s="734">
        <f>SUM(BX103,BX105,BX112)</f>
        <v>5545171.5545194382</v>
      </c>
      <c r="BY102" s="363">
        <f t="shared" si="103"/>
        <v>1.1938175710991845</v>
      </c>
      <c r="BZ102" s="736"/>
      <c r="CA102" s="734">
        <f>SUM(CA103,CA105,CA112)</f>
        <v>953428.3334805622</v>
      </c>
      <c r="CD102" s="52"/>
    </row>
    <row r="103" spans="2:82" s="19" customFormat="1" ht="15" customHeight="1" outlineLevel="2" x14ac:dyDescent="0.25">
      <c r="B103" s="930" t="s">
        <v>188</v>
      </c>
      <c r="C103" s="931"/>
      <c r="D103" s="725" t="s">
        <v>189</v>
      </c>
      <c r="E103" s="726"/>
      <c r="F103" s="347"/>
      <c r="G103" s="348"/>
      <c r="H103" s="349">
        <f>SUM(H104:H104)</f>
        <v>2295735.94</v>
      </c>
      <c r="I103" s="726"/>
      <c r="J103" s="347"/>
      <c r="K103" s="348"/>
      <c r="L103" s="349">
        <f>SUM(L104:L104)</f>
        <v>0</v>
      </c>
      <c r="M103" s="726"/>
      <c r="N103" s="347"/>
      <c r="O103" s="348"/>
      <c r="P103" s="349">
        <f>SUM(P104:P104)</f>
        <v>2295735.94</v>
      </c>
      <c r="Q103" s="350"/>
      <c r="R103" s="350">
        <f>SUM(R104:R104)</f>
        <v>2180946.6500194375</v>
      </c>
      <c r="S103" s="351">
        <f t="shared" si="77"/>
        <v>0.94999891408218207</v>
      </c>
      <c r="T103" s="727"/>
      <c r="U103" s="349">
        <f>SUM(U104:U104)</f>
        <v>0</v>
      </c>
      <c r="V103" s="728"/>
      <c r="W103" s="349">
        <f>SUM(W104:W104)</f>
        <v>0</v>
      </c>
      <c r="X103" s="728"/>
      <c r="Y103" s="349">
        <f>SUM(Y104:Y104)</f>
        <v>0</v>
      </c>
      <c r="Z103" s="728"/>
      <c r="AA103" s="349">
        <f>SUM(AA104:AA104)</f>
        <v>0</v>
      </c>
      <c r="AB103" s="728"/>
      <c r="AC103" s="349">
        <f>SUM(AC104:AC104)</f>
        <v>0</v>
      </c>
      <c r="AD103" s="727"/>
      <c r="AE103" s="349">
        <f>SUM(AE104:AE104)</f>
        <v>0</v>
      </c>
      <c r="AF103" s="728"/>
      <c r="AG103" s="349">
        <f>SUM(AG104:AG104)</f>
        <v>0</v>
      </c>
      <c r="AH103" s="728"/>
      <c r="AI103" s="349">
        <f>SUM(AI104:AI104)</f>
        <v>0</v>
      </c>
      <c r="AJ103" s="728"/>
      <c r="AK103" s="349">
        <f>SUM(AK104:AK104)</f>
        <v>0</v>
      </c>
      <c r="AL103" s="728"/>
      <c r="AM103" s="349">
        <f>SUM(AM104:AM104)</f>
        <v>0</v>
      </c>
      <c r="AN103" s="728"/>
      <c r="AO103" s="350">
        <f>SUM(AO104:AO104)</f>
        <v>0</v>
      </c>
      <c r="AP103" s="425"/>
      <c r="AQ103" s="350">
        <f>SUM(AQ104:AQ104)</f>
        <v>0</v>
      </c>
      <c r="AR103" s="425"/>
      <c r="AS103" s="350">
        <f>SUM(AS104:AS104)</f>
        <v>0</v>
      </c>
      <c r="AT103" s="425"/>
      <c r="AU103" s="350">
        <f>SUM(AU104:AU104)</f>
        <v>0</v>
      </c>
      <c r="AV103" s="425"/>
      <c r="AW103" s="350">
        <f>SUM(AW104:AW104)</f>
        <v>0</v>
      </c>
      <c r="AX103" s="425"/>
      <c r="AY103" s="350">
        <f>SUM(AY104:AY104)</f>
        <v>0</v>
      </c>
      <c r="AZ103" s="425"/>
      <c r="BA103" s="350">
        <f>SUM(BA104:BA104)</f>
        <v>800595.77770350093</v>
      </c>
      <c r="BB103" s="425"/>
      <c r="BC103" s="350">
        <f>SUM(BC104:BC104)</f>
        <v>0</v>
      </c>
      <c r="BD103" s="425"/>
      <c r="BE103" s="350">
        <f>SUM(BE104:BE104)</f>
        <v>676158.65294772387</v>
      </c>
      <c r="BF103" s="425"/>
      <c r="BG103" s="350">
        <f>SUM(BG104:BG104)</f>
        <v>611827.28954348003</v>
      </c>
      <c r="BH103" s="425"/>
      <c r="BI103" s="350">
        <f>SUM(BI104:BI104)</f>
        <v>0</v>
      </c>
      <c r="BJ103" s="425"/>
      <c r="BK103" s="350">
        <f>SUM(BK104:BK104)</f>
        <v>0</v>
      </c>
      <c r="BL103" s="729"/>
      <c r="BM103" s="350">
        <f>SUM(BM104:BM104)</f>
        <v>92364.929824732841</v>
      </c>
      <c r="BN103" s="425"/>
      <c r="BO103" s="350">
        <f>SUM(BO104:BO104)</f>
        <v>0</v>
      </c>
      <c r="BP103" s="425"/>
      <c r="BQ103" s="350">
        <f>SUM(BQ104:BQ104)</f>
        <v>0</v>
      </c>
      <c r="BR103" s="425"/>
      <c r="BS103" s="350">
        <f>SUM(BS104:BS104)</f>
        <v>0</v>
      </c>
      <c r="BT103" s="729"/>
      <c r="BU103" s="389">
        <f>SUM(BU104:BU104)</f>
        <v>0</v>
      </c>
      <c r="BV103" s="379">
        <f t="shared" si="101"/>
        <v>0</v>
      </c>
      <c r="BW103" s="728"/>
      <c r="BX103" s="349">
        <f>SUM(BX104:BX104)</f>
        <v>2180946.6500194375</v>
      </c>
      <c r="BY103" s="351">
        <f t="shared" si="103"/>
        <v>0.94999891408218207</v>
      </c>
      <c r="BZ103" s="728"/>
      <c r="CA103" s="349">
        <f>SUM(CA104:CA104)</f>
        <v>114789.28998056224</v>
      </c>
      <c r="CD103" s="52"/>
    </row>
    <row r="104" spans="2:82" s="15" customFormat="1" ht="90" outlineLevel="3" x14ac:dyDescent="0.2">
      <c r="B104" s="715"/>
      <c r="C104" s="716"/>
      <c r="D104" s="730" t="s">
        <v>190</v>
      </c>
      <c r="E104" s="718" t="s">
        <v>63</v>
      </c>
      <c r="F104" s="719">
        <v>1841.76</v>
      </c>
      <c r="G104" s="335">
        <v>1246.4902810355311</v>
      </c>
      <c r="H104" s="257">
        <f>F104*G104</f>
        <v>2295735.94</v>
      </c>
      <c r="I104" s="718"/>
      <c r="J104" s="719"/>
      <c r="K104" s="335"/>
      <c r="L104" s="257"/>
      <c r="M104" s="718" t="s">
        <v>63</v>
      </c>
      <c r="N104" s="719">
        <v>1841.76</v>
      </c>
      <c r="O104" s="335">
        <v>1246.4902810355311</v>
      </c>
      <c r="P104" s="257">
        <f>N104*O104</f>
        <v>2295735.94</v>
      </c>
      <c r="Q104" s="720">
        <f>+T104+V104+X104+Z104+AB104+AD104+AF104+AH104+AJ104+AL104+AN104+AP104+AR104+AT104+AV104+AX104+AZ104+BB104+BD104+BF104+BH104+BJ104+BL104+BN104+BP104</f>
        <v>1749.6699999999998</v>
      </c>
      <c r="R104" s="261">
        <f>G104*Q104</f>
        <v>2180946.6500194375</v>
      </c>
      <c r="S104" s="337">
        <f t="shared" si="77"/>
        <v>0.94999891408218207</v>
      </c>
      <c r="T104" s="597"/>
      <c r="U104" s="608">
        <f>G104*T104</f>
        <v>0</v>
      </c>
      <c r="V104" s="595">
        <v>0</v>
      </c>
      <c r="W104" s="608">
        <f>T104*V104</f>
        <v>0</v>
      </c>
      <c r="X104" s="595">
        <v>0</v>
      </c>
      <c r="Y104" s="608">
        <f>V104*X104</f>
        <v>0</v>
      </c>
      <c r="Z104" s="595">
        <v>0</v>
      </c>
      <c r="AA104" s="608">
        <f>X104*Z104</f>
        <v>0</v>
      </c>
      <c r="AB104" s="595">
        <v>0</v>
      </c>
      <c r="AC104" s="608">
        <f>Z104*AB104</f>
        <v>0</v>
      </c>
      <c r="AD104" s="598"/>
      <c r="AE104" s="608">
        <f>AB104*AD104</f>
        <v>0</v>
      </c>
      <c r="AF104" s="595"/>
      <c r="AG104" s="608">
        <f>AD104*AF104</f>
        <v>0</v>
      </c>
      <c r="AH104" s="595"/>
      <c r="AI104" s="608">
        <f>AF104*AH104</f>
        <v>0</v>
      </c>
      <c r="AJ104" s="595"/>
      <c r="AK104" s="608">
        <f>AH104*AJ104</f>
        <v>0</v>
      </c>
      <c r="AL104" s="595"/>
      <c r="AM104" s="608">
        <f>AJ104*AL104</f>
        <v>0</v>
      </c>
      <c r="AN104" s="595"/>
      <c r="AO104" s="610">
        <f>AL104*AN104</f>
        <v>0</v>
      </c>
      <c r="AP104" s="611"/>
      <c r="AQ104" s="612">
        <f>AN104*AP104</f>
        <v>0</v>
      </c>
      <c r="AR104" s="611"/>
      <c r="AS104" s="612">
        <f>AP104*AR104</f>
        <v>0</v>
      </c>
      <c r="AT104" s="611"/>
      <c r="AU104" s="612">
        <f>AR104*AT104</f>
        <v>0</v>
      </c>
      <c r="AV104" s="611"/>
      <c r="AW104" s="612">
        <f>AT104*AV104</f>
        <v>0</v>
      </c>
      <c r="AX104" s="611"/>
      <c r="AY104" s="612">
        <f>AV104*AX104</f>
        <v>0</v>
      </c>
      <c r="AZ104" s="611">
        <v>642.28</v>
      </c>
      <c r="BA104" s="612">
        <f>G104*AZ104</f>
        <v>800595.77770350093</v>
      </c>
      <c r="BB104" s="611"/>
      <c r="BC104" s="612">
        <f>AZ104*BB104</f>
        <v>0</v>
      </c>
      <c r="BD104" s="611">
        <v>542.45000000000005</v>
      </c>
      <c r="BE104" s="612">
        <f>O104*BD104</f>
        <v>676158.65294772387</v>
      </c>
      <c r="BF104" s="611">
        <v>490.84</v>
      </c>
      <c r="BG104" s="612">
        <f>O104*BF104</f>
        <v>611827.28954348003</v>
      </c>
      <c r="BH104" s="611"/>
      <c r="BI104" s="612">
        <f>BF104*BH104</f>
        <v>0</v>
      </c>
      <c r="BJ104" s="611"/>
      <c r="BK104" s="612">
        <f>BH104*BJ104</f>
        <v>0</v>
      </c>
      <c r="BL104" s="642">
        <v>74.099999999999994</v>
      </c>
      <c r="BM104" s="612">
        <f>G104*BL104</f>
        <v>92364.929824732841</v>
      </c>
      <c r="BN104" s="611"/>
      <c r="BO104" s="612">
        <f>BL104*BN104</f>
        <v>0</v>
      </c>
      <c r="BP104" s="611"/>
      <c r="BQ104" s="612">
        <f>BN104*BP104</f>
        <v>0</v>
      </c>
      <c r="BR104" s="611"/>
      <c r="BS104" s="612">
        <f>BP104*BR104</f>
        <v>0</v>
      </c>
      <c r="BT104" s="724"/>
      <c r="BU104" s="391">
        <f>G104*BT104</f>
        <v>0</v>
      </c>
      <c r="BV104" s="380">
        <f t="shared" si="101"/>
        <v>0</v>
      </c>
      <c r="BW104" s="720">
        <f>Q104+BT104</f>
        <v>1749.6699999999998</v>
      </c>
      <c r="BX104" s="344">
        <f>G104*BW104</f>
        <v>2180946.6500194375</v>
      </c>
      <c r="BY104" s="337">
        <f t="shared" si="103"/>
        <v>0.94999891408218207</v>
      </c>
      <c r="BZ104" s="720">
        <f>F104-BW104</f>
        <v>92.090000000000146</v>
      </c>
      <c r="CA104" s="257">
        <f>$G104*BZ104</f>
        <v>114789.28998056224</v>
      </c>
    </row>
    <row r="105" spans="2:82" s="19" customFormat="1" ht="15" customHeight="1" outlineLevel="2" x14ac:dyDescent="0.25">
      <c r="B105" s="930" t="s">
        <v>192</v>
      </c>
      <c r="C105" s="931"/>
      <c r="D105" s="725" t="s">
        <v>191</v>
      </c>
      <c r="E105" s="726"/>
      <c r="F105" s="347"/>
      <c r="G105" s="348"/>
      <c r="H105" s="349">
        <f>SUM(H106:H111)</f>
        <v>560539.40800000005</v>
      </c>
      <c r="I105" s="726"/>
      <c r="J105" s="347"/>
      <c r="K105" s="348"/>
      <c r="L105" s="349">
        <f>SUM(L106:L111)</f>
        <v>1853692.92</v>
      </c>
      <c r="M105" s="726"/>
      <c r="N105" s="347"/>
      <c r="O105" s="348"/>
      <c r="P105" s="349">
        <f>SUM(P106:P111)</f>
        <v>2414232.3280000002</v>
      </c>
      <c r="Q105" s="350"/>
      <c r="R105" s="350">
        <f>SUM(R106:R111)</f>
        <v>2414232.3280000002</v>
      </c>
      <c r="S105" s="351">
        <f>R105/P105</f>
        <v>1</v>
      </c>
      <c r="T105" s="727"/>
      <c r="U105" s="350">
        <f>SUM(U106:U111)</f>
        <v>0</v>
      </c>
      <c r="V105" s="728"/>
      <c r="W105" s="350">
        <f>SUM(W106:W111)</f>
        <v>0</v>
      </c>
      <c r="X105" s="728"/>
      <c r="Y105" s="350">
        <f>SUM(Y106:Y111)</f>
        <v>0</v>
      </c>
      <c r="Z105" s="728"/>
      <c r="AA105" s="350">
        <f>SUM(AA106:AA111)</f>
        <v>0</v>
      </c>
      <c r="AB105" s="728"/>
      <c r="AC105" s="350">
        <f>SUM(AC106:AC111)</f>
        <v>0</v>
      </c>
      <c r="AD105" s="727"/>
      <c r="AE105" s="350">
        <f>SUM(AE106:AE111)</f>
        <v>0</v>
      </c>
      <c r="AF105" s="728"/>
      <c r="AG105" s="350">
        <f>SUM(AG106:AG111)</f>
        <v>0</v>
      </c>
      <c r="AH105" s="728"/>
      <c r="AI105" s="350">
        <f>SUM(AI106:AI111)</f>
        <v>560539.40800000005</v>
      </c>
      <c r="AJ105" s="728"/>
      <c r="AK105" s="350">
        <f>SUM(AK106:AK111)</f>
        <v>0</v>
      </c>
      <c r="AL105" s="728"/>
      <c r="AM105" s="350">
        <f>SUM(AM106:AM111)</f>
        <v>1126292.32</v>
      </c>
      <c r="AN105" s="728"/>
      <c r="AO105" s="350">
        <f>SUM(AO106:AO111)</f>
        <v>0</v>
      </c>
      <c r="AP105" s="425"/>
      <c r="AQ105" s="350">
        <f>SUM(AQ106:AQ111)</f>
        <v>0</v>
      </c>
      <c r="AR105" s="425"/>
      <c r="AS105" s="350">
        <f>SUM(AS106:AS111)</f>
        <v>0</v>
      </c>
      <c r="AT105" s="425"/>
      <c r="AU105" s="350">
        <f>SUM(AU106:AU111)</f>
        <v>727400.6</v>
      </c>
      <c r="AV105" s="425"/>
      <c r="AW105" s="350">
        <f>SUM(AW106:AW111)</f>
        <v>0</v>
      </c>
      <c r="AX105" s="425"/>
      <c r="AY105" s="350">
        <f>SUM(AY106:AY111)</f>
        <v>0</v>
      </c>
      <c r="AZ105" s="425"/>
      <c r="BA105" s="350">
        <f>SUM(BA106:BA111)</f>
        <v>0</v>
      </c>
      <c r="BB105" s="425"/>
      <c r="BC105" s="350">
        <f>SUM(BC106:BC111)</f>
        <v>0</v>
      </c>
      <c r="BD105" s="425"/>
      <c r="BE105" s="350">
        <f>SUM(BE106:BE111)</f>
        <v>0</v>
      </c>
      <c r="BF105" s="425"/>
      <c r="BG105" s="350">
        <f>SUM(BG106:BG111)</f>
        <v>0</v>
      </c>
      <c r="BH105" s="425"/>
      <c r="BI105" s="350">
        <f>SUM(BI106:BI111)</f>
        <v>0</v>
      </c>
      <c r="BJ105" s="425"/>
      <c r="BK105" s="350">
        <f>SUM(BK106:BK111)</f>
        <v>0</v>
      </c>
      <c r="BL105" s="729"/>
      <c r="BM105" s="350">
        <f>SUM(BM106:BM111)</f>
        <v>0</v>
      </c>
      <c r="BN105" s="425"/>
      <c r="BO105" s="350">
        <f>SUM(BO106:BO111)</f>
        <v>0</v>
      </c>
      <c r="BP105" s="425"/>
      <c r="BQ105" s="350">
        <f>SUM(BQ106:BQ111)</f>
        <v>0</v>
      </c>
      <c r="BR105" s="425"/>
      <c r="BS105" s="350">
        <f>SUM(BS106:BS111)</f>
        <v>0</v>
      </c>
      <c r="BT105" s="729"/>
      <c r="BU105" s="389">
        <f>SUM(BU106:BU111)</f>
        <v>0</v>
      </c>
      <c r="BV105" s="379">
        <f t="shared" si="101"/>
        <v>0</v>
      </c>
      <c r="BW105" s="728"/>
      <c r="BX105" s="350">
        <f>SUM(BX106:BX111)</f>
        <v>2414232.3280000002</v>
      </c>
      <c r="BY105" s="351">
        <f t="shared" si="103"/>
        <v>4.3069805504201053</v>
      </c>
      <c r="BZ105" s="728"/>
      <c r="CA105" s="350">
        <f>SUM(CA106:CA111)</f>
        <v>0</v>
      </c>
      <c r="CD105" s="52"/>
    </row>
    <row r="106" spans="2:82" s="15" customFormat="1" ht="90" outlineLevel="3" x14ac:dyDescent="0.2">
      <c r="B106" s="715"/>
      <c r="C106" s="716"/>
      <c r="D106" s="730" t="s">
        <v>193</v>
      </c>
      <c r="E106" s="718" t="s">
        <v>79</v>
      </c>
      <c r="F106" s="719">
        <v>1</v>
      </c>
      <c r="G106" s="335">
        <v>493939.07</v>
      </c>
      <c r="H106" s="257">
        <f>F106*G106</f>
        <v>493939.07</v>
      </c>
      <c r="I106" s="718" t="s">
        <v>79</v>
      </c>
      <c r="J106" s="719">
        <v>1</v>
      </c>
      <c r="K106" s="335">
        <v>1126292.32</v>
      </c>
      <c r="L106" s="257">
        <f>J106*K106</f>
        <v>1126292.32</v>
      </c>
      <c r="M106" s="718" t="s">
        <v>79</v>
      </c>
      <c r="N106" s="719">
        <v>1</v>
      </c>
      <c r="O106" s="335">
        <f>G106+K106</f>
        <v>1620231.3900000001</v>
      </c>
      <c r="P106" s="257">
        <f t="shared" ref="P106:P111" si="147">N106*O106</f>
        <v>1620231.3900000001</v>
      </c>
      <c r="Q106" s="743">
        <v>1</v>
      </c>
      <c r="R106" s="261">
        <f>($G106*Q106)+L106</f>
        <v>1620231.3900000001</v>
      </c>
      <c r="S106" s="337">
        <f>R106/P106</f>
        <v>1</v>
      </c>
      <c r="T106" s="721"/>
      <c r="U106" s="257">
        <f>$G106*T106</f>
        <v>0</v>
      </c>
      <c r="V106" s="720"/>
      <c r="W106" s="257">
        <f>$G106*V106</f>
        <v>0</v>
      </c>
      <c r="X106" s="720"/>
      <c r="Y106" s="257">
        <f>$G106*X106</f>
        <v>0</v>
      </c>
      <c r="Z106" s="720"/>
      <c r="AA106" s="257">
        <f>$G106*Z106</f>
        <v>0</v>
      </c>
      <c r="AB106" s="720"/>
      <c r="AC106" s="257">
        <f>$G106*AB106</f>
        <v>0</v>
      </c>
      <c r="AD106" s="731"/>
      <c r="AE106" s="257">
        <f>$G106*AD106</f>
        <v>0</v>
      </c>
      <c r="AF106" s="720"/>
      <c r="AG106" s="257">
        <f>$G106*AF106</f>
        <v>0</v>
      </c>
      <c r="AH106" s="720">
        <v>1</v>
      </c>
      <c r="AI106" s="257">
        <f>$G106*AH106</f>
        <v>493939.07</v>
      </c>
      <c r="AJ106" s="720"/>
      <c r="AK106" s="257">
        <f>$G106*AJ106</f>
        <v>0</v>
      </c>
      <c r="AL106" s="720">
        <v>1</v>
      </c>
      <c r="AM106" s="257">
        <f>$K106*AL106</f>
        <v>1126292.32</v>
      </c>
      <c r="AN106" s="720"/>
      <c r="AO106" s="261">
        <f>$G106*AN106</f>
        <v>0</v>
      </c>
      <c r="AP106" s="426"/>
      <c r="AQ106" s="406">
        <f>$G106*AP106</f>
        <v>0</v>
      </c>
      <c r="AR106" s="426"/>
      <c r="AS106" s="406">
        <f>$G106*AR106</f>
        <v>0</v>
      </c>
      <c r="AT106" s="426"/>
      <c r="AU106" s="406">
        <f>$G106*AT106</f>
        <v>0</v>
      </c>
      <c r="AV106" s="426"/>
      <c r="AW106" s="406">
        <f>$G106*AV106</f>
        <v>0</v>
      </c>
      <c r="AX106" s="426"/>
      <c r="AY106" s="406">
        <f>$G106*AX106</f>
        <v>0</v>
      </c>
      <c r="AZ106" s="426"/>
      <c r="BA106" s="406">
        <f>$G106*AZ106</f>
        <v>0</v>
      </c>
      <c r="BB106" s="426"/>
      <c r="BC106" s="406">
        <f>$G106*BB106</f>
        <v>0</v>
      </c>
      <c r="BD106" s="426"/>
      <c r="BE106" s="406">
        <f>$G106*BD106</f>
        <v>0</v>
      </c>
      <c r="BF106" s="426"/>
      <c r="BG106" s="406">
        <f>$G106*BF106</f>
        <v>0</v>
      </c>
      <c r="BH106" s="426"/>
      <c r="BI106" s="406">
        <f>$G106*BH106</f>
        <v>0</v>
      </c>
      <c r="BJ106" s="426"/>
      <c r="BK106" s="406">
        <f>$G106*BJ106</f>
        <v>0</v>
      </c>
      <c r="BL106" s="724"/>
      <c r="BM106" s="406">
        <f>$G106*BL106</f>
        <v>0</v>
      </c>
      <c r="BN106" s="426"/>
      <c r="BO106" s="406">
        <f>$G106*BN106</f>
        <v>0</v>
      </c>
      <c r="BP106" s="426"/>
      <c r="BQ106" s="406">
        <f>$G106*BP106</f>
        <v>0</v>
      </c>
      <c r="BR106" s="426"/>
      <c r="BS106" s="406">
        <f>$G106*BR106</f>
        <v>0</v>
      </c>
      <c r="BT106" s="724"/>
      <c r="BU106" s="391">
        <f>$G106*BT106</f>
        <v>0</v>
      </c>
      <c r="BV106" s="380">
        <f t="shared" si="101"/>
        <v>0</v>
      </c>
      <c r="BW106" s="720">
        <f>Q106+BT106</f>
        <v>1</v>
      </c>
      <c r="BX106" s="257">
        <f>$P106*BW106</f>
        <v>1620231.3900000001</v>
      </c>
      <c r="BY106" s="337">
        <f>BX106/P106</f>
        <v>1</v>
      </c>
      <c r="BZ106" s="720">
        <f>F106-BW106</f>
        <v>0</v>
      </c>
      <c r="CA106" s="257">
        <f t="shared" ref="CA106:CA111" si="148">$G106*BZ106</f>
        <v>0</v>
      </c>
    </row>
    <row r="107" spans="2:82" s="15" customFormat="1" ht="90" outlineLevel="3" x14ac:dyDescent="0.2">
      <c r="B107" s="715"/>
      <c r="C107" s="716"/>
      <c r="D107" s="730" t="s">
        <v>308</v>
      </c>
      <c r="E107" s="718"/>
      <c r="F107" s="719"/>
      <c r="G107" s="335"/>
      <c r="H107" s="257"/>
      <c r="I107" s="718" t="s">
        <v>79</v>
      </c>
      <c r="J107" s="719">
        <v>1</v>
      </c>
      <c r="K107" s="335">
        <v>727400.6</v>
      </c>
      <c r="L107" s="257">
        <v>727400.6</v>
      </c>
      <c r="M107" s="718" t="s">
        <v>79</v>
      </c>
      <c r="N107" s="719">
        <v>1</v>
      </c>
      <c r="O107" s="335">
        <f>G107+K107</f>
        <v>727400.6</v>
      </c>
      <c r="P107" s="257">
        <f t="shared" si="147"/>
        <v>727400.6</v>
      </c>
      <c r="Q107" s="744">
        <v>1</v>
      </c>
      <c r="R107" s="261">
        <f>($G107*Q107)+L107</f>
        <v>727400.6</v>
      </c>
      <c r="S107" s="337">
        <f>R107/P107</f>
        <v>1</v>
      </c>
      <c r="T107" s="721"/>
      <c r="U107" s="257"/>
      <c r="V107" s="720"/>
      <c r="W107" s="257"/>
      <c r="X107" s="720"/>
      <c r="Y107" s="257"/>
      <c r="Z107" s="720"/>
      <c r="AA107" s="257"/>
      <c r="AB107" s="720"/>
      <c r="AC107" s="257"/>
      <c r="AD107" s="731"/>
      <c r="AE107" s="257"/>
      <c r="AF107" s="720"/>
      <c r="AG107" s="257"/>
      <c r="AH107" s="720"/>
      <c r="AI107" s="257"/>
      <c r="AJ107" s="720"/>
      <c r="AK107" s="257"/>
      <c r="AL107" s="720"/>
      <c r="AM107" s="257"/>
      <c r="AN107" s="720"/>
      <c r="AO107" s="261"/>
      <c r="AP107" s="426"/>
      <c r="AQ107" s="406"/>
      <c r="AR107" s="426"/>
      <c r="AS107" s="406"/>
      <c r="AT107" s="426">
        <v>1</v>
      </c>
      <c r="AU107" s="406">
        <v>727400.6</v>
      </c>
      <c r="AV107" s="426"/>
      <c r="AW107" s="406"/>
      <c r="AX107" s="426"/>
      <c r="AY107" s="406"/>
      <c r="AZ107" s="426"/>
      <c r="BA107" s="406"/>
      <c r="BB107" s="426"/>
      <c r="BC107" s="406"/>
      <c r="BD107" s="426"/>
      <c r="BE107" s="406"/>
      <c r="BF107" s="426"/>
      <c r="BG107" s="406"/>
      <c r="BH107" s="426"/>
      <c r="BI107" s="406"/>
      <c r="BJ107" s="426"/>
      <c r="BK107" s="406"/>
      <c r="BL107" s="724"/>
      <c r="BM107" s="406"/>
      <c r="BN107" s="426"/>
      <c r="BO107" s="406"/>
      <c r="BP107" s="426"/>
      <c r="BQ107" s="406"/>
      <c r="BR107" s="426"/>
      <c r="BS107" s="406"/>
      <c r="BT107" s="724"/>
      <c r="BU107" s="391"/>
      <c r="BV107" s="380">
        <f>BU107/L107</f>
        <v>0</v>
      </c>
      <c r="BW107" s="720">
        <v>1</v>
      </c>
      <c r="BX107" s="257">
        <v>727400.6</v>
      </c>
      <c r="BY107" s="337">
        <f>BX107/P107</f>
        <v>1</v>
      </c>
      <c r="BZ107" s="720">
        <f>J107-BW107</f>
        <v>0</v>
      </c>
      <c r="CA107" s="257">
        <f t="shared" si="148"/>
        <v>0</v>
      </c>
    </row>
    <row r="108" spans="2:82" s="15" customFormat="1" ht="60" outlineLevel="3" x14ac:dyDescent="0.2">
      <c r="B108" s="715"/>
      <c r="C108" s="716"/>
      <c r="D108" s="730" t="s">
        <v>194</v>
      </c>
      <c r="E108" s="718" t="s">
        <v>62</v>
      </c>
      <c r="F108" s="719">
        <v>35.200000000000003</v>
      </c>
      <c r="G108" s="335">
        <v>855.01</v>
      </c>
      <c r="H108" s="257">
        <f>F108*G108</f>
        <v>30096.352000000003</v>
      </c>
      <c r="I108" s="718"/>
      <c r="J108" s="719"/>
      <c r="K108" s="335"/>
      <c r="L108" s="257"/>
      <c r="M108" s="718" t="s">
        <v>62</v>
      </c>
      <c r="N108" s="719">
        <v>35.200000000000003</v>
      </c>
      <c r="O108" s="335">
        <v>855.01</v>
      </c>
      <c r="P108" s="257">
        <f t="shared" si="147"/>
        <v>30096.352000000003</v>
      </c>
      <c r="Q108" s="743">
        <f>+T108+V108+X108+Z108+AB108+AD108+AF108+AH108+AJ108+AL108+AN108+AP108</f>
        <v>35.200000000000003</v>
      </c>
      <c r="R108" s="261">
        <f>G108*Q108</f>
        <v>30096.352000000003</v>
      </c>
      <c r="S108" s="337">
        <f t="shared" ref="S108:S126" si="149">R108/H108</f>
        <v>1</v>
      </c>
      <c r="T108" s="721"/>
      <c r="U108" s="257">
        <f>$G108*T108</f>
        <v>0</v>
      </c>
      <c r="V108" s="720"/>
      <c r="W108" s="257">
        <f>$G108*V108</f>
        <v>0</v>
      </c>
      <c r="X108" s="720"/>
      <c r="Y108" s="257">
        <f>$G108*X108</f>
        <v>0</v>
      </c>
      <c r="Z108" s="720"/>
      <c r="AA108" s="257">
        <f>$G108*Z108</f>
        <v>0</v>
      </c>
      <c r="AB108" s="720"/>
      <c r="AC108" s="257">
        <f>$G108*AB108</f>
        <v>0</v>
      </c>
      <c r="AD108" s="731"/>
      <c r="AE108" s="257">
        <f>$G108*AD108</f>
        <v>0</v>
      </c>
      <c r="AF108" s="720"/>
      <c r="AG108" s="257">
        <f>$G108*AF108</f>
        <v>0</v>
      </c>
      <c r="AH108" s="720">
        <v>35.200000000000003</v>
      </c>
      <c r="AI108" s="257">
        <f>$G108*AH108</f>
        <v>30096.352000000003</v>
      </c>
      <c r="AJ108" s="720"/>
      <c r="AK108" s="257">
        <f>$G108*AJ108</f>
        <v>0</v>
      </c>
      <c r="AL108" s="720"/>
      <c r="AM108" s="257">
        <f>$G108*AL108</f>
        <v>0</v>
      </c>
      <c r="AN108" s="720"/>
      <c r="AO108" s="261">
        <f>$G108*AN108</f>
        <v>0</v>
      </c>
      <c r="AP108" s="426"/>
      <c r="AQ108" s="406">
        <f>$G108*AP108</f>
        <v>0</v>
      </c>
      <c r="AR108" s="426"/>
      <c r="AS108" s="406">
        <f>$G108*AR108</f>
        <v>0</v>
      </c>
      <c r="AT108" s="426"/>
      <c r="AU108" s="406">
        <f>$G108*AT108</f>
        <v>0</v>
      </c>
      <c r="AV108" s="426"/>
      <c r="AW108" s="406">
        <f>$G108*AV108</f>
        <v>0</v>
      </c>
      <c r="AX108" s="426"/>
      <c r="AY108" s="406">
        <f>$G108*AX108</f>
        <v>0</v>
      </c>
      <c r="AZ108" s="426"/>
      <c r="BA108" s="406">
        <f>$G108*AZ108</f>
        <v>0</v>
      </c>
      <c r="BB108" s="426"/>
      <c r="BC108" s="406">
        <f>$G108*BB108</f>
        <v>0</v>
      </c>
      <c r="BD108" s="426"/>
      <c r="BE108" s="406">
        <f>$G108*BD108</f>
        <v>0</v>
      </c>
      <c r="BF108" s="426"/>
      <c r="BG108" s="406">
        <f>$G108*BF108</f>
        <v>0</v>
      </c>
      <c r="BH108" s="426"/>
      <c r="BI108" s="406">
        <f>$G108*BH108</f>
        <v>0</v>
      </c>
      <c r="BJ108" s="426"/>
      <c r="BK108" s="406">
        <f>$G108*BJ108</f>
        <v>0</v>
      </c>
      <c r="BL108" s="724"/>
      <c r="BM108" s="406">
        <f>$G108*BL108</f>
        <v>0</v>
      </c>
      <c r="BN108" s="426"/>
      <c r="BO108" s="406">
        <f>$G108*BN108</f>
        <v>0</v>
      </c>
      <c r="BP108" s="426"/>
      <c r="BQ108" s="406">
        <f>$G108*BP108</f>
        <v>0</v>
      </c>
      <c r="BR108" s="426"/>
      <c r="BS108" s="406">
        <f>$G108*BR108</f>
        <v>0</v>
      </c>
      <c r="BT108" s="724"/>
      <c r="BU108" s="391">
        <f>$G108*BT108</f>
        <v>0</v>
      </c>
      <c r="BV108" s="380">
        <f t="shared" ref="BV108:BV126" si="150">BU108/H108</f>
        <v>0</v>
      </c>
      <c r="BW108" s="720">
        <f>Q108+BT108</f>
        <v>35.200000000000003</v>
      </c>
      <c r="BX108" s="257">
        <f>$G108*BW108</f>
        <v>30096.352000000003</v>
      </c>
      <c r="BY108" s="337">
        <f t="shared" ref="BY108:BY126" si="151">BX108/H108</f>
        <v>1</v>
      </c>
      <c r="BZ108" s="720">
        <f>F108-BW108</f>
        <v>0</v>
      </c>
      <c r="CA108" s="257">
        <f t="shared" si="148"/>
        <v>0</v>
      </c>
    </row>
    <row r="109" spans="2:82" s="15" customFormat="1" ht="60" outlineLevel="3" x14ac:dyDescent="0.2">
      <c r="B109" s="715"/>
      <c r="C109" s="716"/>
      <c r="D109" s="730" t="s">
        <v>195</v>
      </c>
      <c r="E109" s="718" t="s">
        <v>62</v>
      </c>
      <c r="F109" s="719">
        <v>39.6</v>
      </c>
      <c r="G109" s="335">
        <v>519.76</v>
      </c>
      <c r="H109" s="257">
        <f>F109*G109</f>
        <v>20582.495999999999</v>
      </c>
      <c r="I109" s="718"/>
      <c r="J109" s="719"/>
      <c r="K109" s="335"/>
      <c r="L109" s="257"/>
      <c r="M109" s="718" t="s">
        <v>62</v>
      </c>
      <c r="N109" s="719">
        <v>39.6</v>
      </c>
      <c r="O109" s="335">
        <v>519.76</v>
      </c>
      <c r="P109" s="257">
        <f t="shared" si="147"/>
        <v>20582.495999999999</v>
      </c>
      <c r="Q109" s="743">
        <f>+T109+V109+X109+Z109+AB109+AD109+AF109+AH109+AJ109+AL109+AN109+AP109</f>
        <v>39.6</v>
      </c>
      <c r="R109" s="261">
        <f>G109*Q109</f>
        <v>20582.495999999999</v>
      </c>
      <c r="S109" s="337">
        <f t="shared" si="149"/>
        <v>1</v>
      </c>
      <c r="T109" s="721"/>
      <c r="U109" s="257">
        <f>$G109*T109</f>
        <v>0</v>
      </c>
      <c r="V109" s="720"/>
      <c r="W109" s="257">
        <f>$G109*V109</f>
        <v>0</v>
      </c>
      <c r="X109" s="720"/>
      <c r="Y109" s="257">
        <f>$G109*X109</f>
        <v>0</v>
      </c>
      <c r="Z109" s="720"/>
      <c r="AA109" s="257">
        <f>$G109*Z109</f>
        <v>0</v>
      </c>
      <c r="AB109" s="720"/>
      <c r="AC109" s="257">
        <f>$G109*AB109</f>
        <v>0</v>
      </c>
      <c r="AD109" s="731"/>
      <c r="AE109" s="257">
        <f>$G109*AD109</f>
        <v>0</v>
      </c>
      <c r="AF109" s="720"/>
      <c r="AG109" s="257">
        <f>$G109*AF109</f>
        <v>0</v>
      </c>
      <c r="AH109" s="720">
        <v>39.6</v>
      </c>
      <c r="AI109" s="257">
        <f>$G109*AH109</f>
        <v>20582.495999999999</v>
      </c>
      <c r="AJ109" s="720"/>
      <c r="AK109" s="257">
        <f>$G109*AJ109</f>
        <v>0</v>
      </c>
      <c r="AL109" s="720"/>
      <c r="AM109" s="257">
        <f>$G109*AL109</f>
        <v>0</v>
      </c>
      <c r="AN109" s="720"/>
      <c r="AO109" s="261">
        <f>$G109*AN109</f>
        <v>0</v>
      </c>
      <c r="AP109" s="426"/>
      <c r="AQ109" s="406">
        <f>$G109*AP109</f>
        <v>0</v>
      </c>
      <c r="AR109" s="426"/>
      <c r="AS109" s="406">
        <f>$G109*AR109</f>
        <v>0</v>
      </c>
      <c r="AT109" s="426"/>
      <c r="AU109" s="406">
        <f>$G109*AT109</f>
        <v>0</v>
      </c>
      <c r="AV109" s="426"/>
      <c r="AW109" s="406">
        <f>$G109*AV109</f>
        <v>0</v>
      </c>
      <c r="AX109" s="426"/>
      <c r="AY109" s="406">
        <f>$G109*AX109</f>
        <v>0</v>
      </c>
      <c r="AZ109" s="426"/>
      <c r="BA109" s="406">
        <f>$G109*AZ109</f>
        <v>0</v>
      </c>
      <c r="BB109" s="426"/>
      <c r="BC109" s="406">
        <f>$G109*BB109</f>
        <v>0</v>
      </c>
      <c r="BD109" s="426"/>
      <c r="BE109" s="406">
        <f>$G109*BD109</f>
        <v>0</v>
      </c>
      <c r="BF109" s="426"/>
      <c r="BG109" s="406">
        <f>$G109*BF109</f>
        <v>0</v>
      </c>
      <c r="BH109" s="426"/>
      <c r="BI109" s="406">
        <f>$G109*BH109</f>
        <v>0</v>
      </c>
      <c r="BJ109" s="426"/>
      <c r="BK109" s="406">
        <f>$G109*BJ109</f>
        <v>0</v>
      </c>
      <c r="BL109" s="724"/>
      <c r="BM109" s="406">
        <f>$G109*BL109</f>
        <v>0</v>
      </c>
      <c r="BN109" s="426"/>
      <c r="BO109" s="406">
        <f>$G109*BN109</f>
        <v>0</v>
      </c>
      <c r="BP109" s="426"/>
      <c r="BQ109" s="406">
        <f>$G109*BP109</f>
        <v>0</v>
      </c>
      <c r="BR109" s="426"/>
      <c r="BS109" s="406">
        <f>$G109*BR109</f>
        <v>0</v>
      </c>
      <c r="BT109" s="724"/>
      <c r="BU109" s="391">
        <f>$G109*BT109</f>
        <v>0</v>
      </c>
      <c r="BV109" s="380">
        <f t="shared" si="150"/>
        <v>0</v>
      </c>
      <c r="BW109" s="720">
        <f>Q109+BT109</f>
        <v>39.6</v>
      </c>
      <c r="BX109" s="257">
        <f>$G109*BW109</f>
        <v>20582.495999999999</v>
      </c>
      <c r="BY109" s="337">
        <f t="shared" si="151"/>
        <v>1</v>
      </c>
      <c r="BZ109" s="720">
        <f>F109-BW109</f>
        <v>0</v>
      </c>
      <c r="CA109" s="257">
        <f t="shared" si="148"/>
        <v>0</v>
      </c>
    </row>
    <row r="110" spans="2:82" s="15" customFormat="1" ht="60" outlineLevel="3" x14ac:dyDescent="0.2">
      <c r="B110" s="715"/>
      <c r="C110" s="716"/>
      <c r="D110" s="730" t="s">
        <v>196</v>
      </c>
      <c r="E110" s="718" t="s">
        <v>79</v>
      </c>
      <c r="F110" s="719">
        <v>1</v>
      </c>
      <c r="G110" s="335">
        <v>15365.97</v>
      </c>
      <c r="H110" s="257">
        <f>F110*G110</f>
        <v>15365.97</v>
      </c>
      <c r="I110" s="718"/>
      <c r="J110" s="719"/>
      <c r="K110" s="335"/>
      <c r="L110" s="257"/>
      <c r="M110" s="718" t="s">
        <v>79</v>
      </c>
      <c r="N110" s="719">
        <v>1</v>
      </c>
      <c r="O110" s="335">
        <v>15365.97</v>
      </c>
      <c r="P110" s="257">
        <f t="shared" si="147"/>
        <v>15365.97</v>
      </c>
      <c r="Q110" s="743">
        <f>+T110+V110+X110+Z110+AB110+AD110+AF110+AH110+AJ110+AL110+AN110+AP110</f>
        <v>1</v>
      </c>
      <c r="R110" s="261">
        <f>G110*Q110</f>
        <v>15365.97</v>
      </c>
      <c r="S110" s="337">
        <f t="shared" si="149"/>
        <v>1</v>
      </c>
      <c r="T110" s="721"/>
      <c r="U110" s="257">
        <f>$G110*T110</f>
        <v>0</v>
      </c>
      <c r="V110" s="720"/>
      <c r="W110" s="257">
        <f>$G110*V110</f>
        <v>0</v>
      </c>
      <c r="X110" s="720"/>
      <c r="Y110" s="257">
        <f>$G110*X110</f>
        <v>0</v>
      </c>
      <c r="Z110" s="720"/>
      <c r="AA110" s="257">
        <f>$G110*Z110</f>
        <v>0</v>
      </c>
      <c r="AB110" s="720"/>
      <c r="AC110" s="257">
        <f>$G110*AB110</f>
        <v>0</v>
      </c>
      <c r="AD110" s="731"/>
      <c r="AE110" s="257">
        <f>$G110*AD110</f>
        <v>0</v>
      </c>
      <c r="AF110" s="720"/>
      <c r="AG110" s="257">
        <f>$G110*AF110</f>
        <v>0</v>
      </c>
      <c r="AH110" s="720">
        <v>1</v>
      </c>
      <c r="AI110" s="257">
        <f>$G110*AH110</f>
        <v>15365.97</v>
      </c>
      <c r="AJ110" s="720"/>
      <c r="AK110" s="257">
        <f>$G110*AJ110</f>
        <v>0</v>
      </c>
      <c r="AL110" s="720"/>
      <c r="AM110" s="257">
        <f>$G110*AL110</f>
        <v>0</v>
      </c>
      <c r="AN110" s="720"/>
      <c r="AO110" s="261">
        <f>$G110*AN110</f>
        <v>0</v>
      </c>
      <c r="AP110" s="426"/>
      <c r="AQ110" s="406">
        <f>$G110*AP110</f>
        <v>0</v>
      </c>
      <c r="AR110" s="426"/>
      <c r="AS110" s="406">
        <f>$G110*AR110</f>
        <v>0</v>
      </c>
      <c r="AT110" s="426"/>
      <c r="AU110" s="406">
        <f>$G110*AT110</f>
        <v>0</v>
      </c>
      <c r="AV110" s="426"/>
      <c r="AW110" s="406">
        <f>$G110*AV110</f>
        <v>0</v>
      </c>
      <c r="AX110" s="426"/>
      <c r="AY110" s="406">
        <f>$G110*AX110</f>
        <v>0</v>
      </c>
      <c r="AZ110" s="426"/>
      <c r="BA110" s="406">
        <f>$G110*AZ110</f>
        <v>0</v>
      </c>
      <c r="BB110" s="426"/>
      <c r="BC110" s="406">
        <f>$G110*BB110</f>
        <v>0</v>
      </c>
      <c r="BD110" s="426"/>
      <c r="BE110" s="406">
        <f>$G110*BD110</f>
        <v>0</v>
      </c>
      <c r="BF110" s="426"/>
      <c r="BG110" s="406">
        <f>$G110*BF110</f>
        <v>0</v>
      </c>
      <c r="BH110" s="426"/>
      <c r="BI110" s="406">
        <f>$G110*BH110</f>
        <v>0</v>
      </c>
      <c r="BJ110" s="426"/>
      <c r="BK110" s="406">
        <f>$G110*BJ110</f>
        <v>0</v>
      </c>
      <c r="BL110" s="724"/>
      <c r="BM110" s="406">
        <f>$G110*BL110</f>
        <v>0</v>
      </c>
      <c r="BN110" s="426"/>
      <c r="BO110" s="406">
        <f>$G110*BN110</f>
        <v>0</v>
      </c>
      <c r="BP110" s="426"/>
      <c r="BQ110" s="406">
        <f>$G110*BP110</f>
        <v>0</v>
      </c>
      <c r="BR110" s="426"/>
      <c r="BS110" s="406">
        <f>$G110*BR110</f>
        <v>0</v>
      </c>
      <c r="BT110" s="724"/>
      <c r="BU110" s="391">
        <f>$G110*BT110</f>
        <v>0</v>
      </c>
      <c r="BV110" s="380">
        <f t="shared" si="150"/>
        <v>0</v>
      </c>
      <c r="BW110" s="720">
        <f>Q110+BT110</f>
        <v>1</v>
      </c>
      <c r="BX110" s="257">
        <f>$G110*BW110</f>
        <v>15365.97</v>
      </c>
      <c r="BY110" s="337">
        <f t="shared" si="151"/>
        <v>1</v>
      </c>
      <c r="BZ110" s="720">
        <f>F110-BW110</f>
        <v>0</v>
      </c>
      <c r="CA110" s="257">
        <f t="shared" si="148"/>
        <v>0</v>
      </c>
    </row>
    <row r="111" spans="2:82" s="15" customFormat="1" ht="60" outlineLevel="3" x14ac:dyDescent="0.2">
      <c r="B111" s="715"/>
      <c r="C111" s="716"/>
      <c r="D111" s="730" t="s">
        <v>197</v>
      </c>
      <c r="E111" s="718" t="s">
        <v>79</v>
      </c>
      <c r="F111" s="719">
        <v>1</v>
      </c>
      <c r="G111" s="335">
        <v>555.52</v>
      </c>
      <c r="H111" s="257">
        <f>F111*G111</f>
        <v>555.52</v>
      </c>
      <c r="I111" s="718"/>
      <c r="J111" s="719"/>
      <c r="K111" s="335"/>
      <c r="L111" s="257"/>
      <c r="M111" s="718" t="s">
        <v>79</v>
      </c>
      <c r="N111" s="719">
        <v>1</v>
      </c>
      <c r="O111" s="335">
        <v>555.52</v>
      </c>
      <c r="P111" s="257">
        <f t="shared" si="147"/>
        <v>555.52</v>
      </c>
      <c r="Q111" s="743">
        <f>+T111+V111+X111+Z111+AB111+AD111+AF111+AH111+AJ111+AL111+AN111+AP111</f>
        <v>1</v>
      </c>
      <c r="R111" s="261">
        <f>G111*Q111</f>
        <v>555.52</v>
      </c>
      <c r="S111" s="337">
        <f t="shared" si="149"/>
        <v>1</v>
      </c>
      <c r="T111" s="721"/>
      <c r="U111" s="257">
        <f>$G111*T111</f>
        <v>0</v>
      </c>
      <c r="V111" s="720"/>
      <c r="W111" s="257">
        <f>$G111*V111</f>
        <v>0</v>
      </c>
      <c r="X111" s="720"/>
      <c r="Y111" s="257">
        <f>$G111*X111</f>
        <v>0</v>
      </c>
      <c r="Z111" s="720"/>
      <c r="AA111" s="257">
        <f>$G111*Z111</f>
        <v>0</v>
      </c>
      <c r="AB111" s="720"/>
      <c r="AC111" s="257">
        <f>$G111*AB111</f>
        <v>0</v>
      </c>
      <c r="AD111" s="731"/>
      <c r="AE111" s="257">
        <f>$G111*AD111</f>
        <v>0</v>
      </c>
      <c r="AF111" s="720"/>
      <c r="AG111" s="257">
        <f>$G111*AF111</f>
        <v>0</v>
      </c>
      <c r="AH111" s="720">
        <v>1</v>
      </c>
      <c r="AI111" s="257">
        <f>$G111*AH111</f>
        <v>555.52</v>
      </c>
      <c r="AJ111" s="720"/>
      <c r="AK111" s="257">
        <f>$G111*AJ111</f>
        <v>0</v>
      </c>
      <c r="AL111" s="720"/>
      <c r="AM111" s="257">
        <f>$G111*AL111</f>
        <v>0</v>
      </c>
      <c r="AN111" s="720"/>
      <c r="AO111" s="261">
        <f>$G111*AN111</f>
        <v>0</v>
      </c>
      <c r="AP111" s="426"/>
      <c r="AQ111" s="406">
        <f>$G111*AP111</f>
        <v>0</v>
      </c>
      <c r="AR111" s="426"/>
      <c r="AS111" s="406">
        <f>$G111*AR111</f>
        <v>0</v>
      </c>
      <c r="AT111" s="426"/>
      <c r="AU111" s="406">
        <f>$G111*AT111</f>
        <v>0</v>
      </c>
      <c r="AV111" s="426"/>
      <c r="AW111" s="406">
        <f>$G111*AV111</f>
        <v>0</v>
      </c>
      <c r="AX111" s="426"/>
      <c r="AY111" s="406">
        <f>$G111*AX111</f>
        <v>0</v>
      </c>
      <c r="AZ111" s="426"/>
      <c r="BA111" s="406">
        <f>$G111*AZ111</f>
        <v>0</v>
      </c>
      <c r="BB111" s="426"/>
      <c r="BC111" s="406">
        <f>$G111*BB111</f>
        <v>0</v>
      </c>
      <c r="BD111" s="426"/>
      <c r="BE111" s="406">
        <f>$G111*BD111</f>
        <v>0</v>
      </c>
      <c r="BF111" s="426"/>
      <c r="BG111" s="406">
        <f>$G111*BF111</f>
        <v>0</v>
      </c>
      <c r="BH111" s="426"/>
      <c r="BI111" s="406">
        <f>$G111*BH111</f>
        <v>0</v>
      </c>
      <c r="BJ111" s="426"/>
      <c r="BK111" s="406">
        <f>$G111*BJ111</f>
        <v>0</v>
      </c>
      <c r="BL111" s="724"/>
      <c r="BM111" s="406">
        <f>$G111*BL111</f>
        <v>0</v>
      </c>
      <c r="BN111" s="426"/>
      <c r="BO111" s="406">
        <f>$G111*BN111</f>
        <v>0</v>
      </c>
      <c r="BP111" s="426"/>
      <c r="BQ111" s="406">
        <f>$G111*BP111</f>
        <v>0</v>
      </c>
      <c r="BR111" s="426"/>
      <c r="BS111" s="406">
        <f>$G111*BR111</f>
        <v>0</v>
      </c>
      <c r="BT111" s="724"/>
      <c r="BU111" s="391">
        <f>$G111*BT111</f>
        <v>0</v>
      </c>
      <c r="BV111" s="380">
        <f t="shared" si="150"/>
        <v>0</v>
      </c>
      <c r="BW111" s="720">
        <f>Q111+BT111</f>
        <v>1</v>
      </c>
      <c r="BX111" s="257">
        <f>$G111*BW111</f>
        <v>555.52</v>
      </c>
      <c r="BY111" s="337">
        <f t="shared" si="151"/>
        <v>1</v>
      </c>
      <c r="BZ111" s="720">
        <f>F111-BW111</f>
        <v>0</v>
      </c>
      <c r="CA111" s="257">
        <f t="shared" si="148"/>
        <v>0</v>
      </c>
    </row>
    <row r="112" spans="2:82" s="19" customFormat="1" ht="15" customHeight="1" outlineLevel="2" x14ac:dyDescent="0.25">
      <c r="B112" s="930" t="s">
        <v>256</v>
      </c>
      <c r="C112" s="931"/>
      <c r="D112" s="725" t="s">
        <v>220</v>
      </c>
      <c r="E112" s="726"/>
      <c r="F112" s="347"/>
      <c r="G112" s="348"/>
      <c r="H112" s="349">
        <f>SUM(H113:H126)</f>
        <v>1788631.6199999996</v>
      </c>
      <c r="I112" s="726"/>
      <c r="J112" s="347"/>
      <c r="K112" s="348"/>
      <c r="L112" s="349">
        <f>SUM(L113:L126)</f>
        <v>0</v>
      </c>
      <c r="M112" s="726"/>
      <c r="N112" s="347"/>
      <c r="O112" s="348"/>
      <c r="P112" s="349">
        <f>SUM(P113:P126)</f>
        <v>1788631.6199999996</v>
      </c>
      <c r="Q112" s="350"/>
      <c r="R112" s="350">
        <f>SUM(R113:R126)</f>
        <v>826210.47400000005</v>
      </c>
      <c r="S112" s="351">
        <f t="shared" si="149"/>
        <v>0.46192321815265697</v>
      </c>
      <c r="T112" s="727"/>
      <c r="U112" s="350">
        <f>SUM(U113:U126)</f>
        <v>0</v>
      </c>
      <c r="V112" s="728"/>
      <c r="W112" s="350">
        <f>SUM(W113:W126)</f>
        <v>0</v>
      </c>
      <c r="X112" s="728"/>
      <c r="Y112" s="350">
        <f>SUM(Y113:Y126)</f>
        <v>0</v>
      </c>
      <c r="Z112" s="728"/>
      <c r="AA112" s="350">
        <f>SUM(AA113:AA126)</f>
        <v>0</v>
      </c>
      <c r="AB112" s="728"/>
      <c r="AC112" s="350">
        <f>SUM(AC113:AC126)</f>
        <v>0</v>
      </c>
      <c r="AD112" s="727"/>
      <c r="AE112" s="350">
        <f>SUM(AE113:AE126)</f>
        <v>0</v>
      </c>
      <c r="AF112" s="728"/>
      <c r="AG112" s="350">
        <f>SUM(AG113:AG126)</f>
        <v>0</v>
      </c>
      <c r="AH112" s="728"/>
      <c r="AI112" s="350">
        <f>SUM(AI113:AI126)</f>
        <v>0</v>
      </c>
      <c r="AJ112" s="728"/>
      <c r="AK112" s="350">
        <f>SUM(AK113:AK126)</f>
        <v>0</v>
      </c>
      <c r="AL112" s="728"/>
      <c r="AM112" s="350">
        <f>SUM(AM113:AM126)</f>
        <v>0</v>
      </c>
      <c r="AN112" s="728"/>
      <c r="AO112" s="350">
        <f>SUM(AO113:AO126)</f>
        <v>0</v>
      </c>
      <c r="AP112" s="425"/>
      <c r="AQ112" s="350">
        <f>SUM(AQ113:AQ126)</f>
        <v>0</v>
      </c>
      <c r="AR112" s="425"/>
      <c r="AS112" s="350">
        <f>SUM(AS113:AS126)</f>
        <v>0</v>
      </c>
      <c r="AT112" s="425"/>
      <c r="AU112" s="350">
        <f>SUM(AU113:AU126)</f>
        <v>0</v>
      </c>
      <c r="AV112" s="425"/>
      <c r="AW112" s="350">
        <f>SUM(AW113:AW126)</f>
        <v>0</v>
      </c>
      <c r="AX112" s="425"/>
      <c r="AY112" s="350">
        <f>SUM(AY113:AY126)</f>
        <v>108096.7475</v>
      </c>
      <c r="AZ112" s="425"/>
      <c r="BA112" s="350">
        <f>SUM(BA113:BA126)</f>
        <v>216193.495</v>
      </c>
      <c r="BB112" s="425"/>
      <c r="BC112" s="350">
        <f>SUM(BC113:BC126)</f>
        <v>0</v>
      </c>
      <c r="BD112" s="425"/>
      <c r="BE112" s="350">
        <f>SUM(BE113:BE126)</f>
        <v>125986.61549999999</v>
      </c>
      <c r="BF112" s="425"/>
      <c r="BG112" s="350">
        <f>SUM(BG113:BG126)</f>
        <v>134884.2585</v>
      </c>
      <c r="BH112" s="425"/>
      <c r="BI112" s="350">
        <f>SUM(BI113:BI126)</f>
        <v>123782.10249999999</v>
      </c>
      <c r="BJ112" s="425"/>
      <c r="BK112" s="350">
        <f>SUM(BK113:BK126)</f>
        <v>0</v>
      </c>
      <c r="BL112" s="729"/>
      <c r="BM112" s="350">
        <f>SUM(BM113:BM126)</f>
        <v>0</v>
      </c>
      <c r="BN112" s="425"/>
      <c r="BO112" s="350">
        <f>SUM(BO113:BO126)</f>
        <v>117267.255</v>
      </c>
      <c r="BP112" s="425"/>
      <c r="BQ112" s="350">
        <f>SUM(BQ113:BQ126)</f>
        <v>0</v>
      </c>
      <c r="BR112" s="425"/>
      <c r="BS112" s="350">
        <f>SUM(BS113:BS126)</f>
        <v>0</v>
      </c>
      <c r="BT112" s="729"/>
      <c r="BU112" s="389">
        <f>SUM(BU113:BU126)</f>
        <v>123782.10249999999</v>
      </c>
      <c r="BV112" s="379">
        <f t="shared" si="150"/>
        <v>6.9204916829100904E-2</v>
      </c>
      <c r="BW112" s="728"/>
      <c r="BX112" s="350">
        <f>SUM(BX113:BX126)</f>
        <v>949992.57650000008</v>
      </c>
      <c r="BY112" s="351">
        <f t="shared" si="151"/>
        <v>0.53112813498175793</v>
      </c>
      <c r="BZ112" s="728"/>
      <c r="CA112" s="350">
        <f>SUM(CA113:CA126)</f>
        <v>838639.04349999991</v>
      </c>
      <c r="CD112" s="52"/>
    </row>
    <row r="113" spans="2:79" s="15" customFormat="1" ht="120" outlineLevel="3" x14ac:dyDescent="0.2">
      <c r="B113" s="715"/>
      <c r="C113" s="716"/>
      <c r="D113" s="730" t="s">
        <v>198</v>
      </c>
      <c r="E113" s="718" t="s">
        <v>79</v>
      </c>
      <c r="F113" s="719">
        <v>1</v>
      </c>
      <c r="G113" s="335">
        <v>113786.05</v>
      </c>
      <c r="H113" s="257">
        <f>F113*G113</f>
        <v>113786.05</v>
      </c>
      <c r="I113" s="718"/>
      <c r="J113" s="719"/>
      <c r="K113" s="335"/>
      <c r="L113" s="257"/>
      <c r="M113" s="718" t="s">
        <v>79</v>
      </c>
      <c r="N113" s="719">
        <v>1</v>
      </c>
      <c r="O113" s="335">
        <v>113786.05</v>
      </c>
      <c r="P113" s="257">
        <f>N113*O113</f>
        <v>113786.05</v>
      </c>
      <c r="Q113" s="720">
        <f t="shared" ref="Q113:Q126" si="152">+T113+V113+X113+Z113+AB113+AD113+AF113+AH113+AJ113+AL113+AN113+AP113+AR113+AT113+AV113+AX113+AZ113+BB113+BD113+BF113+BH113+BJ113+BL113+BN113+BP113</f>
        <v>0.95</v>
      </c>
      <c r="R113" s="261">
        <f>$G113*Q113</f>
        <v>108096.7475</v>
      </c>
      <c r="S113" s="337">
        <f t="shared" si="149"/>
        <v>0.95</v>
      </c>
      <c r="T113" s="721"/>
      <c r="U113" s="257">
        <f>$G113*T113</f>
        <v>0</v>
      </c>
      <c r="V113" s="720"/>
      <c r="W113" s="257">
        <f>$G113*V113</f>
        <v>0</v>
      </c>
      <c r="X113" s="720"/>
      <c r="Y113" s="257">
        <f t="shared" ref="Y113:Y126" si="153">$G113*X113</f>
        <v>0</v>
      </c>
      <c r="Z113" s="720"/>
      <c r="AA113" s="257">
        <f t="shared" ref="AA113:AA126" si="154">$G113*Z113</f>
        <v>0</v>
      </c>
      <c r="AB113" s="720"/>
      <c r="AC113" s="257">
        <f t="shared" ref="AC113:AC126" si="155">$G113*AB113</f>
        <v>0</v>
      </c>
      <c r="AD113" s="731"/>
      <c r="AE113" s="257">
        <f>$G113*AD113</f>
        <v>0</v>
      </c>
      <c r="AF113" s="720"/>
      <c r="AG113" s="257">
        <f>$G113*AF113</f>
        <v>0</v>
      </c>
      <c r="AH113" s="720"/>
      <c r="AI113" s="257">
        <f>$G113*AH113</f>
        <v>0</v>
      </c>
      <c r="AJ113" s="720"/>
      <c r="AK113" s="257">
        <f>$G113*AJ113</f>
        <v>0</v>
      </c>
      <c r="AL113" s="720"/>
      <c r="AM113" s="257">
        <f>$G113*AL113</f>
        <v>0</v>
      </c>
      <c r="AN113" s="720"/>
      <c r="AO113" s="261">
        <f t="shared" ref="AO113:AO126" si="156">$G113*AN113</f>
        <v>0</v>
      </c>
      <c r="AP113" s="426"/>
      <c r="AQ113" s="406">
        <f t="shared" ref="AQ113:AQ126" si="157">$G113*AP113</f>
        <v>0</v>
      </c>
      <c r="AR113" s="426"/>
      <c r="AS113" s="406">
        <f t="shared" ref="AS113:AS126" si="158">$G113*AR113</f>
        <v>0</v>
      </c>
      <c r="AT113" s="426"/>
      <c r="AU113" s="406">
        <f t="shared" ref="AU113:AU126" si="159">$G113*AT113</f>
        <v>0</v>
      </c>
      <c r="AV113" s="426"/>
      <c r="AW113" s="406">
        <f t="shared" ref="AW113:AW126" si="160">$G113*AV113</f>
        <v>0</v>
      </c>
      <c r="AX113" s="426">
        <v>0.95</v>
      </c>
      <c r="AY113" s="406">
        <f t="shared" ref="AY113:AY126" si="161">$G113*AX113</f>
        <v>108096.7475</v>
      </c>
      <c r="AZ113" s="426"/>
      <c r="BA113" s="406">
        <f t="shared" ref="BA113:BA126" si="162">$G113*AZ113</f>
        <v>0</v>
      </c>
      <c r="BB113" s="426"/>
      <c r="BC113" s="406">
        <f t="shared" ref="BC113:BC126" si="163">$G113*BB113</f>
        <v>0</v>
      </c>
      <c r="BD113" s="426"/>
      <c r="BE113" s="406">
        <f t="shared" ref="BE113:BE126" si="164">$G113*BD113</f>
        <v>0</v>
      </c>
      <c r="BF113" s="426"/>
      <c r="BG113" s="406">
        <f t="shared" ref="BG113:BG126" si="165">$G113*BF113</f>
        <v>0</v>
      </c>
      <c r="BH113" s="426"/>
      <c r="BI113" s="406">
        <f t="shared" ref="BI113:BI126" si="166">$G113*BH113</f>
        <v>0</v>
      </c>
      <c r="BJ113" s="426"/>
      <c r="BK113" s="406">
        <f t="shared" ref="BK113:BK126" si="167">$G113*BJ113</f>
        <v>0</v>
      </c>
      <c r="BL113" s="724"/>
      <c r="BM113" s="406">
        <f t="shared" ref="BM113:BM126" si="168">$G113*BL113</f>
        <v>0</v>
      </c>
      <c r="BN113" s="426"/>
      <c r="BO113" s="406">
        <f t="shared" ref="BO113:BO126" si="169">$G113*BN113</f>
        <v>0</v>
      </c>
      <c r="BP113" s="426"/>
      <c r="BQ113" s="406">
        <f t="shared" ref="BQ113:BQ126" si="170">$G113*BP113</f>
        <v>0</v>
      </c>
      <c r="BR113" s="426"/>
      <c r="BS113" s="406">
        <f t="shared" ref="BS113:BS126" si="171">$G113*BR113</f>
        <v>0</v>
      </c>
      <c r="BT113" s="724"/>
      <c r="BU113" s="391">
        <f t="shared" ref="BU113:BU126" si="172">$G113*BT113</f>
        <v>0</v>
      </c>
      <c r="BV113" s="380">
        <f t="shared" si="150"/>
        <v>0</v>
      </c>
      <c r="BW113" s="720">
        <f t="shared" ref="BW113:BW126" si="173">Q113+BT113</f>
        <v>0.95</v>
      </c>
      <c r="BX113" s="257">
        <f t="shared" ref="BX113:BX126" si="174">$G113*BW113</f>
        <v>108096.7475</v>
      </c>
      <c r="BY113" s="337">
        <f t="shared" si="151"/>
        <v>0.95</v>
      </c>
      <c r="BZ113" s="720">
        <f t="shared" ref="BZ113:BZ126" si="175">F113-BW113</f>
        <v>5.0000000000000044E-2</v>
      </c>
      <c r="CA113" s="257">
        <f t="shared" ref="CA113:CA126" si="176">$G113*BZ113</f>
        <v>5689.3025000000052</v>
      </c>
    </row>
    <row r="114" spans="2:79" s="15" customFormat="1" ht="81" customHeight="1" outlineLevel="3" x14ac:dyDescent="0.2">
      <c r="B114" s="715"/>
      <c r="C114" s="716"/>
      <c r="D114" s="730" t="s">
        <v>199</v>
      </c>
      <c r="E114" s="718" t="s">
        <v>79</v>
      </c>
      <c r="F114" s="719">
        <v>1</v>
      </c>
      <c r="G114" s="335">
        <v>113786.05</v>
      </c>
      <c r="H114" s="257">
        <f>F114*G114</f>
        <v>113786.05</v>
      </c>
      <c r="I114" s="718"/>
      <c r="J114" s="719"/>
      <c r="K114" s="335"/>
      <c r="L114" s="257"/>
      <c r="M114" s="718" t="s">
        <v>79</v>
      </c>
      <c r="N114" s="719">
        <v>1</v>
      </c>
      <c r="O114" s="335">
        <v>113786.05</v>
      </c>
      <c r="P114" s="257">
        <f t="shared" ref="P114:P126" si="177">N114*O114</f>
        <v>113786.05</v>
      </c>
      <c r="Q114" s="720">
        <f t="shared" si="152"/>
        <v>0.95</v>
      </c>
      <c r="R114" s="261">
        <f t="shared" ref="R114:R126" si="178">$G114*Q114</f>
        <v>108096.7475</v>
      </c>
      <c r="S114" s="337">
        <f t="shared" si="149"/>
        <v>0.95</v>
      </c>
      <c r="T114" s="721"/>
      <c r="U114" s="257">
        <f t="shared" ref="U114:W126" si="179">$G114*T114</f>
        <v>0</v>
      </c>
      <c r="V114" s="720"/>
      <c r="W114" s="257">
        <f t="shared" si="179"/>
        <v>0</v>
      </c>
      <c r="X114" s="720"/>
      <c r="Y114" s="257">
        <f t="shared" si="153"/>
        <v>0</v>
      </c>
      <c r="Z114" s="720"/>
      <c r="AA114" s="257">
        <f t="shared" si="154"/>
        <v>0</v>
      </c>
      <c r="AB114" s="720"/>
      <c r="AC114" s="257">
        <f t="shared" si="155"/>
        <v>0</v>
      </c>
      <c r="AD114" s="731"/>
      <c r="AE114" s="257">
        <f t="shared" ref="AE114:AE126" si="180">$G114*AD114</f>
        <v>0</v>
      </c>
      <c r="AF114" s="720"/>
      <c r="AG114" s="257">
        <f t="shared" ref="AG114:AG126" si="181">$G114*AF114</f>
        <v>0</v>
      </c>
      <c r="AH114" s="720"/>
      <c r="AI114" s="257">
        <f t="shared" ref="AI114:AI126" si="182">$G114*AH114</f>
        <v>0</v>
      </c>
      <c r="AJ114" s="720"/>
      <c r="AK114" s="257">
        <f t="shared" ref="AK114:AK126" si="183">$G114*AJ114</f>
        <v>0</v>
      </c>
      <c r="AL114" s="720"/>
      <c r="AM114" s="257">
        <f t="shared" ref="AM114:AM126" si="184">$G114*AL114</f>
        <v>0</v>
      </c>
      <c r="AN114" s="720"/>
      <c r="AO114" s="261">
        <f t="shared" si="156"/>
        <v>0</v>
      </c>
      <c r="AP114" s="426"/>
      <c r="AQ114" s="406">
        <f t="shared" si="157"/>
        <v>0</v>
      </c>
      <c r="AR114" s="426"/>
      <c r="AS114" s="406">
        <f t="shared" si="158"/>
        <v>0</v>
      </c>
      <c r="AT114" s="426"/>
      <c r="AU114" s="406">
        <f t="shared" si="159"/>
        <v>0</v>
      </c>
      <c r="AV114" s="426"/>
      <c r="AW114" s="406">
        <f t="shared" si="160"/>
        <v>0</v>
      </c>
      <c r="AX114" s="426"/>
      <c r="AY114" s="406">
        <f t="shared" si="161"/>
        <v>0</v>
      </c>
      <c r="AZ114" s="426">
        <v>0.95</v>
      </c>
      <c r="BA114" s="406">
        <f t="shared" si="162"/>
        <v>108096.7475</v>
      </c>
      <c r="BB114" s="426"/>
      <c r="BC114" s="406">
        <f t="shared" si="163"/>
        <v>0</v>
      </c>
      <c r="BD114" s="426"/>
      <c r="BE114" s="406">
        <f t="shared" si="164"/>
        <v>0</v>
      </c>
      <c r="BF114" s="426"/>
      <c r="BG114" s="406">
        <f t="shared" si="165"/>
        <v>0</v>
      </c>
      <c r="BH114" s="426"/>
      <c r="BI114" s="406">
        <f t="shared" si="166"/>
        <v>0</v>
      </c>
      <c r="BJ114" s="426"/>
      <c r="BK114" s="406">
        <f t="shared" si="167"/>
        <v>0</v>
      </c>
      <c r="BL114" s="724"/>
      <c r="BM114" s="406">
        <f t="shared" si="168"/>
        <v>0</v>
      </c>
      <c r="BN114" s="426"/>
      <c r="BO114" s="406">
        <f t="shared" si="169"/>
        <v>0</v>
      </c>
      <c r="BP114" s="426"/>
      <c r="BQ114" s="406">
        <f t="shared" si="170"/>
        <v>0</v>
      </c>
      <c r="BR114" s="426"/>
      <c r="BS114" s="406">
        <f t="shared" si="171"/>
        <v>0</v>
      </c>
      <c r="BT114" s="724"/>
      <c r="BU114" s="391">
        <f t="shared" si="172"/>
        <v>0</v>
      </c>
      <c r="BV114" s="380">
        <f t="shared" si="150"/>
        <v>0</v>
      </c>
      <c r="BW114" s="720">
        <f t="shared" si="173"/>
        <v>0.95</v>
      </c>
      <c r="BX114" s="257">
        <f t="shared" si="174"/>
        <v>108096.7475</v>
      </c>
      <c r="BY114" s="337">
        <f t="shared" si="151"/>
        <v>0.95</v>
      </c>
      <c r="BZ114" s="720">
        <f t="shared" si="175"/>
        <v>5.0000000000000044E-2</v>
      </c>
      <c r="CA114" s="257">
        <f t="shared" si="176"/>
        <v>5689.3025000000052</v>
      </c>
    </row>
    <row r="115" spans="2:79" s="15" customFormat="1" ht="120" outlineLevel="3" x14ac:dyDescent="0.2">
      <c r="B115" s="715"/>
      <c r="C115" s="716"/>
      <c r="D115" s="730" t="s">
        <v>200</v>
      </c>
      <c r="E115" s="718" t="s">
        <v>79</v>
      </c>
      <c r="F115" s="719">
        <v>1</v>
      </c>
      <c r="G115" s="335">
        <v>113786.05</v>
      </c>
      <c r="H115" s="257">
        <f>F115*G115</f>
        <v>113786.05</v>
      </c>
      <c r="I115" s="718"/>
      <c r="J115" s="719"/>
      <c r="K115" s="335"/>
      <c r="L115" s="257"/>
      <c r="M115" s="718" t="s">
        <v>79</v>
      </c>
      <c r="N115" s="719">
        <v>1</v>
      </c>
      <c r="O115" s="335">
        <v>113786.05</v>
      </c>
      <c r="P115" s="257">
        <f t="shared" si="177"/>
        <v>113786.05</v>
      </c>
      <c r="Q115" s="720">
        <f t="shared" si="152"/>
        <v>0.95</v>
      </c>
      <c r="R115" s="261">
        <f t="shared" si="178"/>
        <v>108096.7475</v>
      </c>
      <c r="S115" s="337">
        <f t="shared" si="149"/>
        <v>0.95</v>
      </c>
      <c r="T115" s="721"/>
      <c r="U115" s="257">
        <f t="shared" si="179"/>
        <v>0</v>
      </c>
      <c r="V115" s="720"/>
      <c r="W115" s="257">
        <f t="shared" si="179"/>
        <v>0</v>
      </c>
      <c r="X115" s="720"/>
      <c r="Y115" s="257">
        <f t="shared" si="153"/>
        <v>0</v>
      </c>
      <c r="Z115" s="720"/>
      <c r="AA115" s="257">
        <f t="shared" si="154"/>
        <v>0</v>
      </c>
      <c r="AB115" s="720"/>
      <c r="AC115" s="257">
        <f t="shared" si="155"/>
        <v>0</v>
      </c>
      <c r="AD115" s="731"/>
      <c r="AE115" s="257">
        <f t="shared" si="180"/>
        <v>0</v>
      </c>
      <c r="AF115" s="720"/>
      <c r="AG115" s="257">
        <f t="shared" si="181"/>
        <v>0</v>
      </c>
      <c r="AH115" s="720"/>
      <c r="AI115" s="257">
        <f t="shared" si="182"/>
        <v>0</v>
      </c>
      <c r="AJ115" s="720"/>
      <c r="AK115" s="257">
        <f t="shared" si="183"/>
        <v>0</v>
      </c>
      <c r="AL115" s="720"/>
      <c r="AM115" s="257">
        <f t="shared" si="184"/>
        <v>0</v>
      </c>
      <c r="AN115" s="720"/>
      <c r="AO115" s="261">
        <f t="shared" si="156"/>
        <v>0</v>
      </c>
      <c r="AP115" s="426"/>
      <c r="AQ115" s="406">
        <f t="shared" si="157"/>
        <v>0</v>
      </c>
      <c r="AR115" s="426"/>
      <c r="AS115" s="406">
        <f t="shared" si="158"/>
        <v>0</v>
      </c>
      <c r="AT115" s="426"/>
      <c r="AU115" s="406">
        <f t="shared" si="159"/>
        <v>0</v>
      </c>
      <c r="AV115" s="426"/>
      <c r="AW115" s="406">
        <f t="shared" si="160"/>
        <v>0</v>
      </c>
      <c r="AX115" s="426"/>
      <c r="AY115" s="406">
        <f t="shared" si="161"/>
        <v>0</v>
      </c>
      <c r="AZ115" s="426">
        <v>0.95</v>
      </c>
      <c r="BA115" s="406">
        <f t="shared" si="162"/>
        <v>108096.7475</v>
      </c>
      <c r="BB115" s="426"/>
      <c r="BC115" s="406">
        <f t="shared" si="163"/>
        <v>0</v>
      </c>
      <c r="BD115" s="426"/>
      <c r="BE115" s="406">
        <f t="shared" si="164"/>
        <v>0</v>
      </c>
      <c r="BF115" s="426"/>
      <c r="BG115" s="406">
        <f t="shared" si="165"/>
        <v>0</v>
      </c>
      <c r="BH115" s="426"/>
      <c r="BI115" s="406">
        <f t="shared" si="166"/>
        <v>0</v>
      </c>
      <c r="BJ115" s="426"/>
      <c r="BK115" s="406">
        <f t="shared" si="167"/>
        <v>0</v>
      </c>
      <c r="BL115" s="724"/>
      <c r="BM115" s="406">
        <f t="shared" si="168"/>
        <v>0</v>
      </c>
      <c r="BN115" s="426"/>
      <c r="BO115" s="406">
        <f t="shared" si="169"/>
        <v>0</v>
      </c>
      <c r="BP115" s="426"/>
      <c r="BQ115" s="406">
        <f t="shared" si="170"/>
        <v>0</v>
      </c>
      <c r="BR115" s="426"/>
      <c r="BS115" s="406">
        <f t="shared" si="171"/>
        <v>0</v>
      </c>
      <c r="BT115" s="745"/>
      <c r="BU115" s="391">
        <f t="shared" si="172"/>
        <v>0</v>
      </c>
      <c r="BV115" s="380">
        <f t="shared" si="150"/>
        <v>0</v>
      </c>
      <c r="BW115" s="720">
        <f t="shared" si="173"/>
        <v>0.95</v>
      </c>
      <c r="BX115" s="257">
        <f t="shared" si="174"/>
        <v>108096.7475</v>
      </c>
      <c r="BY115" s="337">
        <f t="shared" si="151"/>
        <v>0.95</v>
      </c>
      <c r="BZ115" s="720">
        <f t="shared" si="175"/>
        <v>5.0000000000000044E-2</v>
      </c>
      <c r="CA115" s="257">
        <f t="shared" si="176"/>
        <v>5689.3025000000052</v>
      </c>
    </row>
    <row r="116" spans="2:79" s="15" customFormat="1" ht="120" outlineLevel="3" x14ac:dyDescent="0.2">
      <c r="B116" s="715"/>
      <c r="C116" s="716"/>
      <c r="D116" s="730" t="s">
        <v>201</v>
      </c>
      <c r="E116" s="718" t="s">
        <v>79</v>
      </c>
      <c r="F116" s="719">
        <v>1</v>
      </c>
      <c r="G116" s="335">
        <v>132617.49</v>
      </c>
      <c r="H116" s="257">
        <f>F116*G116</f>
        <v>132617.49</v>
      </c>
      <c r="I116" s="718"/>
      <c r="J116" s="719"/>
      <c r="K116" s="335"/>
      <c r="L116" s="257"/>
      <c r="M116" s="718" t="s">
        <v>79</v>
      </c>
      <c r="N116" s="719">
        <v>1</v>
      </c>
      <c r="O116" s="335">
        <v>132617.49</v>
      </c>
      <c r="P116" s="257">
        <f t="shared" si="177"/>
        <v>132617.49</v>
      </c>
      <c r="Q116" s="720">
        <f t="shared" si="152"/>
        <v>0.95</v>
      </c>
      <c r="R116" s="261">
        <f t="shared" si="178"/>
        <v>125986.61549999999</v>
      </c>
      <c r="S116" s="337">
        <f t="shared" si="149"/>
        <v>0.95</v>
      </c>
      <c r="T116" s="721"/>
      <c r="U116" s="257">
        <f t="shared" si="179"/>
        <v>0</v>
      </c>
      <c r="V116" s="720"/>
      <c r="W116" s="257">
        <f t="shared" si="179"/>
        <v>0</v>
      </c>
      <c r="X116" s="720"/>
      <c r="Y116" s="257">
        <f t="shared" si="153"/>
        <v>0</v>
      </c>
      <c r="Z116" s="720"/>
      <c r="AA116" s="257">
        <f t="shared" si="154"/>
        <v>0</v>
      </c>
      <c r="AB116" s="720"/>
      <c r="AC116" s="257">
        <f t="shared" si="155"/>
        <v>0</v>
      </c>
      <c r="AD116" s="731"/>
      <c r="AE116" s="257">
        <f t="shared" si="180"/>
        <v>0</v>
      </c>
      <c r="AF116" s="720"/>
      <c r="AG116" s="257">
        <f t="shared" si="181"/>
        <v>0</v>
      </c>
      <c r="AH116" s="720"/>
      <c r="AI116" s="257">
        <f t="shared" si="182"/>
        <v>0</v>
      </c>
      <c r="AJ116" s="720"/>
      <c r="AK116" s="257">
        <f t="shared" si="183"/>
        <v>0</v>
      </c>
      <c r="AL116" s="720"/>
      <c r="AM116" s="257">
        <f t="shared" si="184"/>
        <v>0</v>
      </c>
      <c r="AN116" s="720"/>
      <c r="AO116" s="261">
        <f t="shared" si="156"/>
        <v>0</v>
      </c>
      <c r="AP116" s="426"/>
      <c r="AQ116" s="406">
        <f t="shared" si="157"/>
        <v>0</v>
      </c>
      <c r="AR116" s="426"/>
      <c r="AS116" s="406">
        <f t="shared" si="158"/>
        <v>0</v>
      </c>
      <c r="AT116" s="426"/>
      <c r="AU116" s="406">
        <f t="shared" si="159"/>
        <v>0</v>
      </c>
      <c r="AV116" s="426"/>
      <c r="AW116" s="406">
        <f t="shared" si="160"/>
        <v>0</v>
      </c>
      <c r="AX116" s="426"/>
      <c r="AY116" s="406">
        <f t="shared" si="161"/>
        <v>0</v>
      </c>
      <c r="AZ116" s="426"/>
      <c r="BA116" s="406">
        <f t="shared" si="162"/>
        <v>0</v>
      </c>
      <c r="BB116" s="426"/>
      <c r="BC116" s="406">
        <f t="shared" si="163"/>
        <v>0</v>
      </c>
      <c r="BD116" s="426">
        <v>0.95</v>
      </c>
      <c r="BE116" s="406">
        <f t="shared" si="164"/>
        <v>125986.61549999999</v>
      </c>
      <c r="BF116" s="426"/>
      <c r="BG116" s="406">
        <f t="shared" si="165"/>
        <v>0</v>
      </c>
      <c r="BH116" s="426"/>
      <c r="BI116" s="406">
        <f t="shared" si="166"/>
        <v>0</v>
      </c>
      <c r="BJ116" s="426"/>
      <c r="BK116" s="406">
        <f t="shared" si="167"/>
        <v>0</v>
      </c>
      <c r="BL116" s="724"/>
      <c r="BM116" s="406">
        <f t="shared" si="168"/>
        <v>0</v>
      </c>
      <c r="BN116" s="426"/>
      <c r="BO116" s="406">
        <f t="shared" si="169"/>
        <v>0</v>
      </c>
      <c r="BP116" s="426"/>
      <c r="BQ116" s="406">
        <f t="shared" si="170"/>
        <v>0</v>
      </c>
      <c r="BR116" s="426"/>
      <c r="BS116" s="406">
        <f t="shared" si="171"/>
        <v>0</v>
      </c>
      <c r="BT116" s="745"/>
      <c r="BU116" s="391">
        <f t="shared" si="172"/>
        <v>0</v>
      </c>
      <c r="BV116" s="380">
        <f t="shared" si="150"/>
        <v>0</v>
      </c>
      <c r="BW116" s="720">
        <f t="shared" si="173"/>
        <v>0.95</v>
      </c>
      <c r="BX116" s="257">
        <f t="shared" si="174"/>
        <v>125986.61549999999</v>
      </c>
      <c r="BY116" s="337">
        <f t="shared" si="151"/>
        <v>0.95</v>
      </c>
      <c r="BZ116" s="720">
        <f t="shared" si="175"/>
        <v>5.0000000000000044E-2</v>
      </c>
      <c r="CA116" s="257">
        <f t="shared" si="176"/>
        <v>6630.8745000000054</v>
      </c>
    </row>
    <row r="117" spans="2:79" s="15" customFormat="1" ht="120" outlineLevel="3" x14ac:dyDescent="0.2">
      <c r="B117" s="715"/>
      <c r="C117" s="716"/>
      <c r="D117" s="730" t="s">
        <v>202</v>
      </c>
      <c r="E117" s="718" t="s">
        <v>79</v>
      </c>
      <c r="F117" s="719">
        <v>1</v>
      </c>
      <c r="G117" s="335">
        <v>141983.43</v>
      </c>
      <c r="H117" s="257">
        <f t="shared" ref="H117:H122" si="185">F117*G117</f>
        <v>141983.43</v>
      </c>
      <c r="I117" s="718"/>
      <c r="J117" s="719"/>
      <c r="K117" s="335"/>
      <c r="L117" s="257"/>
      <c r="M117" s="718" t="s">
        <v>79</v>
      </c>
      <c r="N117" s="719">
        <v>1</v>
      </c>
      <c r="O117" s="335">
        <v>141983.43</v>
      </c>
      <c r="P117" s="257">
        <f t="shared" si="177"/>
        <v>141983.43</v>
      </c>
      <c r="Q117" s="720">
        <f t="shared" si="152"/>
        <v>0.95</v>
      </c>
      <c r="R117" s="261">
        <f t="shared" si="178"/>
        <v>134884.2585</v>
      </c>
      <c r="S117" s="337">
        <f t="shared" si="149"/>
        <v>0.95000000000000007</v>
      </c>
      <c r="T117" s="721"/>
      <c r="U117" s="257">
        <f t="shared" si="179"/>
        <v>0</v>
      </c>
      <c r="V117" s="720"/>
      <c r="W117" s="257">
        <f t="shared" si="179"/>
        <v>0</v>
      </c>
      <c r="X117" s="720"/>
      <c r="Y117" s="257">
        <f t="shared" si="153"/>
        <v>0</v>
      </c>
      <c r="Z117" s="720"/>
      <c r="AA117" s="257">
        <f t="shared" si="154"/>
        <v>0</v>
      </c>
      <c r="AB117" s="720"/>
      <c r="AC117" s="257">
        <f t="shared" si="155"/>
        <v>0</v>
      </c>
      <c r="AD117" s="731"/>
      <c r="AE117" s="257">
        <f t="shared" si="180"/>
        <v>0</v>
      </c>
      <c r="AF117" s="720"/>
      <c r="AG117" s="257">
        <f t="shared" si="181"/>
        <v>0</v>
      </c>
      <c r="AH117" s="720"/>
      <c r="AI117" s="257">
        <f t="shared" si="182"/>
        <v>0</v>
      </c>
      <c r="AJ117" s="720"/>
      <c r="AK117" s="257">
        <f t="shared" si="183"/>
        <v>0</v>
      </c>
      <c r="AL117" s="720"/>
      <c r="AM117" s="257">
        <f t="shared" si="184"/>
        <v>0</v>
      </c>
      <c r="AN117" s="720"/>
      <c r="AO117" s="261">
        <f t="shared" si="156"/>
        <v>0</v>
      </c>
      <c r="AP117" s="426"/>
      <c r="AQ117" s="406">
        <f t="shared" si="157"/>
        <v>0</v>
      </c>
      <c r="AR117" s="426"/>
      <c r="AS117" s="406">
        <f t="shared" si="158"/>
        <v>0</v>
      </c>
      <c r="AT117" s="426"/>
      <c r="AU117" s="406">
        <f t="shared" si="159"/>
        <v>0</v>
      </c>
      <c r="AV117" s="426"/>
      <c r="AW117" s="406">
        <f t="shared" si="160"/>
        <v>0</v>
      </c>
      <c r="AX117" s="426"/>
      <c r="AY117" s="406">
        <f t="shared" si="161"/>
        <v>0</v>
      </c>
      <c r="AZ117" s="426"/>
      <c r="BA117" s="406">
        <f t="shared" si="162"/>
        <v>0</v>
      </c>
      <c r="BB117" s="426"/>
      <c r="BC117" s="406">
        <f t="shared" si="163"/>
        <v>0</v>
      </c>
      <c r="BD117" s="426"/>
      <c r="BE117" s="406">
        <f t="shared" si="164"/>
        <v>0</v>
      </c>
      <c r="BF117" s="426">
        <v>0.95</v>
      </c>
      <c r="BG117" s="406">
        <f t="shared" si="165"/>
        <v>134884.2585</v>
      </c>
      <c r="BH117" s="426"/>
      <c r="BI117" s="406">
        <f t="shared" si="166"/>
        <v>0</v>
      </c>
      <c r="BJ117" s="426"/>
      <c r="BK117" s="406">
        <f t="shared" si="167"/>
        <v>0</v>
      </c>
      <c r="BL117" s="724"/>
      <c r="BM117" s="406">
        <f t="shared" si="168"/>
        <v>0</v>
      </c>
      <c r="BN117" s="426"/>
      <c r="BO117" s="406">
        <f t="shared" si="169"/>
        <v>0</v>
      </c>
      <c r="BP117" s="426"/>
      <c r="BQ117" s="406">
        <f t="shared" si="170"/>
        <v>0</v>
      </c>
      <c r="BR117" s="426"/>
      <c r="BS117" s="406">
        <f t="shared" si="171"/>
        <v>0</v>
      </c>
      <c r="BT117" s="724"/>
      <c r="BU117" s="391">
        <f t="shared" si="172"/>
        <v>0</v>
      </c>
      <c r="BV117" s="380">
        <f t="shared" si="150"/>
        <v>0</v>
      </c>
      <c r="BW117" s="720">
        <f t="shared" si="173"/>
        <v>0.95</v>
      </c>
      <c r="BX117" s="257">
        <f t="shared" si="174"/>
        <v>134884.2585</v>
      </c>
      <c r="BY117" s="337">
        <f t="shared" si="151"/>
        <v>0.95000000000000007</v>
      </c>
      <c r="BZ117" s="720">
        <f t="shared" si="175"/>
        <v>5.0000000000000044E-2</v>
      </c>
      <c r="CA117" s="257">
        <f t="shared" si="176"/>
        <v>7099.1715000000058</v>
      </c>
    </row>
    <row r="118" spans="2:79" s="15" customFormat="1" ht="120" outlineLevel="3" x14ac:dyDescent="0.2">
      <c r="B118" s="715"/>
      <c r="C118" s="716"/>
      <c r="D118" s="730" t="s">
        <v>203</v>
      </c>
      <c r="E118" s="718" t="s">
        <v>79</v>
      </c>
      <c r="F118" s="719">
        <v>1</v>
      </c>
      <c r="G118" s="335">
        <v>130296.95</v>
      </c>
      <c r="H118" s="257">
        <f t="shared" si="185"/>
        <v>130296.95</v>
      </c>
      <c r="I118" s="718"/>
      <c r="J118" s="719"/>
      <c r="K118" s="335"/>
      <c r="L118" s="257"/>
      <c r="M118" s="718" t="s">
        <v>79</v>
      </c>
      <c r="N118" s="719">
        <v>1</v>
      </c>
      <c r="O118" s="335">
        <v>130296.95</v>
      </c>
      <c r="P118" s="257">
        <f t="shared" si="177"/>
        <v>130296.95</v>
      </c>
      <c r="Q118" s="720">
        <f t="shared" si="152"/>
        <v>0.95</v>
      </c>
      <c r="R118" s="261">
        <f t="shared" si="178"/>
        <v>123782.10249999999</v>
      </c>
      <c r="S118" s="337">
        <f t="shared" si="149"/>
        <v>0.95</v>
      </c>
      <c r="T118" s="721"/>
      <c r="U118" s="257">
        <f t="shared" si="179"/>
        <v>0</v>
      </c>
      <c r="V118" s="720"/>
      <c r="W118" s="257">
        <f t="shared" si="179"/>
        <v>0</v>
      </c>
      <c r="X118" s="720"/>
      <c r="Y118" s="257">
        <f t="shared" si="153"/>
        <v>0</v>
      </c>
      <c r="Z118" s="720"/>
      <c r="AA118" s="257">
        <f t="shared" si="154"/>
        <v>0</v>
      </c>
      <c r="AB118" s="720"/>
      <c r="AC118" s="257">
        <f t="shared" si="155"/>
        <v>0</v>
      </c>
      <c r="AD118" s="731"/>
      <c r="AE118" s="257">
        <f t="shared" si="180"/>
        <v>0</v>
      </c>
      <c r="AF118" s="720"/>
      <c r="AG118" s="257">
        <f t="shared" si="181"/>
        <v>0</v>
      </c>
      <c r="AH118" s="720"/>
      <c r="AI118" s="257">
        <f t="shared" si="182"/>
        <v>0</v>
      </c>
      <c r="AJ118" s="720"/>
      <c r="AK118" s="257">
        <f t="shared" si="183"/>
        <v>0</v>
      </c>
      <c r="AL118" s="720"/>
      <c r="AM118" s="257">
        <f t="shared" si="184"/>
        <v>0</v>
      </c>
      <c r="AN118" s="720"/>
      <c r="AO118" s="261">
        <f t="shared" si="156"/>
        <v>0</v>
      </c>
      <c r="AP118" s="426"/>
      <c r="AQ118" s="406">
        <f t="shared" si="157"/>
        <v>0</v>
      </c>
      <c r="AR118" s="426"/>
      <c r="AS118" s="406">
        <f t="shared" si="158"/>
        <v>0</v>
      </c>
      <c r="AT118" s="426"/>
      <c r="AU118" s="406">
        <f t="shared" si="159"/>
        <v>0</v>
      </c>
      <c r="AV118" s="426"/>
      <c r="AW118" s="406">
        <f t="shared" si="160"/>
        <v>0</v>
      </c>
      <c r="AX118" s="426"/>
      <c r="AY118" s="406">
        <f t="shared" si="161"/>
        <v>0</v>
      </c>
      <c r="AZ118" s="426"/>
      <c r="BA118" s="406">
        <f t="shared" si="162"/>
        <v>0</v>
      </c>
      <c r="BB118" s="426"/>
      <c r="BC118" s="406">
        <f t="shared" si="163"/>
        <v>0</v>
      </c>
      <c r="BD118" s="426"/>
      <c r="BE118" s="406">
        <f t="shared" si="164"/>
        <v>0</v>
      </c>
      <c r="BF118" s="426"/>
      <c r="BG118" s="406">
        <f t="shared" si="165"/>
        <v>0</v>
      </c>
      <c r="BH118" s="426">
        <v>0.95</v>
      </c>
      <c r="BI118" s="406">
        <f t="shared" si="166"/>
        <v>123782.10249999999</v>
      </c>
      <c r="BJ118" s="426"/>
      <c r="BK118" s="406">
        <f t="shared" si="167"/>
        <v>0</v>
      </c>
      <c r="BL118" s="724"/>
      <c r="BM118" s="406">
        <f t="shared" si="168"/>
        <v>0</v>
      </c>
      <c r="BN118" s="426"/>
      <c r="BO118" s="406">
        <f t="shared" si="169"/>
        <v>0</v>
      </c>
      <c r="BP118" s="426"/>
      <c r="BQ118" s="406">
        <f t="shared" si="170"/>
        <v>0</v>
      </c>
      <c r="BR118" s="426"/>
      <c r="BS118" s="406">
        <f t="shared" si="171"/>
        <v>0</v>
      </c>
      <c r="BT118" s="724"/>
      <c r="BU118" s="391">
        <f t="shared" si="172"/>
        <v>0</v>
      </c>
      <c r="BV118" s="380">
        <f t="shared" si="150"/>
        <v>0</v>
      </c>
      <c r="BW118" s="720">
        <f t="shared" si="173"/>
        <v>0.95</v>
      </c>
      <c r="BX118" s="257">
        <f t="shared" si="174"/>
        <v>123782.10249999999</v>
      </c>
      <c r="BY118" s="337">
        <f t="shared" si="151"/>
        <v>0.95</v>
      </c>
      <c r="BZ118" s="720">
        <f t="shared" si="175"/>
        <v>5.0000000000000044E-2</v>
      </c>
      <c r="CA118" s="257">
        <f t="shared" si="176"/>
        <v>6514.8475000000053</v>
      </c>
    </row>
    <row r="119" spans="2:79" s="15" customFormat="1" ht="120" outlineLevel="3" x14ac:dyDescent="0.2">
      <c r="B119" s="330"/>
      <c r="C119" s="331"/>
      <c r="D119" s="332" t="s">
        <v>204</v>
      </c>
      <c r="E119" s="333" t="s">
        <v>79</v>
      </c>
      <c r="F119" s="334">
        <v>1</v>
      </c>
      <c r="G119" s="335">
        <v>130296.95</v>
      </c>
      <c r="H119" s="257">
        <f t="shared" si="185"/>
        <v>130296.95</v>
      </c>
      <c r="I119" s="333"/>
      <c r="J119" s="334"/>
      <c r="K119" s="335"/>
      <c r="L119" s="257"/>
      <c r="M119" s="333" t="s">
        <v>79</v>
      </c>
      <c r="N119" s="334">
        <v>1</v>
      </c>
      <c r="O119" s="335">
        <v>130296.95</v>
      </c>
      <c r="P119" s="257">
        <f t="shared" si="177"/>
        <v>130296.95</v>
      </c>
      <c r="Q119" s="336">
        <f>+T119+V119+X119+Z119+AB119+AD119+AF119+AH119+AJ119+AL119+AN119+AP119+AR119+AT119+AV119+AX119+AZ119+BB119+BD119+BF119+BH119+BJ119+BL119+BN119+BP119</f>
        <v>0.9</v>
      </c>
      <c r="R119" s="261">
        <f t="shared" si="178"/>
        <v>117267.255</v>
      </c>
      <c r="S119" s="337">
        <f t="shared" si="149"/>
        <v>0.9</v>
      </c>
      <c r="T119" s="338"/>
      <c r="U119" s="257">
        <f t="shared" si="179"/>
        <v>0</v>
      </c>
      <c r="V119" s="336"/>
      <c r="W119" s="257">
        <f t="shared" si="179"/>
        <v>0</v>
      </c>
      <c r="X119" s="336"/>
      <c r="Y119" s="257">
        <f t="shared" si="153"/>
        <v>0</v>
      </c>
      <c r="Z119" s="336"/>
      <c r="AA119" s="257">
        <f t="shared" si="154"/>
        <v>0</v>
      </c>
      <c r="AB119" s="336"/>
      <c r="AC119" s="257">
        <f t="shared" si="155"/>
        <v>0</v>
      </c>
      <c r="AD119" s="281"/>
      <c r="AE119" s="257">
        <f t="shared" si="180"/>
        <v>0</v>
      </c>
      <c r="AF119" s="336"/>
      <c r="AG119" s="257">
        <f t="shared" si="181"/>
        <v>0</v>
      </c>
      <c r="AH119" s="336"/>
      <c r="AI119" s="257">
        <f t="shared" si="182"/>
        <v>0</v>
      </c>
      <c r="AJ119" s="336"/>
      <c r="AK119" s="257">
        <f t="shared" si="183"/>
        <v>0</v>
      </c>
      <c r="AL119" s="336"/>
      <c r="AM119" s="257">
        <f t="shared" si="184"/>
        <v>0</v>
      </c>
      <c r="AN119" s="336"/>
      <c r="AO119" s="261">
        <f t="shared" si="156"/>
        <v>0</v>
      </c>
      <c r="AP119" s="426"/>
      <c r="AQ119" s="406">
        <f t="shared" si="157"/>
        <v>0</v>
      </c>
      <c r="AR119" s="426"/>
      <c r="AS119" s="406">
        <f t="shared" si="158"/>
        <v>0</v>
      </c>
      <c r="AT119" s="426"/>
      <c r="AU119" s="406">
        <f t="shared" si="159"/>
        <v>0</v>
      </c>
      <c r="AV119" s="426"/>
      <c r="AW119" s="406">
        <f t="shared" si="160"/>
        <v>0</v>
      </c>
      <c r="AX119" s="426"/>
      <c r="AY119" s="406">
        <f t="shared" si="161"/>
        <v>0</v>
      </c>
      <c r="AZ119" s="426"/>
      <c r="BA119" s="406">
        <f t="shared" si="162"/>
        <v>0</v>
      </c>
      <c r="BB119" s="426"/>
      <c r="BC119" s="406">
        <f t="shared" si="163"/>
        <v>0</v>
      </c>
      <c r="BD119" s="426"/>
      <c r="BE119" s="406">
        <f t="shared" si="164"/>
        <v>0</v>
      </c>
      <c r="BF119" s="426"/>
      <c r="BG119" s="406">
        <f t="shared" si="165"/>
        <v>0</v>
      </c>
      <c r="BH119" s="426"/>
      <c r="BI119" s="406">
        <f t="shared" si="166"/>
        <v>0</v>
      </c>
      <c r="BJ119" s="426"/>
      <c r="BK119" s="406">
        <f t="shared" si="167"/>
        <v>0</v>
      </c>
      <c r="BL119" s="390"/>
      <c r="BM119" s="406">
        <f t="shared" si="168"/>
        <v>0</v>
      </c>
      <c r="BN119" s="426">
        <v>0.9</v>
      </c>
      <c r="BO119" s="406">
        <f t="shared" si="169"/>
        <v>117267.255</v>
      </c>
      <c r="BP119" s="426"/>
      <c r="BQ119" s="406">
        <f t="shared" si="170"/>
        <v>0</v>
      </c>
      <c r="BR119" s="426"/>
      <c r="BS119" s="406">
        <f t="shared" si="171"/>
        <v>0</v>
      </c>
      <c r="BT119" s="390"/>
      <c r="BU119" s="391">
        <f t="shared" si="172"/>
        <v>0</v>
      </c>
      <c r="BV119" s="380">
        <f t="shared" si="150"/>
        <v>0</v>
      </c>
      <c r="BW119" s="336">
        <f t="shared" si="173"/>
        <v>0.9</v>
      </c>
      <c r="BX119" s="257">
        <f t="shared" si="174"/>
        <v>117267.255</v>
      </c>
      <c r="BY119" s="337">
        <f t="shared" si="151"/>
        <v>0.9</v>
      </c>
      <c r="BZ119" s="336">
        <f t="shared" si="175"/>
        <v>9.9999999999999978E-2</v>
      </c>
      <c r="CA119" s="257">
        <f t="shared" si="176"/>
        <v>13029.694999999996</v>
      </c>
    </row>
    <row r="120" spans="2:79" s="15" customFormat="1" ht="120" outlineLevel="3" x14ac:dyDescent="0.2">
      <c r="B120" s="604"/>
      <c r="C120" s="605"/>
      <c r="D120" s="606" t="s">
        <v>205</v>
      </c>
      <c r="E120" s="591" t="s">
        <v>79</v>
      </c>
      <c r="F120" s="592">
        <v>1</v>
      </c>
      <c r="G120" s="607">
        <v>130296.95</v>
      </c>
      <c r="H120" s="608">
        <f t="shared" si="185"/>
        <v>130296.95</v>
      </c>
      <c r="I120" s="591"/>
      <c r="J120" s="592"/>
      <c r="K120" s="607"/>
      <c r="L120" s="608"/>
      <c r="M120" s="591" t="s">
        <v>79</v>
      </c>
      <c r="N120" s="592">
        <v>1</v>
      </c>
      <c r="O120" s="607">
        <v>130296.95</v>
      </c>
      <c r="P120" s="608">
        <f t="shared" si="177"/>
        <v>130296.95</v>
      </c>
      <c r="Q120" s="595">
        <f t="shared" si="152"/>
        <v>0</v>
      </c>
      <c r="R120" s="610">
        <f t="shared" si="178"/>
        <v>0</v>
      </c>
      <c r="S120" s="609">
        <f t="shared" si="149"/>
        <v>0</v>
      </c>
      <c r="T120" s="597"/>
      <c r="U120" s="608">
        <f t="shared" si="179"/>
        <v>0</v>
      </c>
      <c r="V120" s="595"/>
      <c r="W120" s="608">
        <f t="shared" si="179"/>
        <v>0</v>
      </c>
      <c r="X120" s="595"/>
      <c r="Y120" s="608">
        <f t="shared" si="153"/>
        <v>0</v>
      </c>
      <c r="Z120" s="595"/>
      <c r="AA120" s="608">
        <f t="shared" si="154"/>
        <v>0</v>
      </c>
      <c r="AB120" s="595"/>
      <c r="AC120" s="608">
        <f t="shared" si="155"/>
        <v>0</v>
      </c>
      <c r="AD120" s="598"/>
      <c r="AE120" s="608">
        <f t="shared" si="180"/>
        <v>0</v>
      </c>
      <c r="AF120" s="595"/>
      <c r="AG120" s="608">
        <f t="shared" si="181"/>
        <v>0</v>
      </c>
      <c r="AH120" s="595"/>
      <c r="AI120" s="608">
        <f t="shared" si="182"/>
        <v>0</v>
      </c>
      <c r="AJ120" s="595"/>
      <c r="AK120" s="608">
        <f t="shared" si="183"/>
        <v>0</v>
      </c>
      <c r="AL120" s="595"/>
      <c r="AM120" s="608">
        <f t="shared" si="184"/>
        <v>0</v>
      </c>
      <c r="AN120" s="595"/>
      <c r="AO120" s="610">
        <f t="shared" si="156"/>
        <v>0</v>
      </c>
      <c r="AP120" s="611"/>
      <c r="AQ120" s="612">
        <f t="shared" si="157"/>
        <v>0</v>
      </c>
      <c r="AR120" s="611"/>
      <c r="AS120" s="612">
        <f t="shared" si="158"/>
        <v>0</v>
      </c>
      <c r="AT120" s="611"/>
      <c r="AU120" s="612">
        <f t="shared" si="159"/>
        <v>0</v>
      </c>
      <c r="AV120" s="611"/>
      <c r="AW120" s="612">
        <f t="shared" si="160"/>
        <v>0</v>
      </c>
      <c r="AX120" s="611"/>
      <c r="AY120" s="612">
        <f t="shared" si="161"/>
        <v>0</v>
      </c>
      <c r="AZ120" s="611"/>
      <c r="BA120" s="612">
        <f t="shared" si="162"/>
        <v>0</v>
      </c>
      <c r="BB120" s="611"/>
      <c r="BC120" s="612">
        <f t="shared" si="163"/>
        <v>0</v>
      </c>
      <c r="BD120" s="611"/>
      <c r="BE120" s="612">
        <f t="shared" si="164"/>
        <v>0</v>
      </c>
      <c r="BF120" s="611"/>
      <c r="BG120" s="612">
        <f t="shared" si="165"/>
        <v>0</v>
      </c>
      <c r="BH120" s="611"/>
      <c r="BI120" s="612">
        <f t="shared" si="166"/>
        <v>0</v>
      </c>
      <c r="BJ120" s="611"/>
      <c r="BK120" s="612">
        <f t="shared" si="167"/>
        <v>0</v>
      </c>
      <c r="BL120" s="647"/>
      <c r="BM120" s="612">
        <f t="shared" si="168"/>
        <v>0</v>
      </c>
      <c r="BN120" s="611"/>
      <c r="BO120" s="612">
        <f t="shared" si="169"/>
        <v>0</v>
      </c>
      <c r="BP120" s="611"/>
      <c r="BQ120" s="612">
        <f t="shared" si="170"/>
        <v>0</v>
      </c>
      <c r="BR120" s="611"/>
      <c r="BS120" s="612">
        <f t="shared" si="171"/>
        <v>0</v>
      </c>
      <c r="BT120" s="617">
        <v>0.95</v>
      </c>
      <c r="BU120" s="613">
        <f t="shared" si="172"/>
        <v>123782.10249999999</v>
      </c>
      <c r="BV120" s="614">
        <f t="shared" si="150"/>
        <v>0.95</v>
      </c>
      <c r="BW120" s="595">
        <f t="shared" si="173"/>
        <v>0.95</v>
      </c>
      <c r="BX120" s="608">
        <f t="shared" si="174"/>
        <v>123782.10249999999</v>
      </c>
      <c r="BY120" s="609">
        <f t="shared" si="151"/>
        <v>0.95</v>
      </c>
      <c r="BZ120" s="595">
        <f t="shared" si="175"/>
        <v>5.0000000000000044E-2</v>
      </c>
      <c r="CA120" s="608">
        <f t="shared" si="176"/>
        <v>6514.8475000000053</v>
      </c>
    </row>
    <row r="121" spans="2:79" s="15" customFormat="1" ht="120" outlineLevel="3" x14ac:dyDescent="0.2">
      <c r="B121" s="715"/>
      <c r="C121" s="716"/>
      <c r="D121" s="730" t="s">
        <v>206</v>
      </c>
      <c r="E121" s="718" t="s">
        <v>79</v>
      </c>
      <c r="F121" s="719">
        <v>1</v>
      </c>
      <c r="G121" s="335">
        <v>130296.95</v>
      </c>
      <c r="H121" s="257">
        <f t="shared" si="185"/>
        <v>130296.95</v>
      </c>
      <c r="I121" s="718"/>
      <c r="J121" s="719"/>
      <c r="K121" s="335"/>
      <c r="L121" s="257"/>
      <c r="M121" s="718" t="s">
        <v>79</v>
      </c>
      <c r="N121" s="719">
        <v>1</v>
      </c>
      <c r="O121" s="335">
        <v>130296.95</v>
      </c>
      <c r="P121" s="257">
        <f t="shared" si="177"/>
        <v>130296.95</v>
      </c>
      <c r="Q121" s="720">
        <f t="shared" si="152"/>
        <v>0</v>
      </c>
      <c r="R121" s="261">
        <f t="shared" si="178"/>
        <v>0</v>
      </c>
      <c r="S121" s="337">
        <f t="shared" si="149"/>
        <v>0</v>
      </c>
      <c r="T121" s="721"/>
      <c r="U121" s="257">
        <f t="shared" si="179"/>
        <v>0</v>
      </c>
      <c r="V121" s="720"/>
      <c r="W121" s="257">
        <f t="shared" si="179"/>
        <v>0</v>
      </c>
      <c r="X121" s="720"/>
      <c r="Y121" s="257">
        <f t="shared" si="153"/>
        <v>0</v>
      </c>
      <c r="Z121" s="720"/>
      <c r="AA121" s="257">
        <f t="shared" si="154"/>
        <v>0</v>
      </c>
      <c r="AB121" s="720"/>
      <c r="AC121" s="257">
        <f t="shared" si="155"/>
        <v>0</v>
      </c>
      <c r="AD121" s="731"/>
      <c r="AE121" s="257">
        <f t="shared" si="180"/>
        <v>0</v>
      </c>
      <c r="AF121" s="720"/>
      <c r="AG121" s="257">
        <f t="shared" si="181"/>
        <v>0</v>
      </c>
      <c r="AH121" s="720"/>
      <c r="AI121" s="257">
        <f t="shared" si="182"/>
        <v>0</v>
      </c>
      <c r="AJ121" s="720"/>
      <c r="AK121" s="257">
        <f t="shared" si="183"/>
        <v>0</v>
      </c>
      <c r="AL121" s="720"/>
      <c r="AM121" s="257">
        <f t="shared" si="184"/>
        <v>0</v>
      </c>
      <c r="AN121" s="720"/>
      <c r="AO121" s="261">
        <f t="shared" si="156"/>
        <v>0</v>
      </c>
      <c r="AP121" s="426"/>
      <c r="AQ121" s="406">
        <f t="shared" si="157"/>
        <v>0</v>
      </c>
      <c r="AR121" s="426"/>
      <c r="AS121" s="406">
        <f t="shared" si="158"/>
        <v>0</v>
      </c>
      <c r="AT121" s="426"/>
      <c r="AU121" s="406">
        <f t="shared" si="159"/>
        <v>0</v>
      </c>
      <c r="AV121" s="426"/>
      <c r="AW121" s="406">
        <f t="shared" si="160"/>
        <v>0</v>
      </c>
      <c r="AX121" s="426"/>
      <c r="AY121" s="406">
        <f t="shared" si="161"/>
        <v>0</v>
      </c>
      <c r="AZ121" s="426"/>
      <c r="BA121" s="406">
        <f t="shared" si="162"/>
        <v>0</v>
      </c>
      <c r="BB121" s="426"/>
      <c r="BC121" s="406">
        <f t="shared" si="163"/>
        <v>0</v>
      </c>
      <c r="BD121" s="426"/>
      <c r="BE121" s="406">
        <f t="shared" si="164"/>
        <v>0</v>
      </c>
      <c r="BF121" s="426"/>
      <c r="BG121" s="406">
        <f t="shared" si="165"/>
        <v>0</v>
      </c>
      <c r="BH121" s="426"/>
      <c r="BI121" s="406">
        <f t="shared" si="166"/>
        <v>0</v>
      </c>
      <c r="BJ121" s="426"/>
      <c r="BK121" s="406">
        <f t="shared" si="167"/>
        <v>0</v>
      </c>
      <c r="BL121" s="724"/>
      <c r="BM121" s="406">
        <f t="shared" si="168"/>
        <v>0</v>
      </c>
      <c r="BN121" s="426"/>
      <c r="BO121" s="406">
        <f t="shared" si="169"/>
        <v>0</v>
      </c>
      <c r="BP121" s="426"/>
      <c r="BQ121" s="406">
        <f t="shared" si="170"/>
        <v>0</v>
      </c>
      <c r="BR121" s="426"/>
      <c r="BS121" s="406">
        <f t="shared" si="171"/>
        <v>0</v>
      </c>
      <c r="BT121" s="724"/>
      <c r="BU121" s="391">
        <f t="shared" si="172"/>
        <v>0</v>
      </c>
      <c r="BV121" s="380">
        <f t="shared" si="150"/>
        <v>0</v>
      </c>
      <c r="BW121" s="720">
        <f t="shared" si="173"/>
        <v>0</v>
      </c>
      <c r="BX121" s="257">
        <f t="shared" si="174"/>
        <v>0</v>
      </c>
      <c r="BY121" s="337">
        <f t="shared" si="151"/>
        <v>0</v>
      </c>
      <c r="BZ121" s="720">
        <f t="shared" si="175"/>
        <v>1</v>
      </c>
      <c r="CA121" s="257">
        <f t="shared" si="176"/>
        <v>130296.95</v>
      </c>
    </row>
    <row r="122" spans="2:79" s="15" customFormat="1" ht="120" outlineLevel="3" x14ac:dyDescent="0.2">
      <c r="B122" s="715"/>
      <c r="C122" s="716"/>
      <c r="D122" s="730" t="s">
        <v>207</v>
      </c>
      <c r="E122" s="718" t="s">
        <v>79</v>
      </c>
      <c r="F122" s="719">
        <v>1</v>
      </c>
      <c r="G122" s="335">
        <v>130296.95</v>
      </c>
      <c r="H122" s="257">
        <f t="shared" si="185"/>
        <v>130296.95</v>
      </c>
      <c r="I122" s="718"/>
      <c r="J122" s="719"/>
      <c r="K122" s="335"/>
      <c r="L122" s="257"/>
      <c r="M122" s="718" t="s">
        <v>79</v>
      </c>
      <c r="N122" s="719">
        <v>1</v>
      </c>
      <c r="O122" s="335">
        <v>130296.95</v>
      </c>
      <c r="P122" s="257">
        <f t="shared" si="177"/>
        <v>130296.95</v>
      </c>
      <c r="Q122" s="720">
        <f t="shared" si="152"/>
        <v>0</v>
      </c>
      <c r="R122" s="261">
        <f t="shared" si="178"/>
        <v>0</v>
      </c>
      <c r="S122" s="337">
        <f t="shared" si="149"/>
        <v>0</v>
      </c>
      <c r="T122" s="721"/>
      <c r="U122" s="257">
        <f t="shared" si="179"/>
        <v>0</v>
      </c>
      <c r="V122" s="720"/>
      <c r="W122" s="257">
        <f t="shared" si="179"/>
        <v>0</v>
      </c>
      <c r="X122" s="720"/>
      <c r="Y122" s="257">
        <f t="shared" si="153"/>
        <v>0</v>
      </c>
      <c r="Z122" s="720"/>
      <c r="AA122" s="257">
        <f t="shared" si="154"/>
        <v>0</v>
      </c>
      <c r="AB122" s="720"/>
      <c r="AC122" s="257">
        <f t="shared" si="155"/>
        <v>0</v>
      </c>
      <c r="AD122" s="731"/>
      <c r="AE122" s="257">
        <f t="shared" si="180"/>
        <v>0</v>
      </c>
      <c r="AF122" s="720"/>
      <c r="AG122" s="257">
        <f t="shared" si="181"/>
        <v>0</v>
      </c>
      <c r="AH122" s="720"/>
      <c r="AI122" s="257">
        <f t="shared" si="182"/>
        <v>0</v>
      </c>
      <c r="AJ122" s="720"/>
      <c r="AK122" s="257">
        <f t="shared" si="183"/>
        <v>0</v>
      </c>
      <c r="AL122" s="720"/>
      <c r="AM122" s="257">
        <f t="shared" si="184"/>
        <v>0</v>
      </c>
      <c r="AN122" s="720"/>
      <c r="AO122" s="261">
        <f t="shared" si="156"/>
        <v>0</v>
      </c>
      <c r="AP122" s="426"/>
      <c r="AQ122" s="406">
        <f t="shared" si="157"/>
        <v>0</v>
      </c>
      <c r="AR122" s="426"/>
      <c r="AS122" s="406">
        <f t="shared" si="158"/>
        <v>0</v>
      </c>
      <c r="AT122" s="426"/>
      <c r="AU122" s="406">
        <f t="shared" si="159"/>
        <v>0</v>
      </c>
      <c r="AV122" s="426"/>
      <c r="AW122" s="406">
        <f t="shared" si="160"/>
        <v>0</v>
      </c>
      <c r="AX122" s="426"/>
      <c r="AY122" s="406">
        <f t="shared" si="161"/>
        <v>0</v>
      </c>
      <c r="AZ122" s="426"/>
      <c r="BA122" s="406">
        <f t="shared" si="162"/>
        <v>0</v>
      </c>
      <c r="BB122" s="426"/>
      <c r="BC122" s="406">
        <f t="shared" si="163"/>
        <v>0</v>
      </c>
      <c r="BD122" s="426"/>
      <c r="BE122" s="406">
        <f t="shared" si="164"/>
        <v>0</v>
      </c>
      <c r="BF122" s="426"/>
      <c r="BG122" s="406">
        <f t="shared" si="165"/>
        <v>0</v>
      </c>
      <c r="BH122" s="426"/>
      <c r="BI122" s="406">
        <f t="shared" si="166"/>
        <v>0</v>
      </c>
      <c r="BJ122" s="426"/>
      <c r="BK122" s="406">
        <f t="shared" si="167"/>
        <v>0</v>
      </c>
      <c r="BL122" s="724"/>
      <c r="BM122" s="406">
        <f t="shared" si="168"/>
        <v>0</v>
      </c>
      <c r="BN122" s="426"/>
      <c r="BO122" s="406">
        <f t="shared" si="169"/>
        <v>0</v>
      </c>
      <c r="BP122" s="426"/>
      <c r="BQ122" s="406">
        <f t="shared" si="170"/>
        <v>0</v>
      </c>
      <c r="BR122" s="426"/>
      <c r="BS122" s="406">
        <f t="shared" si="171"/>
        <v>0</v>
      </c>
      <c r="BT122" s="724"/>
      <c r="BU122" s="391">
        <f t="shared" si="172"/>
        <v>0</v>
      </c>
      <c r="BV122" s="380">
        <f t="shared" si="150"/>
        <v>0</v>
      </c>
      <c r="BW122" s="720">
        <f t="shared" si="173"/>
        <v>0</v>
      </c>
      <c r="BX122" s="257">
        <f t="shared" si="174"/>
        <v>0</v>
      </c>
      <c r="BY122" s="337">
        <f t="shared" si="151"/>
        <v>0</v>
      </c>
      <c r="BZ122" s="720">
        <f t="shared" si="175"/>
        <v>1</v>
      </c>
      <c r="CA122" s="257">
        <f t="shared" si="176"/>
        <v>130296.95</v>
      </c>
    </row>
    <row r="123" spans="2:79" s="15" customFormat="1" ht="120" outlineLevel="3" x14ac:dyDescent="0.2">
      <c r="B123" s="715"/>
      <c r="C123" s="716"/>
      <c r="D123" s="730" t="s">
        <v>208</v>
      </c>
      <c r="E123" s="718" t="s">
        <v>79</v>
      </c>
      <c r="F123" s="719">
        <v>1</v>
      </c>
      <c r="G123" s="335">
        <v>130296.95</v>
      </c>
      <c r="H123" s="257">
        <f>F123*G123</f>
        <v>130296.95</v>
      </c>
      <c r="I123" s="718"/>
      <c r="J123" s="719"/>
      <c r="K123" s="335"/>
      <c r="L123" s="257"/>
      <c r="M123" s="718" t="s">
        <v>79</v>
      </c>
      <c r="N123" s="719">
        <v>1</v>
      </c>
      <c r="O123" s="335">
        <v>130296.95</v>
      </c>
      <c r="P123" s="257">
        <f t="shared" si="177"/>
        <v>130296.95</v>
      </c>
      <c r="Q123" s="720">
        <f t="shared" si="152"/>
        <v>0</v>
      </c>
      <c r="R123" s="261">
        <f t="shared" si="178"/>
        <v>0</v>
      </c>
      <c r="S123" s="337">
        <f t="shared" si="149"/>
        <v>0</v>
      </c>
      <c r="T123" s="721"/>
      <c r="U123" s="257">
        <f t="shared" si="179"/>
        <v>0</v>
      </c>
      <c r="V123" s="720"/>
      <c r="W123" s="257">
        <f t="shared" si="179"/>
        <v>0</v>
      </c>
      <c r="X123" s="720"/>
      <c r="Y123" s="257">
        <f t="shared" si="153"/>
        <v>0</v>
      </c>
      <c r="Z123" s="720"/>
      <c r="AA123" s="257">
        <f t="shared" si="154"/>
        <v>0</v>
      </c>
      <c r="AB123" s="720"/>
      <c r="AC123" s="257">
        <f t="shared" si="155"/>
        <v>0</v>
      </c>
      <c r="AD123" s="731"/>
      <c r="AE123" s="257">
        <f t="shared" si="180"/>
        <v>0</v>
      </c>
      <c r="AF123" s="720"/>
      <c r="AG123" s="257">
        <f t="shared" si="181"/>
        <v>0</v>
      </c>
      <c r="AH123" s="720"/>
      <c r="AI123" s="257">
        <f t="shared" si="182"/>
        <v>0</v>
      </c>
      <c r="AJ123" s="720"/>
      <c r="AK123" s="257">
        <f t="shared" si="183"/>
        <v>0</v>
      </c>
      <c r="AL123" s="720"/>
      <c r="AM123" s="257">
        <f t="shared" si="184"/>
        <v>0</v>
      </c>
      <c r="AN123" s="720"/>
      <c r="AO123" s="261">
        <f t="shared" si="156"/>
        <v>0</v>
      </c>
      <c r="AP123" s="426"/>
      <c r="AQ123" s="406">
        <f t="shared" si="157"/>
        <v>0</v>
      </c>
      <c r="AR123" s="426"/>
      <c r="AS123" s="406">
        <f t="shared" si="158"/>
        <v>0</v>
      </c>
      <c r="AT123" s="426"/>
      <c r="AU123" s="406">
        <f t="shared" si="159"/>
        <v>0</v>
      </c>
      <c r="AV123" s="426"/>
      <c r="AW123" s="406">
        <f t="shared" si="160"/>
        <v>0</v>
      </c>
      <c r="AX123" s="426"/>
      <c r="AY123" s="406">
        <f t="shared" si="161"/>
        <v>0</v>
      </c>
      <c r="AZ123" s="426"/>
      <c r="BA123" s="406">
        <f t="shared" si="162"/>
        <v>0</v>
      </c>
      <c r="BB123" s="426"/>
      <c r="BC123" s="406">
        <f t="shared" si="163"/>
        <v>0</v>
      </c>
      <c r="BD123" s="426"/>
      <c r="BE123" s="406">
        <f t="shared" si="164"/>
        <v>0</v>
      </c>
      <c r="BF123" s="426"/>
      <c r="BG123" s="406">
        <f t="shared" si="165"/>
        <v>0</v>
      </c>
      <c r="BH123" s="426"/>
      <c r="BI123" s="406">
        <f t="shared" si="166"/>
        <v>0</v>
      </c>
      <c r="BJ123" s="426"/>
      <c r="BK123" s="406">
        <f t="shared" si="167"/>
        <v>0</v>
      </c>
      <c r="BL123" s="724"/>
      <c r="BM123" s="406">
        <f t="shared" si="168"/>
        <v>0</v>
      </c>
      <c r="BN123" s="426"/>
      <c r="BO123" s="406">
        <f t="shared" si="169"/>
        <v>0</v>
      </c>
      <c r="BP123" s="426"/>
      <c r="BQ123" s="406">
        <f t="shared" si="170"/>
        <v>0</v>
      </c>
      <c r="BR123" s="426"/>
      <c r="BS123" s="406">
        <f t="shared" si="171"/>
        <v>0</v>
      </c>
      <c r="BT123" s="724"/>
      <c r="BU123" s="391">
        <f t="shared" si="172"/>
        <v>0</v>
      </c>
      <c r="BV123" s="380">
        <f t="shared" si="150"/>
        <v>0</v>
      </c>
      <c r="BW123" s="720">
        <f t="shared" si="173"/>
        <v>0</v>
      </c>
      <c r="BX123" s="257">
        <f t="shared" si="174"/>
        <v>0</v>
      </c>
      <c r="BY123" s="337">
        <f t="shared" si="151"/>
        <v>0</v>
      </c>
      <c r="BZ123" s="720">
        <f t="shared" si="175"/>
        <v>1</v>
      </c>
      <c r="CA123" s="257">
        <f t="shared" si="176"/>
        <v>130296.95</v>
      </c>
    </row>
    <row r="124" spans="2:79" s="15" customFormat="1" ht="120" outlineLevel="3" x14ac:dyDescent="0.2">
      <c r="B124" s="715"/>
      <c r="C124" s="716"/>
      <c r="D124" s="730" t="s">
        <v>209</v>
      </c>
      <c r="E124" s="718" t="s">
        <v>79</v>
      </c>
      <c r="F124" s="719">
        <v>1</v>
      </c>
      <c r="G124" s="335">
        <v>130296.95</v>
      </c>
      <c r="H124" s="257">
        <f>F124*G124</f>
        <v>130296.95</v>
      </c>
      <c r="I124" s="718"/>
      <c r="J124" s="719"/>
      <c r="K124" s="335"/>
      <c r="L124" s="257"/>
      <c r="M124" s="718" t="s">
        <v>79</v>
      </c>
      <c r="N124" s="719">
        <v>1</v>
      </c>
      <c r="O124" s="335">
        <v>130296.95</v>
      </c>
      <c r="P124" s="257">
        <f t="shared" si="177"/>
        <v>130296.95</v>
      </c>
      <c r="Q124" s="720">
        <f t="shared" si="152"/>
        <v>0</v>
      </c>
      <c r="R124" s="261">
        <f t="shared" si="178"/>
        <v>0</v>
      </c>
      <c r="S124" s="337">
        <f t="shared" si="149"/>
        <v>0</v>
      </c>
      <c r="T124" s="721"/>
      <c r="U124" s="257">
        <f t="shared" si="179"/>
        <v>0</v>
      </c>
      <c r="V124" s="720"/>
      <c r="W124" s="257">
        <f t="shared" si="179"/>
        <v>0</v>
      </c>
      <c r="X124" s="720"/>
      <c r="Y124" s="257">
        <f t="shared" si="153"/>
        <v>0</v>
      </c>
      <c r="Z124" s="720"/>
      <c r="AA124" s="257">
        <f t="shared" si="154"/>
        <v>0</v>
      </c>
      <c r="AB124" s="720"/>
      <c r="AC124" s="257">
        <f t="shared" si="155"/>
        <v>0</v>
      </c>
      <c r="AD124" s="731"/>
      <c r="AE124" s="257">
        <f t="shared" si="180"/>
        <v>0</v>
      </c>
      <c r="AF124" s="720"/>
      <c r="AG124" s="257">
        <f t="shared" si="181"/>
        <v>0</v>
      </c>
      <c r="AH124" s="720"/>
      <c r="AI124" s="257">
        <f t="shared" si="182"/>
        <v>0</v>
      </c>
      <c r="AJ124" s="720"/>
      <c r="AK124" s="257">
        <f t="shared" si="183"/>
        <v>0</v>
      </c>
      <c r="AL124" s="720"/>
      <c r="AM124" s="257">
        <f t="shared" si="184"/>
        <v>0</v>
      </c>
      <c r="AN124" s="720"/>
      <c r="AO124" s="261">
        <f t="shared" si="156"/>
        <v>0</v>
      </c>
      <c r="AP124" s="426"/>
      <c r="AQ124" s="406">
        <f t="shared" si="157"/>
        <v>0</v>
      </c>
      <c r="AR124" s="426"/>
      <c r="AS124" s="406">
        <f t="shared" si="158"/>
        <v>0</v>
      </c>
      <c r="AT124" s="426"/>
      <c r="AU124" s="406">
        <f t="shared" si="159"/>
        <v>0</v>
      </c>
      <c r="AV124" s="426"/>
      <c r="AW124" s="406">
        <f t="shared" si="160"/>
        <v>0</v>
      </c>
      <c r="AX124" s="426"/>
      <c r="AY124" s="406">
        <f t="shared" si="161"/>
        <v>0</v>
      </c>
      <c r="AZ124" s="426"/>
      <c r="BA124" s="406">
        <f t="shared" si="162"/>
        <v>0</v>
      </c>
      <c r="BB124" s="426"/>
      <c r="BC124" s="406">
        <f t="shared" si="163"/>
        <v>0</v>
      </c>
      <c r="BD124" s="426"/>
      <c r="BE124" s="406">
        <f t="shared" si="164"/>
        <v>0</v>
      </c>
      <c r="BF124" s="426"/>
      <c r="BG124" s="406">
        <f t="shared" si="165"/>
        <v>0</v>
      </c>
      <c r="BH124" s="426"/>
      <c r="BI124" s="406">
        <f t="shared" si="166"/>
        <v>0</v>
      </c>
      <c r="BJ124" s="426"/>
      <c r="BK124" s="406">
        <f t="shared" si="167"/>
        <v>0</v>
      </c>
      <c r="BL124" s="724"/>
      <c r="BM124" s="406">
        <f t="shared" si="168"/>
        <v>0</v>
      </c>
      <c r="BN124" s="426"/>
      <c r="BO124" s="406">
        <f t="shared" si="169"/>
        <v>0</v>
      </c>
      <c r="BP124" s="426"/>
      <c r="BQ124" s="406">
        <f t="shared" si="170"/>
        <v>0</v>
      </c>
      <c r="BR124" s="426"/>
      <c r="BS124" s="406">
        <f t="shared" si="171"/>
        <v>0</v>
      </c>
      <c r="BT124" s="724"/>
      <c r="BU124" s="391">
        <f t="shared" si="172"/>
        <v>0</v>
      </c>
      <c r="BV124" s="380">
        <f t="shared" si="150"/>
        <v>0</v>
      </c>
      <c r="BW124" s="720">
        <f t="shared" si="173"/>
        <v>0</v>
      </c>
      <c r="BX124" s="257">
        <f t="shared" si="174"/>
        <v>0</v>
      </c>
      <c r="BY124" s="337">
        <f t="shared" si="151"/>
        <v>0</v>
      </c>
      <c r="BZ124" s="720">
        <f t="shared" si="175"/>
        <v>1</v>
      </c>
      <c r="CA124" s="257">
        <f t="shared" si="176"/>
        <v>130296.95</v>
      </c>
    </row>
    <row r="125" spans="2:79" s="15" customFormat="1" ht="120" outlineLevel="3" x14ac:dyDescent="0.2">
      <c r="B125" s="715"/>
      <c r="C125" s="716"/>
      <c r="D125" s="730" t="s">
        <v>210</v>
      </c>
      <c r="E125" s="718" t="s">
        <v>79</v>
      </c>
      <c r="F125" s="719">
        <v>1</v>
      </c>
      <c r="G125" s="335">
        <v>130296.95</v>
      </c>
      <c r="H125" s="257">
        <f>F125*G125</f>
        <v>130296.95</v>
      </c>
      <c r="I125" s="718"/>
      <c r="J125" s="719"/>
      <c r="K125" s="335"/>
      <c r="L125" s="257"/>
      <c r="M125" s="718" t="s">
        <v>79</v>
      </c>
      <c r="N125" s="719">
        <v>1</v>
      </c>
      <c r="O125" s="335">
        <v>130296.95</v>
      </c>
      <c r="P125" s="257">
        <f t="shared" si="177"/>
        <v>130296.95</v>
      </c>
      <c r="Q125" s="720">
        <f t="shared" si="152"/>
        <v>0</v>
      </c>
      <c r="R125" s="261">
        <f t="shared" si="178"/>
        <v>0</v>
      </c>
      <c r="S125" s="337">
        <f t="shared" si="149"/>
        <v>0</v>
      </c>
      <c r="T125" s="721"/>
      <c r="U125" s="257">
        <f t="shared" si="179"/>
        <v>0</v>
      </c>
      <c r="V125" s="720"/>
      <c r="W125" s="257">
        <f t="shared" si="179"/>
        <v>0</v>
      </c>
      <c r="X125" s="720"/>
      <c r="Y125" s="257">
        <f t="shared" si="153"/>
        <v>0</v>
      </c>
      <c r="Z125" s="720"/>
      <c r="AA125" s="257">
        <f t="shared" si="154"/>
        <v>0</v>
      </c>
      <c r="AB125" s="720"/>
      <c r="AC125" s="257">
        <f t="shared" si="155"/>
        <v>0</v>
      </c>
      <c r="AD125" s="731"/>
      <c r="AE125" s="257">
        <f t="shared" si="180"/>
        <v>0</v>
      </c>
      <c r="AF125" s="720"/>
      <c r="AG125" s="257">
        <f t="shared" si="181"/>
        <v>0</v>
      </c>
      <c r="AH125" s="720"/>
      <c r="AI125" s="257">
        <f t="shared" si="182"/>
        <v>0</v>
      </c>
      <c r="AJ125" s="720"/>
      <c r="AK125" s="257">
        <f t="shared" si="183"/>
        <v>0</v>
      </c>
      <c r="AL125" s="720"/>
      <c r="AM125" s="257">
        <f t="shared" si="184"/>
        <v>0</v>
      </c>
      <c r="AN125" s="720"/>
      <c r="AO125" s="261">
        <f t="shared" si="156"/>
        <v>0</v>
      </c>
      <c r="AP125" s="426"/>
      <c r="AQ125" s="406">
        <f t="shared" si="157"/>
        <v>0</v>
      </c>
      <c r="AR125" s="426"/>
      <c r="AS125" s="406">
        <f t="shared" si="158"/>
        <v>0</v>
      </c>
      <c r="AT125" s="426"/>
      <c r="AU125" s="406">
        <f t="shared" si="159"/>
        <v>0</v>
      </c>
      <c r="AV125" s="426"/>
      <c r="AW125" s="406">
        <f t="shared" si="160"/>
        <v>0</v>
      </c>
      <c r="AX125" s="426"/>
      <c r="AY125" s="406">
        <f t="shared" si="161"/>
        <v>0</v>
      </c>
      <c r="AZ125" s="426"/>
      <c r="BA125" s="406">
        <f t="shared" si="162"/>
        <v>0</v>
      </c>
      <c r="BB125" s="426"/>
      <c r="BC125" s="406">
        <f t="shared" si="163"/>
        <v>0</v>
      </c>
      <c r="BD125" s="426"/>
      <c r="BE125" s="406">
        <f t="shared" si="164"/>
        <v>0</v>
      </c>
      <c r="BF125" s="426"/>
      <c r="BG125" s="406">
        <f t="shared" si="165"/>
        <v>0</v>
      </c>
      <c r="BH125" s="426"/>
      <c r="BI125" s="406">
        <f t="shared" si="166"/>
        <v>0</v>
      </c>
      <c r="BJ125" s="426"/>
      <c r="BK125" s="406">
        <f t="shared" si="167"/>
        <v>0</v>
      </c>
      <c r="BL125" s="724"/>
      <c r="BM125" s="406">
        <f t="shared" si="168"/>
        <v>0</v>
      </c>
      <c r="BN125" s="426"/>
      <c r="BO125" s="406">
        <f t="shared" si="169"/>
        <v>0</v>
      </c>
      <c r="BP125" s="426"/>
      <c r="BQ125" s="406">
        <f t="shared" si="170"/>
        <v>0</v>
      </c>
      <c r="BR125" s="426"/>
      <c r="BS125" s="406">
        <f t="shared" si="171"/>
        <v>0</v>
      </c>
      <c r="BT125" s="724"/>
      <c r="BU125" s="391">
        <f t="shared" si="172"/>
        <v>0</v>
      </c>
      <c r="BV125" s="380">
        <f t="shared" si="150"/>
        <v>0</v>
      </c>
      <c r="BW125" s="720">
        <f t="shared" si="173"/>
        <v>0</v>
      </c>
      <c r="BX125" s="257">
        <f t="shared" si="174"/>
        <v>0</v>
      </c>
      <c r="BY125" s="337">
        <f t="shared" si="151"/>
        <v>0</v>
      </c>
      <c r="BZ125" s="720">
        <f t="shared" si="175"/>
        <v>1</v>
      </c>
      <c r="CA125" s="257">
        <f t="shared" si="176"/>
        <v>130296.95</v>
      </c>
    </row>
    <row r="126" spans="2:79" s="15" customFormat="1" ht="120.75" outlineLevel="3" thickBot="1" x14ac:dyDescent="0.25">
      <c r="B126" s="746"/>
      <c r="C126" s="747"/>
      <c r="D126" s="748" t="s">
        <v>211</v>
      </c>
      <c r="E126" s="749" t="s">
        <v>79</v>
      </c>
      <c r="F126" s="750">
        <v>1</v>
      </c>
      <c r="G126" s="413">
        <v>130296.95</v>
      </c>
      <c r="H126" s="414">
        <f>F126*G126</f>
        <v>130296.95</v>
      </c>
      <c r="I126" s="749"/>
      <c r="J126" s="750"/>
      <c r="K126" s="413"/>
      <c r="L126" s="414"/>
      <c r="M126" s="749" t="s">
        <v>79</v>
      </c>
      <c r="N126" s="750">
        <v>1</v>
      </c>
      <c r="O126" s="413">
        <v>130296.95</v>
      </c>
      <c r="P126" s="414">
        <f t="shared" si="177"/>
        <v>130296.95</v>
      </c>
      <c r="Q126" s="720">
        <f t="shared" si="152"/>
        <v>0</v>
      </c>
      <c r="R126" s="416">
        <f t="shared" si="178"/>
        <v>0</v>
      </c>
      <c r="S126" s="417">
        <f t="shared" si="149"/>
        <v>0</v>
      </c>
      <c r="T126" s="739"/>
      <c r="U126" s="414">
        <f t="shared" si="179"/>
        <v>0</v>
      </c>
      <c r="V126" s="751"/>
      <c r="W126" s="414">
        <f t="shared" si="179"/>
        <v>0</v>
      </c>
      <c r="X126" s="751"/>
      <c r="Y126" s="414">
        <f t="shared" si="153"/>
        <v>0</v>
      </c>
      <c r="Z126" s="751"/>
      <c r="AA126" s="414">
        <f t="shared" si="154"/>
        <v>0</v>
      </c>
      <c r="AB126" s="751"/>
      <c r="AC126" s="414">
        <f t="shared" si="155"/>
        <v>0</v>
      </c>
      <c r="AD126" s="752"/>
      <c r="AE126" s="414">
        <f t="shared" si="180"/>
        <v>0</v>
      </c>
      <c r="AF126" s="751"/>
      <c r="AG126" s="414">
        <f t="shared" si="181"/>
        <v>0</v>
      </c>
      <c r="AH126" s="751"/>
      <c r="AI126" s="414">
        <f t="shared" si="182"/>
        <v>0</v>
      </c>
      <c r="AJ126" s="751"/>
      <c r="AK126" s="414">
        <f t="shared" si="183"/>
        <v>0</v>
      </c>
      <c r="AL126" s="751"/>
      <c r="AM126" s="414">
        <f t="shared" si="184"/>
        <v>0</v>
      </c>
      <c r="AN126" s="751"/>
      <c r="AO126" s="414">
        <f t="shared" si="156"/>
        <v>0</v>
      </c>
      <c r="AP126" s="428"/>
      <c r="AQ126" s="407">
        <f t="shared" si="157"/>
        <v>0</v>
      </c>
      <c r="AR126" s="428"/>
      <c r="AS126" s="407">
        <f t="shared" si="158"/>
        <v>0</v>
      </c>
      <c r="AT126" s="428"/>
      <c r="AU126" s="407">
        <f t="shared" si="159"/>
        <v>0</v>
      </c>
      <c r="AV126" s="428"/>
      <c r="AW126" s="407">
        <f t="shared" si="160"/>
        <v>0</v>
      </c>
      <c r="AX126" s="428"/>
      <c r="AY126" s="407">
        <f t="shared" si="161"/>
        <v>0</v>
      </c>
      <c r="AZ126" s="428"/>
      <c r="BA126" s="407">
        <f t="shared" si="162"/>
        <v>0</v>
      </c>
      <c r="BB126" s="428"/>
      <c r="BC126" s="407">
        <f t="shared" si="163"/>
        <v>0</v>
      </c>
      <c r="BD126" s="428"/>
      <c r="BE126" s="407">
        <f t="shared" si="164"/>
        <v>0</v>
      </c>
      <c r="BF126" s="428"/>
      <c r="BG126" s="407">
        <f t="shared" si="165"/>
        <v>0</v>
      </c>
      <c r="BH126" s="428"/>
      <c r="BI126" s="407">
        <f t="shared" si="166"/>
        <v>0</v>
      </c>
      <c r="BJ126" s="428"/>
      <c r="BK126" s="407">
        <f t="shared" si="167"/>
        <v>0</v>
      </c>
      <c r="BL126" s="724"/>
      <c r="BM126" s="407">
        <f t="shared" si="168"/>
        <v>0</v>
      </c>
      <c r="BN126" s="428"/>
      <c r="BO126" s="407">
        <f t="shared" si="169"/>
        <v>0</v>
      </c>
      <c r="BP126" s="428"/>
      <c r="BQ126" s="407">
        <f t="shared" si="170"/>
        <v>0</v>
      </c>
      <c r="BR126" s="428"/>
      <c r="BS126" s="407">
        <f t="shared" si="171"/>
        <v>0</v>
      </c>
      <c r="BT126" s="724"/>
      <c r="BU126" s="394">
        <f t="shared" si="172"/>
        <v>0</v>
      </c>
      <c r="BV126" s="380">
        <f t="shared" si="150"/>
        <v>0</v>
      </c>
      <c r="BW126" s="720">
        <f t="shared" si="173"/>
        <v>0</v>
      </c>
      <c r="BX126" s="257">
        <f t="shared" si="174"/>
        <v>0</v>
      </c>
      <c r="BY126" s="337">
        <f t="shared" si="151"/>
        <v>0</v>
      </c>
      <c r="BZ126" s="720">
        <f t="shared" si="175"/>
        <v>1</v>
      </c>
      <c r="CA126" s="257">
        <f t="shared" si="176"/>
        <v>130296.95</v>
      </c>
    </row>
    <row r="127" spans="2:79" ht="15.75" x14ac:dyDescent="0.2">
      <c r="B127" s="59"/>
      <c r="C127" s="753"/>
      <c r="D127" s="754"/>
      <c r="E127" s="755"/>
      <c r="F127" s="311"/>
      <c r="G127" s="311"/>
      <c r="H127" s="273"/>
      <c r="I127" s="755"/>
      <c r="J127" s="311"/>
      <c r="K127" s="311"/>
      <c r="L127" s="273"/>
      <c r="M127" s="755"/>
      <c r="N127" s="311"/>
      <c r="O127" s="311"/>
      <c r="P127" s="273"/>
      <c r="Q127" s="756"/>
      <c r="R127" s="274"/>
      <c r="S127" s="272"/>
      <c r="T127" s="756"/>
      <c r="U127" s="274"/>
      <c r="V127" s="756"/>
      <c r="W127" s="274"/>
      <c r="X127" s="756"/>
      <c r="Y127" s="270"/>
      <c r="Z127" s="756"/>
      <c r="AA127" s="270"/>
      <c r="AB127" s="756"/>
      <c r="AC127" s="274"/>
      <c r="AD127" s="756"/>
      <c r="AE127" s="274"/>
      <c r="AF127" s="756"/>
      <c r="AG127" s="274"/>
      <c r="AH127" s="756"/>
      <c r="AI127" s="274"/>
      <c r="AJ127" s="756"/>
      <c r="AK127" s="274"/>
      <c r="AL127" s="756"/>
      <c r="AM127" s="274"/>
      <c r="AN127" s="756"/>
      <c r="AO127" s="274"/>
      <c r="AP127" s="270"/>
      <c r="AQ127" s="270"/>
      <c r="AR127" s="270"/>
      <c r="AS127" s="270"/>
      <c r="AT127" s="270"/>
      <c r="AU127" s="270"/>
      <c r="AV127" s="270"/>
      <c r="AW127" s="270"/>
      <c r="AX127" s="270"/>
      <c r="AY127" s="270"/>
      <c r="AZ127" s="270"/>
      <c r="BA127" s="270"/>
      <c r="BB127" s="270"/>
      <c r="BC127" s="270"/>
      <c r="BD127" s="270"/>
      <c r="BE127" s="270"/>
      <c r="BF127" s="270"/>
      <c r="BG127" s="270"/>
      <c r="BH127" s="270"/>
      <c r="BI127" s="270"/>
      <c r="BJ127" s="270"/>
      <c r="BK127" s="270"/>
      <c r="BL127" s="270"/>
      <c r="BM127" s="270"/>
      <c r="BN127" s="270"/>
      <c r="BO127" s="270"/>
      <c r="BP127" s="270"/>
      <c r="BQ127" s="270"/>
      <c r="BR127" s="270"/>
      <c r="BS127" s="270"/>
      <c r="BT127" s="757"/>
      <c r="BU127" s="274"/>
      <c r="BV127" s="272"/>
      <c r="BW127" s="756"/>
      <c r="BX127" s="275"/>
      <c r="BY127" s="272"/>
      <c r="BZ127" s="756"/>
      <c r="CA127" s="270"/>
    </row>
    <row r="128" spans="2:79" ht="22.5" customHeight="1" x14ac:dyDescent="0.2">
      <c r="F128" s="940" t="s">
        <v>115</v>
      </c>
      <c r="G128" s="941"/>
      <c r="H128" s="271">
        <f>H15+H24+H40+H102</f>
        <v>102344133.48189904</v>
      </c>
      <c r="I128" s="16"/>
      <c r="J128" s="940" t="s">
        <v>115</v>
      </c>
      <c r="K128" s="941"/>
      <c r="L128" s="271">
        <f>L15+L24+L40+L102</f>
        <v>1853692.92</v>
      </c>
      <c r="M128" s="16"/>
      <c r="N128" s="938" t="s">
        <v>115</v>
      </c>
      <c r="O128" s="939"/>
      <c r="P128" s="271">
        <f>P15+P24+P40+P102</f>
        <v>104197826.40189904</v>
      </c>
      <c r="Q128" s="54" t="s">
        <v>61</v>
      </c>
      <c r="R128" s="81">
        <f>R24+R15+R40+R102</f>
        <v>87589380.148009628</v>
      </c>
      <c r="S128" s="327">
        <f>R128/P128</f>
        <v>0.84060659586286035</v>
      </c>
      <c r="T128" s="54" t="s">
        <v>61</v>
      </c>
      <c r="U128" s="81">
        <f>U24+U15+U40+U102</f>
        <v>4082385.9237999995</v>
      </c>
      <c r="V128" s="54" t="s">
        <v>61</v>
      </c>
      <c r="W128" s="81">
        <f>W24+W15+W40+W102</f>
        <v>2047427.0586000001</v>
      </c>
      <c r="X128" s="54" t="s">
        <v>61</v>
      </c>
      <c r="Y128" s="276">
        <f>Y24+Y15+Y40+Y102</f>
        <v>2817629.5579499998</v>
      </c>
      <c r="Z128" s="54" t="s">
        <v>61</v>
      </c>
      <c r="AA128" s="276">
        <f>AA24+AA15+AA40+AA102</f>
        <v>5150092.5728921201</v>
      </c>
      <c r="AB128" s="54" t="s">
        <v>61</v>
      </c>
      <c r="AC128" s="81">
        <f>AC24+AC15+AC40+AC102</f>
        <v>1365247.9305168423</v>
      </c>
      <c r="AD128" s="54" t="s">
        <v>61</v>
      </c>
      <c r="AE128" s="81">
        <f>AE24+AE15+AE40+AE102</f>
        <v>3124478.763108992</v>
      </c>
      <c r="AF128" s="54" t="s">
        <v>61</v>
      </c>
      <c r="AG128" s="81">
        <f>AG24+AG15+AG40+AG102</f>
        <v>1970305.647130419</v>
      </c>
      <c r="AH128" s="54" t="s">
        <v>61</v>
      </c>
      <c r="AI128" s="81">
        <f>AI24+AI15+AI40+AI102</f>
        <v>7880556.6884922003</v>
      </c>
      <c r="AJ128" s="54" t="s">
        <v>61</v>
      </c>
      <c r="AK128" s="81">
        <f>AK24+AK15+AK40+AK102</f>
        <v>3325277.7410373348</v>
      </c>
      <c r="AL128" s="54" t="s">
        <v>61</v>
      </c>
      <c r="AM128" s="81">
        <f>AM24+AM15+AM40+AM102</f>
        <v>4611613.6304374877</v>
      </c>
      <c r="AN128" s="54" t="s">
        <v>61</v>
      </c>
      <c r="AO128" s="81">
        <f>AO24+AO15+AO40+AO102</f>
        <v>1259936.7562072885</v>
      </c>
      <c r="AP128" s="54" t="s">
        <v>61</v>
      </c>
      <c r="AQ128" s="276">
        <f>AQ24+AQ15+AQ40+AQ102</f>
        <v>4798571.2420346988</v>
      </c>
      <c r="AR128" s="54" t="s">
        <v>61</v>
      </c>
      <c r="AS128" s="276">
        <f>AS24+AS15+AS40+AS102</f>
        <v>2918704.4006379037</v>
      </c>
      <c r="AT128" s="54" t="s">
        <v>61</v>
      </c>
      <c r="AU128" s="276">
        <f>AU24+AU15+AU40+AU102</f>
        <v>3710567.4066825192</v>
      </c>
      <c r="AV128" s="54" t="s">
        <v>61</v>
      </c>
      <c r="AW128" s="276">
        <f>AW24+AW15+AW40+AW102</f>
        <v>3570457.6438580416</v>
      </c>
      <c r="AX128" s="54" t="s">
        <v>61</v>
      </c>
      <c r="AY128" s="276">
        <f>AY24+AY15+AY40+AY102</f>
        <v>4323980.2120460961</v>
      </c>
      <c r="AZ128" s="54" t="s">
        <v>61</v>
      </c>
      <c r="BA128" s="276">
        <f>BA24+BA15+BA40+BA102</f>
        <v>4713769.8768855995</v>
      </c>
      <c r="BB128" s="54" t="s">
        <v>61</v>
      </c>
      <c r="BC128" s="276">
        <f>BC24+BC15+BC40+BC102</f>
        <v>3888308.6964128674</v>
      </c>
      <c r="BD128" s="54" t="s">
        <v>61</v>
      </c>
      <c r="BE128" s="276">
        <f>BE24+BE15+BE40+BE102</f>
        <v>1416746.1407458382</v>
      </c>
      <c r="BF128" s="54" t="s">
        <v>61</v>
      </c>
      <c r="BG128" s="276">
        <f>BG24+BG15+BG40+BG102</f>
        <v>5360829.1508062407</v>
      </c>
      <c r="BH128" s="54" t="s">
        <v>61</v>
      </c>
      <c r="BI128" s="276">
        <f>BI24+BI15+BI40+BI102</f>
        <v>3661407.976951329</v>
      </c>
      <c r="BJ128" s="54" t="s">
        <v>61</v>
      </c>
      <c r="BK128" s="276">
        <f>BK24+BK15+BK40+BK102</f>
        <v>4146808.703039079</v>
      </c>
      <c r="BL128" s="54" t="s">
        <v>61</v>
      </c>
      <c r="BM128" s="276">
        <f>BM24+BM15+BM40+BM102</f>
        <v>5896434.8450737447</v>
      </c>
      <c r="BN128" s="54" t="s">
        <v>61</v>
      </c>
      <c r="BO128" s="276">
        <f>BO24+BO15+BO40+BO102</f>
        <v>1547841.5826629852</v>
      </c>
      <c r="BP128" s="54" t="s">
        <v>61</v>
      </c>
      <c r="BQ128" s="276">
        <f>BQ24+BQ15+BQ40+BQ102</f>
        <v>0</v>
      </c>
      <c r="BR128" s="54" t="s">
        <v>61</v>
      </c>
      <c r="BS128" s="276">
        <f>BS24+BS15+BS40+BS102</f>
        <v>0</v>
      </c>
      <c r="BT128" s="54" t="s">
        <v>61</v>
      </c>
      <c r="BU128" s="81">
        <f>BU24+BU15+BU40+BU102</f>
        <v>4473967.3054636801</v>
      </c>
      <c r="BV128" s="328">
        <f>BU128/P128</f>
        <v>4.2937242166715107E-2</v>
      </c>
      <c r="BW128" s="50"/>
      <c r="BX128" s="81">
        <f>BX24+BX15+BX40+BX102</f>
        <v>92063347.451473325</v>
      </c>
      <c r="BY128" s="278">
        <f>BX128/P128</f>
        <v>0.88354383801038139</v>
      </c>
      <c r="BZ128" s="280"/>
      <c r="CA128" s="262">
        <f>CA24+CA15+CA40+CA102</f>
        <v>12134478.950425735</v>
      </c>
    </row>
    <row r="129" spans="2:79" ht="21.75" customHeight="1" x14ac:dyDescent="0.2">
      <c r="F129" s="940" t="s">
        <v>116</v>
      </c>
      <c r="G129" s="941"/>
      <c r="H129" s="262">
        <f>H128*0.15</f>
        <v>15351620.022284854</v>
      </c>
      <c r="I129" s="16"/>
      <c r="J129" s="940" t="s">
        <v>296</v>
      </c>
      <c r="K129" s="941"/>
      <c r="L129" s="262"/>
      <c r="M129" s="16"/>
      <c r="N129" s="940" t="s">
        <v>296</v>
      </c>
      <c r="O129" s="941"/>
      <c r="P129" s="262">
        <f>(P128*0.15)-168943.848</f>
        <v>15460730.112284856</v>
      </c>
      <c r="Q129" s="54" t="s">
        <v>221</v>
      </c>
      <c r="R129" s="79">
        <f>(R128*15%)-168943.848-109110.09</f>
        <v>12860353.084201444</v>
      </c>
      <c r="S129" s="326"/>
      <c r="T129" s="54" t="s">
        <v>221</v>
      </c>
      <c r="U129" s="79">
        <f>U128*15%</f>
        <v>612357.88856999995</v>
      </c>
      <c r="V129" s="54" t="s">
        <v>221</v>
      </c>
      <c r="W129" s="79">
        <f>W128*15%</f>
        <v>307114.05878999998</v>
      </c>
      <c r="X129" s="54" t="s">
        <v>221</v>
      </c>
      <c r="Y129" s="79">
        <f>Y128*15%</f>
        <v>422644.43369249994</v>
      </c>
      <c r="Z129" s="54" t="s">
        <v>221</v>
      </c>
      <c r="AA129" s="79">
        <f>AA128*15%</f>
        <v>772513.88593381795</v>
      </c>
      <c r="AB129" s="54" t="s">
        <v>221</v>
      </c>
      <c r="AC129" s="79">
        <f>AC128*15%</f>
        <v>204787.18957752633</v>
      </c>
      <c r="AD129" s="54" t="s">
        <v>221</v>
      </c>
      <c r="AE129" s="79">
        <f>AE128*15%</f>
        <v>468671.81446634879</v>
      </c>
      <c r="AF129" s="54" t="s">
        <v>221</v>
      </c>
      <c r="AG129" s="79">
        <f>AG128*15%</f>
        <v>295545.84706956282</v>
      </c>
      <c r="AH129" s="54" t="s">
        <v>221</v>
      </c>
      <c r="AI129" s="79">
        <f>AI128*15%</f>
        <v>1182083.5032738301</v>
      </c>
      <c r="AJ129" s="54" t="s">
        <v>221</v>
      </c>
      <c r="AK129" s="79">
        <f>AK128*15%</f>
        <v>498791.66115560022</v>
      </c>
      <c r="AL129" s="54" t="s">
        <v>221</v>
      </c>
      <c r="AM129" s="79">
        <f>(AM128*15%)-168943.848</f>
        <v>522798.19656562316</v>
      </c>
      <c r="AN129" s="54" t="s">
        <v>221</v>
      </c>
      <c r="AO129" s="79">
        <f>AO128*15%</f>
        <v>188990.51343109328</v>
      </c>
      <c r="AP129" s="54" t="s">
        <v>221</v>
      </c>
      <c r="AQ129" s="79">
        <f>AQ128*15%</f>
        <v>719785.68630520476</v>
      </c>
      <c r="AR129" s="54" t="s">
        <v>221</v>
      </c>
      <c r="AS129" s="79">
        <f>AS128*15%</f>
        <v>437805.66009568557</v>
      </c>
      <c r="AT129" s="54" t="s">
        <v>221</v>
      </c>
      <c r="AU129" s="79">
        <f>(AU128*15%)-109110.09</f>
        <v>447475.02100237785</v>
      </c>
      <c r="AV129" s="54" t="s">
        <v>221</v>
      </c>
      <c r="AW129" s="79">
        <f>AW128*15%</f>
        <v>535568.64657870622</v>
      </c>
      <c r="AX129" s="54" t="s">
        <v>221</v>
      </c>
      <c r="AY129" s="79">
        <f>AY128*15%</f>
        <v>648597.03180691437</v>
      </c>
      <c r="AZ129" s="54" t="s">
        <v>221</v>
      </c>
      <c r="BA129" s="79">
        <f>BA128*15%</f>
        <v>707065.48153283994</v>
      </c>
      <c r="BB129" s="54" t="s">
        <v>221</v>
      </c>
      <c r="BC129" s="79">
        <f>BC128*15%</f>
        <v>583246.30446193006</v>
      </c>
      <c r="BD129" s="54" t="s">
        <v>221</v>
      </c>
      <c r="BE129" s="79">
        <f>BE128*15%</f>
        <v>212511.92111187571</v>
      </c>
      <c r="BF129" s="54" t="s">
        <v>221</v>
      </c>
      <c r="BG129" s="79">
        <f>BG128*15%</f>
        <v>804124.37262093613</v>
      </c>
      <c r="BH129" s="54" t="s">
        <v>221</v>
      </c>
      <c r="BI129" s="79">
        <f>BI128*15%</f>
        <v>549211.19654269936</v>
      </c>
      <c r="BJ129" s="54" t="s">
        <v>221</v>
      </c>
      <c r="BK129" s="79">
        <f>BK128*15%</f>
        <v>622021.30545586185</v>
      </c>
      <c r="BL129" s="54" t="s">
        <v>221</v>
      </c>
      <c r="BM129" s="79">
        <f>BM128*15%</f>
        <v>884465.2267610617</v>
      </c>
      <c r="BN129" s="54" t="s">
        <v>221</v>
      </c>
      <c r="BO129" s="79">
        <f>BO128*15%</f>
        <v>232176.23739944777</v>
      </c>
      <c r="BP129" s="54" t="s">
        <v>221</v>
      </c>
      <c r="BQ129" s="79">
        <f>BQ128*15%</f>
        <v>0</v>
      </c>
      <c r="BR129" s="54" t="s">
        <v>221</v>
      </c>
      <c r="BS129" s="79">
        <f>BS128*15%</f>
        <v>0</v>
      </c>
      <c r="BT129" s="54" t="s">
        <v>221</v>
      </c>
      <c r="BU129" s="79">
        <f>BU128*15%</f>
        <v>671095.09581955196</v>
      </c>
      <c r="BW129" s="50"/>
      <c r="BX129" s="51"/>
      <c r="BY129" s="279"/>
    </row>
    <row r="130" spans="2:79" ht="20.25" customHeight="1" x14ac:dyDescent="0.2">
      <c r="F130" s="936" t="s">
        <v>117</v>
      </c>
      <c r="G130" s="937"/>
      <c r="H130" s="262">
        <f>H128*0.05</f>
        <v>5117206.6740949526</v>
      </c>
      <c r="I130" s="16"/>
      <c r="J130" s="936" t="s">
        <v>295</v>
      </c>
      <c r="K130" s="937"/>
      <c r="L130" s="262">
        <f>L128*0.05</f>
        <v>92684.646000000008</v>
      </c>
      <c r="M130" s="16"/>
      <c r="N130" s="936" t="s">
        <v>295</v>
      </c>
      <c r="O130" s="937"/>
      <c r="P130" s="262">
        <f>P128*0.05</f>
        <v>5209891.3200949524</v>
      </c>
      <c r="Q130" s="54" t="s">
        <v>60</v>
      </c>
      <c r="R130" s="79">
        <f>R128*5%</f>
        <v>4379469.007400482</v>
      </c>
      <c r="S130" s="326"/>
      <c r="T130" s="54" t="s">
        <v>60</v>
      </c>
      <c r="U130" s="79">
        <f>U128*5%</f>
        <v>204119.29618999999</v>
      </c>
      <c r="V130" s="54" t="s">
        <v>60</v>
      </c>
      <c r="W130" s="79">
        <f>W128*5%</f>
        <v>102371.35293000001</v>
      </c>
      <c r="X130" s="54" t="s">
        <v>60</v>
      </c>
      <c r="Y130" s="79">
        <f>Y128*5%</f>
        <v>140881.47789750001</v>
      </c>
      <c r="Z130" s="54" t="s">
        <v>60</v>
      </c>
      <c r="AA130" s="79">
        <f>AA128*5%</f>
        <v>257504.62864460601</v>
      </c>
      <c r="AB130" s="54" t="s">
        <v>60</v>
      </c>
      <c r="AC130" s="79">
        <f>AC128*5%</f>
        <v>68262.396525842123</v>
      </c>
      <c r="AD130" s="54" t="s">
        <v>60</v>
      </c>
      <c r="AE130" s="79">
        <f>AE128*5%</f>
        <v>156223.93815544961</v>
      </c>
      <c r="AF130" s="54" t="s">
        <v>60</v>
      </c>
      <c r="AG130" s="79">
        <f>AG128*5%</f>
        <v>98515.282356520955</v>
      </c>
      <c r="AH130" s="54" t="s">
        <v>60</v>
      </c>
      <c r="AI130" s="79">
        <f>AI128*5%</f>
        <v>394027.83442461002</v>
      </c>
      <c r="AJ130" s="54" t="s">
        <v>60</v>
      </c>
      <c r="AK130" s="79">
        <f>AK128*5%</f>
        <v>166263.88705186674</v>
      </c>
      <c r="AL130" s="54" t="s">
        <v>60</v>
      </c>
      <c r="AM130" s="79">
        <f>AM128*5%</f>
        <v>230580.68152187439</v>
      </c>
      <c r="AN130" s="54" t="s">
        <v>60</v>
      </c>
      <c r="AO130" s="79">
        <f>AO128*5%</f>
        <v>62996.837810364428</v>
      </c>
      <c r="AP130" s="54" t="s">
        <v>60</v>
      </c>
      <c r="AQ130" s="79">
        <f>AQ128*5%</f>
        <v>239928.56210173495</v>
      </c>
      <c r="AR130" s="54" t="s">
        <v>60</v>
      </c>
      <c r="AS130" s="79">
        <f>AS128*5%</f>
        <v>145935.22003189518</v>
      </c>
      <c r="AT130" s="54" t="s">
        <v>60</v>
      </c>
      <c r="AU130" s="79">
        <f>AU128*5%</f>
        <v>185528.37033412597</v>
      </c>
      <c r="AV130" s="54" t="s">
        <v>60</v>
      </c>
      <c r="AW130" s="79">
        <f>AW128*5%</f>
        <v>178522.88219290209</v>
      </c>
      <c r="AX130" s="54" t="s">
        <v>60</v>
      </c>
      <c r="AY130" s="79">
        <f>AY128*5%</f>
        <v>216199.01060230483</v>
      </c>
      <c r="AZ130" s="54" t="s">
        <v>60</v>
      </c>
      <c r="BA130" s="79">
        <f>BA128*5%</f>
        <v>235688.49384427999</v>
      </c>
      <c r="BB130" s="54" t="s">
        <v>60</v>
      </c>
      <c r="BC130" s="79">
        <f>BC128*5%</f>
        <v>194415.43482064339</v>
      </c>
      <c r="BD130" s="54" t="s">
        <v>60</v>
      </c>
      <c r="BE130" s="79">
        <f>BE128*5%</f>
        <v>70837.307037291917</v>
      </c>
      <c r="BF130" s="54" t="s">
        <v>60</v>
      </c>
      <c r="BG130" s="79">
        <f>BG128*5%</f>
        <v>268041.45754031203</v>
      </c>
      <c r="BH130" s="54" t="s">
        <v>60</v>
      </c>
      <c r="BI130" s="79">
        <f>BI128*5%</f>
        <v>183070.39884756645</v>
      </c>
      <c r="BJ130" s="54" t="s">
        <v>60</v>
      </c>
      <c r="BK130" s="79">
        <f>BK128*5%</f>
        <v>207340.43515195395</v>
      </c>
      <c r="BL130" s="54" t="s">
        <v>60</v>
      </c>
      <c r="BM130" s="79">
        <f>BM128*5%</f>
        <v>294821.74225368723</v>
      </c>
      <c r="BN130" s="54" t="s">
        <v>60</v>
      </c>
      <c r="BO130" s="79">
        <f>BO128*5%</f>
        <v>77392.079133149266</v>
      </c>
      <c r="BP130" s="54" t="s">
        <v>60</v>
      </c>
      <c r="BQ130" s="79">
        <f>BQ128*5%</f>
        <v>0</v>
      </c>
      <c r="BR130" s="54" t="s">
        <v>60</v>
      </c>
      <c r="BS130" s="79">
        <f>BS128*5%</f>
        <v>0</v>
      </c>
      <c r="BT130" s="54" t="s">
        <v>60</v>
      </c>
      <c r="BU130" s="79">
        <f>BU128*5%</f>
        <v>223698.36527318403</v>
      </c>
      <c r="BW130" s="50"/>
      <c r="BX130" s="49"/>
    </row>
    <row r="131" spans="2:79" ht="18" customHeight="1" x14ac:dyDescent="0.2">
      <c r="F131" s="936" t="s">
        <v>118</v>
      </c>
      <c r="G131" s="937"/>
      <c r="H131" s="262">
        <v>0</v>
      </c>
      <c r="I131" s="16"/>
      <c r="J131" s="936" t="s">
        <v>118</v>
      </c>
      <c r="K131" s="937"/>
      <c r="L131" s="262">
        <v>0</v>
      </c>
      <c r="M131" s="16"/>
      <c r="N131" s="938" t="s">
        <v>118</v>
      </c>
      <c r="O131" s="939"/>
      <c r="P131" s="262">
        <v>0</v>
      </c>
      <c r="Q131" s="54" t="s">
        <v>53</v>
      </c>
      <c r="R131" s="79">
        <v>0</v>
      </c>
      <c r="S131" s="326"/>
      <c r="T131" s="54" t="s">
        <v>53</v>
      </c>
      <c r="U131" s="79">
        <v>0</v>
      </c>
      <c r="V131" s="54" t="s">
        <v>53</v>
      </c>
      <c r="W131" s="79">
        <v>0</v>
      </c>
      <c r="X131" s="54" t="s">
        <v>53</v>
      </c>
      <c r="Y131" s="79">
        <v>0</v>
      </c>
      <c r="Z131" s="54" t="s">
        <v>53</v>
      </c>
      <c r="AA131" s="79">
        <v>0</v>
      </c>
      <c r="AB131" s="54" t="s">
        <v>53</v>
      </c>
      <c r="AC131" s="79">
        <v>0</v>
      </c>
      <c r="AD131" s="54" t="s">
        <v>53</v>
      </c>
      <c r="AE131" s="79">
        <v>0</v>
      </c>
      <c r="AF131" s="54" t="s">
        <v>53</v>
      </c>
      <c r="AG131" s="79">
        <v>0</v>
      </c>
      <c r="AH131" s="54" t="s">
        <v>53</v>
      </c>
      <c r="AI131" s="79">
        <v>0</v>
      </c>
      <c r="AJ131" s="54" t="s">
        <v>53</v>
      </c>
      <c r="AK131" s="79">
        <v>0</v>
      </c>
      <c r="AL131" s="54" t="s">
        <v>53</v>
      </c>
      <c r="AM131" s="79">
        <v>0</v>
      </c>
      <c r="AN131" s="54" t="s">
        <v>53</v>
      </c>
      <c r="AO131" s="79">
        <v>0</v>
      </c>
      <c r="AP131" s="54" t="s">
        <v>53</v>
      </c>
      <c r="AQ131" s="79">
        <v>0</v>
      </c>
      <c r="AR131" s="54" t="s">
        <v>53</v>
      </c>
      <c r="AS131" s="79">
        <v>0</v>
      </c>
      <c r="AT131" s="54" t="s">
        <v>53</v>
      </c>
      <c r="AU131" s="79">
        <v>0</v>
      </c>
      <c r="AV131" s="54" t="s">
        <v>53</v>
      </c>
      <c r="AW131" s="79">
        <v>0</v>
      </c>
      <c r="AX131" s="54" t="s">
        <v>53</v>
      </c>
      <c r="AY131" s="79">
        <v>0</v>
      </c>
      <c r="AZ131" s="54" t="s">
        <v>53</v>
      </c>
      <c r="BA131" s="79">
        <v>0</v>
      </c>
      <c r="BB131" s="54" t="s">
        <v>53</v>
      </c>
      <c r="BC131" s="79">
        <v>0</v>
      </c>
      <c r="BD131" s="54" t="s">
        <v>53</v>
      </c>
      <c r="BE131" s="79">
        <v>0</v>
      </c>
      <c r="BF131" s="54" t="s">
        <v>53</v>
      </c>
      <c r="BG131" s="79">
        <v>0</v>
      </c>
      <c r="BH131" s="54" t="s">
        <v>53</v>
      </c>
      <c r="BI131" s="79">
        <v>0</v>
      </c>
      <c r="BJ131" s="54" t="s">
        <v>53</v>
      </c>
      <c r="BK131" s="79">
        <v>0</v>
      </c>
      <c r="BL131" s="54" t="s">
        <v>53</v>
      </c>
      <c r="BM131" s="79">
        <v>0</v>
      </c>
      <c r="BN131" s="54" t="s">
        <v>53</v>
      </c>
      <c r="BO131" s="79">
        <v>0</v>
      </c>
      <c r="BP131" s="54" t="s">
        <v>53</v>
      </c>
      <c r="BQ131" s="79">
        <v>0</v>
      </c>
      <c r="BR131" s="54" t="s">
        <v>53</v>
      </c>
      <c r="BS131" s="79">
        <v>0</v>
      </c>
      <c r="BT131" s="54" t="s">
        <v>53</v>
      </c>
      <c r="BU131" s="79"/>
      <c r="BW131" s="50"/>
      <c r="BX131" s="49"/>
    </row>
    <row r="132" spans="2:79" ht="20.25" customHeight="1" x14ac:dyDescent="0.2">
      <c r="F132" s="936" t="s">
        <v>59</v>
      </c>
      <c r="G132" s="937"/>
      <c r="H132" s="262">
        <f>H128-H129-H130</f>
        <v>81875306.785519242</v>
      </c>
      <c r="I132" s="16"/>
      <c r="J132" s="936" t="s">
        <v>59</v>
      </c>
      <c r="K132" s="937"/>
      <c r="L132" s="262">
        <f>L128-L129-L130</f>
        <v>1761008.274</v>
      </c>
      <c r="M132" s="16"/>
      <c r="N132" s="938" t="s">
        <v>59</v>
      </c>
      <c r="O132" s="939"/>
      <c r="P132" s="262">
        <f>P128-P129-P130</f>
        <v>83527204.969519228</v>
      </c>
      <c r="Q132" s="54" t="s">
        <v>59</v>
      </c>
      <c r="R132" s="79">
        <f>R128-R129-R130-R131</f>
        <v>70349558.056407705</v>
      </c>
      <c r="S132" s="326"/>
      <c r="T132" s="54" t="s">
        <v>59</v>
      </c>
      <c r="U132" s="79">
        <f>U128-U129-U130-U131</f>
        <v>3265908.7390399994</v>
      </c>
      <c r="V132" s="54" t="s">
        <v>59</v>
      </c>
      <c r="W132" s="79">
        <f>W128-W129-W130-W131</f>
        <v>1637941.6468800001</v>
      </c>
      <c r="X132" s="54" t="s">
        <v>59</v>
      </c>
      <c r="Y132" s="79">
        <f>Y128-Y129-Y130-Y131</f>
        <v>2254103.6463599997</v>
      </c>
      <c r="Z132" s="54" t="s">
        <v>59</v>
      </c>
      <c r="AA132" s="79">
        <f>AA128-AA129-AA130-AA131</f>
        <v>4120074.0583136957</v>
      </c>
      <c r="AB132" s="54" t="s">
        <v>59</v>
      </c>
      <c r="AC132" s="79">
        <f>AC128-AC129-AC130-AC131</f>
        <v>1092198.3444134737</v>
      </c>
      <c r="AD132" s="54" t="s">
        <v>59</v>
      </c>
      <c r="AE132" s="79">
        <f>AE128-AE129-AE130-AE131</f>
        <v>2499583.0104871937</v>
      </c>
      <c r="AF132" s="54" t="s">
        <v>59</v>
      </c>
      <c r="AG132" s="79">
        <f>AG128-AG129-AG130-AG131</f>
        <v>1576244.5177043353</v>
      </c>
      <c r="AH132" s="54" t="s">
        <v>59</v>
      </c>
      <c r="AI132" s="79">
        <f>AI128-AI129-AI130-AI131</f>
        <v>6304445.3507937603</v>
      </c>
      <c r="AJ132" s="54" t="s">
        <v>59</v>
      </c>
      <c r="AK132" s="79">
        <f>AK128-AK129-AK130-AK131</f>
        <v>2660222.1928298678</v>
      </c>
      <c r="AL132" s="54" t="s">
        <v>59</v>
      </c>
      <c r="AM132" s="79">
        <f>AM128-AM129-AM130-AM131</f>
        <v>3858234.75234999</v>
      </c>
      <c r="AN132" s="54" t="s">
        <v>59</v>
      </c>
      <c r="AO132" s="79">
        <f>AO128-AO129-AO130-AO131</f>
        <v>1007949.4049658309</v>
      </c>
      <c r="AP132" s="54" t="s">
        <v>59</v>
      </c>
      <c r="AQ132" s="79">
        <f>AQ128-AQ129-AQ130-AQ131</f>
        <v>3838856.9936277592</v>
      </c>
      <c r="AR132" s="54" t="s">
        <v>59</v>
      </c>
      <c r="AS132" s="79">
        <f>AS128-AS129-AS130-AS131</f>
        <v>2334963.5205103229</v>
      </c>
      <c r="AT132" s="54" t="s">
        <v>59</v>
      </c>
      <c r="AU132" s="79">
        <f>AU128-AU129-AU130-AU131</f>
        <v>3077564.0153460153</v>
      </c>
      <c r="AV132" s="54" t="s">
        <v>59</v>
      </c>
      <c r="AW132" s="79">
        <f>AW128-AW129-AW130-AW131</f>
        <v>2856366.115086433</v>
      </c>
      <c r="AX132" s="54" t="s">
        <v>59</v>
      </c>
      <c r="AY132" s="79">
        <f>AY128-AY129-AY130-AY131</f>
        <v>3459184.1696368773</v>
      </c>
      <c r="AZ132" s="54" t="s">
        <v>59</v>
      </c>
      <c r="BA132" s="79">
        <f>BA128-BA129-BA130-BA131</f>
        <v>3771015.9015084794</v>
      </c>
      <c r="BB132" s="54" t="s">
        <v>59</v>
      </c>
      <c r="BC132" s="79">
        <f>BC128-BC129-BC130-BC131</f>
        <v>3110646.9571302943</v>
      </c>
      <c r="BD132" s="54" t="s">
        <v>59</v>
      </c>
      <c r="BE132" s="79">
        <f>BE128-BE129-BE130-BE131</f>
        <v>1133396.9125966707</v>
      </c>
      <c r="BF132" s="54" t="s">
        <v>59</v>
      </c>
      <c r="BG132" s="79">
        <f>BG128-BG129-BG130-BG131</f>
        <v>4288663.3206449924</v>
      </c>
      <c r="BH132" s="54" t="s">
        <v>59</v>
      </c>
      <c r="BI132" s="79">
        <f>BI128-BI129-BI130-BI131</f>
        <v>2929126.3815610632</v>
      </c>
      <c r="BJ132" s="54" t="s">
        <v>59</v>
      </c>
      <c r="BK132" s="79">
        <f>BK128-BK129-BK130-BK131</f>
        <v>3317446.9624312632</v>
      </c>
      <c r="BL132" s="54" t="s">
        <v>59</v>
      </c>
      <c r="BM132" s="79">
        <f>BM128-BM129-BM130-BM131</f>
        <v>4717147.8760589957</v>
      </c>
      <c r="BN132" s="54" t="s">
        <v>59</v>
      </c>
      <c r="BO132" s="79">
        <f>BO128-BO129-BO130-BO131</f>
        <v>1238273.2661303882</v>
      </c>
      <c r="BP132" s="54" t="s">
        <v>59</v>
      </c>
      <c r="BQ132" s="79">
        <f>BQ128-BQ129-BQ130-BQ131</f>
        <v>0</v>
      </c>
      <c r="BR132" s="54" t="s">
        <v>59</v>
      </c>
      <c r="BS132" s="79">
        <f>BS128-BS129-BS130-BS131</f>
        <v>0</v>
      </c>
      <c r="BT132" s="54" t="s">
        <v>59</v>
      </c>
      <c r="BU132" s="79">
        <f>BU128-BU129-BU130-BU131</f>
        <v>3579173.844370944</v>
      </c>
      <c r="BW132" s="50"/>
      <c r="BX132" s="49"/>
    </row>
    <row r="133" spans="2:79" ht="18" customHeight="1" x14ac:dyDescent="0.2">
      <c r="F133" s="936" t="s">
        <v>120</v>
      </c>
      <c r="G133" s="937"/>
      <c r="H133" s="262">
        <v>0</v>
      </c>
      <c r="I133" s="16"/>
      <c r="J133" s="936" t="s">
        <v>120</v>
      </c>
      <c r="K133" s="937"/>
      <c r="L133" s="262">
        <v>0</v>
      </c>
      <c r="M133" s="16"/>
      <c r="N133" s="938" t="s">
        <v>120</v>
      </c>
      <c r="O133" s="939"/>
      <c r="P133" s="262">
        <v>0</v>
      </c>
      <c r="Q133" s="54" t="s">
        <v>2</v>
      </c>
      <c r="R133" s="79"/>
      <c r="S133" s="326"/>
      <c r="T133" s="54" t="s">
        <v>2</v>
      </c>
      <c r="U133" s="79"/>
      <c r="V133" s="54" t="s">
        <v>2</v>
      </c>
      <c r="W133" s="79"/>
      <c r="X133" s="54" t="s">
        <v>2</v>
      </c>
      <c r="Y133" s="79"/>
      <c r="Z133" s="54" t="s">
        <v>2</v>
      </c>
      <c r="AA133" s="79"/>
      <c r="AB133" s="54" t="s">
        <v>2</v>
      </c>
      <c r="AC133" s="79"/>
      <c r="AD133" s="54" t="s">
        <v>2</v>
      </c>
      <c r="AE133" s="79"/>
      <c r="AF133" s="54" t="s">
        <v>2</v>
      </c>
      <c r="AG133" s="79"/>
      <c r="AH133" s="54" t="s">
        <v>2</v>
      </c>
      <c r="AI133" s="79"/>
      <c r="AJ133" s="54" t="s">
        <v>2</v>
      </c>
      <c r="AK133" s="79"/>
      <c r="AL133" s="54" t="s">
        <v>2</v>
      </c>
      <c r="AM133" s="79"/>
      <c r="AN133" s="54" t="s">
        <v>2</v>
      </c>
      <c r="AO133" s="79"/>
      <c r="AP133" s="54" t="s">
        <v>2</v>
      </c>
      <c r="AQ133" s="79"/>
      <c r="AR133" s="54" t="s">
        <v>2</v>
      </c>
      <c r="AS133" s="79"/>
      <c r="AT133" s="54" t="s">
        <v>2</v>
      </c>
      <c r="AU133" s="79"/>
      <c r="AV133" s="54" t="s">
        <v>2</v>
      </c>
      <c r="AW133" s="79"/>
      <c r="AX133" s="54" t="s">
        <v>2</v>
      </c>
      <c r="AY133" s="79"/>
      <c r="AZ133" s="54" t="s">
        <v>2</v>
      </c>
      <c r="BA133" s="79"/>
      <c r="BB133" s="54" t="s">
        <v>2</v>
      </c>
      <c r="BC133" s="79"/>
      <c r="BD133" s="54" t="s">
        <v>2</v>
      </c>
      <c r="BE133" s="79"/>
      <c r="BF133" s="54" t="s">
        <v>2</v>
      </c>
      <c r="BG133" s="79"/>
      <c r="BH133" s="54" t="s">
        <v>2</v>
      </c>
      <c r="BI133" s="79"/>
      <c r="BJ133" s="54" t="s">
        <v>2</v>
      </c>
      <c r="BK133" s="79"/>
      <c r="BL133" s="54" t="s">
        <v>2</v>
      </c>
      <c r="BM133" s="79"/>
      <c r="BN133" s="54" t="s">
        <v>2</v>
      </c>
      <c r="BO133" s="79"/>
      <c r="BP133" s="54" t="s">
        <v>2</v>
      </c>
      <c r="BQ133" s="79"/>
      <c r="BR133" s="54" t="s">
        <v>2</v>
      </c>
      <c r="BS133" s="79"/>
      <c r="BT133" s="54" t="s">
        <v>2</v>
      </c>
      <c r="BU133" s="79"/>
      <c r="BW133" s="50"/>
      <c r="BX133" s="49"/>
    </row>
    <row r="134" spans="2:79" ht="22.5" customHeight="1" x14ac:dyDescent="0.2">
      <c r="F134" s="936" t="s">
        <v>119</v>
      </c>
      <c r="G134" s="937"/>
      <c r="H134" s="262">
        <f>+H132+H133</f>
        <v>81875306.785519242</v>
      </c>
      <c r="I134" s="16"/>
      <c r="J134" s="936" t="s">
        <v>119</v>
      </c>
      <c r="K134" s="937"/>
      <c r="L134" s="262">
        <f>+L132+L133</f>
        <v>1761008.274</v>
      </c>
      <c r="M134" s="16"/>
      <c r="N134" s="938" t="s">
        <v>119</v>
      </c>
      <c r="O134" s="939"/>
      <c r="P134" s="262">
        <f>+P132+P133</f>
        <v>83527204.969519228</v>
      </c>
      <c r="Q134" s="54" t="s">
        <v>58</v>
      </c>
      <c r="R134" s="80">
        <f>R132+R133</f>
        <v>70349558.056407705</v>
      </c>
      <c r="S134" s="326"/>
      <c r="T134" s="54" t="s">
        <v>58</v>
      </c>
      <c r="U134" s="80">
        <f>U132+U133</f>
        <v>3265908.7390399994</v>
      </c>
      <c r="V134" s="54" t="s">
        <v>58</v>
      </c>
      <c r="W134" s="80">
        <f>W132+W133</f>
        <v>1637941.6468800001</v>
      </c>
      <c r="X134" s="54" t="s">
        <v>58</v>
      </c>
      <c r="Y134" s="80">
        <f>Y132+Y133</f>
        <v>2254103.6463599997</v>
      </c>
      <c r="Z134" s="54" t="s">
        <v>58</v>
      </c>
      <c r="AA134" s="80">
        <f>AA132+AA133</f>
        <v>4120074.0583136957</v>
      </c>
      <c r="AB134" s="54" t="s">
        <v>58</v>
      </c>
      <c r="AC134" s="80">
        <f>AC132+AC133</f>
        <v>1092198.3444134737</v>
      </c>
      <c r="AD134" s="54" t="s">
        <v>58</v>
      </c>
      <c r="AE134" s="80">
        <f>AE132+AE133</f>
        <v>2499583.0104871937</v>
      </c>
      <c r="AF134" s="54" t="s">
        <v>58</v>
      </c>
      <c r="AG134" s="80">
        <f>AG132+AG133</f>
        <v>1576244.5177043353</v>
      </c>
      <c r="AH134" s="54" t="s">
        <v>58</v>
      </c>
      <c r="AI134" s="80">
        <f>AI132+AI133</f>
        <v>6304445.3507937603</v>
      </c>
      <c r="AJ134" s="54" t="s">
        <v>58</v>
      </c>
      <c r="AK134" s="80">
        <f>AK132+AK133</f>
        <v>2660222.1928298678</v>
      </c>
      <c r="AL134" s="54" t="s">
        <v>58</v>
      </c>
      <c r="AM134" s="80">
        <f>AM132+AM133</f>
        <v>3858234.75234999</v>
      </c>
      <c r="AN134" s="54" t="s">
        <v>58</v>
      </c>
      <c r="AO134" s="80">
        <f>AO132+AO133</f>
        <v>1007949.4049658309</v>
      </c>
      <c r="AP134" s="54" t="s">
        <v>58</v>
      </c>
      <c r="AQ134" s="80">
        <f>AQ132+AQ133</f>
        <v>3838856.9936277592</v>
      </c>
      <c r="AR134" s="54" t="s">
        <v>58</v>
      </c>
      <c r="AS134" s="80">
        <f>AS132+AS133</f>
        <v>2334963.5205103229</v>
      </c>
      <c r="AT134" s="54" t="s">
        <v>58</v>
      </c>
      <c r="AU134" s="80">
        <f>AU132+AU133</f>
        <v>3077564.0153460153</v>
      </c>
      <c r="AV134" s="54" t="s">
        <v>58</v>
      </c>
      <c r="AW134" s="80">
        <f>AW132+AW133</f>
        <v>2856366.115086433</v>
      </c>
      <c r="AX134" s="54" t="s">
        <v>58</v>
      </c>
      <c r="AY134" s="80">
        <f>AY132+AY133</f>
        <v>3459184.1696368773</v>
      </c>
      <c r="AZ134" s="54" t="s">
        <v>58</v>
      </c>
      <c r="BA134" s="80">
        <f>BA132+BA133</f>
        <v>3771015.9015084794</v>
      </c>
      <c r="BB134" s="54" t="s">
        <v>58</v>
      </c>
      <c r="BC134" s="80">
        <f>BC132+BC133</f>
        <v>3110646.9571302943</v>
      </c>
      <c r="BD134" s="54" t="s">
        <v>58</v>
      </c>
      <c r="BE134" s="80">
        <f>BE132+BE133</f>
        <v>1133396.9125966707</v>
      </c>
      <c r="BF134" s="54" t="s">
        <v>58</v>
      </c>
      <c r="BG134" s="80">
        <f>BG132+BG133</f>
        <v>4288663.3206449924</v>
      </c>
      <c r="BH134" s="54" t="s">
        <v>58</v>
      </c>
      <c r="BI134" s="80">
        <f>BI132+BI133</f>
        <v>2929126.3815610632</v>
      </c>
      <c r="BJ134" s="54" t="s">
        <v>58</v>
      </c>
      <c r="BK134" s="80">
        <f>BK132+BK133</f>
        <v>3317446.9624312632</v>
      </c>
      <c r="BL134" s="54" t="s">
        <v>58</v>
      </c>
      <c r="BM134" s="80">
        <f>BM132+BM133</f>
        <v>4717147.8760589957</v>
      </c>
      <c r="BN134" s="54" t="s">
        <v>58</v>
      </c>
      <c r="BO134" s="80">
        <f>BO132+BO133</f>
        <v>1238273.2661303882</v>
      </c>
      <c r="BP134" s="54" t="s">
        <v>58</v>
      </c>
      <c r="BQ134" s="80">
        <f>BQ132+BQ133</f>
        <v>0</v>
      </c>
      <c r="BR134" s="54" t="s">
        <v>58</v>
      </c>
      <c r="BS134" s="80">
        <f>BS132+BS133</f>
        <v>0</v>
      </c>
      <c r="BT134" s="54" t="s">
        <v>58</v>
      </c>
      <c r="BU134" s="80">
        <f>BU132+BU133</f>
        <v>3579173.844370944</v>
      </c>
      <c r="BW134" s="50"/>
      <c r="BX134" s="49"/>
    </row>
    <row r="135" spans="2:79" x14ac:dyDescent="0.25">
      <c r="G135" s="47"/>
      <c r="H135" s="47"/>
      <c r="I135" s="47"/>
      <c r="J135" s="47"/>
      <c r="K135" s="47"/>
      <c r="L135" s="47"/>
      <c r="M135" s="47"/>
      <c r="N135" s="47"/>
      <c r="O135" s="47"/>
      <c r="P135" s="47"/>
      <c r="Q135" s="47"/>
      <c r="R135" s="47"/>
      <c r="S135" s="47"/>
    </row>
    <row r="136" spans="2:79" x14ac:dyDescent="0.25">
      <c r="G136" s="47"/>
      <c r="H136" s="47"/>
      <c r="I136" s="47"/>
      <c r="J136" s="47"/>
      <c r="K136" s="47"/>
      <c r="L136" s="47"/>
      <c r="M136" s="47"/>
      <c r="N136" s="47"/>
      <c r="O136" s="47"/>
      <c r="P136" s="47"/>
      <c r="Q136" s="47"/>
      <c r="R136" s="47"/>
      <c r="S136" s="47"/>
    </row>
    <row r="137" spans="2:79" x14ac:dyDescent="0.25">
      <c r="H137" s="47"/>
      <c r="I137" s="47"/>
      <c r="J137" s="47"/>
      <c r="K137" s="47"/>
      <c r="L137" s="47"/>
      <c r="M137" s="47"/>
      <c r="N137" s="47"/>
      <c r="O137" s="47"/>
      <c r="P137" s="47"/>
      <c r="Q137" s="47"/>
      <c r="R137" s="47"/>
      <c r="S137" s="47"/>
    </row>
    <row r="138" spans="2:79" ht="14.45" customHeight="1" x14ac:dyDescent="0.2">
      <c r="B138" s="875"/>
      <c r="C138" s="875"/>
      <c r="D138" s="762"/>
      <c r="E138" s="709"/>
      <c r="F138" s="875"/>
      <c r="G138" s="875"/>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875"/>
      <c r="BX138" s="875"/>
      <c r="BY138" s="762"/>
      <c r="BZ138" s="875"/>
      <c r="CA138" s="875"/>
    </row>
    <row r="139" spans="2:79" ht="14.25" x14ac:dyDescent="0.2">
      <c r="B139" s="12"/>
      <c r="C139" s="764"/>
      <c r="D139" s="12"/>
      <c r="E139" s="764"/>
      <c r="F139" s="12"/>
      <c r="G139" s="764"/>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764"/>
      <c r="BY139" s="12"/>
      <c r="BZ139" s="12"/>
      <c r="CA139" s="764"/>
    </row>
    <row r="140" spans="2:79" ht="14.25" x14ac:dyDescent="0.2">
      <c r="B140" s="12"/>
      <c r="C140" s="764"/>
      <c r="D140" s="12"/>
      <c r="E140" s="764"/>
      <c r="F140" s="12"/>
      <c r="G140" s="764"/>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764"/>
      <c r="BY140" s="12"/>
      <c r="BZ140" s="12"/>
      <c r="CA140" s="764"/>
    </row>
    <row r="141" spans="2:79" x14ac:dyDescent="0.25">
      <c r="B141" s="12"/>
      <c r="C141" s="764"/>
      <c r="D141" s="12"/>
      <c r="E141"/>
      <c r="F141" s="12"/>
      <c r="G141" s="764"/>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764"/>
      <c r="BY141" s="12"/>
      <c r="BZ141" s="12"/>
      <c r="CA141" s="764"/>
    </row>
    <row r="142" spans="2:79" ht="14.25" x14ac:dyDescent="0.2">
      <c r="B142" s="907"/>
      <c r="C142" s="907"/>
      <c r="D142" s="764"/>
      <c r="E142" s="12"/>
      <c r="F142" s="12"/>
      <c r="G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row>
    <row r="143" spans="2:79" ht="14.45" customHeight="1" x14ac:dyDescent="0.2">
      <c r="B143" s="943"/>
      <c r="C143" s="943"/>
      <c r="D143" s="765"/>
      <c r="E143" s="758"/>
      <c r="F143" s="943"/>
      <c r="G143" s="943"/>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943"/>
      <c r="BX143" s="943"/>
      <c r="BY143" s="765"/>
      <c r="BZ143" s="943"/>
      <c r="CA143" s="943"/>
    </row>
    <row r="144" spans="2:79" ht="14.45" customHeight="1" x14ac:dyDescent="0.2">
      <c r="B144" s="942"/>
      <c r="C144" s="942"/>
      <c r="D144" s="763"/>
      <c r="E144" s="759"/>
      <c r="F144" s="942"/>
      <c r="G144" s="942"/>
      <c r="T144" s="12"/>
      <c r="U144" s="12"/>
      <c r="V144" s="12"/>
      <c r="W144" s="12"/>
      <c r="X144" s="12"/>
      <c r="Y144" s="12">
        <v>2451259.2303108298</v>
      </c>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942"/>
      <c r="BX144" s="942"/>
      <c r="BY144" s="762"/>
      <c r="BZ144" s="942"/>
      <c r="CA144" s="942"/>
    </row>
    <row r="145" spans="2:79" ht="12.75" x14ac:dyDescent="0.2">
      <c r="B145" s="942"/>
      <c r="C145" s="942"/>
      <c r="D145" s="16"/>
      <c r="F145" s="942"/>
      <c r="G145" s="942"/>
      <c r="H145" s="47"/>
      <c r="I145" s="47"/>
      <c r="J145" s="47"/>
      <c r="K145" s="47"/>
      <c r="L145" s="47"/>
      <c r="M145" s="47"/>
      <c r="N145" s="47"/>
      <c r="O145" s="47"/>
      <c r="P145" s="47"/>
      <c r="Q145" s="47"/>
      <c r="R145" s="47"/>
      <c r="S145" s="47"/>
      <c r="BW145" s="942"/>
      <c r="BX145" s="942"/>
      <c r="BZ145" s="942"/>
      <c r="CA145" s="942"/>
    </row>
    <row r="146" spans="2:79" x14ac:dyDescent="0.25">
      <c r="G146" s="47"/>
      <c r="H146" s="47"/>
      <c r="I146" s="47"/>
      <c r="J146" s="47"/>
      <c r="K146" s="47"/>
      <c r="L146" s="47"/>
      <c r="M146" s="47"/>
      <c r="N146" s="47"/>
      <c r="O146" s="47"/>
      <c r="P146" s="47"/>
      <c r="Q146" s="47"/>
      <c r="R146" s="47"/>
      <c r="S146" s="47"/>
    </row>
    <row r="147" spans="2:79" x14ac:dyDescent="0.25">
      <c r="G147" s="47"/>
      <c r="H147" s="47"/>
      <c r="I147" s="47"/>
      <c r="J147" s="47"/>
      <c r="K147" s="47"/>
      <c r="L147" s="47"/>
      <c r="M147" s="47"/>
      <c r="N147" s="47"/>
      <c r="O147" s="47"/>
      <c r="P147" s="47"/>
      <c r="Q147" s="47"/>
      <c r="R147" s="47"/>
      <c r="S147" s="47"/>
    </row>
    <row r="148" spans="2:79" x14ac:dyDescent="0.25">
      <c r="D148" s="762"/>
      <c r="G148" s="47"/>
      <c r="H148" s="47"/>
      <c r="I148" s="47"/>
      <c r="J148" s="47"/>
      <c r="K148" s="47"/>
      <c r="L148" s="47"/>
      <c r="M148" s="47"/>
      <c r="N148" s="47"/>
      <c r="O148" s="47"/>
      <c r="P148" s="47"/>
      <c r="Q148" s="47"/>
      <c r="R148" s="47"/>
      <c r="S148" s="47"/>
    </row>
    <row r="149" spans="2:79" x14ac:dyDescent="0.25">
      <c r="D149" s="12"/>
      <c r="H149" s="47"/>
      <c r="I149" s="47"/>
      <c r="J149" s="47"/>
      <c r="K149" s="47"/>
      <c r="L149" s="47"/>
      <c r="M149" s="47"/>
      <c r="N149" s="47"/>
      <c r="O149" s="47"/>
      <c r="P149" s="47"/>
      <c r="Q149" s="47"/>
      <c r="R149" s="47"/>
      <c r="S149" s="47"/>
    </row>
    <row r="150" spans="2:79" x14ac:dyDescent="0.25">
      <c r="D150" s="12"/>
      <c r="H150" s="47"/>
      <c r="I150" s="47"/>
      <c r="J150" s="47"/>
      <c r="K150" s="47"/>
      <c r="L150" s="47"/>
      <c r="M150" s="47"/>
      <c r="N150" s="47"/>
      <c r="O150" s="47"/>
      <c r="P150" s="47"/>
      <c r="Q150" s="47"/>
      <c r="R150" s="47"/>
      <c r="S150" s="47"/>
    </row>
    <row r="151" spans="2:79" x14ac:dyDescent="0.25">
      <c r="D151" s="12"/>
      <c r="H151" s="47"/>
      <c r="I151" s="47"/>
      <c r="J151" s="47"/>
      <c r="K151" s="47"/>
      <c r="L151" s="47"/>
      <c r="M151" s="47"/>
      <c r="N151" s="47"/>
      <c r="O151" s="47"/>
      <c r="P151" s="47"/>
      <c r="Q151" s="47"/>
      <c r="R151" s="47"/>
      <c r="S151" s="47"/>
    </row>
    <row r="152" spans="2:79" x14ac:dyDescent="0.25">
      <c r="D152" s="12"/>
      <c r="H152" s="47"/>
      <c r="I152" s="47"/>
      <c r="J152" s="47"/>
      <c r="K152" s="47"/>
      <c r="L152" s="47"/>
      <c r="M152" s="47"/>
      <c r="N152" s="47"/>
      <c r="O152" s="47"/>
      <c r="P152" s="47"/>
      <c r="Q152" s="47"/>
      <c r="R152" s="47"/>
      <c r="S152" s="47"/>
    </row>
    <row r="153" spans="2:79" x14ac:dyDescent="0.25">
      <c r="D153" s="765"/>
    </row>
    <row r="154" spans="2:79" x14ac:dyDescent="0.25">
      <c r="D154" s="763"/>
    </row>
    <row r="158" spans="2:79" ht="12.75" x14ac:dyDescent="0.2">
      <c r="D158" s="86"/>
      <c r="E158" s="38"/>
      <c r="F158" s="86"/>
      <c r="G158" s="38"/>
      <c r="H158" s="86"/>
      <c r="I158" s="86"/>
      <c r="J158" s="86"/>
      <c r="K158" s="86"/>
      <c r="L158" s="86"/>
      <c r="M158" s="86"/>
      <c r="N158" s="86"/>
      <c r="O158" s="86"/>
      <c r="P158" s="86"/>
      <c r="Q158" s="86"/>
      <c r="R158" s="86"/>
      <c r="S158" s="86"/>
      <c r="T158" s="38"/>
      <c r="U158" s="86"/>
      <c r="V158" s="38"/>
      <c r="W158" s="86"/>
    </row>
    <row r="159" spans="2:79" ht="12.75" x14ac:dyDescent="0.2">
      <c r="D159" s="87"/>
      <c r="E159" s="40"/>
      <c r="F159" s="87"/>
      <c r="G159" s="40"/>
      <c r="H159" s="87"/>
      <c r="I159" s="87"/>
      <c r="J159" s="87"/>
      <c r="K159" s="87"/>
      <c r="L159" s="87"/>
      <c r="M159" s="87"/>
      <c r="N159" s="87"/>
      <c r="O159" s="87"/>
      <c r="P159" s="87"/>
      <c r="Q159" s="87"/>
      <c r="R159" s="87"/>
      <c r="S159" s="87"/>
      <c r="T159" s="40"/>
      <c r="U159" s="87"/>
      <c r="V159" s="40"/>
      <c r="W159" s="87"/>
    </row>
    <row r="160" spans="2:79" ht="12.75" x14ac:dyDescent="0.2">
      <c r="E160" s="15"/>
      <c r="F160" s="15"/>
      <c r="H160" s="16"/>
      <c r="I160" s="16"/>
      <c r="J160" s="16"/>
      <c r="K160" s="16"/>
      <c r="L160" s="16"/>
      <c r="M160" s="16"/>
      <c r="N160" s="16"/>
      <c r="O160" s="16"/>
      <c r="P160" s="16"/>
      <c r="Q160" s="16"/>
      <c r="R160" s="16"/>
      <c r="S160" s="16"/>
    </row>
    <row r="161" spans="4:19" x14ac:dyDescent="0.25">
      <c r="H161" s="47"/>
      <c r="I161" s="47"/>
      <c r="J161" s="47"/>
      <c r="K161" s="47"/>
      <c r="L161" s="47"/>
      <c r="M161" s="47"/>
      <c r="N161" s="47"/>
      <c r="O161" s="47"/>
      <c r="P161" s="47"/>
      <c r="Q161" s="47"/>
      <c r="R161" s="47"/>
      <c r="S161" s="47"/>
    </row>
    <row r="162" spans="4:19" x14ac:dyDescent="0.25">
      <c r="H162" s="46"/>
      <c r="I162" s="46"/>
      <c r="J162" s="46"/>
      <c r="K162" s="46"/>
      <c r="L162" s="46"/>
      <c r="M162" s="46"/>
      <c r="N162" s="46"/>
      <c r="O162" s="46"/>
      <c r="P162" s="46"/>
      <c r="Q162" s="46"/>
      <c r="R162" s="46"/>
      <c r="S162" s="46"/>
    </row>
    <row r="164" spans="4:19" x14ac:dyDescent="0.25">
      <c r="H164" s="45"/>
      <c r="I164" s="45"/>
      <c r="J164" s="45"/>
      <c r="K164" s="45"/>
      <c r="L164" s="45"/>
      <c r="M164" s="45"/>
      <c r="N164" s="45"/>
      <c r="O164" s="45"/>
      <c r="P164" s="45"/>
      <c r="Q164" s="45"/>
      <c r="R164" s="45"/>
      <c r="S164" s="45"/>
    </row>
    <row r="166" spans="4:19" x14ac:dyDescent="0.25">
      <c r="D166" s="17"/>
      <c r="E166" s="44"/>
    </row>
    <row r="167" spans="4:19" x14ac:dyDescent="0.25">
      <c r="D167" s="17"/>
      <c r="E167" s="44"/>
    </row>
  </sheetData>
  <mergeCells count="98">
    <mergeCell ref="B144:C144"/>
    <mergeCell ref="F144:G144"/>
    <mergeCell ref="BW144:BX144"/>
    <mergeCell ref="BZ144:CA144"/>
    <mergeCell ref="B145:C145"/>
    <mergeCell ref="F145:G145"/>
    <mergeCell ref="BW145:BX145"/>
    <mergeCell ref="BZ145:CA145"/>
    <mergeCell ref="BZ138:CA138"/>
    <mergeCell ref="B142:C142"/>
    <mergeCell ref="B143:C143"/>
    <mergeCell ref="F143:G143"/>
    <mergeCell ref="BW143:BX143"/>
    <mergeCell ref="BZ143:CA143"/>
    <mergeCell ref="BW138:BX138"/>
    <mergeCell ref="F134:G134"/>
    <mergeCell ref="J134:K134"/>
    <mergeCell ref="N134:O134"/>
    <mergeCell ref="B138:C138"/>
    <mergeCell ref="F138:G138"/>
    <mergeCell ref="F132:G132"/>
    <mergeCell ref="J132:K132"/>
    <mergeCell ref="N132:O132"/>
    <mergeCell ref="F133:G133"/>
    <mergeCell ref="J133:K133"/>
    <mergeCell ref="N133:O133"/>
    <mergeCell ref="F130:G130"/>
    <mergeCell ref="J130:K130"/>
    <mergeCell ref="N130:O130"/>
    <mergeCell ref="F131:G131"/>
    <mergeCell ref="J131:K131"/>
    <mergeCell ref="N131:O131"/>
    <mergeCell ref="F129:G129"/>
    <mergeCell ref="J129:K129"/>
    <mergeCell ref="N129:O129"/>
    <mergeCell ref="B43:C43"/>
    <mergeCell ref="B58:C58"/>
    <mergeCell ref="B60:C60"/>
    <mergeCell ref="B86:C86"/>
    <mergeCell ref="B102:C102"/>
    <mergeCell ref="B103:C103"/>
    <mergeCell ref="B105:C105"/>
    <mergeCell ref="B112:C112"/>
    <mergeCell ref="F128:G128"/>
    <mergeCell ref="J128:K128"/>
    <mergeCell ref="N128:O128"/>
    <mergeCell ref="B41:C41"/>
    <mergeCell ref="B15:C15"/>
    <mergeCell ref="B16:C16"/>
    <mergeCell ref="B19:C19"/>
    <mergeCell ref="B21:C21"/>
    <mergeCell ref="B24:C24"/>
    <mergeCell ref="B25:C25"/>
    <mergeCell ref="B28:C28"/>
    <mergeCell ref="B30:C30"/>
    <mergeCell ref="B32:C32"/>
    <mergeCell ref="B38:C38"/>
    <mergeCell ref="B40:C40"/>
    <mergeCell ref="BT12:BU12"/>
    <mergeCell ref="BV12:BV13"/>
    <mergeCell ref="BW12:BX12"/>
    <mergeCell ref="BY12:BY13"/>
    <mergeCell ref="BZ12:CA12"/>
    <mergeCell ref="BL12:BM12"/>
    <mergeCell ref="BN12:BO12"/>
    <mergeCell ref="AJ12:AK12"/>
    <mergeCell ref="AL12:AM12"/>
    <mergeCell ref="AN12:AO12"/>
    <mergeCell ref="AP12:AQ12"/>
    <mergeCell ref="AR12:AS12"/>
    <mergeCell ref="AT12:AU12"/>
    <mergeCell ref="BB12:BC12"/>
    <mergeCell ref="BD12:BE12"/>
    <mergeCell ref="BF12:BG12"/>
    <mergeCell ref="B14:C14"/>
    <mergeCell ref="BH12:BI12"/>
    <mergeCell ref="X12:Y12"/>
    <mergeCell ref="Z12:AA12"/>
    <mergeCell ref="AB12:AC12"/>
    <mergeCell ref="AD12:AE12"/>
    <mergeCell ref="AF12:AG12"/>
    <mergeCell ref="AH12:AI12"/>
    <mergeCell ref="CE1:CF1"/>
    <mergeCell ref="B12:C13"/>
    <mergeCell ref="D12:D13"/>
    <mergeCell ref="E12:H12"/>
    <mergeCell ref="I12:L12"/>
    <mergeCell ref="M12:P12"/>
    <mergeCell ref="Q12:R12"/>
    <mergeCell ref="S12:S13"/>
    <mergeCell ref="T12:U12"/>
    <mergeCell ref="V12:W12"/>
    <mergeCell ref="BP12:BQ12"/>
    <mergeCell ref="BR12:BS12"/>
    <mergeCell ref="AV12:AW12"/>
    <mergeCell ref="AX12:AY12"/>
    <mergeCell ref="AZ12:BA12"/>
    <mergeCell ref="BJ12:BK12"/>
  </mergeCells>
  <conditionalFormatting sqref="BT127">
    <cfRule type="cellIs" dxfId="227" priority="76" operator="between">
      <formula>1</formula>
      <formula>100000000000000000</formula>
    </cfRule>
  </conditionalFormatting>
  <conditionalFormatting sqref="AD20">
    <cfRule type="cellIs" dxfId="226" priority="75" operator="between">
      <formula>1</formula>
      <formula>100000000000000000</formula>
    </cfRule>
  </conditionalFormatting>
  <conditionalFormatting sqref="AD22">
    <cfRule type="cellIs" dxfId="225" priority="74" operator="between">
      <formula>1</formula>
      <formula>100000000000000000</formula>
    </cfRule>
  </conditionalFormatting>
  <conditionalFormatting sqref="AD48">
    <cfRule type="cellIs" dxfId="224" priority="72" operator="between">
      <formula>1</formula>
      <formula>100000000000000000</formula>
    </cfRule>
  </conditionalFormatting>
  <conditionalFormatting sqref="AD52">
    <cfRule type="cellIs" dxfId="223" priority="68" operator="between">
      <formula>1</formula>
      <formula>100000000000000000</formula>
    </cfRule>
  </conditionalFormatting>
  <conditionalFormatting sqref="AD49">
    <cfRule type="cellIs" dxfId="222" priority="71" operator="between">
      <formula>1</formula>
      <formula>100000000000000000</formula>
    </cfRule>
  </conditionalFormatting>
  <conditionalFormatting sqref="AD50">
    <cfRule type="cellIs" dxfId="221" priority="70" operator="between">
      <formula>1</formula>
      <formula>100000000000000000</formula>
    </cfRule>
  </conditionalFormatting>
  <conditionalFormatting sqref="AD51">
    <cfRule type="cellIs" dxfId="220" priority="69" operator="between">
      <formula>1</formula>
      <formula>100000000000000000</formula>
    </cfRule>
  </conditionalFormatting>
  <conditionalFormatting sqref="AD53">
    <cfRule type="cellIs" dxfId="219" priority="67" operator="between">
      <formula>1</formula>
      <formula>100000000000000000</formula>
    </cfRule>
  </conditionalFormatting>
  <conditionalFormatting sqref="AD57">
    <cfRule type="cellIs" dxfId="218" priority="63" operator="between">
      <formula>1</formula>
      <formula>100000000000000000</formula>
    </cfRule>
  </conditionalFormatting>
  <conditionalFormatting sqref="AD46">
    <cfRule type="cellIs" dxfId="217" priority="62" operator="between">
      <formula>1</formula>
      <formula>100000000000000000</formula>
    </cfRule>
  </conditionalFormatting>
  <conditionalFormatting sqref="AD47">
    <cfRule type="cellIs" dxfId="216" priority="61" operator="between">
      <formula>1</formula>
      <formula>100000000000000000</formula>
    </cfRule>
  </conditionalFormatting>
  <conditionalFormatting sqref="AD54">
    <cfRule type="cellIs" dxfId="215" priority="66" operator="between">
      <formula>1</formula>
      <formula>100000000000000000</formula>
    </cfRule>
  </conditionalFormatting>
  <conditionalFormatting sqref="AD42">
    <cfRule type="cellIs" dxfId="214" priority="73" operator="between">
      <formula>1</formula>
      <formula>100000000000000000</formula>
    </cfRule>
  </conditionalFormatting>
  <conditionalFormatting sqref="AD56">
    <cfRule type="cellIs" dxfId="213" priority="64" operator="between">
      <formula>1</formula>
      <formula>100000000000000000</formula>
    </cfRule>
  </conditionalFormatting>
  <conditionalFormatting sqref="AD55">
    <cfRule type="cellIs" dxfId="212" priority="65" operator="between">
      <formula>1</formula>
      <formula>100000000000000000</formula>
    </cfRule>
  </conditionalFormatting>
  <conditionalFormatting sqref="AD115">
    <cfRule type="cellIs" dxfId="211" priority="60" operator="between">
      <formula>1</formula>
      <formula>100000000000000000</formula>
    </cfRule>
  </conditionalFormatting>
  <conditionalFormatting sqref="AD109">
    <cfRule type="cellIs" dxfId="210" priority="55" operator="between">
      <formula>1</formula>
      <formula>100000000000000000</formula>
    </cfRule>
  </conditionalFormatting>
  <conditionalFormatting sqref="AD104 AD106:AD107 AD114">
    <cfRule type="cellIs" dxfId="209" priority="58" operator="between">
      <formula>1</formula>
      <formula>100000000000000000</formula>
    </cfRule>
  </conditionalFormatting>
  <conditionalFormatting sqref="AD108">
    <cfRule type="cellIs" dxfId="208" priority="56" operator="between">
      <formula>1</formula>
      <formula>100000000000000000</formula>
    </cfRule>
  </conditionalFormatting>
  <conditionalFormatting sqref="AD113">
    <cfRule type="cellIs" dxfId="207" priority="57" operator="between">
      <formula>1</formula>
      <formula>100000000000000000</formula>
    </cfRule>
  </conditionalFormatting>
  <conditionalFormatting sqref="AD111">
    <cfRule type="cellIs" dxfId="206" priority="53" operator="between">
      <formula>1</formula>
      <formula>100000000000000000</formula>
    </cfRule>
  </conditionalFormatting>
  <conditionalFormatting sqref="AD116">
    <cfRule type="cellIs" dxfId="205" priority="59" operator="between">
      <formula>1</formula>
      <formula>100000000000000000</formula>
    </cfRule>
  </conditionalFormatting>
  <conditionalFormatting sqref="AD110">
    <cfRule type="cellIs" dxfId="204" priority="54" operator="between">
      <formula>1</formula>
      <formula>100000000000000000</formula>
    </cfRule>
  </conditionalFormatting>
  <conditionalFormatting sqref="AD119">
    <cfRule type="cellIs" dxfId="203" priority="50" operator="between">
      <formula>1</formula>
      <formula>100000000000000000</formula>
    </cfRule>
  </conditionalFormatting>
  <conditionalFormatting sqref="AD120">
    <cfRule type="cellIs" dxfId="202" priority="49" operator="between">
      <formula>1</formula>
      <formula>100000000000000000</formula>
    </cfRule>
  </conditionalFormatting>
  <conditionalFormatting sqref="AD117">
    <cfRule type="cellIs" dxfId="201" priority="52" operator="between">
      <formula>1</formula>
      <formula>100000000000000000</formula>
    </cfRule>
  </conditionalFormatting>
  <conditionalFormatting sqref="AD118">
    <cfRule type="cellIs" dxfId="200" priority="51" operator="between">
      <formula>1</formula>
      <formula>100000000000000000</formula>
    </cfRule>
  </conditionalFormatting>
  <conditionalFormatting sqref="AD125">
    <cfRule type="cellIs" dxfId="199" priority="44" operator="between">
      <formula>1</formula>
      <formula>100000000000000000</formula>
    </cfRule>
  </conditionalFormatting>
  <conditionalFormatting sqref="AD126">
    <cfRule type="cellIs" dxfId="198" priority="43" operator="between">
      <formula>1</formula>
      <formula>100000000000000000</formula>
    </cfRule>
  </conditionalFormatting>
  <conditionalFormatting sqref="AD123">
    <cfRule type="cellIs" dxfId="197" priority="46" operator="between">
      <formula>1</formula>
      <formula>100000000000000000</formula>
    </cfRule>
  </conditionalFormatting>
  <conditionalFormatting sqref="AD124">
    <cfRule type="cellIs" dxfId="196" priority="45" operator="between">
      <formula>1</formula>
      <formula>100000000000000000</formula>
    </cfRule>
  </conditionalFormatting>
  <conditionalFormatting sqref="AD122">
    <cfRule type="cellIs" dxfId="195" priority="47" operator="between">
      <formula>1</formula>
      <formula>100000000000000000</formula>
    </cfRule>
  </conditionalFormatting>
  <conditionalFormatting sqref="AD121">
    <cfRule type="cellIs" dxfId="194" priority="48" operator="between">
      <formula>1</formula>
      <formula>100000000000000000</formula>
    </cfRule>
  </conditionalFormatting>
  <conditionalFormatting sqref="AD23">
    <cfRule type="cellIs" dxfId="193" priority="42" operator="between">
      <formula>1</formula>
      <formula>100000000000000000</formula>
    </cfRule>
  </conditionalFormatting>
  <conditionalFormatting sqref="AD17">
    <cfRule type="cellIs" dxfId="192" priority="41" operator="between">
      <formula>1</formula>
      <formula>100000000000000000</formula>
    </cfRule>
  </conditionalFormatting>
  <conditionalFormatting sqref="AD18">
    <cfRule type="cellIs" dxfId="191" priority="40" operator="between">
      <formula>1</formula>
      <formula>100000000000000000</formula>
    </cfRule>
  </conditionalFormatting>
  <conditionalFormatting sqref="AD31">
    <cfRule type="cellIs" dxfId="190" priority="39" operator="between">
      <formula>1</formula>
      <formula>100000000000000000</formula>
    </cfRule>
  </conditionalFormatting>
  <conditionalFormatting sqref="AD33">
    <cfRule type="cellIs" dxfId="189" priority="38" operator="between">
      <formula>1</formula>
      <formula>100000000000000000</formula>
    </cfRule>
  </conditionalFormatting>
  <conditionalFormatting sqref="AD59">
    <cfRule type="cellIs" dxfId="188" priority="37" operator="between">
      <formula>1</formula>
      <formula>100000000000000000</formula>
    </cfRule>
  </conditionalFormatting>
  <conditionalFormatting sqref="AD70">
    <cfRule type="cellIs" dxfId="187" priority="29" operator="between">
      <formula>1</formula>
      <formula>100000000000000000</formula>
    </cfRule>
  </conditionalFormatting>
  <conditionalFormatting sqref="AD61">
    <cfRule type="cellIs" dxfId="186" priority="36" operator="between">
      <formula>1</formula>
      <formula>100000000000000000</formula>
    </cfRule>
  </conditionalFormatting>
  <conditionalFormatting sqref="AD65">
    <cfRule type="cellIs" dxfId="185" priority="32" operator="between">
      <formula>1</formula>
      <formula>100000000000000000</formula>
    </cfRule>
  </conditionalFormatting>
  <conditionalFormatting sqref="AD73">
    <cfRule type="cellIs" dxfId="184" priority="26" operator="between">
      <formula>1</formula>
      <formula>100000000000000000</formula>
    </cfRule>
  </conditionalFormatting>
  <conditionalFormatting sqref="AD72">
    <cfRule type="cellIs" dxfId="183" priority="27" operator="between">
      <formula>1</formula>
      <formula>100000000000000000</formula>
    </cfRule>
  </conditionalFormatting>
  <conditionalFormatting sqref="AD74">
    <cfRule type="cellIs" dxfId="182" priority="24" operator="between">
      <formula>1</formula>
      <formula>100000000000000000</formula>
    </cfRule>
  </conditionalFormatting>
  <conditionalFormatting sqref="AD64">
    <cfRule type="cellIs" dxfId="181" priority="35" operator="between">
      <formula>1</formula>
      <formula>100000000000000000</formula>
    </cfRule>
  </conditionalFormatting>
  <conditionalFormatting sqref="AD66">
    <cfRule type="cellIs" dxfId="180" priority="34" operator="between">
      <formula>1</formula>
      <formula>100000000000000000</formula>
    </cfRule>
  </conditionalFormatting>
  <conditionalFormatting sqref="AD67">
    <cfRule type="cellIs" dxfId="179" priority="33" operator="between">
      <formula>1</formula>
      <formula>100000000000000000</formula>
    </cfRule>
  </conditionalFormatting>
  <conditionalFormatting sqref="AD71">
    <cfRule type="cellIs" dxfId="178" priority="28" operator="between">
      <formula>1</formula>
      <formula>100000000000000000</formula>
    </cfRule>
  </conditionalFormatting>
  <conditionalFormatting sqref="AD68">
    <cfRule type="cellIs" dxfId="177" priority="31" operator="between">
      <formula>1</formula>
      <formula>100000000000000000</formula>
    </cfRule>
  </conditionalFormatting>
  <conditionalFormatting sqref="AD69">
    <cfRule type="cellIs" dxfId="176" priority="30" operator="between">
      <formula>1</formula>
      <formula>100000000000000000</formula>
    </cfRule>
  </conditionalFormatting>
  <conditionalFormatting sqref="AD75">
    <cfRule type="cellIs" dxfId="175" priority="25" operator="between">
      <formula>1</formula>
      <formula>100000000000000000</formula>
    </cfRule>
  </conditionalFormatting>
  <conditionalFormatting sqref="AD76">
    <cfRule type="cellIs" dxfId="174" priority="23" operator="between">
      <formula>1</formula>
      <formula>100000000000000000</formula>
    </cfRule>
  </conditionalFormatting>
  <conditionalFormatting sqref="AD79">
    <cfRule type="cellIs" dxfId="173" priority="21" operator="between">
      <formula>1</formula>
      <formula>100000000000000000</formula>
    </cfRule>
  </conditionalFormatting>
  <conditionalFormatting sqref="AD78">
    <cfRule type="cellIs" dxfId="172" priority="22" operator="between">
      <formula>1</formula>
      <formula>100000000000000000</formula>
    </cfRule>
  </conditionalFormatting>
  <conditionalFormatting sqref="AD77">
    <cfRule type="cellIs" dxfId="171" priority="20" operator="between">
      <formula>1</formula>
      <formula>100000000000000000</formula>
    </cfRule>
  </conditionalFormatting>
  <conditionalFormatting sqref="AD80">
    <cfRule type="cellIs" dxfId="170" priority="19" operator="between">
      <formula>1</formula>
      <formula>100000000000000000</formula>
    </cfRule>
  </conditionalFormatting>
  <conditionalFormatting sqref="AD84">
    <cfRule type="cellIs" dxfId="169" priority="16" operator="between">
      <formula>1</formula>
      <formula>100000000000000000</formula>
    </cfRule>
  </conditionalFormatting>
  <conditionalFormatting sqref="AD82">
    <cfRule type="cellIs" dxfId="168" priority="18" operator="between">
      <formula>1</formula>
      <formula>100000000000000000</formula>
    </cfRule>
  </conditionalFormatting>
  <conditionalFormatting sqref="AD83">
    <cfRule type="cellIs" dxfId="167" priority="17" operator="between">
      <formula>1</formula>
      <formula>100000000000000000</formula>
    </cfRule>
  </conditionalFormatting>
  <conditionalFormatting sqref="AD87">
    <cfRule type="cellIs" dxfId="166" priority="15" operator="between">
      <formula>1</formula>
      <formula>100000000000000000</formula>
    </cfRule>
  </conditionalFormatting>
  <conditionalFormatting sqref="AD97">
    <cfRule type="cellIs" dxfId="165" priority="5" operator="between">
      <formula>1</formula>
      <formula>100000000000000000</formula>
    </cfRule>
  </conditionalFormatting>
  <conditionalFormatting sqref="AD94">
    <cfRule type="cellIs" dxfId="164" priority="8" operator="between">
      <formula>1</formula>
      <formula>100000000000000000</formula>
    </cfRule>
  </conditionalFormatting>
  <conditionalFormatting sqref="AD96">
    <cfRule type="cellIs" dxfId="163" priority="6" operator="between">
      <formula>1</formula>
      <formula>100000000000000000</formula>
    </cfRule>
  </conditionalFormatting>
  <conditionalFormatting sqref="AD91">
    <cfRule type="cellIs" dxfId="162" priority="11" operator="between">
      <formula>1</formula>
      <formula>100000000000000000</formula>
    </cfRule>
  </conditionalFormatting>
  <conditionalFormatting sqref="AD92">
    <cfRule type="cellIs" dxfId="161" priority="10" operator="between">
      <formula>1</formula>
      <formula>100000000000000000</formula>
    </cfRule>
  </conditionalFormatting>
  <conditionalFormatting sqref="AD93">
    <cfRule type="cellIs" dxfId="160" priority="9" operator="between">
      <formula>1</formula>
      <formula>100000000000000000</formula>
    </cfRule>
  </conditionalFormatting>
  <conditionalFormatting sqref="AD95">
    <cfRule type="cellIs" dxfId="159" priority="7" operator="between">
      <formula>1</formula>
      <formula>100000000000000000</formula>
    </cfRule>
  </conditionalFormatting>
  <conditionalFormatting sqref="AD88">
    <cfRule type="cellIs" dxfId="158" priority="14" operator="between">
      <formula>1</formula>
      <formula>100000000000000000</formula>
    </cfRule>
  </conditionalFormatting>
  <conditionalFormatting sqref="AD89">
    <cfRule type="cellIs" dxfId="157" priority="13" operator="between">
      <formula>1</formula>
      <formula>100000000000000000</formula>
    </cfRule>
  </conditionalFormatting>
  <conditionalFormatting sqref="AD90">
    <cfRule type="cellIs" dxfId="156" priority="12" operator="between">
      <formula>1</formula>
      <formula>100000000000000000</formula>
    </cfRule>
  </conditionalFormatting>
  <conditionalFormatting sqref="AD100">
    <cfRule type="cellIs" dxfId="155" priority="2" operator="between">
      <formula>1</formula>
      <formula>100000000000000000</formula>
    </cfRule>
  </conditionalFormatting>
  <conditionalFormatting sqref="AD101">
    <cfRule type="cellIs" dxfId="154" priority="1" operator="between">
      <formula>1</formula>
      <formula>100000000000000000</formula>
    </cfRule>
  </conditionalFormatting>
  <conditionalFormatting sqref="AD98">
    <cfRule type="cellIs" dxfId="153" priority="4" operator="between">
      <formula>1</formula>
      <formula>100000000000000000</formula>
    </cfRule>
  </conditionalFormatting>
  <conditionalFormatting sqref="AD99">
    <cfRule type="cellIs" dxfId="152" priority="3" operator="between">
      <formula>1</formula>
      <formula>100000000000000000</formula>
    </cfRule>
  </conditionalFormatting>
  <printOptions horizontalCentered="1" verticalCentered="1"/>
  <pageMargins left="0.70866141732283461" right="0.70866141732283461" top="0.74803149606299213" bottom="0.74803149606299213" header="0.31496062992125984" footer="0.31496062992125984"/>
  <pageSetup paperSize="17" scale="39" fitToHeight="0" orientation="landscape" r:id="rId1"/>
  <headerFooter>
    <oddFooter>&amp;L&amp;10ADMÓN. - ESTIMACIÓN - HOJA VIAJERA&amp;R&amp;P/&amp;N</oddFooter>
  </headerFooter>
  <rowBreaks count="6" manualBreakCount="6">
    <brk id="37" max="49" man="1"/>
    <brk id="54" max="41" man="1"/>
    <brk id="69" max="77" man="1"/>
    <brk id="89" max="77" man="1"/>
    <brk id="106" max="77" man="1"/>
    <brk id="122" max="77" man="1"/>
  </rowBreaks>
  <drawing r:id="rId2"/>
  <legacyDrawing r:id="rId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F849C-1A25-4E6F-9D82-65AD739CBF27}">
  <sheetPr>
    <tabColor rgb="FF92D050"/>
    <pageSetUpPr fitToPage="1"/>
  </sheetPr>
  <dimension ref="A1:AB102"/>
  <sheetViews>
    <sheetView showGridLines="0" view="pageBreakPreview" topLeftCell="F61" zoomScale="60" zoomScaleNormal="40" workbookViewId="0">
      <selection activeCell="M28" sqref="M28"/>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3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3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X95" s="541"/>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B11:Z12"/>
    <mergeCell ref="B15:C20"/>
    <mergeCell ref="D15:Z20"/>
    <mergeCell ref="D27:F28"/>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FE929-3BB2-4A98-8F84-C7C285E756C3}">
  <sheetPr>
    <tabColor rgb="FF92D050"/>
    <pageSetUpPr fitToPage="1"/>
  </sheetPr>
  <dimension ref="A1:AB102"/>
  <sheetViews>
    <sheetView showGridLines="0" view="pageBreakPreview" zoomScale="30" zoomScaleNormal="40" zoomScaleSheetLayoutView="30" workbookViewId="0">
      <selection activeCell="M28" sqref="M28"/>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3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3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323</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B11:Z12"/>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3E75C-7761-4AF7-99AC-A77574723551}">
  <sheetPr>
    <tabColor rgb="FF92D050"/>
    <pageSetUpPr fitToPage="1"/>
  </sheetPr>
  <dimension ref="A1:AB96"/>
  <sheetViews>
    <sheetView showGridLines="0" view="pageBreakPreview" topLeftCell="A55" zoomScale="50" zoomScaleNormal="40" zoomScaleSheetLayoutView="50" workbookViewId="0">
      <selection activeCell="Q105" sqref="Q105"/>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8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8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'[7]03 Desglose'!$C$6</f>
        <v xml:space="preserve">SUMMYT </v>
      </c>
      <c r="E5" s="296"/>
      <c r="F5" s="296"/>
      <c r="G5" s="297"/>
      <c r="H5" s="298"/>
      <c r="I5" s="284"/>
      <c r="J5" s="284"/>
      <c r="K5" s="296"/>
      <c r="L5" s="298"/>
      <c r="M5" s="298"/>
      <c r="N5" s="290"/>
      <c r="O5" s="299"/>
      <c r="P5" s="299"/>
      <c r="Q5" s="284"/>
      <c r="R5" s="284"/>
      <c r="S5" s="290" t="s">
        <v>33</v>
      </c>
      <c r="T5" s="300" t="s">
        <v>529</v>
      </c>
      <c r="U5" s="298"/>
      <c r="V5" s="298"/>
      <c r="W5" s="290" t="s">
        <v>84</v>
      </c>
      <c r="X5" s="297"/>
      <c r="Y5" s="298"/>
      <c r="Z5" s="301"/>
    </row>
    <row r="6" spans="1:28" ht="15" x14ac:dyDescent="0.2">
      <c r="B6" s="295" t="s">
        <v>35</v>
      </c>
      <c r="C6" s="296"/>
      <c r="D6" s="297" t="str">
        <f>'[7]03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529</v>
      </c>
      <c r="U6" s="298"/>
      <c r="V6" s="298"/>
      <c r="W6" s="303" t="s">
        <v>37</v>
      </c>
      <c r="X6" s="304"/>
      <c r="Y6" s="298"/>
      <c r="Z6" s="301"/>
    </row>
    <row r="7" spans="1:28" ht="15" x14ac:dyDescent="0.2">
      <c r="B7" s="295" t="s">
        <v>38</v>
      </c>
      <c r="C7" s="296"/>
      <c r="D7" s="297" t="str">
        <f>'[7]03 Desglose'!$C$8</f>
        <v>GRUPO DAGS S.A. DE C.V.</v>
      </c>
      <c r="E7" s="296"/>
      <c r="F7" s="296"/>
      <c r="G7" s="302"/>
      <c r="H7" s="298"/>
      <c r="I7" s="284"/>
      <c r="J7" s="284"/>
      <c r="K7" s="296"/>
      <c r="L7" s="298"/>
      <c r="M7" s="298"/>
      <c r="N7" s="290"/>
      <c r="O7" s="299"/>
      <c r="P7" s="299"/>
      <c r="Q7" s="284"/>
      <c r="R7" s="284"/>
      <c r="S7" s="290" t="s">
        <v>39</v>
      </c>
      <c r="T7" s="300" t="str">
        <f>'[7]03 Desglose'!$H$8</f>
        <v>NORMAL</v>
      </c>
      <c r="U7" s="298"/>
      <c r="V7" s="298"/>
      <c r="W7" s="290" t="s">
        <v>40</v>
      </c>
      <c r="X7" s="304">
        <f>'03 Desglose'!BX8</f>
        <v>45958</v>
      </c>
      <c r="Y7" s="298"/>
      <c r="Z7" s="301"/>
    </row>
    <row r="8" spans="1:28" ht="15" x14ac:dyDescent="0.2">
      <c r="B8" s="305" t="s">
        <v>41</v>
      </c>
      <c r="C8" s="298"/>
      <c r="D8" s="297" t="str">
        <f>'[7]03 Desglose'!$C$9</f>
        <v xml:space="preserve">CIMENTACIÓN Y ESTRUCTURA </v>
      </c>
      <c r="E8" s="298"/>
      <c r="F8" s="298"/>
      <c r="G8" s="298"/>
      <c r="H8" s="306"/>
      <c r="I8" s="298"/>
      <c r="J8" s="298"/>
      <c r="K8" s="298"/>
      <c r="L8" s="298"/>
      <c r="M8" s="298"/>
      <c r="N8" s="298"/>
      <c r="O8" s="298"/>
      <c r="P8" s="298"/>
      <c r="Q8" s="290"/>
      <c r="R8" s="284"/>
      <c r="S8" s="303" t="s">
        <v>42</v>
      </c>
      <c r="T8" s="300" t="str">
        <f>'[7]03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 x14ac:dyDescent="0.25">
      <c r="B11" s="973" t="s">
        <v>82</v>
      </c>
      <c r="C11" s="974"/>
      <c r="D11" s="974"/>
      <c r="E11" s="974"/>
      <c r="F11" s="974"/>
      <c r="G11" s="974"/>
      <c r="H11" s="974"/>
      <c r="I11" s="974"/>
      <c r="J11" s="974"/>
      <c r="K11" s="974"/>
      <c r="L11" s="974"/>
      <c r="M11" s="974"/>
      <c r="N11" s="975"/>
      <c r="P11" s="1005" t="s">
        <v>81</v>
      </c>
      <c r="Q11" s="1006"/>
      <c r="R11" s="1006"/>
      <c r="S11" s="1006"/>
      <c r="T11" s="1006"/>
      <c r="U11" s="1006"/>
      <c r="V11" s="1006"/>
      <c r="W11" s="1006"/>
      <c r="X11" s="1006"/>
      <c r="Y11" s="1006"/>
      <c r="Z11" s="1007"/>
    </row>
    <row r="12" spans="1:28" ht="14.25" x14ac:dyDescent="0.2">
      <c r="B12" s="216"/>
      <c r="D12" s="341"/>
      <c r="E12" s="342"/>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1035" t="s">
        <v>226</v>
      </c>
      <c r="Q13" s="1063"/>
      <c r="R13" s="1063"/>
      <c r="S13" s="1063"/>
      <c r="T13" s="1036"/>
      <c r="U13" s="789" t="s">
        <v>65</v>
      </c>
      <c r="V13" s="981" t="s">
        <v>58</v>
      </c>
      <c r="W13" s="981"/>
      <c r="X13" s="789" t="s">
        <v>67</v>
      </c>
      <c r="Y13" s="981" t="s">
        <v>78</v>
      </c>
      <c r="Z13" s="981"/>
    </row>
    <row r="14" spans="1:28" ht="14.25" customHeight="1" x14ac:dyDescent="0.2">
      <c r="B14" s="950" t="s">
        <v>256</v>
      </c>
      <c r="C14" s="951"/>
      <c r="D14" s="956" t="s">
        <v>206</v>
      </c>
      <c r="E14" s="956"/>
      <c r="F14" s="956"/>
      <c r="G14" s="956"/>
      <c r="H14" s="956"/>
      <c r="I14" s="956"/>
      <c r="J14" s="956"/>
      <c r="K14" s="956"/>
      <c r="L14" s="956"/>
      <c r="M14" s="956"/>
      <c r="N14" s="956"/>
      <c r="P14" s="286"/>
      <c r="Q14" s="787"/>
      <c r="R14" s="787"/>
      <c r="S14" s="787"/>
      <c r="T14" s="787"/>
      <c r="U14" s="787"/>
      <c r="V14" s="957"/>
      <c r="W14" s="957"/>
      <c r="X14" s="1055" t="s">
        <v>267</v>
      </c>
      <c r="Y14" s="957"/>
      <c r="Z14" s="957"/>
    </row>
    <row r="15" spans="1:28" ht="19.899999999999999" customHeight="1" x14ac:dyDescent="0.25">
      <c r="B15" s="952"/>
      <c r="C15" s="953"/>
      <c r="D15" s="956"/>
      <c r="E15" s="956"/>
      <c r="F15" s="956"/>
      <c r="G15" s="956"/>
      <c r="H15" s="956"/>
      <c r="I15" s="956"/>
      <c r="J15" s="956"/>
      <c r="K15" s="956"/>
      <c r="L15" s="956"/>
      <c r="M15" s="956"/>
      <c r="N15" s="956"/>
      <c r="O15" s="70"/>
      <c r="P15" s="1118"/>
      <c r="Q15" s="1119"/>
      <c r="R15" s="1119"/>
      <c r="S15" s="1119"/>
      <c r="T15" s="1120"/>
      <c r="U15" s="788"/>
      <c r="V15" s="1061"/>
      <c r="W15" s="1061"/>
      <c r="X15" s="1056"/>
      <c r="Y15" s="1062"/>
      <c r="Z15" s="1062"/>
    </row>
    <row r="16" spans="1:28" ht="15" customHeight="1" x14ac:dyDescent="0.25">
      <c r="B16" s="952"/>
      <c r="C16" s="953"/>
      <c r="D16" s="956"/>
      <c r="E16" s="956"/>
      <c r="F16" s="956"/>
      <c r="G16" s="956"/>
      <c r="H16" s="956"/>
      <c r="I16" s="956"/>
      <c r="J16" s="956"/>
      <c r="K16" s="956"/>
      <c r="L16" s="956"/>
      <c r="M16" s="956"/>
      <c r="N16" s="956"/>
      <c r="O16" s="70"/>
      <c r="P16" s="501"/>
      <c r="Q16" s="790"/>
      <c r="R16" s="790"/>
      <c r="S16" s="790"/>
      <c r="T16" s="790"/>
      <c r="U16" s="790"/>
      <c r="V16" s="1061"/>
      <c r="W16" s="1061"/>
      <c r="X16" s="1056"/>
      <c r="Y16" s="957"/>
      <c r="Z16" s="957"/>
    </row>
    <row r="17" spans="2:26" ht="21" customHeight="1" x14ac:dyDescent="0.25">
      <c r="B17" s="952"/>
      <c r="C17" s="953"/>
      <c r="D17" s="956"/>
      <c r="E17" s="956"/>
      <c r="F17" s="956"/>
      <c r="G17" s="956"/>
      <c r="H17" s="956"/>
      <c r="I17" s="956"/>
      <c r="J17" s="956"/>
      <c r="K17" s="956"/>
      <c r="L17" s="956"/>
      <c r="M17" s="956"/>
      <c r="N17" s="956"/>
      <c r="O17" s="70"/>
      <c r="P17" s="501"/>
      <c r="Q17" s="503"/>
      <c r="R17" s="504"/>
      <c r="S17" s="505"/>
      <c r="T17" s="506"/>
      <c r="U17" s="507" t="s">
        <v>350</v>
      </c>
      <c r="V17" s="1121">
        <v>0.95</v>
      </c>
      <c r="W17" s="1122"/>
      <c r="X17" s="1056"/>
      <c r="Y17" s="1123" t="s">
        <v>268</v>
      </c>
      <c r="Z17" s="1123"/>
    </row>
    <row r="18" spans="2:26" ht="15" customHeight="1" x14ac:dyDescent="0.2">
      <c r="B18" s="952"/>
      <c r="C18" s="953"/>
      <c r="D18" s="956"/>
      <c r="E18" s="956"/>
      <c r="F18" s="956"/>
      <c r="G18" s="956"/>
      <c r="H18" s="956"/>
      <c r="I18" s="956"/>
      <c r="J18" s="956"/>
      <c r="K18" s="956"/>
      <c r="L18" s="956"/>
      <c r="M18" s="956"/>
      <c r="N18" s="956"/>
      <c r="O18" s="70"/>
      <c r="P18" s="287"/>
      <c r="Q18" s="787"/>
      <c r="R18" s="787"/>
      <c r="S18" s="508"/>
      <c r="T18" s="508"/>
      <c r="U18" s="787"/>
      <c r="V18" s="1124"/>
      <c r="W18" s="1124"/>
      <c r="X18" s="1056"/>
      <c r="Y18" s="957"/>
      <c r="Z18" s="957"/>
    </row>
    <row r="19" spans="2:26" ht="19.149999999999999" customHeight="1" x14ac:dyDescent="0.25">
      <c r="B19" s="954"/>
      <c r="C19" s="955"/>
      <c r="D19" s="956"/>
      <c r="E19" s="956"/>
      <c r="F19" s="956"/>
      <c r="G19" s="956"/>
      <c r="H19" s="956"/>
      <c r="I19" s="956"/>
      <c r="J19" s="956"/>
      <c r="K19" s="956"/>
      <c r="L19" s="956"/>
      <c r="M19" s="956"/>
      <c r="N19" s="956"/>
      <c r="O19" s="70"/>
      <c r="P19" s="287"/>
      <c r="Q19" s="787"/>
      <c r="R19" s="787"/>
      <c r="S19" s="787"/>
      <c r="T19" s="787"/>
      <c r="U19" s="791"/>
      <c r="V19" s="1112"/>
      <c r="W19" s="1113"/>
      <c r="X19" s="1056"/>
      <c r="Y19" s="1125"/>
      <c r="Z19" s="1125"/>
    </row>
    <row r="20" spans="2:26" ht="15.6" customHeight="1" x14ac:dyDescent="0.25">
      <c r="B20" s="231"/>
      <c r="C20" s="69"/>
      <c r="D20" s="68"/>
      <c r="E20" s="68"/>
      <c r="F20" s="68"/>
      <c r="G20" s="68"/>
      <c r="H20" s="83"/>
      <c r="I20" s="68"/>
      <c r="J20" s="68"/>
      <c r="K20" s="70"/>
      <c r="L20" s="70"/>
      <c r="M20" s="70"/>
      <c r="N20" s="214"/>
      <c r="O20" s="70"/>
      <c r="P20" s="287"/>
      <c r="Q20" s="787"/>
      <c r="R20" s="787"/>
      <c r="S20" s="787"/>
      <c r="T20" s="787"/>
      <c r="U20" s="787"/>
      <c r="V20" s="1025"/>
      <c r="W20" s="957"/>
      <c r="X20" s="1056"/>
      <c r="Y20" s="1113"/>
      <c r="Z20" s="1113"/>
    </row>
    <row r="21" spans="2:26" ht="15.75" x14ac:dyDescent="0.25">
      <c r="B21" s="947" t="s">
        <v>77</v>
      </c>
      <c r="C21" s="948"/>
      <c r="D21" s="948"/>
      <c r="E21" s="948"/>
      <c r="F21" s="948"/>
      <c r="G21" s="948"/>
      <c r="H21" s="948"/>
      <c r="I21" s="948"/>
      <c r="J21" s="948"/>
      <c r="K21" s="948"/>
      <c r="L21" s="948"/>
      <c r="M21" s="948"/>
      <c r="N21" s="949"/>
      <c r="O21" s="70"/>
      <c r="P21" s="287"/>
      <c r="Q21" s="787"/>
      <c r="R21" s="787"/>
      <c r="S21" s="787"/>
      <c r="T21" s="787"/>
      <c r="U21" s="787"/>
      <c r="V21" s="957"/>
      <c r="W21" s="957"/>
      <c r="X21" s="1056"/>
      <c r="Y21" s="957"/>
      <c r="Z21" s="957"/>
    </row>
    <row r="22" spans="2:26" ht="14.25" x14ac:dyDescent="0.2">
      <c r="B22" s="213"/>
      <c r="C22" s="69"/>
      <c r="D22" s="68"/>
      <c r="E22" s="68"/>
      <c r="F22" s="68"/>
      <c r="G22" s="68"/>
      <c r="H22" s="83"/>
      <c r="I22" s="68"/>
      <c r="J22" s="68"/>
      <c r="K22" s="70"/>
      <c r="L22" s="70"/>
      <c r="M22" s="70"/>
      <c r="N22" s="214"/>
      <c r="O22" s="70"/>
      <c r="P22" s="287"/>
      <c r="Q22" s="787"/>
      <c r="R22" s="787"/>
      <c r="S22" s="787"/>
      <c r="T22" s="787"/>
      <c r="U22" s="787"/>
      <c r="X22" s="1056"/>
      <c r="Y22" s="957"/>
      <c r="Z22" s="957"/>
    </row>
    <row r="23" spans="2:26" ht="14.25" x14ac:dyDescent="0.2">
      <c r="B23" s="213"/>
      <c r="C23" s="69"/>
      <c r="D23" s="68"/>
      <c r="E23" s="68"/>
      <c r="F23" s="68"/>
      <c r="G23" s="68"/>
      <c r="H23" s="83"/>
      <c r="I23" s="68"/>
      <c r="J23" s="68"/>
      <c r="K23" s="70"/>
      <c r="L23" s="70"/>
      <c r="M23" s="70"/>
      <c r="N23" s="214"/>
      <c r="O23" s="70"/>
      <c r="P23" s="287"/>
      <c r="Q23" s="787"/>
      <c r="R23" s="787"/>
      <c r="S23" s="787"/>
      <c r="T23" s="787"/>
      <c r="U23" s="787"/>
      <c r="V23" s="957"/>
      <c r="W23" s="957"/>
      <c r="X23" s="1056"/>
      <c r="Y23" s="957"/>
      <c r="Z23" s="957"/>
    </row>
    <row r="24" spans="2:26" ht="14.25" x14ac:dyDescent="0.2">
      <c r="B24" s="213"/>
      <c r="C24" s="69"/>
      <c r="D24" s="68"/>
      <c r="E24" s="68"/>
      <c r="F24" s="68"/>
      <c r="G24" s="68"/>
      <c r="H24" s="83"/>
      <c r="I24" s="68"/>
      <c r="J24" s="68"/>
      <c r="K24" s="70"/>
      <c r="L24" s="70"/>
      <c r="M24" s="70"/>
      <c r="N24" s="214"/>
      <c r="O24" s="70"/>
      <c r="P24" s="287"/>
      <c r="Q24" s="787"/>
      <c r="R24" s="787"/>
      <c r="S24" s="787"/>
      <c r="T24" s="787"/>
      <c r="U24" s="787"/>
      <c r="V24" s="957"/>
      <c r="W24" s="957"/>
      <c r="X24" s="1056"/>
      <c r="Y24" s="957"/>
      <c r="Z24" s="957"/>
    </row>
    <row r="25" spans="2:26" ht="14.25" x14ac:dyDescent="0.2">
      <c r="B25" s="213"/>
      <c r="C25" s="69"/>
      <c r="D25" s="68"/>
      <c r="E25" s="68"/>
      <c r="F25" s="68"/>
      <c r="G25" s="68"/>
      <c r="H25" s="83"/>
      <c r="I25" s="68"/>
      <c r="J25" s="68"/>
      <c r="K25" s="70"/>
      <c r="L25" s="70"/>
      <c r="M25" s="70"/>
      <c r="N25" s="214"/>
      <c r="O25" s="70"/>
      <c r="P25" s="287"/>
      <c r="Q25" s="787"/>
      <c r="R25" s="787"/>
      <c r="S25" s="787"/>
      <c r="T25" s="787"/>
      <c r="U25" s="787"/>
      <c r="V25" s="957"/>
      <c r="W25" s="957"/>
      <c r="X25" s="1056"/>
      <c r="Y25" s="957"/>
      <c r="Z25" s="957"/>
    </row>
    <row r="26" spans="2:26" ht="14.25" x14ac:dyDescent="0.2">
      <c r="B26" s="213"/>
      <c r="C26" s="69"/>
      <c r="D26" s="68"/>
      <c r="E26" s="68"/>
      <c r="F26" s="68"/>
      <c r="G26" s="68"/>
      <c r="H26" s="83"/>
      <c r="I26" s="68"/>
      <c r="J26" s="68"/>
      <c r="K26" s="70"/>
      <c r="L26" s="70"/>
      <c r="M26" s="70"/>
      <c r="N26" s="214"/>
      <c r="O26" s="70"/>
      <c r="P26" s="287"/>
      <c r="Q26" s="787"/>
      <c r="R26" s="787"/>
      <c r="S26" s="787"/>
      <c r="T26" s="787"/>
      <c r="U26" s="787"/>
      <c r="V26" s="957"/>
      <c r="W26" s="957"/>
      <c r="X26" s="1056"/>
      <c r="Y26" s="957"/>
      <c r="Z26" s="957"/>
    </row>
    <row r="27" spans="2:26" ht="14.25" x14ac:dyDescent="0.2">
      <c r="B27" s="213"/>
      <c r="C27" s="69"/>
      <c r="D27" s="68"/>
      <c r="E27" s="68"/>
      <c r="F27" s="68"/>
      <c r="G27" s="68"/>
      <c r="H27" s="83"/>
      <c r="I27" s="68"/>
      <c r="J27" s="68"/>
      <c r="K27" s="70"/>
      <c r="L27" s="70"/>
      <c r="M27" s="70"/>
      <c r="N27" s="214"/>
      <c r="O27" s="70"/>
      <c r="P27" s="287"/>
      <c r="Q27" s="787"/>
      <c r="R27" s="787"/>
      <c r="S27" s="787"/>
      <c r="T27" s="787"/>
      <c r="U27" s="787"/>
      <c r="V27" s="957"/>
      <c r="W27" s="957"/>
      <c r="X27" s="1056"/>
      <c r="Y27" s="957"/>
      <c r="Z27" s="957"/>
    </row>
    <row r="28" spans="2:26" ht="14.25" x14ac:dyDescent="0.2">
      <c r="B28" s="213"/>
      <c r="C28" s="69"/>
      <c r="D28" s="68"/>
      <c r="E28" s="68"/>
      <c r="F28" s="68"/>
      <c r="G28" s="68"/>
      <c r="H28" s="83"/>
      <c r="I28" s="68"/>
      <c r="J28" s="68"/>
      <c r="K28" s="70"/>
      <c r="L28" s="70"/>
      <c r="M28" s="70"/>
      <c r="N28" s="214"/>
      <c r="O28" s="70"/>
      <c r="P28" s="287"/>
      <c r="Q28" s="787"/>
      <c r="R28" s="787"/>
      <c r="S28" s="787"/>
      <c r="T28" s="787"/>
      <c r="U28" s="787"/>
      <c r="V28" s="957"/>
      <c r="W28" s="957"/>
      <c r="X28" s="1056"/>
      <c r="Y28" s="957"/>
      <c r="Z28" s="957"/>
    </row>
    <row r="29" spans="2:26" ht="14.25" x14ac:dyDescent="0.2">
      <c r="B29" s="213"/>
      <c r="C29" s="69"/>
      <c r="D29" s="68"/>
      <c r="E29" s="68"/>
      <c r="F29" s="68"/>
      <c r="G29" s="68"/>
      <c r="H29" s="83"/>
      <c r="I29" s="68"/>
      <c r="J29" s="68"/>
      <c r="K29" s="70"/>
      <c r="L29" s="70"/>
      <c r="M29" s="70"/>
      <c r="N29" s="214"/>
      <c r="O29" s="70"/>
      <c r="P29" s="287"/>
      <c r="Q29" s="787"/>
      <c r="R29" s="787"/>
      <c r="S29" s="787"/>
      <c r="T29" s="787"/>
      <c r="U29" s="787"/>
      <c r="V29" s="957"/>
      <c r="W29" s="957"/>
      <c r="X29" s="1056"/>
      <c r="Y29" s="957"/>
      <c r="Z29" s="957"/>
    </row>
    <row r="30" spans="2:26" ht="14.25" x14ac:dyDescent="0.2">
      <c r="B30" s="213"/>
      <c r="C30" s="69"/>
      <c r="D30" s="68"/>
      <c r="E30" s="68"/>
      <c r="F30" s="68"/>
      <c r="G30" s="68"/>
      <c r="H30" s="83"/>
      <c r="I30" s="68"/>
      <c r="J30" s="68"/>
      <c r="K30" s="70"/>
      <c r="L30" s="70"/>
      <c r="M30" s="70"/>
      <c r="N30" s="214"/>
      <c r="O30" s="70"/>
      <c r="P30" s="287"/>
      <c r="Q30" s="787"/>
      <c r="R30" s="787"/>
      <c r="S30" s="787"/>
      <c r="T30" s="787"/>
      <c r="U30" s="787"/>
      <c r="V30" s="957"/>
      <c r="W30" s="957"/>
      <c r="X30" s="1056"/>
      <c r="Y30" s="957"/>
      <c r="Z30" s="957"/>
    </row>
    <row r="31" spans="2:26" ht="14.25" x14ac:dyDescent="0.2">
      <c r="B31" s="213"/>
      <c r="C31" s="69"/>
      <c r="D31" s="68"/>
      <c r="E31" s="68"/>
      <c r="F31" s="68"/>
      <c r="G31" s="68"/>
      <c r="H31" s="83"/>
      <c r="I31" s="68"/>
      <c r="J31" s="68"/>
      <c r="K31" s="68"/>
      <c r="L31" s="68"/>
      <c r="M31" s="68"/>
      <c r="N31" s="215"/>
      <c r="P31" s="287"/>
      <c r="Q31" s="787"/>
      <c r="R31" s="787"/>
      <c r="S31" s="787"/>
      <c r="T31" s="787"/>
      <c r="U31" s="787"/>
      <c r="V31" s="957"/>
      <c r="W31" s="957"/>
      <c r="X31" s="1057"/>
      <c r="Y31" s="957"/>
      <c r="Z31" s="957"/>
    </row>
    <row r="32" spans="2:26" ht="18" x14ac:dyDescent="0.25">
      <c r="B32" s="213"/>
      <c r="C32" s="69"/>
      <c r="D32" s="68"/>
      <c r="E32" s="68"/>
      <c r="F32" s="68"/>
      <c r="G32" s="68"/>
      <c r="H32" s="83"/>
      <c r="I32" s="68"/>
      <c r="J32" s="68"/>
      <c r="K32" s="68"/>
      <c r="L32" s="68"/>
      <c r="M32" s="68"/>
      <c r="N32" s="215"/>
      <c r="P32" s="288"/>
      <c r="Q32" s="289"/>
      <c r="R32" s="290"/>
      <c r="S32" s="291"/>
      <c r="T32" s="292"/>
      <c r="U32" s="293" t="s">
        <v>76</v>
      </c>
      <c r="V32" s="958">
        <f>V17</f>
        <v>0.95</v>
      </c>
      <c r="W32" s="958"/>
      <c r="X32" s="294"/>
      <c r="Y32" s="959"/>
      <c r="Z32" s="960"/>
    </row>
    <row r="33" spans="2:26" x14ac:dyDescent="0.2">
      <c r="B33" s="213"/>
      <c r="C33" s="69"/>
      <c r="D33" s="68"/>
      <c r="E33" s="68"/>
      <c r="F33" s="68"/>
      <c r="G33" s="68"/>
      <c r="H33" s="83"/>
      <c r="I33" s="68"/>
      <c r="J33" s="68"/>
      <c r="K33" s="68"/>
      <c r="L33" s="68"/>
      <c r="M33" s="68"/>
      <c r="N33" s="215"/>
      <c r="P33" s="216"/>
      <c r="Z33" s="217"/>
    </row>
    <row r="34" spans="2:26" x14ac:dyDescent="0.2">
      <c r="B34" s="213"/>
      <c r="C34" s="69"/>
      <c r="D34" s="68"/>
      <c r="E34" s="68"/>
      <c r="F34" s="68"/>
      <c r="G34" s="68"/>
      <c r="H34" s="83"/>
      <c r="I34" s="68"/>
      <c r="J34" s="68"/>
      <c r="K34" s="68"/>
      <c r="L34" s="68"/>
      <c r="M34" s="68"/>
      <c r="N34" s="215"/>
      <c r="P34" s="216"/>
      <c r="X34" s="84"/>
      <c r="Y34" s="84"/>
      <c r="Z34" s="217"/>
    </row>
    <row r="35" spans="2:26" x14ac:dyDescent="0.2">
      <c r="B35" s="213"/>
      <c r="C35" s="69"/>
      <c r="D35" s="68"/>
      <c r="E35" s="68"/>
      <c r="F35" s="68"/>
      <c r="G35" s="68"/>
      <c r="H35" s="83"/>
      <c r="I35" s="68"/>
      <c r="J35" s="68"/>
      <c r="K35" s="68"/>
      <c r="L35" s="68"/>
      <c r="M35" s="68"/>
      <c r="N35" s="215"/>
      <c r="P35" s="216"/>
      <c r="X35" s="84"/>
      <c r="Y35" s="84"/>
      <c r="Z35" s="217"/>
    </row>
    <row r="36" spans="2:26" x14ac:dyDescent="0.2">
      <c r="B36" s="213"/>
      <c r="C36" s="69"/>
      <c r="D36" s="68"/>
      <c r="E36" s="68"/>
      <c r="F36" s="68"/>
      <c r="G36" s="68"/>
      <c r="H36" s="83"/>
      <c r="I36" s="68"/>
      <c r="J36" s="68"/>
      <c r="K36" s="68"/>
      <c r="L36" s="68"/>
      <c r="M36" s="68"/>
      <c r="N36" s="215"/>
      <c r="P36" s="999" t="s">
        <v>75</v>
      </c>
      <c r="Q36" s="999"/>
      <c r="R36" s="999"/>
      <c r="S36" s="999"/>
      <c r="T36" s="999"/>
      <c r="U36" s="999"/>
      <c r="V36" s="999"/>
      <c r="W36" s="999"/>
      <c r="X36" s="999"/>
      <c r="Y36" s="999"/>
      <c r="Z36" s="999"/>
    </row>
    <row r="37" spans="2:26"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t="s">
        <v>272</v>
      </c>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x14ac:dyDescent="0.2">
      <c r="B75" s="213"/>
      <c r="C75" s="69"/>
      <c r="D75" s="68"/>
      <c r="E75" s="68"/>
      <c r="F75" s="68"/>
      <c r="G75" s="68"/>
      <c r="H75" s="83"/>
      <c r="I75" s="68"/>
      <c r="J75" s="68"/>
      <c r="K75" s="68"/>
      <c r="L75" s="68"/>
      <c r="M75" s="68"/>
      <c r="N75" s="215"/>
      <c r="P75" s="216"/>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x14ac:dyDescent="0.2">
      <c r="B78" s="213"/>
      <c r="C78" s="69"/>
      <c r="D78" s="68"/>
      <c r="E78" s="68"/>
      <c r="F78" s="68"/>
      <c r="G78" s="68"/>
      <c r="H78" s="83"/>
      <c r="I78" s="68"/>
      <c r="J78" s="68"/>
      <c r="K78" s="68"/>
      <c r="L78" s="68"/>
      <c r="M78" s="68"/>
      <c r="N78" s="215"/>
      <c r="P78" s="216"/>
      <c r="X78" s="84"/>
      <c r="Y78" s="84"/>
      <c r="Z78" s="217"/>
    </row>
    <row r="79" spans="2:26" x14ac:dyDescent="0.2">
      <c r="B79" s="213"/>
      <c r="C79" s="69"/>
      <c r="D79" s="68"/>
      <c r="E79" s="68"/>
      <c r="F79" s="68"/>
      <c r="G79" s="68"/>
      <c r="H79" s="83"/>
      <c r="I79" s="68"/>
      <c r="J79" s="68"/>
      <c r="K79" s="68"/>
      <c r="L79" s="68"/>
      <c r="M79" s="68"/>
      <c r="N79" s="215"/>
      <c r="P79" s="216"/>
      <c r="X79" s="84"/>
      <c r="Y79" s="84"/>
      <c r="Z79" s="217"/>
    </row>
    <row r="80" spans="2:26" x14ac:dyDescent="0.2">
      <c r="B80" s="213"/>
      <c r="C80" s="69"/>
      <c r="D80" s="68"/>
      <c r="E80" s="68"/>
      <c r="F80" s="68"/>
      <c r="G80" s="68"/>
      <c r="H80" s="83"/>
      <c r="I80" s="68"/>
      <c r="J80" s="68"/>
      <c r="K80" s="68"/>
      <c r="L80" s="68"/>
      <c r="M80" s="68"/>
      <c r="N80" s="215"/>
      <c r="P80" s="216"/>
      <c r="T80" s="998"/>
      <c r="U80" s="964"/>
      <c r="X80" s="84"/>
      <c r="Y80" s="84"/>
      <c r="Z80" s="217"/>
    </row>
    <row r="81" spans="1:26" x14ac:dyDescent="0.2">
      <c r="B81" s="213"/>
      <c r="C81" s="69"/>
      <c r="D81" s="68"/>
      <c r="E81" s="68"/>
      <c r="F81" s="68"/>
      <c r="G81" s="68"/>
      <c r="H81" s="83"/>
      <c r="I81" s="68"/>
      <c r="J81" s="68"/>
      <c r="K81" s="68"/>
      <c r="L81" s="68"/>
      <c r="M81" s="68"/>
      <c r="N81" s="215"/>
      <c r="P81" s="216"/>
      <c r="T81" s="964"/>
      <c r="U81" s="964"/>
      <c r="X81" s="84"/>
      <c r="Y81" s="84"/>
      <c r="Z81" s="217"/>
    </row>
    <row r="82" spans="1:26" x14ac:dyDescent="0.2">
      <c r="B82" s="213"/>
      <c r="C82" s="69"/>
      <c r="D82" s="68"/>
      <c r="E82" s="68"/>
      <c r="F82" s="68"/>
      <c r="G82" s="68"/>
      <c r="H82" s="83"/>
      <c r="I82" s="68"/>
      <c r="J82" s="68"/>
      <c r="K82" s="68"/>
      <c r="L82" s="68"/>
      <c r="M82" s="68"/>
      <c r="N82" s="215"/>
      <c r="P82" s="216"/>
      <c r="X82" s="84"/>
      <c r="Y82" s="84"/>
      <c r="Z82" s="217"/>
    </row>
    <row r="83" spans="1:26" x14ac:dyDescent="0.2">
      <c r="B83" s="213"/>
      <c r="C83" s="69"/>
      <c r="D83" s="68"/>
      <c r="E83" s="68"/>
      <c r="F83" s="68"/>
      <c r="G83" s="68"/>
      <c r="H83" s="83"/>
      <c r="I83" s="68"/>
      <c r="J83" s="68"/>
      <c r="K83" s="68"/>
      <c r="L83" s="68"/>
      <c r="M83" s="68"/>
      <c r="N83" s="215"/>
      <c r="P83" s="216"/>
      <c r="X83" s="84"/>
      <c r="Y83" s="84"/>
      <c r="Z83" s="217"/>
    </row>
    <row r="84" spans="1:26" ht="16.5" customHeight="1" x14ac:dyDescent="0.25">
      <c r="B84" s="213"/>
      <c r="C84" s="69"/>
      <c r="D84" s="68"/>
      <c r="E84" s="68"/>
      <c r="F84" s="68"/>
      <c r="G84" s="68"/>
      <c r="H84" s="83"/>
      <c r="I84" s="68"/>
      <c r="J84" s="68"/>
      <c r="K84" s="68"/>
      <c r="L84" s="68"/>
      <c r="M84" s="68"/>
      <c r="N84" s="215"/>
      <c r="P84" s="216"/>
      <c r="S84" s="374"/>
      <c r="T84" s="374"/>
      <c r="X84" s="84"/>
      <c r="Y84" s="84"/>
      <c r="Z84" s="217"/>
    </row>
    <row r="85" spans="1:26" ht="12.75" customHeight="1" x14ac:dyDescent="0.25">
      <c r="B85" s="216"/>
      <c r="N85" s="217"/>
      <c r="P85" s="216"/>
      <c r="S85" s="374"/>
      <c r="T85" s="374"/>
      <c r="X85" s="82"/>
      <c r="Y85" s="85"/>
      <c r="Z85" s="217"/>
    </row>
    <row r="86" spans="1:26" ht="12.75" customHeight="1" x14ac:dyDescent="0.2">
      <c r="B86" s="218"/>
      <c r="C86" s="219"/>
      <c r="D86" s="219"/>
      <c r="E86" s="219"/>
      <c r="F86" s="219"/>
      <c r="G86" s="219"/>
      <c r="H86" s="219"/>
      <c r="I86" s="219"/>
      <c r="J86" s="219"/>
      <c r="K86" s="219"/>
      <c r="L86" s="219"/>
      <c r="M86" s="219"/>
      <c r="N86" s="220"/>
      <c r="P86" s="218"/>
      <c r="Q86" s="219"/>
      <c r="R86" s="219"/>
      <c r="S86" s="219"/>
      <c r="T86" s="219"/>
      <c r="U86" s="219"/>
      <c r="V86" s="219"/>
      <c r="W86" s="219"/>
      <c r="X86" s="219"/>
      <c r="Y86" s="219"/>
      <c r="Z86" s="220"/>
    </row>
    <row r="88" spans="1:26" x14ac:dyDescent="0.2">
      <c r="B88" s="221"/>
      <c r="C88" s="210"/>
      <c r="D88" s="210"/>
      <c r="E88" s="210"/>
      <c r="F88" s="210"/>
      <c r="G88" s="210"/>
      <c r="H88" s="222"/>
      <c r="I88" s="222"/>
      <c r="J88" s="222"/>
      <c r="K88" s="222"/>
      <c r="L88" s="222"/>
      <c r="M88" s="222"/>
      <c r="N88" s="222"/>
      <c r="O88" s="222"/>
      <c r="P88" s="222"/>
      <c r="Q88" s="222"/>
      <c r="R88" s="222"/>
      <c r="S88" s="222"/>
      <c r="T88" s="222"/>
      <c r="U88" s="222"/>
      <c r="V88" s="222"/>
      <c r="W88" s="210"/>
      <c r="X88" s="210"/>
      <c r="Y88" s="210"/>
      <c r="Z88" s="223"/>
    </row>
    <row r="89" spans="1:26" x14ac:dyDescent="0.2">
      <c r="B89" s="216"/>
      <c r="C89" s="946"/>
      <c r="D89" s="946"/>
      <c r="E89" s="946"/>
      <c r="F89" s="946"/>
      <c r="H89" s="946"/>
      <c r="I89" s="946"/>
      <c r="J89" s="946"/>
      <c r="K89" s="946"/>
      <c r="M89" s="946"/>
      <c r="N89" s="946"/>
      <c r="O89" s="946"/>
      <c r="P89" s="946"/>
      <c r="R89" s="946"/>
      <c r="S89" s="946"/>
      <c r="T89" s="946"/>
      <c r="W89" s="946"/>
      <c r="X89" s="946"/>
      <c r="Y89" s="946"/>
      <c r="Z89" s="224"/>
    </row>
    <row r="90" spans="1:26" x14ac:dyDescent="0.2">
      <c r="B90" s="216"/>
      <c r="Z90" s="217"/>
    </row>
    <row r="91" spans="1:26" x14ac:dyDescent="0.2">
      <c r="B91" s="216"/>
      <c r="Z91" s="217"/>
    </row>
    <row r="92" spans="1:26" x14ac:dyDescent="0.2">
      <c r="B92" s="216"/>
      <c r="Z92" s="217"/>
    </row>
    <row r="93" spans="1:26" s="67" customFormat="1" ht="11.45" customHeight="1" x14ac:dyDescent="0.2">
      <c r="B93" s="226"/>
      <c r="C93" s="858"/>
      <c r="D93" s="858"/>
      <c r="E93" s="858"/>
      <c r="F93" s="858"/>
      <c r="H93" s="858"/>
      <c r="I93" s="858"/>
      <c r="J93" s="858"/>
      <c r="K93" s="858"/>
      <c r="M93" s="858"/>
      <c r="N93" s="858"/>
      <c r="O93" s="858"/>
      <c r="P93" s="858"/>
      <c r="R93" s="858"/>
      <c r="S93" s="858"/>
      <c r="T93" s="858"/>
      <c r="W93" s="858"/>
      <c r="X93" s="858"/>
      <c r="Y93" s="858"/>
      <c r="Z93" s="227"/>
    </row>
    <row r="94" spans="1:26" ht="56.25" customHeight="1" x14ac:dyDescent="0.2">
      <c r="B94" s="228"/>
      <c r="C94" s="229"/>
      <c r="D94" s="229"/>
      <c r="E94" s="229"/>
      <c r="F94" s="229"/>
      <c r="G94" s="229"/>
      <c r="H94" s="219"/>
      <c r="I94" s="219"/>
      <c r="J94" s="219"/>
      <c r="K94" s="219"/>
      <c r="L94" s="219"/>
      <c r="M94" s="219"/>
      <c r="N94" s="219"/>
      <c r="O94" s="219"/>
      <c r="P94" s="219"/>
      <c r="Q94" s="219"/>
      <c r="R94" s="219"/>
      <c r="S94" s="219"/>
      <c r="T94" s="219"/>
      <c r="U94" s="219"/>
      <c r="V94" s="219"/>
      <c r="W94" s="229"/>
      <c r="X94" s="229"/>
      <c r="Y94" s="229"/>
      <c r="Z94" s="230"/>
    </row>
    <row r="96" spans="1:26" x14ac:dyDescent="0.2">
      <c r="A96" s="66"/>
    </row>
  </sheetData>
  <mergeCells count="61">
    <mergeCell ref="B11:N11"/>
    <mergeCell ref="P11:Z11"/>
    <mergeCell ref="B13:C13"/>
    <mergeCell ref="D13:N13"/>
    <mergeCell ref="P13:T13"/>
    <mergeCell ref="V13:W13"/>
    <mergeCell ref="Y13:Z13"/>
    <mergeCell ref="Y22:Z22"/>
    <mergeCell ref="V17:W17"/>
    <mergeCell ref="Y17:Z17"/>
    <mergeCell ref="V18:W18"/>
    <mergeCell ref="Y18:Z18"/>
    <mergeCell ref="V19:W19"/>
    <mergeCell ref="Y19:Z19"/>
    <mergeCell ref="V20:W20"/>
    <mergeCell ref="Y20:Z20"/>
    <mergeCell ref="B21:N21"/>
    <mergeCell ref="V21:W21"/>
    <mergeCell ref="Y21:Z21"/>
    <mergeCell ref="B14:C19"/>
    <mergeCell ref="D14:N19"/>
    <mergeCell ref="V14:W14"/>
    <mergeCell ref="X14:X31"/>
    <mergeCell ref="Y14:Z14"/>
    <mergeCell ref="P15:T15"/>
    <mergeCell ref="V15:W15"/>
    <mergeCell ref="Y15:Z15"/>
    <mergeCell ref="V16:W16"/>
    <mergeCell ref="Y16:Z16"/>
    <mergeCell ref="V23:W23"/>
    <mergeCell ref="Y23:Z23"/>
    <mergeCell ref="V24:W24"/>
    <mergeCell ref="Y24:Z24"/>
    <mergeCell ref="V25:W25"/>
    <mergeCell ref="Y25:Z25"/>
    <mergeCell ref="V26:W26"/>
    <mergeCell ref="Y26:Z26"/>
    <mergeCell ref="V27:W27"/>
    <mergeCell ref="Y27:Z27"/>
    <mergeCell ref="V28:W28"/>
    <mergeCell ref="Y28:Z28"/>
    <mergeCell ref="V29:W29"/>
    <mergeCell ref="Y29:Z29"/>
    <mergeCell ref="V30:W30"/>
    <mergeCell ref="Y30:Z30"/>
    <mergeCell ref="V31:W31"/>
    <mergeCell ref="Y31:Z31"/>
    <mergeCell ref="V32:W32"/>
    <mergeCell ref="Y32:Z32"/>
    <mergeCell ref="P36:Z36"/>
    <mergeCell ref="T80:U81"/>
    <mergeCell ref="C89:F89"/>
    <mergeCell ref="H89:K89"/>
    <mergeCell ref="M89:P89"/>
    <mergeCell ref="R89:T89"/>
    <mergeCell ref="W89:Y89"/>
    <mergeCell ref="C93:F93"/>
    <mergeCell ref="H93:K93"/>
    <mergeCell ref="M93:P93"/>
    <mergeCell ref="R93:T93"/>
    <mergeCell ref="W93:Y93"/>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8AA4B-0838-421C-81A0-196F2FF562A1}">
  <sheetPr>
    <tabColor rgb="FF92D050"/>
    <pageSetUpPr fitToPage="1"/>
  </sheetPr>
  <dimension ref="A1:AB102"/>
  <sheetViews>
    <sheetView showGridLines="0" view="pageBreakPreview" topLeftCell="A41" zoomScale="40" zoomScaleNormal="40" zoomScaleSheetLayoutView="40" workbookViewId="0">
      <selection activeCell="Q105" sqref="Q105"/>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8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8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542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542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B11:Z12"/>
    <mergeCell ref="B15:C20"/>
    <mergeCell ref="D15:Z20"/>
    <mergeCell ref="D27:F28"/>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2B989-844D-4BDB-A5B6-00D9BD85D247}">
  <sheetPr>
    <tabColor rgb="FF92D050"/>
    <pageSetUpPr fitToPage="1"/>
  </sheetPr>
  <dimension ref="A1:AB102"/>
  <sheetViews>
    <sheetView showGridLines="0" view="pageBreakPreview" topLeftCell="A41" zoomScale="40" zoomScaleNormal="40" zoomScaleSheetLayoutView="40" workbookViewId="0">
      <selection activeCell="Q105" sqref="Q105"/>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8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8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542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542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X95" s="541"/>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B11:Z12"/>
    <mergeCell ref="B15:C20"/>
    <mergeCell ref="D15:Z20"/>
    <mergeCell ref="D27:F28"/>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84036-F900-4644-80B7-EBD5978D42F9}">
  <sheetPr>
    <tabColor rgb="FF92D050"/>
    <pageSetUpPr fitToPage="1"/>
  </sheetPr>
  <dimension ref="A1:AB102"/>
  <sheetViews>
    <sheetView showGridLines="0" view="pageBreakPreview" topLeftCell="C57" zoomScale="50" zoomScaleNormal="40" zoomScaleSheetLayoutView="50" workbookViewId="0">
      <selection activeCell="Q105" sqref="Q105"/>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78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78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542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542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323</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B11:Z12"/>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C9C96-25C1-424E-B283-6DDA882F1F57}">
  <sheetPr>
    <tabColor rgb="FF00B0F0"/>
    <pageSetUpPr fitToPage="1"/>
  </sheetPr>
  <dimension ref="A1:AB96"/>
  <sheetViews>
    <sheetView showGridLines="0" view="pageBreakPreview" topLeftCell="A10" zoomScale="50" zoomScaleNormal="40" zoomScaleSheetLayoutView="50"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15"/>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15"/>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'[7]03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'[7]03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'[7]03 Desglose'!$C$8</f>
        <v>GRUPO DAGS S.A. DE C.V.</v>
      </c>
      <c r="E7" s="296"/>
      <c r="F7" s="296"/>
      <c r="G7" s="302"/>
      <c r="H7" s="298"/>
      <c r="I7" s="284"/>
      <c r="J7" s="284"/>
      <c r="K7" s="296"/>
      <c r="L7" s="298"/>
      <c r="M7" s="298"/>
      <c r="N7" s="290"/>
      <c r="O7" s="299"/>
      <c r="P7" s="299"/>
      <c r="Q7" s="284"/>
      <c r="R7" s="284"/>
      <c r="S7" s="290" t="s">
        <v>39</v>
      </c>
      <c r="T7" s="300" t="str">
        <f>'[7]03 Desglose'!$H$8</f>
        <v>NORMAL</v>
      </c>
      <c r="U7" s="298"/>
      <c r="V7" s="298"/>
      <c r="W7" s="290" t="s">
        <v>40</v>
      </c>
      <c r="X7" s="304">
        <f>'03 Desglose f'!CF8</f>
        <v>45986</v>
      </c>
      <c r="Y7" s="298"/>
      <c r="Z7" s="301"/>
    </row>
    <row r="8" spans="1:28" ht="15" x14ac:dyDescent="0.2">
      <c r="B8" s="305" t="s">
        <v>41</v>
      </c>
      <c r="C8" s="298"/>
      <c r="D8" s="297" t="str">
        <f>'[7]03 Desglose'!$C$9</f>
        <v xml:space="preserve">CIMENTACIÓN Y ESTRUCTURA </v>
      </c>
      <c r="E8" s="298"/>
      <c r="F8" s="298"/>
      <c r="G8" s="298"/>
      <c r="H8" s="306"/>
      <c r="I8" s="298"/>
      <c r="J8" s="298"/>
      <c r="K8" s="298"/>
      <c r="L8" s="298"/>
      <c r="M8" s="298"/>
      <c r="N8" s="298"/>
      <c r="O8" s="298"/>
      <c r="P8" s="298"/>
      <c r="Q8" s="290"/>
      <c r="R8" s="284"/>
      <c r="S8" s="303" t="s">
        <v>42</v>
      </c>
      <c r="T8" s="300" t="str">
        <f>'[7]03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 x14ac:dyDescent="0.25">
      <c r="B11" s="973" t="s">
        <v>82</v>
      </c>
      <c r="C11" s="974"/>
      <c r="D11" s="974"/>
      <c r="E11" s="974"/>
      <c r="F11" s="974"/>
      <c r="G11" s="974"/>
      <c r="H11" s="974"/>
      <c r="I11" s="974"/>
      <c r="J11" s="974"/>
      <c r="K11" s="974"/>
      <c r="L11" s="974"/>
      <c r="M11" s="974"/>
      <c r="N11" s="975"/>
      <c r="P11" s="1005" t="s">
        <v>81</v>
      </c>
      <c r="Q11" s="1006"/>
      <c r="R11" s="1006"/>
      <c r="S11" s="1006"/>
      <c r="T11" s="1006"/>
      <c r="U11" s="1006"/>
      <c r="V11" s="1006"/>
      <c r="W11" s="1006"/>
      <c r="X11" s="1006"/>
      <c r="Y11" s="1006"/>
      <c r="Z11" s="1007"/>
    </row>
    <row r="12" spans="1:28" ht="14.25" x14ac:dyDescent="0.2">
      <c r="B12" s="216"/>
      <c r="D12" s="341"/>
      <c r="E12" s="342"/>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1035" t="s">
        <v>226</v>
      </c>
      <c r="Q13" s="1063"/>
      <c r="R13" s="1063"/>
      <c r="S13" s="1063"/>
      <c r="T13" s="1036"/>
      <c r="U13" s="812" t="s">
        <v>65</v>
      </c>
      <c r="V13" s="981" t="s">
        <v>58</v>
      </c>
      <c r="W13" s="981"/>
      <c r="X13" s="812" t="s">
        <v>67</v>
      </c>
      <c r="Y13" s="981" t="s">
        <v>78</v>
      </c>
      <c r="Z13" s="981"/>
    </row>
    <row r="14" spans="1:28" ht="14.25" customHeight="1" x14ac:dyDescent="0.2">
      <c r="B14" s="950" t="s">
        <v>256</v>
      </c>
      <c r="C14" s="951"/>
      <c r="D14" s="956" t="s">
        <v>606</v>
      </c>
      <c r="E14" s="956"/>
      <c r="F14" s="956"/>
      <c r="G14" s="956"/>
      <c r="H14" s="956"/>
      <c r="I14" s="956"/>
      <c r="J14" s="956"/>
      <c r="K14" s="956"/>
      <c r="L14" s="956"/>
      <c r="M14" s="956"/>
      <c r="N14" s="956"/>
      <c r="P14" s="286"/>
      <c r="Q14" s="813"/>
      <c r="R14" s="813"/>
      <c r="S14" s="813"/>
      <c r="T14" s="813"/>
      <c r="U14" s="813"/>
      <c r="V14" s="957"/>
      <c r="W14" s="957"/>
      <c r="X14" s="1055" t="s">
        <v>267</v>
      </c>
      <c r="Y14" s="957"/>
      <c r="Z14" s="957"/>
    </row>
    <row r="15" spans="1:28" ht="19.899999999999999" customHeight="1" x14ac:dyDescent="0.25">
      <c r="B15" s="952"/>
      <c r="C15" s="953"/>
      <c r="D15" s="956"/>
      <c r="E15" s="956"/>
      <c r="F15" s="956"/>
      <c r="G15" s="956"/>
      <c r="H15" s="956"/>
      <c r="I15" s="956"/>
      <c r="J15" s="956"/>
      <c r="K15" s="956"/>
      <c r="L15" s="956"/>
      <c r="M15" s="956"/>
      <c r="N15" s="956"/>
      <c r="O15" s="70"/>
      <c r="P15" s="1118"/>
      <c r="Q15" s="1119"/>
      <c r="R15" s="1119"/>
      <c r="S15" s="1119"/>
      <c r="T15" s="1120"/>
      <c r="U15" s="814"/>
      <c r="V15" s="1061"/>
      <c r="W15" s="1061"/>
      <c r="X15" s="1056"/>
      <c r="Y15" s="1062"/>
      <c r="Z15" s="1062"/>
    </row>
    <row r="16" spans="1:28" ht="15" customHeight="1" x14ac:dyDescent="0.25">
      <c r="B16" s="952"/>
      <c r="C16" s="953"/>
      <c r="D16" s="956"/>
      <c r="E16" s="956"/>
      <c r="F16" s="956"/>
      <c r="G16" s="956"/>
      <c r="H16" s="956"/>
      <c r="I16" s="956"/>
      <c r="J16" s="956"/>
      <c r="K16" s="956"/>
      <c r="L16" s="956"/>
      <c r="M16" s="956"/>
      <c r="N16" s="956"/>
      <c r="O16" s="70"/>
      <c r="P16" s="501"/>
      <c r="Q16" s="816"/>
      <c r="R16" s="816"/>
      <c r="S16" s="816"/>
      <c r="T16" s="816"/>
      <c r="U16" s="816"/>
      <c r="V16" s="1061"/>
      <c r="W16" s="1061"/>
      <c r="X16" s="1056"/>
      <c r="Y16" s="957"/>
      <c r="Z16" s="957"/>
    </row>
    <row r="17" spans="2:26" ht="21" customHeight="1" x14ac:dyDescent="0.25">
      <c r="B17" s="952"/>
      <c r="C17" s="953"/>
      <c r="D17" s="956"/>
      <c r="E17" s="956"/>
      <c r="F17" s="956"/>
      <c r="G17" s="956"/>
      <c r="H17" s="956"/>
      <c r="I17" s="956"/>
      <c r="J17" s="956"/>
      <c r="K17" s="956"/>
      <c r="L17" s="956"/>
      <c r="M17" s="956"/>
      <c r="N17" s="956"/>
      <c r="O17" s="70"/>
      <c r="P17" s="501"/>
      <c r="Q17" s="503"/>
      <c r="R17" s="504"/>
      <c r="S17" s="505"/>
      <c r="T17" s="506"/>
      <c r="U17" s="507" t="s">
        <v>607</v>
      </c>
      <c r="V17" s="1121">
        <v>0.05</v>
      </c>
      <c r="W17" s="1122"/>
      <c r="X17" s="1056"/>
      <c r="Y17" s="1123" t="s">
        <v>268</v>
      </c>
      <c r="Z17" s="1123"/>
    </row>
    <row r="18" spans="2:26" ht="15" customHeight="1" x14ac:dyDescent="0.2">
      <c r="B18" s="952"/>
      <c r="C18" s="953"/>
      <c r="D18" s="956"/>
      <c r="E18" s="956"/>
      <c r="F18" s="956"/>
      <c r="G18" s="956"/>
      <c r="H18" s="956"/>
      <c r="I18" s="956"/>
      <c r="J18" s="956"/>
      <c r="K18" s="956"/>
      <c r="L18" s="956"/>
      <c r="M18" s="956"/>
      <c r="N18" s="956"/>
      <c r="O18" s="70"/>
      <c r="P18" s="287"/>
      <c r="Q18" s="813"/>
      <c r="R18" s="813"/>
      <c r="S18" s="508"/>
      <c r="T18" s="508"/>
      <c r="U18" s="813"/>
      <c r="V18" s="1124"/>
      <c r="W18" s="1124"/>
      <c r="X18" s="1056"/>
      <c r="Y18" s="957"/>
      <c r="Z18" s="957"/>
    </row>
    <row r="19" spans="2:26" ht="19.149999999999999" customHeight="1" x14ac:dyDescent="0.25">
      <c r="B19" s="954"/>
      <c r="C19" s="955"/>
      <c r="D19" s="956"/>
      <c r="E19" s="956"/>
      <c r="F19" s="956"/>
      <c r="G19" s="956"/>
      <c r="H19" s="956"/>
      <c r="I19" s="956"/>
      <c r="J19" s="956"/>
      <c r="K19" s="956"/>
      <c r="L19" s="956"/>
      <c r="M19" s="956"/>
      <c r="N19" s="956"/>
      <c r="O19" s="70"/>
      <c r="P19" s="287"/>
      <c r="Q19" s="813"/>
      <c r="R19" s="813"/>
      <c r="S19" s="813"/>
      <c r="T19" s="813"/>
      <c r="U19" s="817"/>
      <c r="V19" s="1112"/>
      <c r="W19" s="1113"/>
      <c r="X19" s="1056"/>
      <c r="Y19" s="1125"/>
      <c r="Z19" s="1125"/>
    </row>
    <row r="20" spans="2:26" ht="15.6" customHeight="1" x14ac:dyDescent="0.25">
      <c r="B20" s="231"/>
      <c r="C20" s="69"/>
      <c r="D20" s="68"/>
      <c r="E20" s="68"/>
      <c r="F20" s="68"/>
      <c r="G20" s="68"/>
      <c r="H20" s="83"/>
      <c r="I20" s="68"/>
      <c r="J20" s="68"/>
      <c r="K20" s="70"/>
      <c r="L20" s="70"/>
      <c r="M20" s="70"/>
      <c r="N20" s="214"/>
      <c r="O20" s="70"/>
      <c r="P20" s="287"/>
      <c r="Q20" s="813"/>
      <c r="R20" s="813"/>
      <c r="S20" s="813"/>
      <c r="T20" s="813"/>
      <c r="U20" s="813"/>
      <c r="V20" s="1025"/>
      <c r="W20" s="957"/>
      <c r="X20" s="1056"/>
      <c r="Y20" s="1113"/>
      <c r="Z20" s="1113"/>
    </row>
    <row r="21" spans="2:26" ht="15.75" x14ac:dyDescent="0.25">
      <c r="B21" s="947" t="s">
        <v>77</v>
      </c>
      <c r="C21" s="948"/>
      <c r="D21" s="948"/>
      <c r="E21" s="948"/>
      <c r="F21" s="948"/>
      <c r="G21" s="948"/>
      <c r="H21" s="948"/>
      <c r="I21" s="948"/>
      <c r="J21" s="948"/>
      <c r="K21" s="948"/>
      <c r="L21" s="948"/>
      <c r="M21" s="948"/>
      <c r="N21" s="949"/>
      <c r="O21" s="70"/>
      <c r="P21" s="287"/>
      <c r="Q21" s="813"/>
      <c r="R21" s="813"/>
      <c r="S21" s="813"/>
      <c r="T21" s="813"/>
      <c r="U21" s="813"/>
      <c r="V21" s="957"/>
      <c r="W21" s="957"/>
      <c r="X21" s="1056"/>
      <c r="Y21" s="957"/>
      <c r="Z21" s="957"/>
    </row>
    <row r="22" spans="2:26" ht="14.25" x14ac:dyDescent="0.2">
      <c r="B22" s="213"/>
      <c r="C22" s="69"/>
      <c r="D22" s="68"/>
      <c r="E22" s="68"/>
      <c r="F22" s="68"/>
      <c r="G22" s="68"/>
      <c r="H22" s="83"/>
      <c r="I22" s="68"/>
      <c r="J22" s="68"/>
      <c r="K22" s="70"/>
      <c r="L22" s="70"/>
      <c r="M22" s="70"/>
      <c r="N22" s="214"/>
      <c r="O22" s="70"/>
      <c r="P22" s="287"/>
      <c r="Q22" s="813"/>
      <c r="R22" s="813"/>
      <c r="S22" s="813"/>
      <c r="T22" s="813"/>
      <c r="U22" s="813"/>
      <c r="X22" s="1056"/>
      <c r="Y22" s="957"/>
      <c r="Z22" s="957"/>
    </row>
    <row r="23" spans="2:26" ht="14.25" x14ac:dyDescent="0.2">
      <c r="B23" s="213"/>
      <c r="C23" s="69"/>
      <c r="D23" s="68"/>
      <c r="E23" s="68"/>
      <c r="F23" s="68"/>
      <c r="G23" s="68"/>
      <c r="H23" s="83"/>
      <c r="I23" s="68"/>
      <c r="J23" s="68"/>
      <c r="K23" s="70"/>
      <c r="L23" s="70"/>
      <c r="M23" s="70"/>
      <c r="N23" s="214"/>
      <c r="O23" s="70"/>
      <c r="P23" s="287"/>
      <c r="Q23" s="813"/>
      <c r="R23" s="813"/>
      <c r="S23" s="813"/>
      <c r="T23" s="813"/>
      <c r="U23" s="813"/>
      <c r="V23" s="957"/>
      <c r="W23" s="957"/>
      <c r="X23" s="1056"/>
      <c r="Y23" s="957"/>
      <c r="Z23" s="957"/>
    </row>
    <row r="24" spans="2:26" ht="14.25" x14ac:dyDescent="0.2">
      <c r="B24" s="213"/>
      <c r="C24" s="69"/>
      <c r="D24" s="68"/>
      <c r="E24" s="68"/>
      <c r="F24" s="68"/>
      <c r="G24" s="68"/>
      <c r="H24" s="83"/>
      <c r="I24" s="68"/>
      <c r="J24" s="68"/>
      <c r="K24" s="70"/>
      <c r="L24" s="70"/>
      <c r="M24" s="70"/>
      <c r="N24" s="214"/>
      <c r="O24" s="70"/>
      <c r="P24" s="287"/>
      <c r="Q24" s="813"/>
      <c r="R24" s="813"/>
      <c r="S24" s="813"/>
      <c r="T24" s="813"/>
      <c r="U24" s="813"/>
      <c r="V24" s="957"/>
      <c r="W24" s="957"/>
      <c r="X24" s="1056"/>
      <c r="Y24" s="957"/>
      <c r="Z24" s="957"/>
    </row>
    <row r="25" spans="2:26" ht="14.25" x14ac:dyDescent="0.2">
      <c r="B25" s="213"/>
      <c r="C25" s="69"/>
      <c r="D25" s="68"/>
      <c r="E25" s="68"/>
      <c r="F25" s="68"/>
      <c r="G25" s="68"/>
      <c r="H25" s="83"/>
      <c r="I25" s="68"/>
      <c r="J25" s="68"/>
      <c r="K25" s="70"/>
      <c r="L25" s="70"/>
      <c r="M25" s="70"/>
      <c r="N25" s="214"/>
      <c r="O25" s="70"/>
      <c r="P25" s="287"/>
      <c r="Q25" s="813"/>
      <c r="R25" s="813"/>
      <c r="S25" s="813"/>
      <c r="T25" s="813"/>
      <c r="U25" s="813"/>
      <c r="V25" s="957"/>
      <c r="W25" s="957"/>
      <c r="X25" s="1056"/>
      <c r="Y25" s="957"/>
      <c r="Z25" s="957"/>
    </row>
    <row r="26" spans="2:26" ht="14.25" x14ac:dyDescent="0.2">
      <c r="B26" s="213"/>
      <c r="C26" s="69"/>
      <c r="D26" s="68"/>
      <c r="E26" s="68"/>
      <c r="F26" s="68"/>
      <c r="G26" s="68"/>
      <c r="H26" s="83"/>
      <c r="I26" s="68"/>
      <c r="J26" s="68"/>
      <c r="K26" s="70"/>
      <c r="L26" s="70"/>
      <c r="M26" s="70"/>
      <c r="N26" s="214"/>
      <c r="O26" s="70"/>
      <c r="P26" s="287"/>
      <c r="Q26" s="813"/>
      <c r="R26" s="813"/>
      <c r="S26" s="813"/>
      <c r="T26" s="813"/>
      <c r="U26" s="813"/>
      <c r="V26" s="957"/>
      <c r="W26" s="957"/>
      <c r="X26" s="1056"/>
      <c r="Y26" s="957"/>
      <c r="Z26" s="957"/>
    </row>
    <row r="27" spans="2:26" ht="14.25" x14ac:dyDescent="0.2">
      <c r="B27" s="213"/>
      <c r="C27" s="69"/>
      <c r="D27" s="68"/>
      <c r="E27" s="68"/>
      <c r="F27" s="68"/>
      <c r="G27" s="68"/>
      <c r="H27" s="83"/>
      <c r="I27" s="68"/>
      <c r="J27" s="68"/>
      <c r="K27" s="70"/>
      <c r="L27" s="70"/>
      <c r="M27" s="70"/>
      <c r="N27" s="214"/>
      <c r="O27" s="70"/>
      <c r="P27" s="287"/>
      <c r="Q27" s="813"/>
      <c r="R27" s="813"/>
      <c r="S27" s="813"/>
      <c r="T27" s="813"/>
      <c r="U27" s="813"/>
      <c r="V27" s="957"/>
      <c r="W27" s="957"/>
      <c r="X27" s="1056"/>
      <c r="Y27" s="957"/>
      <c r="Z27" s="957"/>
    </row>
    <row r="28" spans="2:26" ht="14.25" x14ac:dyDescent="0.2">
      <c r="B28" s="213"/>
      <c r="C28" s="69"/>
      <c r="D28" s="68"/>
      <c r="E28" s="68"/>
      <c r="F28" s="68"/>
      <c r="G28" s="68"/>
      <c r="H28" s="83"/>
      <c r="I28" s="68"/>
      <c r="J28" s="68"/>
      <c r="K28" s="70"/>
      <c r="L28" s="70"/>
      <c r="M28" s="70"/>
      <c r="N28" s="214"/>
      <c r="O28" s="70"/>
      <c r="P28" s="287"/>
      <c r="Q28" s="813"/>
      <c r="R28" s="813"/>
      <c r="S28" s="813"/>
      <c r="T28" s="813"/>
      <c r="U28" s="813"/>
      <c r="V28" s="957"/>
      <c r="W28" s="957"/>
      <c r="X28" s="1056"/>
      <c r="Y28" s="957"/>
      <c r="Z28" s="957"/>
    </row>
    <row r="29" spans="2:26" ht="14.25" x14ac:dyDescent="0.2">
      <c r="B29" s="213"/>
      <c r="C29" s="69"/>
      <c r="D29" s="68"/>
      <c r="E29" s="68"/>
      <c r="F29" s="68"/>
      <c r="G29" s="68"/>
      <c r="H29" s="83"/>
      <c r="I29" s="68"/>
      <c r="J29" s="68"/>
      <c r="K29" s="70"/>
      <c r="L29" s="70"/>
      <c r="M29" s="70"/>
      <c r="N29" s="214"/>
      <c r="O29" s="70"/>
      <c r="P29" s="287"/>
      <c r="Q29" s="813"/>
      <c r="R29" s="813"/>
      <c r="S29" s="813"/>
      <c r="T29" s="813"/>
      <c r="U29" s="813"/>
      <c r="V29" s="957"/>
      <c r="W29" s="957"/>
      <c r="X29" s="1056"/>
      <c r="Y29" s="957"/>
      <c r="Z29" s="957"/>
    </row>
    <row r="30" spans="2:26" ht="14.25" x14ac:dyDescent="0.2">
      <c r="B30" s="213"/>
      <c r="C30" s="69"/>
      <c r="D30" s="68"/>
      <c r="E30" s="68"/>
      <c r="F30" s="68"/>
      <c r="G30" s="68"/>
      <c r="H30" s="83"/>
      <c r="I30" s="68"/>
      <c r="J30" s="68"/>
      <c r="K30" s="70"/>
      <c r="L30" s="70"/>
      <c r="M30" s="70"/>
      <c r="N30" s="214"/>
      <c r="O30" s="70"/>
      <c r="P30" s="287"/>
      <c r="Q30" s="813"/>
      <c r="R30" s="813"/>
      <c r="S30" s="813"/>
      <c r="T30" s="813"/>
      <c r="U30" s="813"/>
      <c r="V30" s="957"/>
      <c r="W30" s="957"/>
      <c r="X30" s="1056"/>
      <c r="Y30" s="957"/>
      <c r="Z30" s="957"/>
    </row>
    <row r="31" spans="2:26" ht="14.25" x14ac:dyDescent="0.2">
      <c r="B31" s="213"/>
      <c r="C31" s="69"/>
      <c r="D31" s="68"/>
      <c r="E31" s="68"/>
      <c r="F31" s="68"/>
      <c r="G31" s="68"/>
      <c r="H31" s="83"/>
      <c r="I31" s="68"/>
      <c r="J31" s="68"/>
      <c r="K31" s="68"/>
      <c r="L31" s="68"/>
      <c r="M31" s="68"/>
      <c r="N31" s="215"/>
      <c r="P31" s="287"/>
      <c r="Q31" s="813"/>
      <c r="R31" s="813"/>
      <c r="S31" s="813"/>
      <c r="T31" s="813"/>
      <c r="U31" s="813"/>
      <c r="V31" s="957"/>
      <c r="W31" s="957"/>
      <c r="X31" s="1057"/>
      <c r="Y31" s="957"/>
      <c r="Z31" s="957"/>
    </row>
    <row r="32" spans="2:26" ht="18" x14ac:dyDescent="0.25">
      <c r="B32" s="213"/>
      <c r="C32" s="69"/>
      <c r="D32" s="68"/>
      <c r="E32" s="68"/>
      <c r="F32" s="68"/>
      <c r="G32" s="68"/>
      <c r="H32" s="83"/>
      <c r="I32" s="68"/>
      <c r="J32" s="68"/>
      <c r="K32" s="68"/>
      <c r="L32" s="68"/>
      <c r="M32" s="68"/>
      <c r="N32" s="215"/>
      <c r="P32" s="288"/>
      <c r="Q32" s="289"/>
      <c r="R32" s="290"/>
      <c r="S32" s="291"/>
      <c r="T32" s="292"/>
      <c r="U32" s="293" t="s">
        <v>76</v>
      </c>
      <c r="V32" s="958">
        <f>V17</f>
        <v>0.05</v>
      </c>
      <c r="W32" s="958"/>
      <c r="X32" s="294"/>
      <c r="Y32" s="959"/>
      <c r="Z32" s="960"/>
    </row>
    <row r="33" spans="2:26" x14ac:dyDescent="0.2">
      <c r="B33" s="213"/>
      <c r="C33" s="69"/>
      <c r="D33" s="68"/>
      <c r="E33" s="68"/>
      <c r="F33" s="68"/>
      <c r="G33" s="68"/>
      <c r="H33" s="83"/>
      <c r="I33" s="68"/>
      <c r="J33" s="68"/>
      <c r="K33" s="68"/>
      <c r="L33" s="68"/>
      <c r="M33" s="68"/>
      <c r="N33" s="215"/>
      <c r="P33" s="216"/>
      <c r="Z33" s="217"/>
    </row>
    <row r="34" spans="2:26" x14ac:dyDescent="0.2">
      <c r="B34" s="213"/>
      <c r="C34" s="69"/>
      <c r="D34" s="68"/>
      <c r="E34" s="68"/>
      <c r="F34" s="68"/>
      <c r="G34" s="68"/>
      <c r="H34" s="83"/>
      <c r="I34" s="68"/>
      <c r="J34" s="68"/>
      <c r="K34" s="68"/>
      <c r="L34" s="68"/>
      <c r="M34" s="68"/>
      <c r="N34" s="215"/>
      <c r="P34" s="216"/>
      <c r="X34" s="84"/>
      <c r="Y34" s="84"/>
      <c r="Z34" s="217"/>
    </row>
    <row r="35" spans="2:26" x14ac:dyDescent="0.2">
      <c r="B35" s="213"/>
      <c r="C35" s="69"/>
      <c r="D35" s="68"/>
      <c r="E35" s="68"/>
      <c r="F35" s="68"/>
      <c r="G35" s="68"/>
      <c r="H35" s="83"/>
      <c r="I35" s="68"/>
      <c r="J35" s="68"/>
      <c r="K35" s="68"/>
      <c r="L35" s="68"/>
      <c r="M35" s="68"/>
      <c r="N35" s="215"/>
      <c r="P35" s="216"/>
      <c r="X35" s="84"/>
      <c r="Y35" s="84"/>
      <c r="Z35" s="217"/>
    </row>
    <row r="36" spans="2:26" x14ac:dyDescent="0.2">
      <c r="B36" s="213"/>
      <c r="C36" s="69"/>
      <c r="D36" s="68"/>
      <c r="E36" s="68"/>
      <c r="F36" s="68"/>
      <c r="G36" s="68"/>
      <c r="H36" s="83"/>
      <c r="I36" s="68"/>
      <c r="J36" s="68"/>
      <c r="K36" s="68"/>
      <c r="L36" s="68"/>
      <c r="M36" s="68"/>
      <c r="N36" s="215"/>
      <c r="P36" s="999" t="s">
        <v>75</v>
      </c>
      <c r="Q36" s="999"/>
      <c r="R36" s="999"/>
      <c r="S36" s="999"/>
      <c r="T36" s="999"/>
      <c r="U36" s="999"/>
      <c r="V36" s="999"/>
      <c r="W36" s="999"/>
      <c r="X36" s="999"/>
      <c r="Y36" s="999"/>
      <c r="Z36" s="999"/>
    </row>
    <row r="37" spans="2:26"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t="s">
        <v>272</v>
      </c>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x14ac:dyDescent="0.2">
      <c r="B75" s="213"/>
      <c r="C75" s="69"/>
      <c r="D75" s="68"/>
      <c r="E75" s="68"/>
      <c r="F75" s="68"/>
      <c r="G75" s="68"/>
      <c r="H75" s="83"/>
      <c r="I75" s="68"/>
      <c r="J75" s="68"/>
      <c r="K75" s="68"/>
      <c r="L75" s="68"/>
      <c r="M75" s="68"/>
      <c r="N75" s="215"/>
      <c r="P75" s="216"/>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x14ac:dyDescent="0.2">
      <c r="B78" s="213"/>
      <c r="C78" s="69"/>
      <c r="D78" s="68"/>
      <c r="E78" s="68"/>
      <c r="F78" s="68"/>
      <c r="G78" s="68"/>
      <c r="H78" s="83"/>
      <c r="I78" s="68"/>
      <c r="J78" s="68"/>
      <c r="K78" s="68"/>
      <c r="L78" s="68"/>
      <c r="M78" s="68"/>
      <c r="N78" s="215"/>
      <c r="P78" s="216"/>
      <c r="X78" s="84"/>
      <c r="Y78" s="84"/>
      <c r="Z78" s="217"/>
    </row>
    <row r="79" spans="2:26" x14ac:dyDescent="0.2">
      <c r="B79" s="213"/>
      <c r="C79" s="69"/>
      <c r="D79" s="68"/>
      <c r="E79" s="68"/>
      <c r="F79" s="68"/>
      <c r="G79" s="68"/>
      <c r="H79" s="83"/>
      <c r="I79" s="68"/>
      <c r="J79" s="68"/>
      <c r="K79" s="68"/>
      <c r="L79" s="68"/>
      <c r="M79" s="68"/>
      <c r="N79" s="215"/>
      <c r="P79" s="216"/>
      <c r="X79" s="84"/>
      <c r="Y79" s="84"/>
      <c r="Z79" s="217"/>
    </row>
    <row r="80" spans="2:26" x14ac:dyDescent="0.2">
      <c r="B80" s="213"/>
      <c r="C80" s="69"/>
      <c r="D80" s="68"/>
      <c r="E80" s="68"/>
      <c r="F80" s="68"/>
      <c r="G80" s="68"/>
      <c r="H80" s="83"/>
      <c r="I80" s="68"/>
      <c r="J80" s="68"/>
      <c r="K80" s="68"/>
      <c r="L80" s="68"/>
      <c r="M80" s="68"/>
      <c r="N80" s="215"/>
      <c r="P80" s="216"/>
      <c r="T80" s="998"/>
      <c r="U80" s="964"/>
      <c r="X80" s="84"/>
      <c r="Y80" s="84"/>
      <c r="Z80" s="217"/>
    </row>
    <row r="81" spans="1:26" x14ac:dyDescent="0.2">
      <c r="B81" s="213"/>
      <c r="C81" s="69"/>
      <c r="D81" s="68"/>
      <c r="E81" s="68"/>
      <c r="F81" s="68"/>
      <c r="G81" s="68"/>
      <c r="H81" s="83"/>
      <c r="I81" s="68"/>
      <c r="J81" s="68"/>
      <c r="K81" s="68"/>
      <c r="L81" s="68"/>
      <c r="M81" s="68"/>
      <c r="N81" s="215"/>
      <c r="P81" s="216"/>
      <c r="T81" s="964"/>
      <c r="U81" s="964"/>
      <c r="X81" s="84"/>
      <c r="Y81" s="84"/>
      <c r="Z81" s="217"/>
    </row>
    <row r="82" spans="1:26" x14ac:dyDescent="0.2">
      <c r="B82" s="213"/>
      <c r="C82" s="69"/>
      <c r="D82" s="68"/>
      <c r="E82" s="68"/>
      <c r="F82" s="68"/>
      <c r="G82" s="68"/>
      <c r="H82" s="83"/>
      <c r="I82" s="68"/>
      <c r="J82" s="68"/>
      <c r="K82" s="68"/>
      <c r="L82" s="68"/>
      <c r="M82" s="68"/>
      <c r="N82" s="215"/>
      <c r="P82" s="216"/>
      <c r="X82" s="84"/>
      <c r="Y82" s="84"/>
      <c r="Z82" s="217"/>
    </row>
    <row r="83" spans="1:26" x14ac:dyDescent="0.2">
      <c r="B83" s="213"/>
      <c r="C83" s="69"/>
      <c r="D83" s="68"/>
      <c r="E83" s="68"/>
      <c r="F83" s="68"/>
      <c r="G83" s="68"/>
      <c r="H83" s="83"/>
      <c r="I83" s="68"/>
      <c r="J83" s="68"/>
      <c r="K83" s="68"/>
      <c r="L83" s="68"/>
      <c r="M83" s="68"/>
      <c r="N83" s="215"/>
      <c r="P83" s="216"/>
      <c r="X83" s="84"/>
      <c r="Y83" s="84"/>
      <c r="Z83" s="217"/>
    </row>
    <row r="84" spans="1:26" ht="16.5" customHeight="1" x14ac:dyDescent="0.25">
      <c r="B84" s="213"/>
      <c r="C84" s="69"/>
      <c r="D84" s="68"/>
      <c r="E84" s="68"/>
      <c r="F84" s="68"/>
      <c r="G84" s="68"/>
      <c r="H84" s="83"/>
      <c r="I84" s="68"/>
      <c r="J84" s="68"/>
      <c r="K84" s="68"/>
      <c r="L84" s="68"/>
      <c r="M84" s="68"/>
      <c r="N84" s="215"/>
      <c r="P84" s="216"/>
      <c r="S84" s="374"/>
      <c r="T84" s="374"/>
      <c r="X84" s="84"/>
      <c r="Y84" s="84"/>
      <c r="Z84" s="217"/>
    </row>
    <row r="85" spans="1:26" ht="12.75" customHeight="1" x14ac:dyDescent="0.25">
      <c r="B85" s="216"/>
      <c r="N85" s="217"/>
      <c r="P85" s="216"/>
      <c r="S85" s="374"/>
      <c r="T85" s="374"/>
      <c r="X85" s="82"/>
      <c r="Y85" s="85"/>
      <c r="Z85" s="217"/>
    </row>
    <row r="86" spans="1:26" ht="12.75" customHeight="1" x14ac:dyDescent="0.2">
      <c r="B86" s="218"/>
      <c r="C86" s="219"/>
      <c r="D86" s="219"/>
      <c r="E86" s="219"/>
      <c r="F86" s="219"/>
      <c r="G86" s="219"/>
      <c r="H86" s="219"/>
      <c r="I86" s="219"/>
      <c r="J86" s="219"/>
      <c r="K86" s="219"/>
      <c r="L86" s="219"/>
      <c r="M86" s="219"/>
      <c r="N86" s="220"/>
      <c r="P86" s="218"/>
      <c r="Q86" s="219"/>
      <c r="R86" s="219"/>
      <c r="S86" s="219"/>
      <c r="T86" s="219"/>
      <c r="U86" s="219"/>
      <c r="V86" s="219"/>
      <c r="W86" s="219"/>
      <c r="X86" s="219"/>
      <c r="Y86" s="219"/>
      <c r="Z86" s="220"/>
    </row>
    <row r="88" spans="1:26" x14ac:dyDescent="0.2">
      <c r="B88" s="221"/>
      <c r="C88" s="210"/>
      <c r="D88" s="210"/>
      <c r="E88" s="210"/>
      <c r="F88" s="210"/>
      <c r="G88" s="210"/>
      <c r="H88" s="222"/>
      <c r="I88" s="222"/>
      <c r="J88" s="222"/>
      <c r="K88" s="222"/>
      <c r="L88" s="222"/>
      <c r="M88" s="222"/>
      <c r="N88" s="222"/>
      <c r="O88" s="222"/>
      <c r="P88" s="222"/>
      <c r="Q88" s="222"/>
      <c r="R88" s="222"/>
      <c r="S88" s="222"/>
      <c r="T88" s="222"/>
      <c r="U88" s="222"/>
      <c r="V88" s="222"/>
      <c r="W88" s="210"/>
      <c r="X88" s="210"/>
      <c r="Y88" s="210"/>
      <c r="Z88" s="223"/>
    </row>
    <row r="89" spans="1:26" x14ac:dyDescent="0.2">
      <c r="B89" s="216"/>
      <c r="C89" s="946"/>
      <c r="D89" s="946"/>
      <c r="E89" s="946"/>
      <c r="F89" s="946"/>
      <c r="H89" s="946"/>
      <c r="I89" s="946"/>
      <c r="J89" s="946"/>
      <c r="K89" s="946"/>
      <c r="M89" s="946"/>
      <c r="N89" s="946"/>
      <c r="O89" s="946"/>
      <c r="P89" s="946"/>
      <c r="R89" s="946"/>
      <c r="S89" s="946"/>
      <c r="T89" s="946"/>
      <c r="W89" s="946"/>
      <c r="X89" s="946"/>
      <c r="Y89" s="946"/>
      <c r="Z89" s="224"/>
    </row>
    <row r="90" spans="1:26" x14ac:dyDescent="0.2">
      <c r="B90" s="216"/>
      <c r="Z90" s="217"/>
    </row>
    <row r="91" spans="1:26" x14ac:dyDescent="0.2">
      <c r="B91" s="216"/>
      <c r="Z91" s="217"/>
    </row>
    <row r="92" spans="1:26" x14ac:dyDescent="0.2">
      <c r="B92" s="216"/>
      <c r="Z92" s="217"/>
    </row>
    <row r="93" spans="1:26" s="67" customFormat="1" ht="11.45" customHeight="1" x14ac:dyDescent="0.2">
      <c r="B93" s="226"/>
      <c r="C93" s="858"/>
      <c r="D93" s="858"/>
      <c r="E93" s="858"/>
      <c r="F93" s="858"/>
      <c r="H93" s="858"/>
      <c r="I93" s="858"/>
      <c r="J93" s="858"/>
      <c r="K93" s="858"/>
      <c r="M93" s="858"/>
      <c r="N93" s="858"/>
      <c r="O93" s="858"/>
      <c r="P93" s="858"/>
      <c r="R93" s="858"/>
      <c r="S93" s="858"/>
      <c r="T93" s="858"/>
      <c r="W93" s="858"/>
      <c r="X93" s="858"/>
      <c r="Y93" s="858"/>
      <c r="Z93" s="227"/>
    </row>
    <row r="94" spans="1:26" ht="56.25" customHeight="1" x14ac:dyDescent="0.2">
      <c r="B94" s="228"/>
      <c r="C94" s="229"/>
      <c r="D94" s="229"/>
      <c r="E94" s="229"/>
      <c r="F94" s="229"/>
      <c r="G94" s="229"/>
      <c r="H94" s="219"/>
      <c r="I94" s="219"/>
      <c r="J94" s="219"/>
      <c r="K94" s="219"/>
      <c r="L94" s="219"/>
      <c r="M94" s="219"/>
      <c r="N94" s="219"/>
      <c r="O94" s="219"/>
      <c r="P94" s="219"/>
      <c r="Q94" s="219"/>
      <c r="R94" s="219"/>
      <c r="S94" s="219"/>
      <c r="T94" s="219"/>
      <c r="U94" s="219"/>
      <c r="V94" s="219"/>
      <c r="W94" s="229"/>
      <c r="X94" s="229"/>
      <c r="Y94" s="229"/>
      <c r="Z94" s="230"/>
    </row>
    <row r="96" spans="1:26" x14ac:dyDescent="0.2">
      <c r="A96" s="66"/>
    </row>
  </sheetData>
  <mergeCells count="61">
    <mergeCell ref="C93:F93"/>
    <mergeCell ref="H93:K93"/>
    <mergeCell ref="M93:P93"/>
    <mergeCell ref="R93:T93"/>
    <mergeCell ref="W93:Y93"/>
    <mergeCell ref="P36:Z36"/>
    <mergeCell ref="T80:U81"/>
    <mergeCell ref="C89:F89"/>
    <mergeCell ref="H89:K89"/>
    <mergeCell ref="M89:P89"/>
    <mergeCell ref="R89:T89"/>
    <mergeCell ref="W89:Y89"/>
    <mergeCell ref="V30:W30"/>
    <mergeCell ref="Y30:Z30"/>
    <mergeCell ref="V31:W31"/>
    <mergeCell ref="Y31:Z31"/>
    <mergeCell ref="V32:W32"/>
    <mergeCell ref="Y32:Z32"/>
    <mergeCell ref="V27:W27"/>
    <mergeCell ref="Y27:Z27"/>
    <mergeCell ref="V28:W28"/>
    <mergeCell ref="Y28:Z28"/>
    <mergeCell ref="V29:W29"/>
    <mergeCell ref="Y29:Z29"/>
    <mergeCell ref="Y24:Z24"/>
    <mergeCell ref="V25:W25"/>
    <mergeCell ref="Y25:Z25"/>
    <mergeCell ref="V26:W26"/>
    <mergeCell ref="Y26:Z26"/>
    <mergeCell ref="B21:N21"/>
    <mergeCell ref="V21:W21"/>
    <mergeCell ref="Y21:Z21"/>
    <mergeCell ref="B14:C19"/>
    <mergeCell ref="D14:N19"/>
    <mergeCell ref="V14:W14"/>
    <mergeCell ref="X14:X31"/>
    <mergeCell ref="Y14:Z14"/>
    <mergeCell ref="P15:T15"/>
    <mergeCell ref="V15:W15"/>
    <mergeCell ref="Y15:Z15"/>
    <mergeCell ref="V16:W16"/>
    <mergeCell ref="Y16:Z16"/>
    <mergeCell ref="V23:W23"/>
    <mergeCell ref="Y23:Z23"/>
    <mergeCell ref="V24:W24"/>
    <mergeCell ref="Y22:Z22"/>
    <mergeCell ref="V17:W17"/>
    <mergeCell ref="Y17:Z17"/>
    <mergeCell ref="V18:W18"/>
    <mergeCell ref="Y18:Z18"/>
    <mergeCell ref="V19:W19"/>
    <mergeCell ref="Y19:Z19"/>
    <mergeCell ref="V20:W20"/>
    <mergeCell ref="Y20:Z20"/>
    <mergeCell ref="B11:N11"/>
    <mergeCell ref="P11:Z11"/>
    <mergeCell ref="B13:C13"/>
    <mergeCell ref="D13:N13"/>
    <mergeCell ref="P13:T13"/>
    <mergeCell ref="V13:W13"/>
    <mergeCell ref="Y13:Z13"/>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16D62-D71A-41D6-98D2-696F00853220}">
  <sheetPr>
    <tabColor rgb="FF00B0F0"/>
    <pageSetUpPr fitToPage="1"/>
  </sheetPr>
  <dimension ref="A1:AB102"/>
  <sheetViews>
    <sheetView showGridLines="0" view="pageBreakPreview" topLeftCell="A16" zoomScale="40" zoomScaleNormal="40" zoomScaleSheetLayoutView="40"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15"/>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15"/>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54213-AD3D-44E0-9017-C90C9820EFDD}">
  <sheetPr>
    <tabColor rgb="FF00B0F0"/>
    <pageSetUpPr fitToPage="1"/>
  </sheetPr>
  <dimension ref="A1:AB102"/>
  <sheetViews>
    <sheetView showGridLines="0" view="pageBreakPreview" topLeftCell="A8" zoomScale="30" zoomScaleNormal="40" zoomScaleSheetLayoutView="30"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15"/>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15"/>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323</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6A4AD-6930-45FC-B2CD-DF5E55D12E83}">
  <sheetPr>
    <tabColor rgb="FF00B0F0"/>
    <pageSetUpPr fitToPage="1"/>
  </sheetPr>
  <dimension ref="A1:AB96"/>
  <sheetViews>
    <sheetView showGridLines="0" view="pageBreakPreview" topLeftCell="A19" zoomScale="40" zoomScaleNormal="40" zoomScaleSheetLayoutView="40"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15"/>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15"/>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'[7]03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'[7]03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'[7]03 Desglose'!$C$8</f>
        <v>GRUPO DAGS S.A. DE C.V.</v>
      </c>
      <c r="E7" s="296"/>
      <c r="F7" s="296"/>
      <c r="G7" s="302"/>
      <c r="H7" s="298"/>
      <c r="I7" s="284"/>
      <c r="J7" s="284"/>
      <c r="K7" s="296"/>
      <c r="L7" s="298"/>
      <c r="M7" s="298"/>
      <c r="N7" s="290"/>
      <c r="O7" s="299"/>
      <c r="P7" s="299"/>
      <c r="Q7" s="284"/>
      <c r="R7" s="284"/>
      <c r="S7" s="290" t="s">
        <v>39</v>
      </c>
      <c r="T7" s="300" t="str">
        <f>'[7]03 Desglose'!$H$8</f>
        <v>NORMAL</v>
      </c>
      <c r="U7" s="298"/>
      <c r="V7" s="298"/>
      <c r="W7" s="290" t="s">
        <v>40</v>
      </c>
      <c r="X7" s="304">
        <f>'03 Desglose f'!CF8</f>
        <v>45986</v>
      </c>
      <c r="Y7" s="298"/>
      <c r="Z7" s="301"/>
    </row>
    <row r="8" spans="1:28" ht="15" x14ac:dyDescent="0.2">
      <c r="B8" s="305" t="s">
        <v>41</v>
      </c>
      <c r="C8" s="298"/>
      <c r="D8" s="297" t="str">
        <f>'[7]03 Desglose'!$C$9</f>
        <v xml:space="preserve">CIMENTACIÓN Y ESTRUCTURA </v>
      </c>
      <c r="E8" s="298"/>
      <c r="F8" s="298"/>
      <c r="G8" s="298"/>
      <c r="H8" s="306"/>
      <c r="I8" s="298"/>
      <c r="J8" s="298"/>
      <c r="K8" s="298"/>
      <c r="L8" s="298"/>
      <c r="M8" s="298"/>
      <c r="N8" s="298"/>
      <c r="O8" s="298"/>
      <c r="P8" s="298"/>
      <c r="Q8" s="290"/>
      <c r="R8" s="284"/>
      <c r="S8" s="303" t="s">
        <v>42</v>
      </c>
      <c r="T8" s="300" t="str">
        <f>'[7]03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 x14ac:dyDescent="0.25">
      <c r="B11" s="973" t="s">
        <v>82</v>
      </c>
      <c r="C11" s="974"/>
      <c r="D11" s="974"/>
      <c r="E11" s="974"/>
      <c r="F11" s="974"/>
      <c r="G11" s="974"/>
      <c r="H11" s="974"/>
      <c r="I11" s="974"/>
      <c r="J11" s="974"/>
      <c r="K11" s="974"/>
      <c r="L11" s="974"/>
      <c r="M11" s="974"/>
      <c r="N11" s="975"/>
      <c r="P11" s="1005" t="s">
        <v>81</v>
      </c>
      <c r="Q11" s="1006"/>
      <c r="R11" s="1006"/>
      <c r="S11" s="1006"/>
      <c r="T11" s="1006"/>
      <c r="U11" s="1006"/>
      <c r="V11" s="1006"/>
      <c r="W11" s="1006"/>
      <c r="X11" s="1006"/>
      <c r="Y11" s="1006"/>
      <c r="Z11" s="1007"/>
    </row>
    <row r="12" spans="1:28" ht="14.25" x14ac:dyDescent="0.2">
      <c r="B12" s="216"/>
      <c r="D12" s="341"/>
      <c r="E12" s="342"/>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1035" t="s">
        <v>226</v>
      </c>
      <c r="Q13" s="1063"/>
      <c r="R13" s="1063"/>
      <c r="S13" s="1063"/>
      <c r="T13" s="1036"/>
      <c r="U13" s="812" t="s">
        <v>65</v>
      </c>
      <c r="V13" s="981" t="s">
        <v>58</v>
      </c>
      <c r="W13" s="981"/>
      <c r="X13" s="812" t="s">
        <v>67</v>
      </c>
      <c r="Y13" s="981" t="s">
        <v>78</v>
      </c>
      <c r="Z13" s="981"/>
    </row>
    <row r="14" spans="1:28" ht="14.25" customHeight="1" x14ac:dyDescent="0.2">
      <c r="B14" s="950" t="s">
        <v>256</v>
      </c>
      <c r="C14" s="951"/>
      <c r="D14" s="956" t="s">
        <v>609</v>
      </c>
      <c r="E14" s="956"/>
      <c r="F14" s="956"/>
      <c r="G14" s="956"/>
      <c r="H14" s="956"/>
      <c r="I14" s="956"/>
      <c r="J14" s="956"/>
      <c r="K14" s="956"/>
      <c r="L14" s="956"/>
      <c r="M14" s="956"/>
      <c r="N14" s="956"/>
      <c r="P14" s="286"/>
      <c r="Q14" s="813"/>
      <c r="R14" s="813"/>
      <c r="S14" s="813"/>
      <c r="T14" s="813"/>
      <c r="U14" s="813"/>
      <c r="V14" s="957"/>
      <c r="W14" s="957"/>
      <c r="X14" s="1055" t="s">
        <v>267</v>
      </c>
      <c r="Y14" s="957"/>
      <c r="Z14" s="957"/>
    </row>
    <row r="15" spans="1:28" ht="19.899999999999999" customHeight="1" x14ac:dyDescent="0.25">
      <c r="B15" s="952"/>
      <c r="C15" s="953"/>
      <c r="D15" s="956"/>
      <c r="E15" s="956"/>
      <c r="F15" s="956"/>
      <c r="G15" s="956"/>
      <c r="H15" s="956"/>
      <c r="I15" s="956"/>
      <c r="J15" s="956"/>
      <c r="K15" s="956"/>
      <c r="L15" s="956"/>
      <c r="M15" s="956"/>
      <c r="N15" s="956"/>
      <c r="O15" s="70"/>
      <c r="P15" s="1118"/>
      <c r="Q15" s="1119"/>
      <c r="R15" s="1119"/>
      <c r="S15" s="1119"/>
      <c r="T15" s="1120"/>
      <c r="U15" s="814"/>
      <c r="V15" s="1061"/>
      <c r="W15" s="1061"/>
      <c r="X15" s="1056"/>
      <c r="Y15" s="1062"/>
      <c r="Z15" s="1062"/>
    </row>
    <row r="16" spans="1:28" ht="15" customHeight="1" x14ac:dyDescent="0.25">
      <c r="B16" s="952"/>
      <c r="C16" s="953"/>
      <c r="D16" s="956"/>
      <c r="E16" s="956"/>
      <c r="F16" s="956"/>
      <c r="G16" s="956"/>
      <c r="H16" s="956"/>
      <c r="I16" s="956"/>
      <c r="J16" s="956"/>
      <c r="K16" s="956"/>
      <c r="L16" s="956"/>
      <c r="M16" s="956"/>
      <c r="N16" s="956"/>
      <c r="O16" s="70"/>
      <c r="P16" s="501"/>
      <c r="Q16" s="816"/>
      <c r="R16" s="816"/>
      <c r="S16" s="816"/>
      <c r="T16" s="816"/>
      <c r="U16" s="816"/>
      <c r="V16" s="1061"/>
      <c r="W16" s="1061"/>
      <c r="X16" s="1056"/>
      <c r="Y16" s="957"/>
      <c r="Z16" s="957"/>
    </row>
    <row r="17" spans="2:26" ht="21" customHeight="1" x14ac:dyDescent="0.25">
      <c r="B17" s="952"/>
      <c r="C17" s="953"/>
      <c r="D17" s="956"/>
      <c r="E17" s="956"/>
      <c r="F17" s="956"/>
      <c r="G17" s="956"/>
      <c r="H17" s="956"/>
      <c r="I17" s="956"/>
      <c r="J17" s="956"/>
      <c r="K17" s="956"/>
      <c r="L17" s="956"/>
      <c r="M17" s="956"/>
      <c r="N17" s="956"/>
      <c r="O17" s="70"/>
      <c r="P17" s="501"/>
      <c r="Q17" s="503"/>
      <c r="R17" s="504"/>
      <c r="S17" s="505"/>
      <c r="T17" s="506"/>
      <c r="U17" s="507" t="s">
        <v>607</v>
      </c>
      <c r="V17" s="1121">
        <v>0.05</v>
      </c>
      <c r="W17" s="1122"/>
      <c r="X17" s="1056"/>
      <c r="Y17" s="1123" t="s">
        <v>268</v>
      </c>
      <c r="Z17" s="1123"/>
    </row>
    <row r="18" spans="2:26" ht="15" customHeight="1" x14ac:dyDescent="0.2">
      <c r="B18" s="952"/>
      <c r="C18" s="953"/>
      <c r="D18" s="956"/>
      <c r="E18" s="956"/>
      <c r="F18" s="956"/>
      <c r="G18" s="956"/>
      <c r="H18" s="956"/>
      <c r="I18" s="956"/>
      <c r="J18" s="956"/>
      <c r="K18" s="956"/>
      <c r="L18" s="956"/>
      <c r="M18" s="956"/>
      <c r="N18" s="956"/>
      <c r="O18" s="70"/>
      <c r="P18" s="287"/>
      <c r="Q18" s="813"/>
      <c r="R18" s="813"/>
      <c r="S18" s="508"/>
      <c r="T18" s="508"/>
      <c r="U18" s="813"/>
      <c r="V18" s="1124"/>
      <c r="W18" s="1124"/>
      <c r="X18" s="1056"/>
      <c r="Y18" s="957"/>
      <c r="Z18" s="957"/>
    </row>
    <row r="19" spans="2:26" ht="19.149999999999999" customHeight="1" x14ac:dyDescent="0.25">
      <c r="B19" s="954"/>
      <c r="C19" s="955"/>
      <c r="D19" s="956"/>
      <c r="E19" s="956"/>
      <c r="F19" s="956"/>
      <c r="G19" s="956"/>
      <c r="H19" s="956"/>
      <c r="I19" s="956"/>
      <c r="J19" s="956"/>
      <c r="K19" s="956"/>
      <c r="L19" s="956"/>
      <c r="M19" s="956"/>
      <c r="N19" s="956"/>
      <c r="O19" s="70"/>
      <c r="P19" s="287"/>
      <c r="Q19" s="813"/>
      <c r="R19" s="813"/>
      <c r="S19" s="813"/>
      <c r="T19" s="813"/>
      <c r="U19" s="817"/>
      <c r="V19" s="1112"/>
      <c r="W19" s="1113"/>
      <c r="X19" s="1056"/>
      <c r="Y19" s="1125"/>
      <c r="Z19" s="1125"/>
    </row>
    <row r="20" spans="2:26" ht="15.6" customHeight="1" x14ac:dyDescent="0.25">
      <c r="B20" s="231"/>
      <c r="C20" s="69"/>
      <c r="D20" s="68"/>
      <c r="E20" s="68"/>
      <c r="F20" s="68"/>
      <c r="G20" s="68"/>
      <c r="H20" s="83"/>
      <c r="I20" s="68"/>
      <c r="J20" s="68"/>
      <c r="K20" s="70"/>
      <c r="L20" s="70"/>
      <c r="M20" s="70"/>
      <c r="N20" s="214"/>
      <c r="O20" s="70"/>
      <c r="P20" s="287"/>
      <c r="Q20" s="813"/>
      <c r="R20" s="813"/>
      <c r="S20" s="813"/>
      <c r="T20" s="813"/>
      <c r="U20" s="813"/>
      <c r="V20" s="1025"/>
      <c r="W20" s="957"/>
      <c r="X20" s="1056"/>
      <c r="Y20" s="1113"/>
      <c r="Z20" s="1113"/>
    </row>
    <row r="21" spans="2:26" ht="15.75" x14ac:dyDescent="0.25">
      <c r="B21" s="947" t="s">
        <v>77</v>
      </c>
      <c r="C21" s="948"/>
      <c r="D21" s="948"/>
      <c r="E21" s="948"/>
      <c r="F21" s="948"/>
      <c r="G21" s="948"/>
      <c r="H21" s="948"/>
      <c r="I21" s="948"/>
      <c r="J21" s="948"/>
      <c r="K21" s="948"/>
      <c r="L21" s="948"/>
      <c r="M21" s="948"/>
      <c r="N21" s="949"/>
      <c r="O21" s="70"/>
      <c r="P21" s="287"/>
      <c r="Q21" s="813"/>
      <c r="R21" s="813"/>
      <c r="S21" s="813"/>
      <c r="T21" s="813"/>
      <c r="U21" s="813"/>
      <c r="V21" s="957"/>
      <c r="W21" s="957"/>
      <c r="X21" s="1056"/>
      <c r="Y21" s="957"/>
      <c r="Z21" s="957"/>
    </row>
    <row r="22" spans="2:26" ht="14.25" x14ac:dyDescent="0.2">
      <c r="B22" s="213"/>
      <c r="C22" s="69"/>
      <c r="D22" s="68"/>
      <c r="E22" s="68"/>
      <c r="F22" s="68"/>
      <c r="G22" s="68"/>
      <c r="H22" s="83"/>
      <c r="I22" s="68"/>
      <c r="J22" s="68"/>
      <c r="K22" s="70"/>
      <c r="L22" s="70"/>
      <c r="M22" s="70"/>
      <c r="N22" s="214"/>
      <c r="O22" s="70"/>
      <c r="P22" s="287"/>
      <c r="Q22" s="813"/>
      <c r="R22" s="813"/>
      <c r="S22" s="813"/>
      <c r="T22" s="813"/>
      <c r="U22" s="813"/>
      <c r="X22" s="1056"/>
      <c r="Y22" s="957"/>
      <c r="Z22" s="957"/>
    </row>
    <row r="23" spans="2:26" ht="14.25" x14ac:dyDescent="0.2">
      <c r="B23" s="213"/>
      <c r="C23" s="69"/>
      <c r="D23" s="68"/>
      <c r="E23" s="68"/>
      <c r="F23" s="68"/>
      <c r="G23" s="68"/>
      <c r="H23" s="83"/>
      <c r="I23" s="68"/>
      <c r="J23" s="68"/>
      <c r="K23" s="70"/>
      <c r="L23" s="70"/>
      <c r="M23" s="70"/>
      <c r="N23" s="214"/>
      <c r="O23" s="70"/>
      <c r="P23" s="287"/>
      <c r="Q23" s="813"/>
      <c r="R23" s="813"/>
      <c r="S23" s="813"/>
      <c r="T23" s="813"/>
      <c r="U23" s="813"/>
      <c r="V23" s="957"/>
      <c r="W23" s="957"/>
      <c r="X23" s="1056"/>
      <c r="Y23" s="957"/>
      <c r="Z23" s="957"/>
    </row>
    <row r="24" spans="2:26" ht="14.25" x14ac:dyDescent="0.2">
      <c r="B24" s="213"/>
      <c r="C24" s="69"/>
      <c r="D24" s="68"/>
      <c r="E24" s="68"/>
      <c r="F24" s="68"/>
      <c r="G24" s="68"/>
      <c r="H24" s="83"/>
      <c r="I24" s="68"/>
      <c r="J24" s="68"/>
      <c r="K24" s="70"/>
      <c r="L24" s="70"/>
      <c r="M24" s="70"/>
      <c r="N24" s="214"/>
      <c r="O24" s="70"/>
      <c r="P24" s="287"/>
      <c r="Q24" s="813"/>
      <c r="R24" s="813"/>
      <c r="S24" s="813"/>
      <c r="T24" s="813"/>
      <c r="U24" s="813"/>
      <c r="V24" s="957"/>
      <c r="W24" s="957"/>
      <c r="X24" s="1056"/>
      <c r="Y24" s="957"/>
      <c r="Z24" s="957"/>
    </row>
    <row r="25" spans="2:26" ht="14.25" x14ac:dyDescent="0.2">
      <c r="B25" s="213"/>
      <c r="C25" s="69"/>
      <c r="D25" s="68"/>
      <c r="E25" s="68"/>
      <c r="F25" s="68"/>
      <c r="G25" s="68"/>
      <c r="H25" s="83"/>
      <c r="I25" s="68"/>
      <c r="J25" s="68"/>
      <c r="K25" s="70"/>
      <c r="L25" s="70"/>
      <c r="M25" s="70"/>
      <c r="N25" s="214"/>
      <c r="O25" s="70"/>
      <c r="P25" s="287"/>
      <c r="Q25" s="813"/>
      <c r="R25" s="813"/>
      <c r="S25" s="813"/>
      <c r="T25" s="813"/>
      <c r="U25" s="813"/>
      <c r="V25" s="957"/>
      <c r="W25" s="957"/>
      <c r="X25" s="1056"/>
      <c r="Y25" s="957"/>
      <c r="Z25" s="957"/>
    </row>
    <row r="26" spans="2:26" ht="14.25" x14ac:dyDescent="0.2">
      <c r="B26" s="213"/>
      <c r="C26" s="69"/>
      <c r="D26" s="68"/>
      <c r="E26" s="68"/>
      <c r="F26" s="68"/>
      <c r="G26" s="68"/>
      <c r="H26" s="83"/>
      <c r="I26" s="68"/>
      <c r="J26" s="68"/>
      <c r="K26" s="70"/>
      <c r="L26" s="70"/>
      <c r="M26" s="70"/>
      <c r="N26" s="214"/>
      <c r="O26" s="70"/>
      <c r="P26" s="287"/>
      <c r="Q26" s="813"/>
      <c r="R26" s="813"/>
      <c r="S26" s="813"/>
      <c r="T26" s="813"/>
      <c r="U26" s="813"/>
      <c r="V26" s="957"/>
      <c r="W26" s="957"/>
      <c r="X26" s="1056"/>
      <c r="Y26" s="957"/>
      <c r="Z26" s="957"/>
    </row>
    <row r="27" spans="2:26" ht="14.25" x14ac:dyDescent="0.2">
      <c r="B27" s="213"/>
      <c r="C27" s="69"/>
      <c r="D27" s="68"/>
      <c r="E27" s="68"/>
      <c r="F27" s="68"/>
      <c r="G27" s="68"/>
      <c r="H27" s="83"/>
      <c r="I27" s="68"/>
      <c r="J27" s="68"/>
      <c r="K27" s="70"/>
      <c r="L27" s="70"/>
      <c r="M27" s="70"/>
      <c r="N27" s="214"/>
      <c r="O27" s="70"/>
      <c r="P27" s="287"/>
      <c r="Q27" s="813"/>
      <c r="R27" s="813"/>
      <c r="S27" s="813"/>
      <c r="T27" s="813"/>
      <c r="U27" s="813"/>
      <c r="V27" s="957"/>
      <c r="W27" s="957"/>
      <c r="X27" s="1056"/>
      <c r="Y27" s="957"/>
      <c r="Z27" s="957"/>
    </row>
    <row r="28" spans="2:26" ht="14.25" x14ac:dyDescent="0.2">
      <c r="B28" s="213"/>
      <c r="C28" s="69"/>
      <c r="D28" s="68"/>
      <c r="E28" s="68"/>
      <c r="F28" s="68"/>
      <c r="G28" s="68"/>
      <c r="H28" s="83"/>
      <c r="I28" s="68"/>
      <c r="J28" s="68"/>
      <c r="K28" s="70"/>
      <c r="L28" s="70"/>
      <c r="M28" s="70"/>
      <c r="N28" s="214"/>
      <c r="O28" s="70"/>
      <c r="P28" s="287"/>
      <c r="Q28" s="813"/>
      <c r="R28" s="813"/>
      <c r="S28" s="813"/>
      <c r="T28" s="813"/>
      <c r="U28" s="813"/>
      <c r="V28" s="957"/>
      <c r="W28" s="957"/>
      <c r="X28" s="1056"/>
      <c r="Y28" s="957"/>
      <c r="Z28" s="957"/>
    </row>
    <row r="29" spans="2:26" ht="14.25" x14ac:dyDescent="0.2">
      <c r="B29" s="213"/>
      <c r="C29" s="69"/>
      <c r="D29" s="68"/>
      <c r="E29" s="68"/>
      <c r="F29" s="68"/>
      <c r="G29" s="68"/>
      <c r="H29" s="83"/>
      <c r="I29" s="68"/>
      <c r="J29" s="68"/>
      <c r="K29" s="70"/>
      <c r="L29" s="70"/>
      <c r="M29" s="70"/>
      <c r="N29" s="214"/>
      <c r="O29" s="70"/>
      <c r="P29" s="287"/>
      <c r="Q29" s="813"/>
      <c r="R29" s="813"/>
      <c r="S29" s="813"/>
      <c r="T29" s="813"/>
      <c r="U29" s="813"/>
      <c r="V29" s="957"/>
      <c r="W29" s="957"/>
      <c r="X29" s="1056"/>
      <c r="Y29" s="957"/>
      <c r="Z29" s="957"/>
    </row>
    <row r="30" spans="2:26" ht="14.25" x14ac:dyDescent="0.2">
      <c r="B30" s="213"/>
      <c r="C30" s="69"/>
      <c r="D30" s="68"/>
      <c r="E30" s="68"/>
      <c r="F30" s="68"/>
      <c r="G30" s="68"/>
      <c r="H30" s="83"/>
      <c r="I30" s="68"/>
      <c r="J30" s="68"/>
      <c r="K30" s="70"/>
      <c r="L30" s="70"/>
      <c r="M30" s="70"/>
      <c r="N30" s="214"/>
      <c r="O30" s="70"/>
      <c r="P30" s="287"/>
      <c r="Q30" s="813"/>
      <c r="R30" s="813"/>
      <c r="S30" s="813"/>
      <c r="T30" s="813"/>
      <c r="U30" s="813"/>
      <c r="V30" s="957"/>
      <c r="W30" s="957"/>
      <c r="X30" s="1056"/>
      <c r="Y30" s="957"/>
      <c r="Z30" s="957"/>
    </row>
    <row r="31" spans="2:26" ht="14.25" x14ac:dyDescent="0.2">
      <c r="B31" s="213"/>
      <c r="C31" s="69"/>
      <c r="D31" s="68"/>
      <c r="E31" s="68"/>
      <c r="F31" s="68"/>
      <c r="G31" s="68"/>
      <c r="H31" s="83"/>
      <c r="I31" s="68"/>
      <c r="J31" s="68"/>
      <c r="K31" s="68"/>
      <c r="L31" s="68"/>
      <c r="M31" s="68"/>
      <c r="N31" s="215"/>
      <c r="P31" s="287"/>
      <c r="Q31" s="813"/>
      <c r="R31" s="813"/>
      <c r="S31" s="813"/>
      <c r="T31" s="813"/>
      <c r="U31" s="813"/>
      <c r="V31" s="957"/>
      <c r="W31" s="957"/>
      <c r="X31" s="1057"/>
      <c r="Y31" s="957"/>
      <c r="Z31" s="957"/>
    </row>
    <row r="32" spans="2:26" ht="18" x14ac:dyDescent="0.25">
      <c r="B32" s="213"/>
      <c r="C32" s="69"/>
      <c r="D32" s="68"/>
      <c r="E32" s="68"/>
      <c r="F32" s="68"/>
      <c r="G32" s="68"/>
      <c r="H32" s="83"/>
      <c r="I32" s="68"/>
      <c r="J32" s="68"/>
      <c r="K32" s="68"/>
      <c r="L32" s="68"/>
      <c r="M32" s="68"/>
      <c r="N32" s="215"/>
      <c r="P32" s="288"/>
      <c r="Q32" s="289"/>
      <c r="R32" s="290"/>
      <c r="S32" s="291"/>
      <c r="T32" s="292"/>
      <c r="U32" s="293" t="s">
        <v>76</v>
      </c>
      <c r="V32" s="958">
        <f>V17</f>
        <v>0.05</v>
      </c>
      <c r="W32" s="958"/>
      <c r="X32" s="294"/>
      <c r="Y32" s="959"/>
      <c r="Z32" s="960"/>
    </row>
    <row r="33" spans="2:26" x14ac:dyDescent="0.2">
      <c r="B33" s="213"/>
      <c r="C33" s="69"/>
      <c r="D33" s="68"/>
      <c r="E33" s="68"/>
      <c r="F33" s="68"/>
      <c r="G33" s="68"/>
      <c r="H33" s="83"/>
      <c r="I33" s="68"/>
      <c r="J33" s="68"/>
      <c r="K33" s="68"/>
      <c r="L33" s="68"/>
      <c r="M33" s="68"/>
      <c r="N33" s="215"/>
      <c r="P33" s="216"/>
      <c r="Z33" s="217"/>
    </row>
    <row r="34" spans="2:26" x14ac:dyDescent="0.2">
      <c r="B34" s="213"/>
      <c r="C34" s="69"/>
      <c r="D34" s="68"/>
      <c r="E34" s="68"/>
      <c r="F34" s="68"/>
      <c r="G34" s="68"/>
      <c r="H34" s="83"/>
      <c r="I34" s="68"/>
      <c r="J34" s="68"/>
      <c r="K34" s="68"/>
      <c r="L34" s="68"/>
      <c r="M34" s="68"/>
      <c r="N34" s="215"/>
      <c r="P34" s="216"/>
      <c r="X34" s="84"/>
      <c r="Y34" s="84"/>
      <c r="Z34" s="217"/>
    </row>
    <row r="35" spans="2:26" x14ac:dyDescent="0.2">
      <c r="B35" s="213"/>
      <c r="C35" s="69"/>
      <c r="D35" s="68"/>
      <c r="E35" s="68"/>
      <c r="F35" s="68"/>
      <c r="G35" s="68"/>
      <c r="H35" s="83"/>
      <c r="I35" s="68"/>
      <c r="J35" s="68"/>
      <c r="K35" s="68"/>
      <c r="L35" s="68"/>
      <c r="M35" s="68"/>
      <c r="N35" s="215"/>
      <c r="P35" s="216"/>
      <c r="X35" s="84"/>
      <c r="Y35" s="84"/>
      <c r="Z35" s="217"/>
    </row>
    <row r="36" spans="2:26" x14ac:dyDescent="0.2">
      <c r="B36" s="213"/>
      <c r="C36" s="69"/>
      <c r="D36" s="68"/>
      <c r="E36" s="68"/>
      <c r="F36" s="68"/>
      <c r="G36" s="68"/>
      <c r="H36" s="83"/>
      <c r="I36" s="68"/>
      <c r="J36" s="68"/>
      <c r="K36" s="68"/>
      <c r="L36" s="68"/>
      <c r="M36" s="68"/>
      <c r="N36" s="215"/>
      <c r="P36" s="999" t="s">
        <v>75</v>
      </c>
      <c r="Q36" s="999"/>
      <c r="R36" s="999"/>
      <c r="S36" s="999"/>
      <c r="T36" s="999"/>
      <c r="U36" s="999"/>
      <c r="V36" s="999"/>
      <c r="W36" s="999"/>
      <c r="X36" s="999"/>
      <c r="Y36" s="999"/>
      <c r="Z36" s="999"/>
    </row>
    <row r="37" spans="2:26"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t="s">
        <v>272</v>
      </c>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x14ac:dyDescent="0.2">
      <c r="B75" s="213"/>
      <c r="C75" s="69"/>
      <c r="D75" s="68"/>
      <c r="E75" s="68"/>
      <c r="F75" s="68"/>
      <c r="G75" s="68"/>
      <c r="H75" s="83"/>
      <c r="I75" s="68"/>
      <c r="J75" s="68"/>
      <c r="K75" s="68"/>
      <c r="L75" s="68"/>
      <c r="M75" s="68"/>
      <c r="N75" s="215"/>
      <c r="P75" s="216"/>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x14ac:dyDescent="0.2">
      <c r="B78" s="213"/>
      <c r="C78" s="69"/>
      <c r="D78" s="68"/>
      <c r="E78" s="68"/>
      <c r="F78" s="68"/>
      <c r="G78" s="68"/>
      <c r="H78" s="83"/>
      <c r="I78" s="68"/>
      <c r="J78" s="68"/>
      <c r="K78" s="68"/>
      <c r="L78" s="68"/>
      <c r="M78" s="68"/>
      <c r="N78" s="215"/>
      <c r="P78" s="216"/>
      <c r="X78" s="84"/>
      <c r="Y78" s="84"/>
      <c r="Z78" s="217"/>
    </row>
    <row r="79" spans="2:26" x14ac:dyDescent="0.2">
      <c r="B79" s="213"/>
      <c r="C79" s="69"/>
      <c r="D79" s="68"/>
      <c r="E79" s="68"/>
      <c r="F79" s="68"/>
      <c r="G79" s="68"/>
      <c r="H79" s="83"/>
      <c r="I79" s="68"/>
      <c r="J79" s="68"/>
      <c r="K79" s="68"/>
      <c r="L79" s="68"/>
      <c r="M79" s="68"/>
      <c r="N79" s="215"/>
      <c r="P79" s="216"/>
      <c r="X79" s="84"/>
      <c r="Y79" s="84"/>
      <c r="Z79" s="217"/>
    </row>
    <row r="80" spans="2:26" x14ac:dyDescent="0.2">
      <c r="B80" s="213"/>
      <c r="C80" s="69"/>
      <c r="D80" s="68"/>
      <c r="E80" s="68"/>
      <c r="F80" s="68"/>
      <c r="G80" s="68"/>
      <c r="H80" s="83"/>
      <c r="I80" s="68"/>
      <c r="J80" s="68"/>
      <c r="K80" s="68"/>
      <c r="L80" s="68"/>
      <c r="M80" s="68"/>
      <c r="N80" s="215"/>
      <c r="P80" s="216"/>
      <c r="T80" s="998"/>
      <c r="U80" s="964"/>
      <c r="X80" s="84"/>
      <c r="Y80" s="84"/>
      <c r="Z80" s="217"/>
    </row>
    <row r="81" spans="1:26" x14ac:dyDescent="0.2">
      <c r="B81" s="213"/>
      <c r="C81" s="69"/>
      <c r="D81" s="68"/>
      <c r="E81" s="68"/>
      <c r="F81" s="68"/>
      <c r="G81" s="68"/>
      <c r="H81" s="83"/>
      <c r="I81" s="68"/>
      <c r="J81" s="68"/>
      <c r="K81" s="68"/>
      <c r="L81" s="68"/>
      <c r="M81" s="68"/>
      <c r="N81" s="215"/>
      <c r="P81" s="216"/>
      <c r="T81" s="964"/>
      <c r="U81" s="964"/>
      <c r="X81" s="84"/>
      <c r="Y81" s="84"/>
      <c r="Z81" s="217"/>
    </row>
    <row r="82" spans="1:26" x14ac:dyDescent="0.2">
      <c r="B82" s="213"/>
      <c r="C82" s="69"/>
      <c r="D82" s="68"/>
      <c r="E82" s="68"/>
      <c r="F82" s="68"/>
      <c r="G82" s="68"/>
      <c r="H82" s="83"/>
      <c r="I82" s="68"/>
      <c r="J82" s="68"/>
      <c r="K82" s="68"/>
      <c r="L82" s="68"/>
      <c r="M82" s="68"/>
      <c r="N82" s="215"/>
      <c r="P82" s="216"/>
      <c r="X82" s="84"/>
      <c r="Y82" s="84"/>
      <c r="Z82" s="217"/>
    </row>
    <row r="83" spans="1:26" x14ac:dyDescent="0.2">
      <c r="B83" s="213"/>
      <c r="C83" s="69"/>
      <c r="D83" s="68"/>
      <c r="E83" s="68"/>
      <c r="F83" s="68"/>
      <c r="G83" s="68"/>
      <c r="H83" s="83"/>
      <c r="I83" s="68"/>
      <c r="J83" s="68"/>
      <c r="K83" s="68"/>
      <c r="L83" s="68"/>
      <c r="M83" s="68"/>
      <c r="N83" s="215"/>
      <c r="P83" s="216"/>
      <c r="X83" s="84"/>
      <c r="Y83" s="84"/>
      <c r="Z83" s="217"/>
    </row>
    <row r="84" spans="1:26" ht="16.5" customHeight="1" x14ac:dyDescent="0.25">
      <c r="B84" s="213"/>
      <c r="C84" s="69"/>
      <c r="D84" s="68"/>
      <c r="E84" s="68"/>
      <c r="F84" s="68"/>
      <c r="G84" s="68"/>
      <c r="H84" s="83"/>
      <c r="I84" s="68"/>
      <c r="J84" s="68"/>
      <c r="K84" s="68"/>
      <c r="L84" s="68"/>
      <c r="M84" s="68"/>
      <c r="N84" s="215"/>
      <c r="P84" s="216"/>
      <c r="S84" s="374"/>
      <c r="T84" s="374"/>
      <c r="X84" s="84"/>
      <c r="Y84" s="84"/>
      <c r="Z84" s="217"/>
    </row>
    <row r="85" spans="1:26" ht="12.75" customHeight="1" x14ac:dyDescent="0.25">
      <c r="B85" s="216"/>
      <c r="N85" s="217"/>
      <c r="P85" s="216"/>
      <c r="S85" s="374"/>
      <c r="T85" s="374"/>
      <c r="X85" s="82"/>
      <c r="Y85" s="85"/>
      <c r="Z85" s="217"/>
    </row>
    <row r="86" spans="1:26" ht="12.75" customHeight="1" x14ac:dyDescent="0.2">
      <c r="B86" s="218"/>
      <c r="C86" s="219"/>
      <c r="D86" s="219"/>
      <c r="E86" s="219"/>
      <c r="F86" s="219"/>
      <c r="G86" s="219"/>
      <c r="H86" s="219"/>
      <c r="I86" s="219"/>
      <c r="J86" s="219"/>
      <c r="K86" s="219"/>
      <c r="L86" s="219"/>
      <c r="M86" s="219"/>
      <c r="N86" s="220"/>
      <c r="P86" s="218"/>
      <c r="Q86" s="219"/>
      <c r="R86" s="219"/>
      <c r="S86" s="219"/>
      <c r="T86" s="219"/>
      <c r="U86" s="219"/>
      <c r="V86" s="219"/>
      <c r="W86" s="219"/>
      <c r="X86" s="219"/>
      <c r="Y86" s="219"/>
      <c r="Z86" s="220"/>
    </row>
    <row r="88" spans="1:26" x14ac:dyDescent="0.2">
      <c r="B88" s="221"/>
      <c r="C88" s="210"/>
      <c r="D88" s="210"/>
      <c r="E88" s="210"/>
      <c r="F88" s="210"/>
      <c r="G88" s="210"/>
      <c r="H88" s="222"/>
      <c r="I88" s="222"/>
      <c r="J88" s="222"/>
      <c r="K88" s="222"/>
      <c r="L88" s="222"/>
      <c r="M88" s="222"/>
      <c r="N88" s="222"/>
      <c r="O88" s="222"/>
      <c r="P88" s="222"/>
      <c r="Q88" s="222"/>
      <c r="R88" s="222"/>
      <c r="S88" s="222"/>
      <c r="T88" s="222"/>
      <c r="U88" s="222"/>
      <c r="V88" s="222"/>
      <c r="W88" s="210"/>
      <c r="X88" s="210"/>
      <c r="Y88" s="210"/>
      <c r="Z88" s="223"/>
    </row>
    <row r="89" spans="1:26" x14ac:dyDescent="0.2">
      <c r="B89" s="216"/>
      <c r="C89" s="946"/>
      <c r="D89" s="946"/>
      <c r="E89" s="946"/>
      <c r="F89" s="946"/>
      <c r="H89" s="946"/>
      <c r="I89" s="946"/>
      <c r="J89" s="946"/>
      <c r="K89" s="946"/>
      <c r="M89" s="946"/>
      <c r="N89" s="946"/>
      <c r="O89" s="946"/>
      <c r="P89" s="946"/>
      <c r="R89" s="946"/>
      <c r="S89" s="946"/>
      <c r="T89" s="946"/>
      <c r="W89" s="946"/>
      <c r="X89" s="946"/>
      <c r="Y89" s="946"/>
      <c r="Z89" s="224"/>
    </row>
    <row r="90" spans="1:26" x14ac:dyDescent="0.2">
      <c r="B90" s="216"/>
      <c r="Z90" s="217"/>
    </row>
    <row r="91" spans="1:26" x14ac:dyDescent="0.2">
      <c r="B91" s="216"/>
      <c r="Z91" s="217"/>
    </row>
    <row r="92" spans="1:26" x14ac:dyDescent="0.2">
      <c r="B92" s="216"/>
      <c r="Z92" s="217"/>
    </row>
    <row r="93" spans="1:26" s="67" customFormat="1" ht="11.45" customHeight="1" x14ac:dyDescent="0.2">
      <c r="B93" s="226"/>
      <c r="C93" s="858"/>
      <c r="D93" s="858"/>
      <c r="E93" s="858"/>
      <c r="F93" s="858"/>
      <c r="H93" s="858"/>
      <c r="I93" s="858"/>
      <c r="J93" s="858"/>
      <c r="K93" s="858"/>
      <c r="M93" s="858"/>
      <c r="N93" s="858"/>
      <c r="O93" s="858"/>
      <c r="P93" s="858"/>
      <c r="R93" s="858"/>
      <c r="S93" s="858"/>
      <c r="T93" s="858"/>
      <c r="W93" s="858"/>
      <c r="X93" s="858"/>
      <c r="Y93" s="858"/>
      <c r="Z93" s="227"/>
    </row>
    <row r="94" spans="1:26" ht="56.25" customHeight="1" x14ac:dyDescent="0.2">
      <c r="B94" s="228"/>
      <c r="C94" s="229"/>
      <c r="D94" s="229"/>
      <c r="E94" s="229"/>
      <c r="F94" s="229"/>
      <c r="G94" s="229"/>
      <c r="H94" s="219"/>
      <c r="I94" s="219"/>
      <c r="J94" s="219"/>
      <c r="K94" s="219"/>
      <c r="L94" s="219"/>
      <c r="M94" s="219"/>
      <c r="N94" s="219"/>
      <c r="O94" s="219"/>
      <c r="P94" s="219"/>
      <c r="Q94" s="219"/>
      <c r="R94" s="219"/>
      <c r="S94" s="219"/>
      <c r="T94" s="219"/>
      <c r="U94" s="219"/>
      <c r="V94" s="219"/>
      <c r="W94" s="229"/>
      <c r="X94" s="229"/>
      <c r="Y94" s="229"/>
      <c r="Z94" s="230"/>
    </row>
    <row r="96" spans="1:26" x14ac:dyDescent="0.2">
      <c r="A96" s="66"/>
    </row>
  </sheetData>
  <mergeCells count="61">
    <mergeCell ref="C93:F93"/>
    <mergeCell ref="H93:K93"/>
    <mergeCell ref="M93:P93"/>
    <mergeCell ref="R93:T93"/>
    <mergeCell ref="W93:Y93"/>
    <mergeCell ref="P36:Z36"/>
    <mergeCell ref="T80:U81"/>
    <mergeCell ref="C89:F89"/>
    <mergeCell ref="H89:K89"/>
    <mergeCell ref="M89:P89"/>
    <mergeCell ref="R89:T89"/>
    <mergeCell ref="W89:Y89"/>
    <mergeCell ref="V30:W30"/>
    <mergeCell ref="Y30:Z30"/>
    <mergeCell ref="V31:W31"/>
    <mergeCell ref="Y31:Z31"/>
    <mergeCell ref="V32:W32"/>
    <mergeCell ref="Y32:Z32"/>
    <mergeCell ref="V27:W27"/>
    <mergeCell ref="Y27:Z27"/>
    <mergeCell ref="V28:W28"/>
    <mergeCell ref="Y28:Z28"/>
    <mergeCell ref="V29:W29"/>
    <mergeCell ref="Y29:Z29"/>
    <mergeCell ref="Y24:Z24"/>
    <mergeCell ref="V25:W25"/>
    <mergeCell ref="Y25:Z25"/>
    <mergeCell ref="V26:W26"/>
    <mergeCell ref="Y26:Z26"/>
    <mergeCell ref="B21:N21"/>
    <mergeCell ref="V21:W21"/>
    <mergeCell ref="Y21:Z21"/>
    <mergeCell ref="B14:C19"/>
    <mergeCell ref="D14:N19"/>
    <mergeCell ref="V14:W14"/>
    <mergeCell ref="X14:X31"/>
    <mergeCell ref="Y14:Z14"/>
    <mergeCell ref="P15:T15"/>
    <mergeCell ref="V15:W15"/>
    <mergeCell ref="Y15:Z15"/>
    <mergeCell ref="V16:W16"/>
    <mergeCell ref="Y16:Z16"/>
    <mergeCell ref="V23:W23"/>
    <mergeCell ref="Y23:Z23"/>
    <mergeCell ref="V24:W24"/>
    <mergeCell ref="Y22:Z22"/>
    <mergeCell ref="V17:W17"/>
    <mergeCell ref="Y17:Z17"/>
    <mergeCell ref="V18:W18"/>
    <mergeCell ref="Y18:Z18"/>
    <mergeCell ref="V19:W19"/>
    <mergeCell ref="Y19:Z19"/>
    <mergeCell ref="V20:W20"/>
    <mergeCell ref="Y20:Z20"/>
    <mergeCell ref="B11:N11"/>
    <mergeCell ref="P11:Z11"/>
    <mergeCell ref="B13:C13"/>
    <mergeCell ref="D13:N13"/>
    <mergeCell ref="P13:T13"/>
    <mergeCell ref="V13:W13"/>
    <mergeCell ref="Y13:Z13"/>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27508-8265-4694-83FC-AAC222BC3811}">
  <sheetPr>
    <tabColor rgb="FF00B0F0"/>
    <pageSetUpPr fitToPage="1"/>
  </sheetPr>
  <dimension ref="A1:AB102"/>
  <sheetViews>
    <sheetView showGridLines="0" view="pageBreakPreview" zoomScale="40" zoomScaleNormal="40" zoomScaleSheetLayoutView="40"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15"/>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15"/>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015D2-8DA8-4A3A-8F5A-C42E747F50F2}">
  <sheetPr>
    <tabColor rgb="FF00B0F0"/>
    <pageSetUpPr fitToPage="1"/>
  </sheetPr>
  <dimension ref="A1:AB102"/>
  <sheetViews>
    <sheetView showGridLines="0" view="pageBreakPreview" topLeftCell="A12" zoomScale="30" zoomScaleNormal="40" zoomScaleSheetLayoutView="30"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15"/>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15"/>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323</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1F38D-FCDC-4C02-A8E3-E7A755C0970A}">
  <sheetPr>
    <tabColor rgb="FF00B0F0"/>
    <pageSetUpPr fitToPage="1"/>
  </sheetPr>
  <dimension ref="A1:AB96"/>
  <sheetViews>
    <sheetView showGridLines="0" view="pageBreakPreview" topLeftCell="A24" zoomScale="50" zoomScaleNormal="40" zoomScaleSheetLayoutView="50"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15"/>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15"/>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'[7]03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'[7]03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'[7]03 Desglose'!$C$8</f>
        <v>GRUPO DAGS S.A. DE C.V.</v>
      </c>
      <c r="E7" s="296"/>
      <c r="F7" s="296"/>
      <c r="G7" s="302"/>
      <c r="H7" s="298"/>
      <c r="I7" s="284"/>
      <c r="J7" s="284"/>
      <c r="K7" s="296"/>
      <c r="L7" s="298"/>
      <c r="M7" s="298"/>
      <c r="N7" s="290"/>
      <c r="O7" s="299"/>
      <c r="P7" s="299"/>
      <c r="Q7" s="284"/>
      <c r="R7" s="284"/>
      <c r="S7" s="290" t="s">
        <v>39</v>
      </c>
      <c r="T7" s="300" t="str">
        <f>'[7]03 Desglose'!$H$8</f>
        <v>NORMAL</v>
      </c>
      <c r="U7" s="298"/>
      <c r="V7" s="298"/>
      <c r="W7" s="290" t="s">
        <v>40</v>
      </c>
      <c r="X7" s="304">
        <f>'03 Desglose f'!CF8</f>
        <v>45986</v>
      </c>
      <c r="Y7" s="298"/>
      <c r="Z7" s="301"/>
    </row>
    <row r="8" spans="1:28" ht="15" x14ac:dyDescent="0.2">
      <c r="B8" s="305" t="s">
        <v>41</v>
      </c>
      <c r="C8" s="298"/>
      <c r="D8" s="297" t="str">
        <f>'[7]03 Desglose'!$C$9</f>
        <v xml:space="preserve">CIMENTACIÓN Y ESTRUCTURA </v>
      </c>
      <c r="E8" s="298"/>
      <c r="F8" s="298"/>
      <c r="G8" s="298"/>
      <c r="H8" s="306"/>
      <c r="I8" s="298"/>
      <c r="J8" s="298"/>
      <c r="K8" s="298"/>
      <c r="L8" s="298"/>
      <c r="M8" s="298"/>
      <c r="N8" s="298"/>
      <c r="O8" s="298"/>
      <c r="P8" s="298"/>
      <c r="Q8" s="290"/>
      <c r="R8" s="284"/>
      <c r="S8" s="303" t="s">
        <v>42</v>
      </c>
      <c r="T8" s="300" t="str">
        <f>'[7]03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 x14ac:dyDescent="0.25">
      <c r="B11" s="973" t="s">
        <v>82</v>
      </c>
      <c r="C11" s="974"/>
      <c r="D11" s="974"/>
      <c r="E11" s="974"/>
      <c r="F11" s="974"/>
      <c r="G11" s="974"/>
      <c r="H11" s="974"/>
      <c r="I11" s="974"/>
      <c r="J11" s="974"/>
      <c r="K11" s="974"/>
      <c r="L11" s="974"/>
      <c r="M11" s="974"/>
      <c r="N11" s="975"/>
      <c r="P11" s="1005" t="s">
        <v>81</v>
      </c>
      <c r="Q11" s="1006"/>
      <c r="R11" s="1006"/>
      <c r="S11" s="1006"/>
      <c r="T11" s="1006"/>
      <c r="U11" s="1006"/>
      <c r="V11" s="1006"/>
      <c r="W11" s="1006"/>
      <c r="X11" s="1006"/>
      <c r="Y11" s="1006"/>
      <c r="Z11" s="1007"/>
    </row>
    <row r="12" spans="1:28" ht="14.25" x14ac:dyDescent="0.2">
      <c r="B12" s="216"/>
      <c r="D12" s="341"/>
      <c r="E12" s="342"/>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1035" t="s">
        <v>226</v>
      </c>
      <c r="Q13" s="1063"/>
      <c r="R13" s="1063"/>
      <c r="S13" s="1063"/>
      <c r="T13" s="1036"/>
      <c r="U13" s="812" t="s">
        <v>65</v>
      </c>
      <c r="V13" s="981" t="s">
        <v>58</v>
      </c>
      <c r="W13" s="981"/>
      <c r="X13" s="812" t="s">
        <v>67</v>
      </c>
      <c r="Y13" s="981" t="s">
        <v>78</v>
      </c>
      <c r="Z13" s="981"/>
    </row>
    <row r="14" spans="1:28" ht="14.25" customHeight="1" x14ac:dyDescent="0.2">
      <c r="B14" s="950" t="s">
        <v>256</v>
      </c>
      <c r="C14" s="951"/>
      <c r="D14" s="956" t="s">
        <v>610</v>
      </c>
      <c r="E14" s="956"/>
      <c r="F14" s="956"/>
      <c r="G14" s="956"/>
      <c r="H14" s="956"/>
      <c r="I14" s="956"/>
      <c r="J14" s="956"/>
      <c r="K14" s="956"/>
      <c r="L14" s="956"/>
      <c r="M14" s="956"/>
      <c r="N14" s="956"/>
      <c r="P14" s="286"/>
      <c r="Q14" s="813"/>
      <c r="R14" s="813"/>
      <c r="S14" s="813"/>
      <c r="T14" s="813"/>
      <c r="U14" s="813"/>
      <c r="V14" s="957"/>
      <c r="W14" s="957"/>
      <c r="X14" s="1055" t="s">
        <v>267</v>
      </c>
      <c r="Y14" s="957"/>
      <c r="Z14" s="957"/>
    </row>
    <row r="15" spans="1:28" ht="19.899999999999999" customHeight="1" x14ac:dyDescent="0.25">
      <c r="B15" s="952"/>
      <c r="C15" s="953"/>
      <c r="D15" s="956"/>
      <c r="E15" s="956"/>
      <c r="F15" s="956"/>
      <c r="G15" s="956"/>
      <c r="H15" s="956"/>
      <c r="I15" s="956"/>
      <c r="J15" s="956"/>
      <c r="K15" s="956"/>
      <c r="L15" s="956"/>
      <c r="M15" s="956"/>
      <c r="N15" s="956"/>
      <c r="O15" s="70"/>
      <c r="P15" s="1118"/>
      <c r="Q15" s="1119"/>
      <c r="R15" s="1119"/>
      <c r="S15" s="1119"/>
      <c r="T15" s="1120"/>
      <c r="U15" s="814"/>
      <c r="V15" s="1061"/>
      <c r="W15" s="1061"/>
      <c r="X15" s="1056"/>
      <c r="Y15" s="1062"/>
      <c r="Z15" s="1062"/>
    </row>
    <row r="16" spans="1:28" ht="15" customHeight="1" x14ac:dyDescent="0.25">
      <c r="B16" s="952"/>
      <c r="C16" s="953"/>
      <c r="D16" s="956"/>
      <c r="E16" s="956"/>
      <c r="F16" s="956"/>
      <c r="G16" s="956"/>
      <c r="H16" s="956"/>
      <c r="I16" s="956"/>
      <c r="J16" s="956"/>
      <c r="K16" s="956"/>
      <c r="L16" s="956"/>
      <c r="M16" s="956"/>
      <c r="N16" s="956"/>
      <c r="O16" s="70"/>
      <c r="P16" s="501"/>
      <c r="Q16" s="816"/>
      <c r="R16" s="816"/>
      <c r="S16" s="816"/>
      <c r="T16" s="816"/>
      <c r="U16" s="816"/>
      <c r="V16" s="1061"/>
      <c r="W16" s="1061"/>
      <c r="X16" s="1056"/>
      <c r="Y16" s="957"/>
      <c r="Z16" s="957"/>
    </row>
    <row r="17" spans="2:26" ht="21" customHeight="1" x14ac:dyDescent="0.25">
      <c r="B17" s="952"/>
      <c r="C17" s="953"/>
      <c r="D17" s="956"/>
      <c r="E17" s="956"/>
      <c r="F17" s="956"/>
      <c r="G17" s="956"/>
      <c r="H17" s="956"/>
      <c r="I17" s="956"/>
      <c r="J17" s="956"/>
      <c r="K17" s="956"/>
      <c r="L17" s="956"/>
      <c r="M17" s="956"/>
      <c r="N17" s="956"/>
      <c r="O17" s="70"/>
      <c r="P17" s="501"/>
      <c r="Q17" s="503"/>
      <c r="R17" s="504"/>
      <c r="S17" s="505"/>
      <c r="T17" s="506"/>
      <c r="U17" s="507" t="s">
        <v>607</v>
      </c>
      <c r="V17" s="1121">
        <v>0.05</v>
      </c>
      <c r="W17" s="1122"/>
      <c r="X17" s="1056"/>
      <c r="Y17" s="1123" t="s">
        <v>268</v>
      </c>
      <c r="Z17" s="1123"/>
    </row>
    <row r="18" spans="2:26" ht="15" customHeight="1" x14ac:dyDescent="0.2">
      <c r="B18" s="952"/>
      <c r="C18" s="953"/>
      <c r="D18" s="956"/>
      <c r="E18" s="956"/>
      <c r="F18" s="956"/>
      <c r="G18" s="956"/>
      <c r="H18" s="956"/>
      <c r="I18" s="956"/>
      <c r="J18" s="956"/>
      <c r="K18" s="956"/>
      <c r="L18" s="956"/>
      <c r="M18" s="956"/>
      <c r="N18" s="956"/>
      <c r="O18" s="70"/>
      <c r="P18" s="287"/>
      <c r="Q18" s="813"/>
      <c r="R18" s="813"/>
      <c r="S18" s="508"/>
      <c r="T18" s="508"/>
      <c r="U18" s="813"/>
      <c r="V18" s="1124"/>
      <c r="W18" s="1124"/>
      <c r="X18" s="1056"/>
      <c r="Y18" s="957"/>
      <c r="Z18" s="957"/>
    </row>
    <row r="19" spans="2:26" ht="19.149999999999999" customHeight="1" x14ac:dyDescent="0.25">
      <c r="B19" s="954"/>
      <c r="C19" s="955"/>
      <c r="D19" s="956"/>
      <c r="E19" s="956"/>
      <c r="F19" s="956"/>
      <c r="G19" s="956"/>
      <c r="H19" s="956"/>
      <c r="I19" s="956"/>
      <c r="J19" s="956"/>
      <c r="K19" s="956"/>
      <c r="L19" s="956"/>
      <c r="M19" s="956"/>
      <c r="N19" s="956"/>
      <c r="O19" s="70"/>
      <c r="P19" s="287"/>
      <c r="Q19" s="813"/>
      <c r="R19" s="813"/>
      <c r="S19" s="813"/>
      <c r="T19" s="813"/>
      <c r="U19" s="817"/>
      <c r="V19" s="1112"/>
      <c r="W19" s="1113"/>
      <c r="X19" s="1056"/>
      <c r="Y19" s="1125"/>
      <c r="Z19" s="1125"/>
    </row>
    <row r="20" spans="2:26" ht="15.6" customHeight="1" x14ac:dyDescent="0.25">
      <c r="B20" s="231"/>
      <c r="C20" s="69"/>
      <c r="D20" s="68"/>
      <c r="E20" s="68"/>
      <c r="F20" s="68"/>
      <c r="G20" s="68"/>
      <c r="H20" s="83"/>
      <c r="I20" s="68"/>
      <c r="J20" s="68"/>
      <c r="K20" s="70"/>
      <c r="L20" s="70"/>
      <c r="M20" s="70"/>
      <c r="N20" s="214"/>
      <c r="O20" s="70"/>
      <c r="P20" s="287"/>
      <c r="Q20" s="813"/>
      <c r="R20" s="813"/>
      <c r="S20" s="813"/>
      <c r="T20" s="813"/>
      <c r="U20" s="813"/>
      <c r="V20" s="1025"/>
      <c r="W20" s="957"/>
      <c r="X20" s="1056"/>
      <c r="Y20" s="1113"/>
      <c r="Z20" s="1113"/>
    </row>
    <row r="21" spans="2:26" ht="15.75" x14ac:dyDescent="0.25">
      <c r="B21" s="947" t="s">
        <v>77</v>
      </c>
      <c r="C21" s="948"/>
      <c r="D21" s="948"/>
      <c r="E21" s="948"/>
      <c r="F21" s="948"/>
      <c r="G21" s="948"/>
      <c r="H21" s="948"/>
      <c r="I21" s="948"/>
      <c r="J21" s="948"/>
      <c r="K21" s="948"/>
      <c r="L21" s="948"/>
      <c r="M21" s="948"/>
      <c r="N21" s="949"/>
      <c r="O21" s="70"/>
      <c r="P21" s="287"/>
      <c r="Q21" s="813"/>
      <c r="R21" s="813"/>
      <c r="S21" s="813"/>
      <c r="T21" s="813"/>
      <c r="U21" s="813"/>
      <c r="V21" s="957"/>
      <c r="W21" s="957"/>
      <c r="X21" s="1056"/>
      <c r="Y21" s="957"/>
      <c r="Z21" s="957"/>
    </row>
    <row r="22" spans="2:26" ht="14.25" x14ac:dyDescent="0.2">
      <c r="B22" s="213"/>
      <c r="C22" s="69"/>
      <c r="D22" s="68"/>
      <c r="E22" s="68"/>
      <c r="F22" s="68"/>
      <c r="G22" s="68"/>
      <c r="H22" s="83"/>
      <c r="I22" s="68"/>
      <c r="J22" s="68"/>
      <c r="K22" s="70"/>
      <c r="L22" s="70"/>
      <c r="M22" s="70"/>
      <c r="N22" s="214"/>
      <c r="O22" s="70"/>
      <c r="P22" s="287"/>
      <c r="Q22" s="813"/>
      <c r="R22" s="813"/>
      <c r="S22" s="813"/>
      <c r="T22" s="813"/>
      <c r="U22" s="813"/>
      <c r="X22" s="1056"/>
      <c r="Y22" s="957"/>
      <c r="Z22" s="957"/>
    </row>
    <row r="23" spans="2:26" ht="14.25" x14ac:dyDescent="0.2">
      <c r="B23" s="213"/>
      <c r="C23" s="69"/>
      <c r="D23" s="68"/>
      <c r="E23" s="68"/>
      <c r="F23" s="68"/>
      <c r="G23" s="68"/>
      <c r="H23" s="83"/>
      <c r="I23" s="68"/>
      <c r="J23" s="68"/>
      <c r="K23" s="70"/>
      <c r="L23" s="70"/>
      <c r="M23" s="70"/>
      <c r="N23" s="214"/>
      <c r="O23" s="70"/>
      <c r="P23" s="287"/>
      <c r="Q23" s="813"/>
      <c r="R23" s="813"/>
      <c r="S23" s="813"/>
      <c r="T23" s="813"/>
      <c r="U23" s="813"/>
      <c r="V23" s="957"/>
      <c r="W23" s="957"/>
      <c r="X23" s="1056"/>
      <c r="Y23" s="957"/>
      <c r="Z23" s="957"/>
    </row>
    <row r="24" spans="2:26" ht="14.25" x14ac:dyDescent="0.2">
      <c r="B24" s="213"/>
      <c r="C24" s="69"/>
      <c r="D24" s="68"/>
      <c r="E24" s="68"/>
      <c r="F24" s="68"/>
      <c r="G24" s="68"/>
      <c r="H24" s="83"/>
      <c r="I24" s="68"/>
      <c r="J24" s="68"/>
      <c r="K24" s="70"/>
      <c r="L24" s="70"/>
      <c r="M24" s="70"/>
      <c r="N24" s="214"/>
      <c r="O24" s="70"/>
      <c r="P24" s="287"/>
      <c r="Q24" s="813"/>
      <c r="R24" s="813"/>
      <c r="S24" s="813"/>
      <c r="T24" s="813"/>
      <c r="U24" s="813"/>
      <c r="V24" s="957"/>
      <c r="W24" s="957"/>
      <c r="X24" s="1056"/>
      <c r="Y24" s="957"/>
      <c r="Z24" s="957"/>
    </row>
    <row r="25" spans="2:26" ht="14.25" x14ac:dyDescent="0.2">
      <c r="B25" s="213"/>
      <c r="C25" s="69"/>
      <c r="D25" s="68"/>
      <c r="E25" s="68"/>
      <c r="F25" s="68"/>
      <c r="G25" s="68"/>
      <c r="H25" s="83"/>
      <c r="I25" s="68"/>
      <c r="J25" s="68"/>
      <c r="K25" s="70"/>
      <c r="L25" s="70"/>
      <c r="M25" s="70"/>
      <c r="N25" s="214"/>
      <c r="O25" s="70"/>
      <c r="P25" s="287"/>
      <c r="Q25" s="813"/>
      <c r="R25" s="813"/>
      <c r="S25" s="813"/>
      <c r="T25" s="813"/>
      <c r="U25" s="813"/>
      <c r="V25" s="957"/>
      <c r="W25" s="957"/>
      <c r="X25" s="1056"/>
      <c r="Y25" s="957"/>
      <c r="Z25" s="957"/>
    </row>
    <row r="26" spans="2:26" ht="14.25" x14ac:dyDescent="0.2">
      <c r="B26" s="213"/>
      <c r="C26" s="69"/>
      <c r="D26" s="68"/>
      <c r="E26" s="68"/>
      <c r="F26" s="68"/>
      <c r="G26" s="68"/>
      <c r="H26" s="83"/>
      <c r="I26" s="68"/>
      <c r="J26" s="68"/>
      <c r="K26" s="70"/>
      <c r="L26" s="70"/>
      <c r="M26" s="70"/>
      <c r="N26" s="214"/>
      <c r="O26" s="70"/>
      <c r="P26" s="287"/>
      <c r="Q26" s="813"/>
      <c r="R26" s="813"/>
      <c r="S26" s="813"/>
      <c r="T26" s="813"/>
      <c r="U26" s="813"/>
      <c r="V26" s="957"/>
      <c r="W26" s="957"/>
      <c r="X26" s="1056"/>
      <c r="Y26" s="957"/>
      <c r="Z26" s="957"/>
    </row>
    <row r="27" spans="2:26" ht="14.25" x14ac:dyDescent="0.2">
      <c r="B27" s="213"/>
      <c r="C27" s="69"/>
      <c r="D27" s="68"/>
      <c r="E27" s="68"/>
      <c r="F27" s="68"/>
      <c r="G27" s="68"/>
      <c r="H27" s="83"/>
      <c r="I27" s="68"/>
      <c r="J27" s="68"/>
      <c r="K27" s="70"/>
      <c r="L27" s="70"/>
      <c r="M27" s="70"/>
      <c r="N27" s="214"/>
      <c r="O27" s="70"/>
      <c r="P27" s="287"/>
      <c r="Q27" s="813"/>
      <c r="R27" s="813"/>
      <c r="S27" s="813"/>
      <c r="T27" s="813"/>
      <c r="U27" s="813"/>
      <c r="V27" s="957"/>
      <c r="W27" s="957"/>
      <c r="X27" s="1056"/>
      <c r="Y27" s="957"/>
      <c r="Z27" s="957"/>
    </row>
    <row r="28" spans="2:26" ht="14.25" x14ac:dyDescent="0.2">
      <c r="B28" s="213"/>
      <c r="C28" s="69"/>
      <c r="D28" s="68"/>
      <c r="E28" s="68"/>
      <c r="F28" s="68"/>
      <c r="G28" s="68"/>
      <c r="H28" s="83"/>
      <c r="I28" s="68"/>
      <c r="J28" s="68"/>
      <c r="K28" s="70"/>
      <c r="L28" s="70"/>
      <c r="M28" s="70"/>
      <c r="N28" s="214"/>
      <c r="O28" s="70"/>
      <c r="P28" s="287"/>
      <c r="Q28" s="813"/>
      <c r="R28" s="813"/>
      <c r="S28" s="813"/>
      <c r="T28" s="813"/>
      <c r="U28" s="813"/>
      <c r="V28" s="957"/>
      <c r="W28" s="957"/>
      <c r="X28" s="1056"/>
      <c r="Y28" s="957"/>
      <c r="Z28" s="957"/>
    </row>
    <row r="29" spans="2:26" ht="14.25" x14ac:dyDescent="0.2">
      <c r="B29" s="213"/>
      <c r="C29" s="69"/>
      <c r="D29" s="68"/>
      <c r="E29" s="68"/>
      <c r="F29" s="68"/>
      <c r="G29" s="68"/>
      <c r="H29" s="83"/>
      <c r="I29" s="68"/>
      <c r="J29" s="68"/>
      <c r="K29" s="70"/>
      <c r="L29" s="70"/>
      <c r="M29" s="70"/>
      <c r="N29" s="214"/>
      <c r="O29" s="70"/>
      <c r="P29" s="287"/>
      <c r="Q29" s="813"/>
      <c r="R29" s="813"/>
      <c r="S29" s="813"/>
      <c r="T29" s="813"/>
      <c r="U29" s="813"/>
      <c r="V29" s="957"/>
      <c r="W29" s="957"/>
      <c r="X29" s="1056"/>
      <c r="Y29" s="957"/>
      <c r="Z29" s="957"/>
    </row>
    <row r="30" spans="2:26" ht="14.25" x14ac:dyDescent="0.2">
      <c r="B30" s="213"/>
      <c r="C30" s="69"/>
      <c r="D30" s="68"/>
      <c r="E30" s="68"/>
      <c r="F30" s="68"/>
      <c r="G30" s="68"/>
      <c r="H30" s="83"/>
      <c r="I30" s="68"/>
      <c r="J30" s="68"/>
      <c r="K30" s="70"/>
      <c r="L30" s="70"/>
      <c r="M30" s="70"/>
      <c r="N30" s="214"/>
      <c r="O30" s="70"/>
      <c r="P30" s="287"/>
      <c r="Q30" s="813"/>
      <c r="R30" s="813"/>
      <c r="S30" s="813"/>
      <c r="T30" s="813"/>
      <c r="U30" s="813"/>
      <c r="V30" s="957"/>
      <c r="W30" s="957"/>
      <c r="X30" s="1056"/>
      <c r="Y30" s="957"/>
      <c r="Z30" s="957"/>
    </row>
    <row r="31" spans="2:26" ht="14.25" x14ac:dyDescent="0.2">
      <c r="B31" s="213"/>
      <c r="C31" s="69"/>
      <c r="D31" s="68"/>
      <c r="E31" s="68"/>
      <c r="F31" s="68"/>
      <c r="G31" s="68"/>
      <c r="H31" s="83"/>
      <c r="I31" s="68"/>
      <c r="J31" s="68"/>
      <c r="K31" s="68"/>
      <c r="L31" s="68"/>
      <c r="M31" s="68"/>
      <c r="N31" s="215"/>
      <c r="P31" s="287"/>
      <c r="Q31" s="813"/>
      <c r="R31" s="813"/>
      <c r="S31" s="813"/>
      <c r="T31" s="813"/>
      <c r="U31" s="813"/>
      <c r="V31" s="957"/>
      <c r="W31" s="957"/>
      <c r="X31" s="1057"/>
      <c r="Y31" s="957"/>
      <c r="Z31" s="957"/>
    </row>
    <row r="32" spans="2:26" ht="18" x14ac:dyDescent="0.25">
      <c r="B32" s="213"/>
      <c r="C32" s="69"/>
      <c r="D32" s="68"/>
      <c r="E32" s="68"/>
      <c r="F32" s="68"/>
      <c r="G32" s="68"/>
      <c r="H32" s="83"/>
      <c r="I32" s="68"/>
      <c r="J32" s="68"/>
      <c r="K32" s="68"/>
      <c r="L32" s="68"/>
      <c r="M32" s="68"/>
      <c r="N32" s="215"/>
      <c r="P32" s="288"/>
      <c r="Q32" s="289"/>
      <c r="R32" s="290"/>
      <c r="S32" s="291"/>
      <c r="T32" s="292"/>
      <c r="U32" s="293" t="s">
        <v>76</v>
      </c>
      <c r="V32" s="958">
        <f>V17</f>
        <v>0.05</v>
      </c>
      <c r="W32" s="958"/>
      <c r="X32" s="294"/>
      <c r="Y32" s="959"/>
      <c r="Z32" s="960"/>
    </row>
    <row r="33" spans="2:26" x14ac:dyDescent="0.2">
      <c r="B33" s="213"/>
      <c r="C33" s="69"/>
      <c r="D33" s="68"/>
      <c r="E33" s="68"/>
      <c r="F33" s="68"/>
      <c r="G33" s="68"/>
      <c r="H33" s="83"/>
      <c r="I33" s="68"/>
      <c r="J33" s="68"/>
      <c r="K33" s="68"/>
      <c r="L33" s="68"/>
      <c r="M33" s="68"/>
      <c r="N33" s="215"/>
      <c r="P33" s="216"/>
      <c r="Z33" s="217"/>
    </row>
    <row r="34" spans="2:26" x14ac:dyDescent="0.2">
      <c r="B34" s="213"/>
      <c r="C34" s="69"/>
      <c r="D34" s="68"/>
      <c r="E34" s="68"/>
      <c r="F34" s="68"/>
      <c r="G34" s="68"/>
      <c r="H34" s="83"/>
      <c r="I34" s="68"/>
      <c r="J34" s="68"/>
      <c r="K34" s="68"/>
      <c r="L34" s="68"/>
      <c r="M34" s="68"/>
      <c r="N34" s="215"/>
      <c r="P34" s="216"/>
      <c r="X34" s="84"/>
      <c r="Y34" s="84"/>
      <c r="Z34" s="217"/>
    </row>
    <row r="35" spans="2:26" x14ac:dyDescent="0.2">
      <c r="B35" s="213"/>
      <c r="C35" s="69"/>
      <c r="D35" s="68"/>
      <c r="E35" s="68"/>
      <c r="F35" s="68"/>
      <c r="G35" s="68"/>
      <c r="H35" s="83"/>
      <c r="I35" s="68"/>
      <c r="J35" s="68"/>
      <c r="K35" s="68"/>
      <c r="L35" s="68"/>
      <c r="M35" s="68"/>
      <c r="N35" s="215"/>
      <c r="P35" s="216"/>
      <c r="X35" s="84"/>
      <c r="Y35" s="84"/>
      <c r="Z35" s="217"/>
    </row>
    <row r="36" spans="2:26" x14ac:dyDescent="0.2">
      <c r="B36" s="213"/>
      <c r="C36" s="69"/>
      <c r="D36" s="68"/>
      <c r="E36" s="68"/>
      <c r="F36" s="68"/>
      <c r="G36" s="68"/>
      <c r="H36" s="83"/>
      <c r="I36" s="68"/>
      <c r="J36" s="68"/>
      <c r="K36" s="68"/>
      <c r="L36" s="68"/>
      <c r="M36" s="68"/>
      <c r="N36" s="215"/>
      <c r="P36" s="999" t="s">
        <v>75</v>
      </c>
      <c r="Q36" s="999"/>
      <c r="R36" s="999"/>
      <c r="S36" s="999"/>
      <c r="T36" s="999"/>
      <c r="U36" s="999"/>
      <c r="V36" s="999"/>
      <c r="W36" s="999"/>
      <c r="X36" s="999"/>
      <c r="Y36" s="999"/>
      <c r="Z36" s="999"/>
    </row>
    <row r="37" spans="2:26"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t="s">
        <v>272</v>
      </c>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x14ac:dyDescent="0.2">
      <c r="B75" s="213"/>
      <c r="C75" s="69"/>
      <c r="D75" s="68"/>
      <c r="E75" s="68"/>
      <c r="F75" s="68"/>
      <c r="G75" s="68"/>
      <c r="H75" s="83"/>
      <c r="I75" s="68"/>
      <c r="J75" s="68"/>
      <c r="K75" s="68"/>
      <c r="L75" s="68"/>
      <c r="M75" s="68"/>
      <c r="N75" s="215"/>
      <c r="P75" s="216"/>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x14ac:dyDescent="0.2">
      <c r="B78" s="213"/>
      <c r="C78" s="69"/>
      <c r="D78" s="68"/>
      <c r="E78" s="68"/>
      <c r="F78" s="68"/>
      <c r="G78" s="68"/>
      <c r="H78" s="83"/>
      <c r="I78" s="68"/>
      <c r="J78" s="68"/>
      <c r="K78" s="68"/>
      <c r="L78" s="68"/>
      <c r="M78" s="68"/>
      <c r="N78" s="215"/>
      <c r="P78" s="216"/>
      <c r="X78" s="84"/>
      <c r="Y78" s="84"/>
      <c r="Z78" s="217"/>
    </row>
    <row r="79" spans="2:26" x14ac:dyDescent="0.2">
      <c r="B79" s="213"/>
      <c r="C79" s="69"/>
      <c r="D79" s="68"/>
      <c r="E79" s="68"/>
      <c r="F79" s="68"/>
      <c r="G79" s="68"/>
      <c r="H79" s="83"/>
      <c r="I79" s="68"/>
      <c r="J79" s="68"/>
      <c r="K79" s="68"/>
      <c r="L79" s="68"/>
      <c r="M79" s="68"/>
      <c r="N79" s="215"/>
      <c r="P79" s="216"/>
      <c r="X79" s="84"/>
      <c r="Y79" s="84"/>
      <c r="Z79" s="217"/>
    </row>
    <row r="80" spans="2:26" x14ac:dyDescent="0.2">
      <c r="B80" s="213"/>
      <c r="C80" s="69"/>
      <c r="D80" s="68"/>
      <c r="E80" s="68"/>
      <c r="F80" s="68"/>
      <c r="G80" s="68"/>
      <c r="H80" s="83"/>
      <c r="I80" s="68"/>
      <c r="J80" s="68"/>
      <c r="K80" s="68"/>
      <c r="L80" s="68"/>
      <c r="M80" s="68"/>
      <c r="N80" s="215"/>
      <c r="P80" s="216"/>
      <c r="T80" s="998"/>
      <c r="U80" s="964"/>
      <c r="X80" s="84"/>
      <c r="Y80" s="84"/>
      <c r="Z80" s="217"/>
    </row>
    <row r="81" spans="1:26" x14ac:dyDescent="0.2">
      <c r="B81" s="213"/>
      <c r="C81" s="69"/>
      <c r="D81" s="68"/>
      <c r="E81" s="68"/>
      <c r="F81" s="68"/>
      <c r="G81" s="68"/>
      <c r="H81" s="83"/>
      <c r="I81" s="68"/>
      <c r="J81" s="68"/>
      <c r="K81" s="68"/>
      <c r="L81" s="68"/>
      <c r="M81" s="68"/>
      <c r="N81" s="215"/>
      <c r="P81" s="216"/>
      <c r="T81" s="964"/>
      <c r="U81" s="964"/>
      <c r="X81" s="84"/>
      <c r="Y81" s="84"/>
      <c r="Z81" s="217"/>
    </row>
    <row r="82" spans="1:26" x14ac:dyDescent="0.2">
      <c r="B82" s="213"/>
      <c r="C82" s="69"/>
      <c r="D82" s="68"/>
      <c r="E82" s="68"/>
      <c r="F82" s="68"/>
      <c r="G82" s="68"/>
      <c r="H82" s="83"/>
      <c r="I82" s="68"/>
      <c r="J82" s="68"/>
      <c r="K82" s="68"/>
      <c r="L82" s="68"/>
      <c r="M82" s="68"/>
      <c r="N82" s="215"/>
      <c r="P82" s="216"/>
      <c r="X82" s="84"/>
      <c r="Y82" s="84"/>
      <c r="Z82" s="217"/>
    </row>
    <row r="83" spans="1:26" x14ac:dyDescent="0.2">
      <c r="B83" s="213"/>
      <c r="C83" s="69"/>
      <c r="D83" s="68"/>
      <c r="E83" s="68"/>
      <c r="F83" s="68"/>
      <c r="G83" s="68"/>
      <c r="H83" s="83"/>
      <c r="I83" s="68"/>
      <c r="J83" s="68"/>
      <c r="K83" s="68"/>
      <c r="L83" s="68"/>
      <c r="M83" s="68"/>
      <c r="N83" s="215"/>
      <c r="P83" s="216"/>
      <c r="X83" s="84"/>
      <c r="Y83" s="84"/>
      <c r="Z83" s="217"/>
    </row>
    <row r="84" spans="1:26" ht="16.5" customHeight="1" x14ac:dyDescent="0.25">
      <c r="B84" s="213"/>
      <c r="C84" s="69"/>
      <c r="D84" s="68"/>
      <c r="E84" s="68"/>
      <c r="F84" s="68"/>
      <c r="G84" s="68"/>
      <c r="H84" s="83"/>
      <c r="I84" s="68"/>
      <c r="J84" s="68"/>
      <c r="K84" s="68"/>
      <c r="L84" s="68"/>
      <c r="M84" s="68"/>
      <c r="N84" s="215"/>
      <c r="P84" s="216"/>
      <c r="S84" s="374"/>
      <c r="T84" s="374"/>
      <c r="X84" s="84"/>
      <c r="Y84" s="84"/>
      <c r="Z84" s="217"/>
    </row>
    <row r="85" spans="1:26" ht="12.75" customHeight="1" x14ac:dyDescent="0.25">
      <c r="B85" s="216"/>
      <c r="N85" s="217"/>
      <c r="P85" s="216"/>
      <c r="S85" s="374"/>
      <c r="T85" s="374"/>
      <c r="X85" s="82"/>
      <c r="Y85" s="85"/>
      <c r="Z85" s="217"/>
    </row>
    <row r="86" spans="1:26" ht="12.75" customHeight="1" x14ac:dyDescent="0.2">
      <c r="B86" s="218"/>
      <c r="C86" s="219"/>
      <c r="D86" s="219"/>
      <c r="E86" s="219"/>
      <c r="F86" s="219"/>
      <c r="G86" s="219"/>
      <c r="H86" s="219"/>
      <c r="I86" s="219"/>
      <c r="J86" s="219"/>
      <c r="K86" s="219"/>
      <c r="L86" s="219"/>
      <c r="M86" s="219"/>
      <c r="N86" s="220"/>
      <c r="P86" s="218"/>
      <c r="Q86" s="219"/>
      <c r="R86" s="219"/>
      <c r="S86" s="219"/>
      <c r="T86" s="219"/>
      <c r="U86" s="219"/>
      <c r="V86" s="219"/>
      <c r="W86" s="219"/>
      <c r="X86" s="219"/>
      <c r="Y86" s="219"/>
      <c r="Z86" s="220"/>
    </row>
    <row r="88" spans="1:26" x14ac:dyDescent="0.2">
      <c r="B88" s="221"/>
      <c r="C88" s="210"/>
      <c r="D88" s="210"/>
      <c r="E88" s="210"/>
      <c r="F88" s="210"/>
      <c r="G88" s="210"/>
      <c r="H88" s="222"/>
      <c r="I88" s="222"/>
      <c r="J88" s="222"/>
      <c r="K88" s="222"/>
      <c r="L88" s="222"/>
      <c r="M88" s="222"/>
      <c r="N88" s="222"/>
      <c r="O88" s="222"/>
      <c r="P88" s="222"/>
      <c r="Q88" s="222"/>
      <c r="R88" s="222"/>
      <c r="S88" s="222"/>
      <c r="T88" s="222"/>
      <c r="U88" s="222"/>
      <c r="V88" s="222"/>
      <c r="W88" s="210"/>
      <c r="X88" s="210"/>
      <c r="Y88" s="210"/>
      <c r="Z88" s="223"/>
    </row>
    <row r="89" spans="1:26" x14ac:dyDescent="0.2">
      <c r="B89" s="216"/>
      <c r="C89" s="946"/>
      <c r="D89" s="946"/>
      <c r="E89" s="946"/>
      <c r="F89" s="946"/>
      <c r="H89" s="946"/>
      <c r="I89" s="946"/>
      <c r="J89" s="946"/>
      <c r="K89" s="946"/>
      <c r="M89" s="946"/>
      <c r="N89" s="946"/>
      <c r="O89" s="946"/>
      <c r="P89" s="946"/>
      <c r="R89" s="946"/>
      <c r="S89" s="946"/>
      <c r="T89" s="946"/>
      <c r="W89" s="946"/>
      <c r="X89" s="946"/>
      <c r="Y89" s="946"/>
      <c r="Z89" s="224"/>
    </row>
    <row r="90" spans="1:26" x14ac:dyDescent="0.2">
      <c r="B90" s="216"/>
      <c r="Z90" s="217"/>
    </row>
    <row r="91" spans="1:26" x14ac:dyDescent="0.2">
      <c r="B91" s="216"/>
      <c r="Z91" s="217"/>
    </row>
    <row r="92" spans="1:26" x14ac:dyDescent="0.2">
      <c r="B92" s="216"/>
      <c r="Z92" s="217"/>
    </row>
    <row r="93" spans="1:26" s="67" customFormat="1" ht="11.45" customHeight="1" x14ac:dyDescent="0.2">
      <c r="B93" s="226"/>
      <c r="C93" s="858"/>
      <c r="D93" s="858"/>
      <c r="E93" s="858"/>
      <c r="F93" s="858"/>
      <c r="H93" s="858"/>
      <c r="I93" s="858"/>
      <c r="J93" s="858"/>
      <c r="K93" s="858"/>
      <c r="M93" s="858"/>
      <c r="N93" s="858"/>
      <c r="O93" s="858"/>
      <c r="P93" s="858"/>
      <c r="R93" s="858"/>
      <c r="S93" s="858"/>
      <c r="T93" s="858"/>
      <c r="W93" s="858"/>
      <c r="X93" s="858"/>
      <c r="Y93" s="858"/>
      <c r="Z93" s="227"/>
    </row>
    <row r="94" spans="1:26" ht="56.25" customHeight="1" x14ac:dyDescent="0.2">
      <c r="B94" s="228"/>
      <c r="C94" s="229"/>
      <c r="D94" s="229"/>
      <c r="E94" s="229"/>
      <c r="F94" s="229"/>
      <c r="G94" s="229"/>
      <c r="H94" s="219"/>
      <c r="I94" s="219"/>
      <c r="J94" s="219"/>
      <c r="K94" s="219"/>
      <c r="L94" s="219"/>
      <c r="M94" s="219"/>
      <c r="N94" s="219"/>
      <c r="O94" s="219"/>
      <c r="P94" s="219"/>
      <c r="Q94" s="219"/>
      <c r="R94" s="219"/>
      <c r="S94" s="219"/>
      <c r="T94" s="219"/>
      <c r="U94" s="219"/>
      <c r="V94" s="219"/>
      <c r="W94" s="229"/>
      <c r="X94" s="229"/>
      <c r="Y94" s="229"/>
      <c r="Z94" s="230"/>
    </row>
    <row r="96" spans="1:26" x14ac:dyDescent="0.2">
      <c r="A96" s="66"/>
    </row>
  </sheetData>
  <mergeCells count="61">
    <mergeCell ref="C93:F93"/>
    <mergeCell ref="H93:K93"/>
    <mergeCell ref="M93:P93"/>
    <mergeCell ref="R93:T93"/>
    <mergeCell ref="W93:Y93"/>
    <mergeCell ref="P36:Z36"/>
    <mergeCell ref="T80:U81"/>
    <mergeCell ref="C89:F89"/>
    <mergeCell ref="H89:K89"/>
    <mergeCell ref="M89:P89"/>
    <mergeCell ref="R89:T89"/>
    <mergeCell ref="W89:Y89"/>
    <mergeCell ref="V30:W30"/>
    <mergeCell ref="Y30:Z30"/>
    <mergeCell ref="V31:W31"/>
    <mergeCell ref="Y31:Z31"/>
    <mergeCell ref="V32:W32"/>
    <mergeCell ref="Y32:Z32"/>
    <mergeCell ref="V27:W27"/>
    <mergeCell ref="Y27:Z27"/>
    <mergeCell ref="V28:W28"/>
    <mergeCell ref="Y28:Z28"/>
    <mergeCell ref="V29:W29"/>
    <mergeCell ref="Y29:Z29"/>
    <mergeCell ref="Y24:Z24"/>
    <mergeCell ref="V25:W25"/>
    <mergeCell ref="Y25:Z25"/>
    <mergeCell ref="V26:W26"/>
    <mergeCell ref="Y26:Z26"/>
    <mergeCell ref="B21:N21"/>
    <mergeCell ref="V21:W21"/>
    <mergeCell ref="Y21:Z21"/>
    <mergeCell ref="B14:C19"/>
    <mergeCell ref="D14:N19"/>
    <mergeCell ref="V14:W14"/>
    <mergeCell ref="X14:X31"/>
    <mergeCell ref="Y14:Z14"/>
    <mergeCell ref="P15:T15"/>
    <mergeCell ref="V15:W15"/>
    <mergeCell ref="Y15:Z15"/>
    <mergeCell ref="V16:W16"/>
    <mergeCell ref="Y16:Z16"/>
    <mergeCell ref="V23:W23"/>
    <mergeCell ref="Y23:Z23"/>
    <mergeCell ref="V24:W24"/>
    <mergeCell ref="Y22:Z22"/>
    <mergeCell ref="V17:W17"/>
    <mergeCell ref="Y17:Z17"/>
    <mergeCell ref="V18:W18"/>
    <mergeCell ref="Y18:Z18"/>
    <mergeCell ref="V19:W19"/>
    <mergeCell ref="Y19:Z19"/>
    <mergeCell ref="V20:W20"/>
    <mergeCell ref="Y20:Z20"/>
    <mergeCell ref="B11:N11"/>
    <mergeCell ref="P11:Z11"/>
    <mergeCell ref="B13:C13"/>
    <mergeCell ref="D13:N13"/>
    <mergeCell ref="P13:T13"/>
    <mergeCell ref="V13:W13"/>
    <mergeCell ref="Y13:Z13"/>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FB080-1770-4F6B-89B4-3F3052E0AFE1}">
  <sheetPr>
    <tabColor rgb="FF00B0F0"/>
    <pageSetUpPr fitToPage="1"/>
  </sheetPr>
  <dimension ref="A1:AB102"/>
  <sheetViews>
    <sheetView showGridLines="0" view="pageBreakPreview" zoomScale="40" zoomScaleNormal="40" zoomScaleSheetLayoutView="40"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15"/>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15"/>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898E7-BA1B-4687-93E0-11FC47D9ED5E}">
  <sheetPr>
    <tabColor rgb="FF00B0F0"/>
    <pageSetUpPr fitToPage="1"/>
  </sheetPr>
  <dimension ref="A1:AB102"/>
  <sheetViews>
    <sheetView showGridLines="0" view="pageBreakPreview" zoomScale="20" zoomScaleNormal="40" zoomScaleSheetLayoutView="20"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15"/>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15"/>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323</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4C699-DF8D-4422-B59C-28472258A242}">
  <sheetPr>
    <tabColor rgb="FF00B0F0"/>
    <pageSetUpPr fitToPage="1"/>
  </sheetPr>
  <dimension ref="A1:AB96"/>
  <sheetViews>
    <sheetView showGridLines="0" view="pageBreakPreview" topLeftCell="A26" zoomScale="50" zoomScaleNormal="40" zoomScaleSheetLayoutView="50"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15"/>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15"/>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'[7]03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'[7]03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'[7]03 Desglose'!$C$8</f>
        <v>GRUPO DAGS S.A. DE C.V.</v>
      </c>
      <c r="E7" s="296"/>
      <c r="F7" s="296"/>
      <c r="G7" s="302"/>
      <c r="H7" s="298"/>
      <c r="I7" s="284"/>
      <c r="J7" s="284"/>
      <c r="K7" s="296"/>
      <c r="L7" s="298"/>
      <c r="M7" s="298"/>
      <c r="N7" s="290"/>
      <c r="O7" s="299"/>
      <c r="P7" s="299"/>
      <c r="Q7" s="284"/>
      <c r="R7" s="284"/>
      <c r="S7" s="290" t="s">
        <v>39</v>
      </c>
      <c r="T7" s="300" t="str">
        <f>'[7]03 Desglose'!$H$8</f>
        <v>NORMAL</v>
      </c>
      <c r="U7" s="298"/>
      <c r="V7" s="298"/>
      <c r="W7" s="290" t="s">
        <v>40</v>
      </c>
      <c r="X7" s="304">
        <f>'03 Desglose f'!CF8</f>
        <v>45986</v>
      </c>
      <c r="Y7" s="298"/>
      <c r="Z7" s="301"/>
    </row>
    <row r="8" spans="1:28" ht="15" x14ac:dyDescent="0.2">
      <c r="B8" s="305" t="s">
        <v>41</v>
      </c>
      <c r="C8" s="298"/>
      <c r="D8" s="297" t="str">
        <f>'[7]03 Desglose'!$C$9</f>
        <v xml:space="preserve">CIMENTACIÓN Y ESTRUCTURA </v>
      </c>
      <c r="E8" s="298"/>
      <c r="F8" s="298"/>
      <c r="G8" s="298"/>
      <c r="H8" s="306"/>
      <c r="I8" s="298"/>
      <c r="J8" s="298"/>
      <c r="K8" s="298"/>
      <c r="L8" s="298"/>
      <c r="M8" s="298"/>
      <c r="N8" s="298"/>
      <c r="O8" s="298"/>
      <c r="P8" s="298"/>
      <c r="Q8" s="290"/>
      <c r="R8" s="284"/>
      <c r="S8" s="303" t="s">
        <v>42</v>
      </c>
      <c r="T8" s="300" t="str">
        <f>'[7]03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 x14ac:dyDescent="0.25">
      <c r="B11" s="973" t="s">
        <v>82</v>
      </c>
      <c r="C11" s="974"/>
      <c r="D11" s="974"/>
      <c r="E11" s="974"/>
      <c r="F11" s="974"/>
      <c r="G11" s="974"/>
      <c r="H11" s="974"/>
      <c r="I11" s="974"/>
      <c r="J11" s="974"/>
      <c r="K11" s="974"/>
      <c r="L11" s="974"/>
      <c r="M11" s="974"/>
      <c r="N11" s="975"/>
      <c r="P11" s="1005" t="s">
        <v>81</v>
      </c>
      <c r="Q11" s="1006"/>
      <c r="R11" s="1006"/>
      <c r="S11" s="1006"/>
      <c r="T11" s="1006"/>
      <c r="U11" s="1006"/>
      <c r="V11" s="1006"/>
      <c r="W11" s="1006"/>
      <c r="X11" s="1006"/>
      <c r="Y11" s="1006"/>
      <c r="Z11" s="1007"/>
    </row>
    <row r="12" spans="1:28" ht="14.25" x14ac:dyDescent="0.2">
      <c r="B12" s="216"/>
      <c r="D12" s="341"/>
      <c r="E12" s="342"/>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1035" t="s">
        <v>226</v>
      </c>
      <c r="Q13" s="1063"/>
      <c r="R13" s="1063"/>
      <c r="S13" s="1063"/>
      <c r="T13" s="1036"/>
      <c r="U13" s="812" t="s">
        <v>65</v>
      </c>
      <c r="V13" s="981" t="s">
        <v>58</v>
      </c>
      <c r="W13" s="981"/>
      <c r="X13" s="812" t="s">
        <v>67</v>
      </c>
      <c r="Y13" s="981" t="s">
        <v>78</v>
      </c>
      <c r="Z13" s="981"/>
    </row>
    <row r="14" spans="1:28" ht="14.25" customHeight="1" x14ac:dyDescent="0.2">
      <c r="B14" s="950" t="s">
        <v>256</v>
      </c>
      <c r="C14" s="951"/>
      <c r="D14" s="956" t="s">
        <v>611</v>
      </c>
      <c r="E14" s="956"/>
      <c r="F14" s="956"/>
      <c r="G14" s="956"/>
      <c r="H14" s="956"/>
      <c r="I14" s="956"/>
      <c r="J14" s="956"/>
      <c r="K14" s="956"/>
      <c r="L14" s="956"/>
      <c r="M14" s="956"/>
      <c r="N14" s="956"/>
      <c r="P14" s="286"/>
      <c r="Q14" s="813"/>
      <c r="R14" s="813"/>
      <c r="S14" s="813"/>
      <c r="T14" s="813"/>
      <c r="U14" s="813"/>
      <c r="V14" s="957"/>
      <c r="W14" s="957"/>
      <c r="X14" s="1055" t="s">
        <v>267</v>
      </c>
      <c r="Y14" s="957"/>
      <c r="Z14" s="957"/>
    </row>
    <row r="15" spans="1:28" ht="19.899999999999999" customHeight="1" x14ac:dyDescent="0.25">
      <c r="B15" s="952"/>
      <c r="C15" s="953"/>
      <c r="D15" s="956"/>
      <c r="E15" s="956"/>
      <c r="F15" s="956"/>
      <c r="G15" s="956"/>
      <c r="H15" s="956"/>
      <c r="I15" s="956"/>
      <c r="J15" s="956"/>
      <c r="K15" s="956"/>
      <c r="L15" s="956"/>
      <c r="M15" s="956"/>
      <c r="N15" s="956"/>
      <c r="O15" s="70"/>
      <c r="P15" s="1118"/>
      <c r="Q15" s="1119"/>
      <c r="R15" s="1119"/>
      <c r="S15" s="1119"/>
      <c r="T15" s="1120"/>
      <c r="U15" s="814"/>
      <c r="V15" s="1061"/>
      <c r="W15" s="1061"/>
      <c r="X15" s="1056"/>
      <c r="Y15" s="1062"/>
      <c r="Z15" s="1062"/>
    </row>
    <row r="16" spans="1:28" ht="15" customHeight="1" x14ac:dyDescent="0.25">
      <c r="B16" s="952"/>
      <c r="C16" s="953"/>
      <c r="D16" s="956"/>
      <c r="E16" s="956"/>
      <c r="F16" s="956"/>
      <c r="G16" s="956"/>
      <c r="H16" s="956"/>
      <c r="I16" s="956"/>
      <c r="J16" s="956"/>
      <c r="K16" s="956"/>
      <c r="L16" s="956"/>
      <c r="M16" s="956"/>
      <c r="N16" s="956"/>
      <c r="O16" s="70"/>
      <c r="P16" s="501"/>
      <c r="Q16" s="816"/>
      <c r="R16" s="816"/>
      <c r="S16" s="816"/>
      <c r="T16" s="816"/>
      <c r="U16" s="816"/>
      <c r="V16" s="1061"/>
      <c r="W16" s="1061"/>
      <c r="X16" s="1056"/>
      <c r="Y16" s="957"/>
      <c r="Z16" s="957"/>
    </row>
    <row r="17" spans="2:26" ht="21" customHeight="1" x14ac:dyDescent="0.25">
      <c r="B17" s="952"/>
      <c r="C17" s="953"/>
      <c r="D17" s="956"/>
      <c r="E17" s="956"/>
      <c r="F17" s="956"/>
      <c r="G17" s="956"/>
      <c r="H17" s="956"/>
      <c r="I17" s="956"/>
      <c r="J17" s="956"/>
      <c r="K17" s="956"/>
      <c r="L17" s="956"/>
      <c r="M17" s="956"/>
      <c r="N17" s="956"/>
      <c r="O17" s="70"/>
      <c r="P17" s="501"/>
      <c r="Q17" s="503"/>
      <c r="R17" s="504"/>
      <c r="S17" s="505"/>
      <c r="T17" s="506"/>
      <c r="U17" s="507" t="s">
        <v>607</v>
      </c>
      <c r="V17" s="1121">
        <v>0.05</v>
      </c>
      <c r="W17" s="1122"/>
      <c r="X17" s="1056"/>
      <c r="Y17" s="1123" t="s">
        <v>268</v>
      </c>
      <c r="Z17" s="1123"/>
    </row>
    <row r="18" spans="2:26" ht="15" customHeight="1" x14ac:dyDescent="0.2">
      <c r="B18" s="952"/>
      <c r="C18" s="953"/>
      <c r="D18" s="956"/>
      <c r="E18" s="956"/>
      <c r="F18" s="956"/>
      <c r="G18" s="956"/>
      <c r="H18" s="956"/>
      <c r="I18" s="956"/>
      <c r="J18" s="956"/>
      <c r="K18" s="956"/>
      <c r="L18" s="956"/>
      <c r="M18" s="956"/>
      <c r="N18" s="956"/>
      <c r="O18" s="70"/>
      <c r="P18" s="287"/>
      <c r="Q18" s="813"/>
      <c r="R18" s="813"/>
      <c r="S18" s="508"/>
      <c r="T18" s="508"/>
      <c r="U18" s="813"/>
      <c r="V18" s="1124"/>
      <c r="W18" s="1124"/>
      <c r="X18" s="1056"/>
      <c r="Y18" s="957"/>
      <c r="Z18" s="957"/>
    </row>
    <row r="19" spans="2:26" ht="19.149999999999999" customHeight="1" x14ac:dyDescent="0.25">
      <c r="B19" s="954"/>
      <c r="C19" s="955"/>
      <c r="D19" s="956"/>
      <c r="E19" s="956"/>
      <c r="F19" s="956"/>
      <c r="G19" s="956"/>
      <c r="H19" s="956"/>
      <c r="I19" s="956"/>
      <c r="J19" s="956"/>
      <c r="K19" s="956"/>
      <c r="L19" s="956"/>
      <c r="M19" s="956"/>
      <c r="N19" s="956"/>
      <c r="O19" s="70"/>
      <c r="P19" s="287"/>
      <c r="Q19" s="813"/>
      <c r="R19" s="813"/>
      <c r="S19" s="813"/>
      <c r="T19" s="813"/>
      <c r="U19" s="817"/>
      <c r="V19" s="1112"/>
      <c r="W19" s="1113"/>
      <c r="X19" s="1056"/>
      <c r="Y19" s="1125"/>
      <c r="Z19" s="1125"/>
    </row>
    <row r="20" spans="2:26" ht="15.6" customHeight="1" x14ac:dyDescent="0.25">
      <c r="B20" s="231"/>
      <c r="C20" s="69"/>
      <c r="D20" s="68"/>
      <c r="E20" s="68"/>
      <c r="F20" s="68"/>
      <c r="G20" s="68"/>
      <c r="H20" s="83"/>
      <c r="I20" s="68"/>
      <c r="J20" s="68"/>
      <c r="K20" s="70"/>
      <c r="L20" s="70"/>
      <c r="M20" s="70"/>
      <c r="N20" s="214"/>
      <c r="O20" s="70"/>
      <c r="P20" s="287"/>
      <c r="Q20" s="813"/>
      <c r="R20" s="813"/>
      <c r="S20" s="813"/>
      <c r="T20" s="813"/>
      <c r="U20" s="813"/>
      <c r="V20" s="1025"/>
      <c r="W20" s="957"/>
      <c r="X20" s="1056"/>
      <c r="Y20" s="1113"/>
      <c r="Z20" s="1113"/>
    </row>
    <row r="21" spans="2:26" ht="15.75" x14ac:dyDescent="0.25">
      <c r="B21" s="947" t="s">
        <v>77</v>
      </c>
      <c r="C21" s="948"/>
      <c r="D21" s="948"/>
      <c r="E21" s="948"/>
      <c r="F21" s="948"/>
      <c r="G21" s="948"/>
      <c r="H21" s="948"/>
      <c r="I21" s="948"/>
      <c r="J21" s="948"/>
      <c r="K21" s="948"/>
      <c r="L21" s="948"/>
      <c r="M21" s="948"/>
      <c r="N21" s="949"/>
      <c r="O21" s="70"/>
      <c r="P21" s="287"/>
      <c r="Q21" s="813"/>
      <c r="R21" s="813"/>
      <c r="S21" s="813"/>
      <c r="T21" s="813"/>
      <c r="U21" s="813"/>
      <c r="V21" s="957"/>
      <c r="W21" s="957"/>
      <c r="X21" s="1056"/>
      <c r="Y21" s="957"/>
      <c r="Z21" s="957"/>
    </row>
    <row r="22" spans="2:26" ht="14.25" x14ac:dyDescent="0.2">
      <c r="B22" s="213"/>
      <c r="C22" s="69"/>
      <c r="D22" s="68"/>
      <c r="E22" s="68"/>
      <c r="F22" s="68"/>
      <c r="G22" s="68"/>
      <c r="H22" s="83"/>
      <c r="I22" s="68"/>
      <c r="J22" s="68"/>
      <c r="K22" s="70"/>
      <c r="L22" s="70"/>
      <c r="M22" s="70"/>
      <c r="N22" s="214"/>
      <c r="O22" s="70"/>
      <c r="P22" s="287"/>
      <c r="Q22" s="813"/>
      <c r="R22" s="813"/>
      <c r="S22" s="813"/>
      <c r="T22" s="813"/>
      <c r="U22" s="813"/>
      <c r="X22" s="1056"/>
      <c r="Y22" s="957"/>
      <c r="Z22" s="957"/>
    </row>
    <row r="23" spans="2:26" ht="14.25" x14ac:dyDescent="0.2">
      <c r="B23" s="213"/>
      <c r="C23" s="69"/>
      <c r="D23" s="68"/>
      <c r="E23" s="68"/>
      <c r="F23" s="68"/>
      <c r="G23" s="68"/>
      <c r="H23" s="83"/>
      <c r="I23" s="68"/>
      <c r="J23" s="68"/>
      <c r="K23" s="70"/>
      <c r="L23" s="70"/>
      <c r="M23" s="70"/>
      <c r="N23" s="214"/>
      <c r="O23" s="70"/>
      <c r="P23" s="287"/>
      <c r="Q23" s="813"/>
      <c r="R23" s="813"/>
      <c r="S23" s="813"/>
      <c r="T23" s="813"/>
      <c r="U23" s="813"/>
      <c r="V23" s="957"/>
      <c r="W23" s="957"/>
      <c r="X23" s="1056"/>
      <c r="Y23" s="957"/>
      <c r="Z23" s="957"/>
    </row>
    <row r="24" spans="2:26" ht="14.25" x14ac:dyDescent="0.2">
      <c r="B24" s="213"/>
      <c r="C24" s="69"/>
      <c r="D24" s="68"/>
      <c r="E24" s="68"/>
      <c r="F24" s="68"/>
      <c r="G24" s="68"/>
      <c r="H24" s="83"/>
      <c r="I24" s="68"/>
      <c r="J24" s="68"/>
      <c r="K24" s="70"/>
      <c r="L24" s="70"/>
      <c r="M24" s="70"/>
      <c r="N24" s="214"/>
      <c r="O24" s="70"/>
      <c r="P24" s="287"/>
      <c r="Q24" s="813"/>
      <c r="R24" s="813"/>
      <c r="S24" s="813"/>
      <c r="T24" s="813"/>
      <c r="U24" s="813"/>
      <c r="V24" s="957"/>
      <c r="W24" s="957"/>
      <c r="X24" s="1056"/>
      <c r="Y24" s="957"/>
      <c r="Z24" s="957"/>
    </row>
    <row r="25" spans="2:26" ht="14.25" x14ac:dyDescent="0.2">
      <c r="B25" s="213"/>
      <c r="C25" s="69"/>
      <c r="D25" s="68"/>
      <c r="E25" s="68"/>
      <c r="F25" s="68"/>
      <c r="G25" s="68"/>
      <c r="H25" s="83"/>
      <c r="I25" s="68"/>
      <c r="J25" s="68"/>
      <c r="K25" s="70"/>
      <c r="L25" s="70"/>
      <c r="M25" s="70"/>
      <c r="N25" s="214"/>
      <c r="O25" s="70"/>
      <c r="P25" s="287"/>
      <c r="Q25" s="813"/>
      <c r="R25" s="813"/>
      <c r="S25" s="813"/>
      <c r="T25" s="813"/>
      <c r="U25" s="813"/>
      <c r="V25" s="957"/>
      <c r="W25" s="957"/>
      <c r="X25" s="1056"/>
      <c r="Y25" s="957"/>
      <c r="Z25" s="957"/>
    </row>
    <row r="26" spans="2:26" ht="14.25" x14ac:dyDescent="0.2">
      <c r="B26" s="213"/>
      <c r="C26" s="69"/>
      <c r="D26" s="68"/>
      <c r="E26" s="68"/>
      <c r="F26" s="68"/>
      <c r="G26" s="68"/>
      <c r="H26" s="83"/>
      <c r="I26" s="68"/>
      <c r="J26" s="68"/>
      <c r="K26" s="70"/>
      <c r="L26" s="70"/>
      <c r="M26" s="70"/>
      <c r="N26" s="214"/>
      <c r="O26" s="70"/>
      <c r="P26" s="287"/>
      <c r="Q26" s="813"/>
      <c r="R26" s="813"/>
      <c r="S26" s="813"/>
      <c r="T26" s="813"/>
      <c r="U26" s="813"/>
      <c r="V26" s="957"/>
      <c r="W26" s="957"/>
      <c r="X26" s="1056"/>
      <c r="Y26" s="957"/>
      <c r="Z26" s="957"/>
    </row>
    <row r="27" spans="2:26" ht="14.25" x14ac:dyDescent="0.2">
      <c r="B27" s="213"/>
      <c r="C27" s="69"/>
      <c r="D27" s="68"/>
      <c r="E27" s="68"/>
      <c r="F27" s="68"/>
      <c r="G27" s="68"/>
      <c r="H27" s="83"/>
      <c r="I27" s="68"/>
      <c r="J27" s="68"/>
      <c r="K27" s="70"/>
      <c r="L27" s="70"/>
      <c r="M27" s="70"/>
      <c r="N27" s="214"/>
      <c r="O27" s="70"/>
      <c r="P27" s="287"/>
      <c r="Q27" s="813"/>
      <c r="R27" s="813"/>
      <c r="S27" s="813"/>
      <c r="T27" s="813"/>
      <c r="U27" s="813"/>
      <c r="V27" s="957"/>
      <c r="W27" s="957"/>
      <c r="X27" s="1056"/>
      <c r="Y27" s="957"/>
      <c r="Z27" s="957"/>
    </row>
    <row r="28" spans="2:26" ht="14.25" x14ac:dyDescent="0.2">
      <c r="B28" s="213"/>
      <c r="C28" s="69"/>
      <c r="D28" s="68"/>
      <c r="E28" s="68"/>
      <c r="F28" s="68"/>
      <c r="G28" s="68"/>
      <c r="H28" s="83"/>
      <c r="I28" s="68"/>
      <c r="J28" s="68"/>
      <c r="K28" s="70"/>
      <c r="L28" s="70"/>
      <c r="M28" s="70"/>
      <c r="N28" s="214"/>
      <c r="O28" s="70"/>
      <c r="P28" s="287"/>
      <c r="Q28" s="813"/>
      <c r="R28" s="813"/>
      <c r="S28" s="813"/>
      <c r="T28" s="813"/>
      <c r="U28" s="813"/>
      <c r="V28" s="957"/>
      <c r="W28" s="957"/>
      <c r="X28" s="1056"/>
      <c r="Y28" s="957"/>
      <c r="Z28" s="957"/>
    </row>
    <row r="29" spans="2:26" ht="14.25" x14ac:dyDescent="0.2">
      <c r="B29" s="213"/>
      <c r="C29" s="69"/>
      <c r="D29" s="68"/>
      <c r="E29" s="68"/>
      <c r="F29" s="68"/>
      <c r="G29" s="68"/>
      <c r="H29" s="83"/>
      <c r="I29" s="68"/>
      <c r="J29" s="68"/>
      <c r="K29" s="70"/>
      <c r="L29" s="70"/>
      <c r="M29" s="70"/>
      <c r="N29" s="214"/>
      <c r="O29" s="70"/>
      <c r="P29" s="287"/>
      <c r="Q29" s="813"/>
      <c r="R29" s="813"/>
      <c r="S29" s="813"/>
      <c r="T29" s="813"/>
      <c r="U29" s="813"/>
      <c r="V29" s="957"/>
      <c r="W29" s="957"/>
      <c r="X29" s="1056"/>
      <c r="Y29" s="957"/>
      <c r="Z29" s="957"/>
    </row>
    <row r="30" spans="2:26" ht="14.25" x14ac:dyDescent="0.2">
      <c r="B30" s="213"/>
      <c r="C30" s="69"/>
      <c r="D30" s="68"/>
      <c r="E30" s="68"/>
      <c r="F30" s="68"/>
      <c r="G30" s="68"/>
      <c r="H30" s="83"/>
      <c r="I30" s="68"/>
      <c r="J30" s="68"/>
      <c r="K30" s="70"/>
      <c r="L30" s="70"/>
      <c r="M30" s="70"/>
      <c r="N30" s="214"/>
      <c r="O30" s="70"/>
      <c r="P30" s="287"/>
      <c r="Q30" s="813"/>
      <c r="R30" s="813"/>
      <c r="S30" s="813"/>
      <c r="T30" s="813"/>
      <c r="U30" s="813"/>
      <c r="V30" s="957"/>
      <c r="W30" s="957"/>
      <c r="X30" s="1056"/>
      <c r="Y30" s="957"/>
      <c r="Z30" s="957"/>
    </row>
    <row r="31" spans="2:26" ht="14.25" x14ac:dyDescent="0.2">
      <c r="B31" s="213"/>
      <c r="C31" s="69"/>
      <c r="D31" s="68"/>
      <c r="E31" s="68"/>
      <c r="F31" s="68"/>
      <c r="G31" s="68"/>
      <c r="H31" s="83"/>
      <c r="I31" s="68"/>
      <c r="J31" s="68"/>
      <c r="K31" s="68"/>
      <c r="L31" s="68"/>
      <c r="M31" s="68"/>
      <c r="N31" s="215"/>
      <c r="P31" s="287"/>
      <c r="Q31" s="813"/>
      <c r="R31" s="813"/>
      <c r="S31" s="813"/>
      <c r="T31" s="813"/>
      <c r="U31" s="813"/>
      <c r="V31" s="957"/>
      <c r="W31" s="957"/>
      <c r="X31" s="1057"/>
      <c r="Y31" s="957"/>
      <c r="Z31" s="957"/>
    </row>
    <row r="32" spans="2:26" ht="18" x14ac:dyDescent="0.25">
      <c r="B32" s="213"/>
      <c r="C32" s="69"/>
      <c r="D32" s="68"/>
      <c r="E32" s="68"/>
      <c r="F32" s="68"/>
      <c r="G32" s="68"/>
      <c r="H32" s="83"/>
      <c r="I32" s="68"/>
      <c r="J32" s="68"/>
      <c r="K32" s="68"/>
      <c r="L32" s="68"/>
      <c r="M32" s="68"/>
      <c r="N32" s="215"/>
      <c r="P32" s="288"/>
      <c r="Q32" s="289"/>
      <c r="R32" s="290"/>
      <c r="S32" s="291"/>
      <c r="T32" s="292"/>
      <c r="U32" s="293" t="s">
        <v>76</v>
      </c>
      <c r="V32" s="958">
        <f>V17</f>
        <v>0.05</v>
      </c>
      <c r="W32" s="958"/>
      <c r="X32" s="294"/>
      <c r="Y32" s="959"/>
      <c r="Z32" s="960"/>
    </row>
    <row r="33" spans="2:26" x14ac:dyDescent="0.2">
      <c r="B33" s="213"/>
      <c r="C33" s="69"/>
      <c r="D33" s="68"/>
      <c r="E33" s="68"/>
      <c r="F33" s="68"/>
      <c r="G33" s="68"/>
      <c r="H33" s="83"/>
      <c r="I33" s="68"/>
      <c r="J33" s="68"/>
      <c r="K33" s="68"/>
      <c r="L33" s="68"/>
      <c r="M33" s="68"/>
      <c r="N33" s="215"/>
      <c r="P33" s="216"/>
      <c r="Z33" s="217"/>
    </row>
    <row r="34" spans="2:26" x14ac:dyDescent="0.2">
      <c r="B34" s="213"/>
      <c r="C34" s="69"/>
      <c r="D34" s="68"/>
      <c r="E34" s="68"/>
      <c r="F34" s="68"/>
      <c r="G34" s="68"/>
      <c r="H34" s="83"/>
      <c r="I34" s="68"/>
      <c r="J34" s="68"/>
      <c r="K34" s="68"/>
      <c r="L34" s="68"/>
      <c r="M34" s="68"/>
      <c r="N34" s="215"/>
      <c r="P34" s="216"/>
      <c r="X34" s="84"/>
      <c r="Y34" s="84"/>
      <c r="Z34" s="217"/>
    </row>
    <row r="35" spans="2:26" x14ac:dyDescent="0.2">
      <c r="B35" s="213"/>
      <c r="C35" s="69"/>
      <c r="D35" s="68"/>
      <c r="E35" s="68"/>
      <c r="F35" s="68"/>
      <c r="G35" s="68"/>
      <c r="H35" s="83"/>
      <c r="I35" s="68"/>
      <c r="J35" s="68"/>
      <c r="K35" s="68"/>
      <c r="L35" s="68"/>
      <c r="M35" s="68"/>
      <c r="N35" s="215"/>
      <c r="P35" s="216"/>
      <c r="X35" s="84"/>
      <c r="Y35" s="84"/>
      <c r="Z35" s="217"/>
    </row>
    <row r="36" spans="2:26" x14ac:dyDescent="0.2">
      <c r="B36" s="213"/>
      <c r="C36" s="69"/>
      <c r="D36" s="68"/>
      <c r="E36" s="68"/>
      <c r="F36" s="68"/>
      <c r="G36" s="68"/>
      <c r="H36" s="83"/>
      <c r="I36" s="68"/>
      <c r="J36" s="68"/>
      <c r="K36" s="68"/>
      <c r="L36" s="68"/>
      <c r="M36" s="68"/>
      <c r="N36" s="215"/>
      <c r="P36" s="999" t="s">
        <v>75</v>
      </c>
      <c r="Q36" s="999"/>
      <c r="R36" s="999"/>
      <c r="S36" s="999"/>
      <c r="T36" s="999"/>
      <c r="U36" s="999"/>
      <c r="V36" s="999"/>
      <c r="W36" s="999"/>
      <c r="X36" s="999"/>
      <c r="Y36" s="999"/>
      <c r="Z36" s="999"/>
    </row>
    <row r="37" spans="2:26"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t="s">
        <v>272</v>
      </c>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x14ac:dyDescent="0.2">
      <c r="B75" s="213"/>
      <c r="C75" s="69"/>
      <c r="D75" s="68"/>
      <c r="E75" s="68"/>
      <c r="F75" s="68"/>
      <c r="G75" s="68"/>
      <c r="H75" s="83"/>
      <c r="I75" s="68"/>
      <c r="J75" s="68"/>
      <c r="K75" s="68"/>
      <c r="L75" s="68"/>
      <c r="M75" s="68"/>
      <c r="N75" s="215"/>
      <c r="P75" s="216"/>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x14ac:dyDescent="0.2">
      <c r="B78" s="213"/>
      <c r="C78" s="69"/>
      <c r="D78" s="68"/>
      <c r="E78" s="68"/>
      <c r="F78" s="68"/>
      <c r="G78" s="68"/>
      <c r="H78" s="83"/>
      <c r="I78" s="68"/>
      <c r="J78" s="68"/>
      <c r="K78" s="68"/>
      <c r="L78" s="68"/>
      <c r="M78" s="68"/>
      <c r="N78" s="215"/>
      <c r="P78" s="216"/>
      <c r="X78" s="84"/>
      <c r="Y78" s="84"/>
      <c r="Z78" s="217"/>
    </row>
    <row r="79" spans="2:26" x14ac:dyDescent="0.2">
      <c r="B79" s="213"/>
      <c r="C79" s="69"/>
      <c r="D79" s="68"/>
      <c r="E79" s="68"/>
      <c r="F79" s="68"/>
      <c r="G79" s="68"/>
      <c r="H79" s="83"/>
      <c r="I79" s="68"/>
      <c r="J79" s="68"/>
      <c r="K79" s="68"/>
      <c r="L79" s="68"/>
      <c r="M79" s="68"/>
      <c r="N79" s="215"/>
      <c r="P79" s="216"/>
      <c r="X79" s="84"/>
      <c r="Y79" s="84"/>
      <c r="Z79" s="217"/>
    </row>
    <row r="80" spans="2:26" x14ac:dyDescent="0.2">
      <c r="B80" s="213"/>
      <c r="C80" s="69"/>
      <c r="D80" s="68"/>
      <c r="E80" s="68"/>
      <c r="F80" s="68"/>
      <c r="G80" s="68"/>
      <c r="H80" s="83"/>
      <c r="I80" s="68"/>
      <c r="J80" s="68"/>
      <c r="K80" s="68"/>
      <c r="L80" s="68"/>
      <c r="M80" s="68"/>
      <c r="N80" s="215"/>
      <c r="P80" s="216"/>
      <c r="T80" s="998"/>
      <c r="U80" s="964"/>
      <c r="X80" s="84"/>
      <c r="Y80" s="84"/>
      <c r="Z80" s="217"/>
    </row>
    <row r="81" spans="1:26" x14ac:dyDescent="0.2">
      <c r="B81" s="213"/>
      <c r="C81" s="69"/>
      <c r="D81" s="68"/>
      <c r="E81" s="68"/>
      <c r="F81" s="68"/>
      <c r="G81" s="68"/>
      <c r="H81" s="83"/>
      <c r="I81" s="68"/>
      <c r="J81" s="68"/>
      <c r="K81" s="68"/>
      <c r="L81" s="68"/>
      <c r="M81" s="68"/>
      <c r="N81" s="215"/>
      <c r="P81" s="216"/>
      <c r="T81" s="964"/>
      <c r="U81" s="964"/>
      <c r="X81" s="84"/>
      <c r="Y81" s="84"/>
      <c r="Z81" s="217"/>
    </row>
    <row r="82" spans="1:26" x14ac:dyDescent="0.2">
      <c r="B82" s="213"/>
      <c r="C82" s="69"/>
      <c r="D82" s="68"/>
      <c r="E82" s="68"/>
      <c r="F82" s="68"/>
      <c r="G82" s="68"/>
      <c r="H82" s="83"/>
      <c r="I82" s="68"/>
      <c r="J82" s="68"/>
      <c r="K82" s="68"/>
      <c r="L82" s="68"/>
      <c r="M82" s="68"/>
      <c r="N82" s="215"/>
      <c r="P82" s="216"/>
      <c r="X82" s="84"/>
      <c r="Y82" s="84"/>
      <c r="Z82" s="217"/>
    </row>
    <row r="83" spans="1:26" x14ac:dyDescent="0.2">
      <c r="B83" s="213"/>
      <c r="C83" s="69"/>
      <c r="D83" s="68"/>
      <c r="E83" s="68"/>
      <c r="F83" s="68"/>
      <c r="G83" s="68"/>
      <c r="H83" s="83"/>
      <c r="I83" s="68"/>
      <c r="J83" s="68"/>
      <c r="K83" s="68"/>
      <c r="L83" s="68"/>
      <c r="M83" s="68"/>
      <c r="N83" s="215"/>
      <c r="P83" s="216"/>
      <c r="X83" s="84"/>
      <c r="Y83" s="84"/>
      <c r="Z83" s="217"/>
    </row>
    <row r="84" spans="1:26" ht="16.5" customHeight="1" x14ac:dyDescent="0.25">
      <c r="B84" s="213"/>
      <c r="C84" s="69"/>
      <c r="D84" s="68"/>
      <c r="E84" s="68"/>
      <c r="F84" s="68"/>
      <c r="G84" s="68"/>
      <c r="H84" s="83"/>
      <c r="I84" s="68"/>
      <c r="J84" s="68"/>
      <c r="K84" s="68"/>
      <c r="L84" s="68"/>
      <c r="M84" s="68"/>
      <c r="N84" s="215"/>
      <c r="P84" s="216"/>
      <c r="S84" s="374"/>
      <c r="T84" s="374"/>
      <c r="X84" s="84"/>
      <c r="Y84" s="84"/>
      <c r="Z84" s="217"/>
    </row>
    <row r="85" spans="1:26" ht="12.75" customHeight="1" x14ac:dyDescent="0.25">
      <c r="B85" s="216"/>
      <c r="N85" s="217"/>
      <c r="P85" s="216"/>
      <c r="S85" s="374"/>
      <c r="T85" s="374"/>
      <c r="X85" s="82"/>
      <c r="Y85" s="85"/>
      <c r="Z85" s="217"/>
    </row>
    <row r="86" spans="1:26" ht="12.75" customHeight="1" x14ac:dyDescent="0.2">
      <c r="B86" s="218"/>
      <c r="C86" s="219"/>
      <c r="D86" s="219"/>
      <c r="E86" s="219"/>
      <c r="F86" s="219"/>
      <c r="G86" s="219"/>
      <c r="H86" s="219"/>
      <c r="I86" s="219"/>
      <c r="J86" s="219"/>
      <c r="K86" s="219"/>
      <c r="L86" s="219"/>
      <c r="M86" s="219"/>
      <c r="N86" s="220"/>
      <c r="P86" s="218"/>
      <c r="Q86" s="219"/>
      <c r="R86" s="219"/>
      <c r="S86" s="219"/>
      <c r="T86" s="219"/>
      <c r="U86" s="219"/>
      <c r="V86" s="219"/>
      <c r="W86" s="219"/>
      <c r="X86" s="219"/>
      <c r="Y86" s="219"/>
      <c r="Z86" s="220"/>
    </row>
    <row r="88" spans="1:26" x14ac:dyDescent="0.2">
      <c r="B88" s="221"/>
      <c r="C88" s="210"/>
      <c r="D88" s="210"/>
      <c r="E88" s="210"/>
      <c r="F88" s="210"/>
      <c r="G88" s="210"/>
      <c r="H88" s="222"/>
      <c r="I88" s="222"/>
      <c r="J88" s="222"/>
      <c r="K88" s="222"/>
      <c r="L88" s="222"/>
      <c r="M88" s="222"/>
      <c r="N88" s="222"/>
      <c r="O88" s="222"/>
      <c r="P88" s="222"/>
      <c r="Q88" s="222"/>
      <c r="R88" s="222"/>
      <c r="S88" s="222"/>
      <c r="T88" s="222"/>
      <c r="U88" s="222"/>
      <c r="V88" s="222"/>
      <c r="W88" s="210"/>
      <c r="X88" s="210"/>
      <c r="Y88" s="210"/>
      <c r="Z88" s="223"/>
    </row>
    <row r="89" spans="1:26" x14ac:dyDescent="0.2">
      <c r="B89" s="216"/>
      <c r="C89" s="946"/>
      <c r="D89" s="946"/>
      <c r="E89" s="946"/>
      <c r="F89" s="946"/>
      <c r="H89" s="946"/>
      <c r="I89" s="946"/>
      <c r="J89" s="946"/>
      <c r="K89" s="946"/>
      <c r="M89" s="946"/>
      <c r="N89" s="946"/>
      <c r="O89" s="946"/>
      <c r="P89" s="946"/>
      <c r="R89" s="946"/>
      <c r="S89" s="946"/>
      <c r="T89" s="946"/>
      <c r="W89" s="946"/>
      <c r="X89" s="946"/>
      <c r="Y89" s="946"/>
      <c r="Z89" s="224"/>
    </row>
    <row r="90" spans="1:26" x14ac:dyDescent="0.2">
      <c r="B90" s="216"/>
      <c r="Z90" s="217"/>
    </row>
    <row r="91" spans="1:26" x14ac:dyDescent="0.2">
      <c r="B91" s="216"/>
      <c r="Z91" s="217"/>
    </row>
    <row r="92" spans="1:26" x14ac:dyDescent="0.2">
      <c r="B92" s="216"/>
      <c r="Z92" s="217"/>
    </row>
    <row r="93" spans="1:26" s="67" customFormat="1" ht="11.45" customHeight="1" x14ac:dyDescent="0.2">
      <c r="B93" s="226"/>
      <c r="C93" s="858"/>
      <c r="D93" s="858"/>
      <c r="E93" s="858"/>
      <c r="F93" s="858"/>
      <c r="H93" s="858"/>
      <c r="I93" s="858"/>
      <c r="J93" s="858"/>
      <c r="K93" s="858"/>
      <c r="M93" s="858"/>
      <c r="N93" s="858"/>
      <c r="O93" s="858"/>
      <c r="P93" s="858"/>
      <c r="R93" s="858"/>
      <c r="S93" s="858"/>
      <c r="T93" s="858"/>
      <c r="W93" s="858"/>
      <c r="X93" s="858"/>
      <c r="Y93" s="858"/>
      <c r="Z93" s="227"/>
    </row>
    <row r="94" spans="1:26" ht="56.25" customHeight="1" x14ac:dyDescent="0.2">
      <c r="B94" s="228"/>
      <c r="C94" s="229"/>
      <c r="D94" s="229"/>
      <c r="E94" s="229"/>
      <c r="F94" s="229"/>
      <c r="G94" s="229"/>
      <c r="H94" s="219"/>
      <c r="I94" s="219"/>
      <c r="J94" s="219"/>
      <c r="K94" s="219"/>
      <c r="L94" s="219"/>
      <c r="M94" s="219"/>
      <c r="N94" s="219"/>
      <c r="O94" s="219"/>
      <c r="P94" s="219"/>
      <c r="Q94" s="219"/>
      <c r="R94" s="219"/>
      <c r="S94" s="219"/>
      <c r="T94" s="219"/>
      <c r="U94" s="219"/>
      <c r="V94" s="219"/>
      <c r="W94" s="229"/>
      <c r="X94" s="229"/>
      <c r="Y94" s="229"/>
      <c r="Z94" s="230"/>
    </row>
    <row r="96" spans="1:26" x14ac:dyDescent="0.2">
      <c r="A96" s="66"/>
    </row>
  </sheetData>
  <mergeCells count="61">
    <mergeCell ref="C93:F93"/>
    <mergeCell ref="H93:K93"/>
    <mergeCell ref="M93:P93"/>
    <mergeCell ref="R93:T93"/>
    <mergeCell ref="W93:Y93"/>
    <mergeCell ref="P36:Z36"/>
    <mergeCell ref="T80:U81"/>
    <mergeCell ref="C89:F89"/>
    <mergeCell ref="H89:K89"/>
    <mergeCell ref="M89:P89"/>
    <mergeCell ref="R89:T89"/>
    <mergeCell ref="W89:Y89"/>
    <mergeCell ref="V30:W30"/>
    <mergeCell ref="Y30:Z30"/>
    <mergeCell ref="V31:W31"/>
    <mergeCell ref="Y31:Z31"/>
    <mergeCell ref="V32:W32"/>
    <mergeCell ref="Y32:Z32"/>
    <mergeCell ref="V27:W27"/>
    <mergeCell ref="Y27:Z27"/>
    <mergeCell ref="V28:W28"/>
    <mergeCell ref="Y28:Z28"/>
    <mergeCell ref="V29:W29"/>
    <mergeCell ref="Y29:Z29"/>
    <mergeCell ref="Y24:Z24"/>
    <mergeCell ref="V25:W25"/>
    <mergeCell ref="Y25:Z25"/>
    <mergeCell ref="V26:W26"/>
    <mergeCell ref="Y26:Z26"/>
    <mergeCell ref="B21:N21"/>
    <mergeCell ref="V21:W21"/>
    <mergeCell ref="Y21:Z21"/>
    <mergeCell ref="B14:C19"/>
    <mergeCell ref="D14:N19"/>
    <mergeCell ref="V14:W14"/>
    <mergeCell ref="X14:X31"/>
    <mergeCell ref="Y14:Z14"/>
    <mergeCell ref="P15:T15"/>
    <mergeCell ref="V15:W15"/>
    <mergeCell ref="Y15:Z15"/>
    <mergeCell ref="V16:W16"/>
    <mergeCell ref="Y16:Z16"/>
    <mergeCell ref="V23:W23"/>
    <mergeCell ref="Y23:Z23"/>
    <mergeCell ref="V24:W24"/>
    <mergeCell ref="Y22:Z22"/>
    <mergeCell ref="V17:W17"/>
    <mergeCell ref="Y17:Z17"/>
    <mergeCell ref="V18:W18"/>
    <mergeCell ref="Y18:Z18"/>
    <mergeCell ref="V19:W19"/>
    <mergeCell ref="Y19:Z19"/>
    <mergeCell ref="V20:W20"/>
    <mergeCell ref="Y20:Z20"/>
    <mergeCell ref="B11:N11"/>
    <mergeCell ref="P11:Z11"/>
    <mergeCell ref="B13:C13"/>
    <mergeCell ref="D13:N13"/>
    <mergeCell ref="P13:T13"/>
    <mergeCell ref="V13:W13"/>
    <mergeCell ref="Y13:Z13"/>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592A7-CB5B-41D1-A6C3-12BF574AF9DB}">
  <sheetPr>
    <tabColor rgb="FF00B0F0"/>
    <pageSetUpPr fitToPage="1"/>
  </sheetPr>
  <dimension ref="A1:AB102"/>
  <sheetViews>
    <sheetView showGridLines="0" view="pageBreakPreview" topLeftCell="A27" zoomScale="40" zoomScaleNormal="40" zoomScaleSheetLayoutView="40"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15"/>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15"/>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CAFA0-4B1F-4FE6-A60E-72882C97B64A}">
  <sheetPr>
    <tabColor rgb="FF00B0F0"/>
    <pageSetUpPr fitToPage="1"/>
  </sheetPr>
  <dimension ref="A1:AB102"/>
  <sheetViews>
    <sheetView showGridLines="0" view="pageBreakPreview" zoomScale="30" zoomScaleNormal="40" zoomScaleSheetLayoutView="30" workbookViewId="0">
      <selection activeCell="D6" sqref="D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15"/>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15"/>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554</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554</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323</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C38CB-FB18-401C-A49A-E2AFC7762023}">
  <sheetPr>
    <tabColor rgb="FF00B0F0"/>
    <pageSetUpPr fitToPage="1"/>
  </sheetPr>
  <dimension ref="A1:AB96"/>
  <sheetViews>
    <sheetView showGridLines="0" view="pageBreakPreview" zoomScale="40" zoomScaleNormal="40" zoomScaleSheetLayoutView="40" workbookViewId="0">
      <selection activeCell="T5" sqref="T5"/>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0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0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'[7]03 Desglose'!$C$6</f>
        <v xml:space="preserve">SUMMYT </v>
      </c>
      <c r="E5" s="296"/>
      <c r="F5" s="296"/>
      <c r="G5" s="297"/>
      <c r="H5" s="298"/>
      <c r="I5" s="284"/>
      <c r="J5" s="284"/>
      <c r="K5" s="296"/>
      <c r="L5" s="298"/>
      <c r="M5" s="298"/>
      <c r="N5" s="290"/>
      <c r="O5" s="299"/>
      <c r="P5" s="299"/>
      <c r="Q5" s="284"/>
      <c r="R5" s="284"/>
      <c r="S5" s="290" t="s">
        <v>33</v>
      </c>
      <c r="T5" s="300" t="s">
        <v>659</v>
      </c>
      <c r="U5" s="298"/>
      <c r="V5" s="298"/>
      <c r="W5" s="290" t="s">
        <v>84</v>
      </c>
      <c r="X5" s="297"/>
      <c r="Y5" s="298"/>
      <c r="Z5" s="301"/>
    </row>
    <row r="6" spans="1:28" ht="15" x14ac:dyDescent="0.2">
      <c r="B6" s="295" t="s">
        <v>35</v>
      </c>
      <c r="C6" s="296"/>
      <c r="D6" s="297" t="str">
        <f>'[7]03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659</v>
      </c>
      <c r="U6" s="298"/>
      <c r="V6" s="298"/>
      <c r="W6" s="303" t="s">
        <v>37</v>
      </c>
      <c r="X6" s="304"/>
      <c r="Y6" s="298"/>
      <c r="Z6" s="301"/>
    </row>
    <row r="7" spans="1:28" ht="15" x14ac:dyDescent="0.2">
      <c r="B7" s="295" t="s">
        <v>38</v>
      </c>
      <c r="C7" s="296"/>
      <c r="D7" s="297" t="str">
        <f>'[7]03 Desglose'!$C$8</f>
        <v>GRUPO DAGS S.A. DE C.V.</v>
      </c>
      <c r="E7" s="296"/>
      <c r="F7" s="296"/>
      <c r="G7" s="302"/>
      <c r="H7" s="298"/>
      <c r="I7" s="284"/>
      <c r="J7" s="284"/>
      <c r="K7" s="296"/>
      <c r="L7" s="298"/>
      <c r="M7" s="298"/>
      <c r="N7" s="290"/>
      <c r="O7" s="299"/>
      <c r="P7" s="299"/>
      <c r="Q7" s="284"/>
      <c r="R7" s="284"/>
      <c r="S7" s="290" t="s">
        <v>39</v>
      </c>
      <c r="T7" s="300" t="str">
        <f>'[7]03 Desglose'!$H$8</f>
        <v>NORMAL</v>
      </c>
      <c r="U7" s="298"/>
      <c r="V7" s="298"/>
      <c r="W7" s="290" t="s">
        <v>40</v>
      </c>
      <c r="X7" s="304">
        <f>'03 Desglose f'!CF8</f>
        <v>45986</v>
      </c>
      <c r="Y7" s="298"/>
      <c r="Z7" s="301"/>
    </row>
    <row r="8" spans="1:28" ht="15" x14ac:dyDescent="0.2">
      <c r="B8" s="305" t="s">
        <v>41</v>
      </c>
      <c r="C8" s="298"/>
      <c r="D8" s="297" t="str">
        <f>'[7]03 Desglose'!$C$9</f>
        <v xml:space="preserve">CIMENTACIÓN Y ESTRUCTURA </v>
      </c>
      <c r="E8" s="298"/>
      <c r="F8" s="298"/>
      <c r="G8" s="298"/>
      <c r="H8" s="306"/>
      <c r="I8" s="298"/>
      <c r="J8" s="298"/>
      <c r="K8" s="298"/>
      <c r="L8" s="298"/>
      <c r="M8" s="298"/>
      <c r="N8" s="298"/>
      <c r="O8" s="298"/>
      <c r="P8" s="298"/>
      <c r="Q8" s="290"/>
      <c r="R8" s="284"/>
      <c r="S8" s="303" t="s">
        <v>42</v>
      </c>
      <c r="T8" s="300" t="str">
        <f>'[7]03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 x14ac:dyDescent="0.25">
      <c r="B11" s="973" t="s">
        <v>82</v>
      </c>
      <c r="C11" s="974"/>
      <c r="D11" s="974"/>
      <c r="E11" s="974"/>
      <c r="F11" s="974"/>
      <c r="G11" s="974"/>
      <c r="H11" s="974"/>
      <c r="I11" s="974"/>
      <c r="J11" s="974"/>
      <c r="K11" s="974"/>
      <c r="L11" s="974"/>
      <c r="M11" s="974"/>
      <c r="N11" s="975"/>
      <c r="P11" s="1005" t="s">
        <v>81</v>
      </c>
      <c r="Q11" s="1006"/>
      <c r="R11" s="1006"/>
      <c r="S11" s="1006"/>
      <c r="T11" s="1006"/>
      <c r="U11" s="1006"/>
      <c r="V11" s="1006"/>
      <c r="W11" s="1006"/>
      <c r="X11" s="1006"/>
      <c r="Y11" s="1006"/>
      <c r="Z11" s="1007"/>
    </row>
    <row r="12" spans="1:28" ht="14.25" x14ac:dyDescent="0.2">
      <c r="B12" s="216"/>
      <c r="D12" s="341"/>
      <c r="E12" s="342"/>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1035" t="s">
        <v>226</v>
      </c>
      <c r="Q13" s="1063"/>
      <c r="R13" s="1063"/>
      <c r="S13" s="1063"/>
      <c r="T13" s="1036"/>
      <c r="U13" s="809" t="s">
        <v>65</v>
      </c>
      <c r="V13" s="981" t="s">
        <v>58</v>
      </c>
      <c r="W13" s="981"/>
      <c r="X13" s="809" t="s">
        <v>67</v>
      </c>
      <c r="Y13" s="981" t="s">
        <v>78</v>
      </c>
      <c r="Z13" s="981"/>
    </row>
    <row r="14" spans="1:28" ht="14.25" customHeight="1" x14ac:dyDescent="0.2">
      <c r="B14" s="950" t="s">
        <v>256</v>
      </c>
      <c r="C14" s="951"/>
      <c r="D14" s="956" t="s">
        <v>208</v>
      </c>
      <c r="E14" s="956"/>
      <c r="F14" s="956"/>
      <c r="G14" s="956"/>
      <c r="H14" s="956"/>
      <c r="I14" s="956"/>
      <c r="J14" s="956"/>
      <c r="K14" s="956"/>
      <c r="L14" s="956"/>
      <c r="M14" s="956"/>
      <c r="N14" s="956"/>
      <c r="P14" s="286"/>
      <c r="Q14" s="807"/>
      <c r="R14" s="807"/>
      <c r="S14" s="807"/>
      <c r="T14" s="807"/>
      <c r="U14" s="807"/>
      <c r="V14" s="957"/>
      <c r="W14" s="957"/>
      <c r="X14" s="1055" t="s">
        <v>267</v>
      </c>
      <c r="Y14" s="957"/>
      <c r="Z14" s="957"/>
    </row>
    <row r="15" spans="1:28" ht="19.899999999999999" customHeight="1" x14ac:dyDescent="0.25">
      <c r="B15" s="952"/>
      <c r="C15" s="953"/>
      <c r="D15" s="956"/>
      <c r="E15" s="956"/>
      <c r="F15" s="956"/>
      <c r="G15" s="956"/>
      <c r="H15" s="956"/>
      <c r="I15" s="956"/>
      <c r="J15" s="956"/>
      <c r="K15" s="956"/>
      <c r="L15" s="956"/>
      <c r="M15" s="956"/>
      <c r="N15" s="956"/>
      <c r="O15" s="70"/>
      <c r="P15" s="1118"/>
      <c r="Q15" s="1119"/>
      <c r="R15" s="1119"/>
      <c r="S15" s="1119"/>
      <c r="T15" s="1120"/>
      <c r="U15" s="808"/>
      <c r="V15" s="1061"/>
      <c r="W15" s="1061"/>
      <c r="X15" s="1056"/>
      <c r="Y15" s="1062"/>
      <c r="Z15" s="1062"/>
    </row>
    <row r="16" spans="1:28" ht="15" customHeight="1" x14ac:dyDescent="0.25">
      <c r="B16" s="952"/>
      <c r="C16" s="953"/>
      <c r="D16" s="956"/>
      <c r="E16" s="956"/>
      <c r="F16" s="956"/>
      <c r="G16" s="956"/>
      <c r="H16" s="956"/>
      <c r="I16" s="956"/>
      <c r="J16" s="956"/>
      <c r="K16" s="956"/>
      <c r="L16" s="956"/>
      <c r="M16" s="956"/>
      <c r="N16" s="956"/>
      <c r="O16" s="70"/>
      <c r="P16" s="501"/>
      <c r="Q16" s="810"/>
      <c r="R16" s="810"/>
      <c r="S16" s="810"/>
      <c r="T16" s="810"/>
      <c r="U16" s="810"/>
      <c r="V16" s="1061"/>
      <c r="W16" s="1061"/>
      <c r="X16" s="1056"/>
      <c r="Y16" s="957"/>
      <c r="Z16" s="957"/>
    </row>
    <row r="17" spans="2:26" ht="21" customHeight="1" x14ac:dyDescent="0.25">
      <c r="B17" s="952"/>
      <c r="C17" s="953"/>
      <c r="D17" s="956"/>
      <c r="E17" s="956"/>
      <c r="F17" s="956"/>
      <c r="G17" s="956"/>
      <c r="H17" s="956"/>
      <c r="I17" s="956"/>
      <c r="J17" s="956"/>
      <c r="K17" s="956"/>
      <c r="L17" s="956"/>
      <c r="M17" s="956"/>
      <c r="N17" s="956"/>
      <c r="O17" s="70"/>
      <c r="P17" s="501"/>
      <c r="Q17" s="503"/>
      <c r="R17" s="504"/>
      <c r="S17" s="505"/>
      <c r="T17" s="506"/>
      <c r="U17" s="507" t="s">
        <v>350</v>
      </c>
      <c r="V17" s="1121">
        <v>0.95</v>
      </c>
      <c r="W17" s="1122"/>
      <c r="X17" s="1056"/>
      <c r="Y17" s="1123" t="s">
        <v>268</v>
      </c>
      <c r="Z17" s="1123"/>
    </row>
    <row r="18" spans="2:26" ht="15" customHeight="1" x14ac:dyDescent="0.2">
      <c r="B18" s="952"/>
      <c r="C18" s="953"/>
      <c r="D18" s="956"/>
      <c r="E18" s="956"/>
      <c r="F18" s="956"/>
      <c r="G18" s="956"/>
      <c r="H18" s="956"/>
      <c r="I18" s="956"/>
      <c r="J18" s="956"/>
      <c r="K18" s="956"/>
      <c r="L18" s="956"/>
      <c r="M18" s="956"/>
      <c r="N18" s="956"/>
      <c r="O18" s="70"/>
      <c r="P18" s="287"/>
      <c r="Q18" s="807"/>
      <c r="R18" s="807"/>
      <c r="S18" s="508"/>
      <c r="T18" s="508"/>
      <c r="U18" s="807"/>
      <c r="V18" s="1124"/>
      <c r="W18" s="1124"/>
      <c r="X18" s="1056"/>
      <c r="Y18" s="957"/>
      <c r="Z18" s="957"/>
    </row>
    <row r="19" spans="2:26" ht="19.149999999999999" customHeight="1" x14ac:dyDescent="0.25">
      <c r="B19" s="954"/>
      <c r="C19" s="955"/>
      <c r="D19" s="956"/>
      <c r="E19" s="956"/>
      <c r="F19" s="956"/>
      <c r="G19" s="956"/>
      <c r="H19" s="956"/>
      <c r="I19" s="956"/>
      <c r="J19" s="956"/>
      <c r="K19" s="956"/>
      <c r="L19" s="956"/>
      <c r="M19" s="956"/>
      <c r="N19" s="956"/>
      <c r="O19" s="70"/>
      <c r="P19" s="287"/>
      <c r="Q19" s="807"/>
      <c r="R19" s="807"/>
      <c r="S19" s="807"/>
      <c r="T19" s="807"/>
      <c r="U19" s="811"/>
      <c r="V19" s="1112"/>
      <c r="W19" s="1113"/>
      <c r="X19" s="1056"/>
      <c r="Y19" s="1125"/>
      <c r="Z19" s="1125"/>
    </row>
    <row r="20" spans="2:26" ht="15.6" customHeight="1" x14ac:dyDescent="0.25">
      <c r="B20" s="231"/>
      <c r="C20" s="69"/>
      <c r="D20" s="68"/>
      <c r="E20" s="68"/>
      <c r="F20" s="68"/>
      <c r="G20" s="68"/>
      <c r="H20" s="83"/>
      <c r="I20" s="68"/>
      <c r="J20" s="68"/>
      <c r="K20" s="70"/>
      <c r="L20" s="70"/>
      <c r="M20" s="70"/>
      <c r="N20" s="214"/>
      <c r="O20" s="70"/>
      <c r="P20" s="287"/>
      <c r="Q20" s="807"/>
      <c r="R20" s="807"/>
      <c r="S20" s="807"/>
      <c r="T20" s="807"/>
      <c r="U20" s="807"/>
      <c r="V20" s="1025"/>
      <c r="W20" s="957"/>
      <c r="X20" s="1056"/>
      <c r="Y20" s="1113"/>
      <c r="Z20" s="1113"/>
    </row>
    <row r="21" spans="2:26" ht="15.75" x14ac:dyDescent="0.25">
      <c r="B21" s="947" t="s">
        <v>77</v>
      </c>
      <c r="C21" s="948"/>
      <c r="D21" s="948"/>
      <c r="E21" s="948"/>
      <c r="F21" s="948"/>
      <c r="G21" s="948"/>
      <c r="H21" s="948"/>
      <c r="I21" s="948"/>
      <c r="J21" s="948"/>
      <c r="K21" s="948"/>
      <c r="L21" s="948"/>
      <c r="M21" s="948"/>
      <c r="N21" s="949"/>
      <c r="O21" s="70"/>
      <c r="P21" s="287"/>
      <c r="Q21" s="807"/>
      <c r="R21" s="807"/>
      <c r="S21" s="807"/>
      <c r="T21" s="807"/>
      <c r="U21" s="807"/>
      <c r="V21" s="957"/>
      <c r="W21" s="957"/>
      <c r="X21" s="1056"/>
      <c r="Y21" s="957"/>
      <c r="Z21" s="957"/>
    </row>
    <row r="22" spans="2:26" ht="14.25" x14ac:dyDescent="0.2">
      <c r="B22" s="213"/>
      <c r="C22" s="69"/>
      <c r="D22" s="68"/>
      <c r="E22" s="68"/>
      <c r="F22" s="68"/>
      <c r="G22" s="68"/>
      <c r="H22" s="83"/>
      <c r="I22" s="68"/>
      <c r="J22" s="68"/>
      <c r="K22" s="70"/>
      <c r="L22" s="70"/>
      <c r="M22" s="70"/>
      <c r="N22" s="214"/>
      <c r="O22" s="70"/>
      <c r="P22" s="287"/>
      <c r="Q22" s="807"/>
      <c r="R22" s="807"/>
      <c r="S22" s="807"/>
      <c r="T22" s="807"/>
      <c r="U22" s="807"/>
      <c r="X22" s="1056"/>
      <c r="Y22" s="957"/>
      <c r="Z22" s="957"/>
    </row>
    <row r="23" spans="2:26" ht="14.25" x14ac:dyDescent="0.2">
      <c r="B23" s="213"/>
      <c r="C23" s="69"/>
      <c r="D23" s="68"/>
      <c r="E23" s="68"/>
      <c r="F23" s="68"/>
      <c r="G23" s="68"/>
      <c r="H23" s="83"/>
      <c r="I23" s="68"/>
      <c r="J23" s="68"/>
      <c r="K23" s="70"/>
      <c r="L23" s="70"/>
      <c r="M23" s="70"/>
      <c r="N23" s="214"/>
      <c r="O23" s="70"/>
      <c r="P23" s="287"/>
      <c r="Q23" s="807"/>
      <c r="R23" s="807"/>
      <c r="S23" s="807"/>
      <c r="T23" s="807"/>
      <c r="U23" s="807"/>
      <c r="V23" s="957"/>
      <c r="W23" s="957"/>
      <c r="X23" s="1056"/>
      <c r="Y23" s="957"/>
      <c r="Z23" s="957"/>
    </row>
    <row r="24" spans="2:26" ht="14.25" x14ac:dyDescent="0.2">
      <c r="B24" s="213"/>
      <c r="C24" s="69"/>
      <c r="D24" s="68"/>
      <c r="E24" s="68"/>
      <c r="F24" s="68"/>
      <c r="G24" s="68"/>
      <c r="H24" s="83"/>
      <c r="I24" s="68"/>
      <c r="J24" s="68"/>
      <c r="K24" s="70"/>
      <c r="L24" s="70"/>
      <c r="M24" s="70"/>
      <c r="N24" s="214"/>
      <c r="O24" s="70"/>
      <c r="P24" s="287"/>
      <c r="Q24" s="807"/>
      <c r="R24" s="807"/>
      <c r="S24" s="807"/>
      <c r="T24" s="807"/>
      <c r="U24" s="807"/>
      <c r="V24" s="957"/>
      <c r="W24" s="957"/>
      <c r="X24" s="1056"/>
      <c r="Y24" s="957"/>
      <c r="Z24" s="957"/>
    </row>
    <row r="25" spans="2:26" ht="14.25" x14ac:dyDescent="0.2">
      <c r="B25" s="213"/>
      <c r="C25" s="69"/>
      <c r="D25" s="68"/>
      <c r="E25" s="68"/>
      <c r="F25" s="68"/>
      <c r="G25" s="68"/>
      <c r="H25" s="83"/>
      <c r="I25" s="68"/>
      <c r="J25" s="68"/>
      <c r="K25" s="70"/>
      <c r="L25" s="70"/>
      <c r="M25" s="70"/>
      <c r="N25" s="214"/>
      <c r="O25" s="70"/>
      <c r="P25" s="287"/>
      <c r="Q25" s="807"/>
      <c r="R25" s="807"/>
      <c r="S25" s="807"/>
      <c r="T25" s="807"/>
      <c r="U25" s="807"/>
      <c r="V25" s="957"/>
      <c r="W25" s="957"/>
      <c r="X25" s="1056"/>
      <c r="Y25" s="957"/>
      <c r="Z25" s="957"/>
    </row>
    <row r="26" spans="2:26" ht="14.25" x14ac:dyDescent="0.2">
      <c r="B26" s="213"/>
      <c r="C26" s="69"/>
      <c r="D26" s="68"/>
      <c r="E26" s="68"/>
      <c r="F26" s="68"/>
      <c r="G26" s="68"/>
      <c r="H26" s="83"/>
      <c r="I26" s="68"/>
      <c r="J26" s="68"/>
      <c r="K26" s="70"/>
      <c r="L26" s="70"/>
      <c r="M26" s="70"/>
      <c r="N26" s="214"/>
      <c r="O26" s="70"/>
      <c r="P26" s="287"/>
      <c r="Q26" s="807"/>
      <c r="R26" s="807"/>
      <c r="S26" s="807"/>
      <c r="T26" s="807"/>
      <c r="U26" s="807"/>
      <c r="V26" s="957"/>
      <c r="W26" s="957"/>
      <c r="X26" s="1056"/>
      <c r="Y26" s="957"/>
      <c r="Z26" s="957"/>
    </row>
    <row r="27" spans="2:26" ht="14.25" x14ac:dyDescent="0.2">
      <c r="B27" s="213"/>
      <c r="C27" s="69"/>
      <c r="D27" s="68"/>
      <c r="E27" s="68"/>
      <c r="F27" s="68"/>
      <c r="G27" s="68"/>
      <c r="H27" s="83"/>
      <c r="I27" s="68"/>
      <c r="J27" s="68"/>
      <c r="K27" s="70"/>
      <c r="L27" s="70"/>
      <c r="M27" s="70"/>
      <c r="N27" s="214"/>
      <c r="O27" s="70"/>
      <c r="P27" s="287"/>
      <c r="Q27" s="807"/>
      <c r="R27" s="807"/>
      <c r="S27" s="807"/>
      <c r="T27" s="807"/>
      <c r="U27" s="807"/>
      <c r="V27" s="957"/>
      <c r="W27" s="957"/>
      <c r="X27" s="1056"/>
      <c r="Y27" s="957"/>
      <c r="Z27" s="957"/>
    </row>
    <row r="28" spans="2:26" ht="14.25" x14ac:dyDescent="0.2">
      <c r="B28" s="213"/>
      <c r="C28" s="69"/>
      <c r="D28" s="68"/>
      <c r="E28" s="68"/>
      <c r="F28" s="68"/>
      <c r="G28" s="68"/>
      <c r="H28" s="83"/>
      <c r="I28" s="68"/>
      <c r="J28" s="68"/>
      <c r="K28" s="70"/>
      <c r="L28" s="70"/>
      <c r="M28" s="70"/>
      <c r="N28" s="214"/>
      <c r="O28" s="70"/>
      <c r="P28" s="287"/>
      <c r="Q28" s="807"/>
      <c r="R28" s="807"/>
      <c r="S28" s="807"/>
      <c r="T28" s="807"/>
      <c r="U28" s="807"/>
      <c r="V28" s="957"/>
      <c r="W28" s="957"/>
      <c r="X28" s="1056"/>
      <c r="Y28" s="957"/>
      <c r="Z28" s="957"/>
    </row>
    <row r="29" spans="2:26" ht="14.25" x14ac:dyDescent="0.2">
      <c r="B29" s="213"/>
      <c r="C29" s="69"/>
      <c r="D29" s="68"/>
      <c r="E29" s="68"/>
      <c r="F29" s="68"/>
      <c r="G29" s="68"/>
      <c r="H29" s="83"/>
      <c r="I29" s="68"/>
      <c r="J29" s="68"/>
      <c r="K29" s="70"/>
      <c r="L29" s="70"/>
      <c r="M29" s="70"/>
      <c r="N29" s="214"/>
      <c r="O29" s="70"/>
      <c r="P29" s="287"/>
      <c r="Q29" s="807"/>
      <c r="R29" s="807"/>
      <c r="S29" s="807"/>
      <c r="T29" s="807"/>
      <c r="U29" s="807"/>
      <c r="V29" s="957"/>
      <c r="W29" s="957"/>
      <c r="X29" s="1056"/>
      <c r="Y29" s="957"/>
      <c r="Z29" s="957"/>
    </row>
    <row r="30" spans="2:26" ht="14.25" x14ac:dyDescent="0.2">
      <c r="B30" s="213"/>
      <c r="C30" s="69"/>
      <c r="D30" s="68"/>
      <c r="E30" s="68"/>
      <c r="F30" s="68"/>
      <c r="G30" s="68"/>
      <c r="H30" s="83"/>
      <c r="I30" s="68"/>
      <c r="J30" s="68"/>
      <c r="K30" s="70"/>
      <c r="L30" s="70"/>
      <c r="M30" s="70"/>
      <c r="N30" s="214"/>
      <c r="O30" s="70"/>
      <c r="P30" s="287"/>
      <c r="Q30" s="807"/>
      <c r="R30" s="807"/>
      <c r="S30" s="807"/>
      <c r="T30" s="807"/>
      <c r="U30" s="807"/>
      <c r="V30" s="957"/>
      <c r="W30" s="957"/>
      <c r="X30" s="1056"/>
      <c r="Y30" s="957"/>
      <c r="Z30" s="957"/>
    </row>
    <row r="31" spans="2:26" ht="14.25" x14ac:dyDescent="0.2">
      <c r="B31" s="213"/>
      <c r="C31" s="69"/>
      <c r="D31" s="68"/>
      <c r="E31" s="68"/>
      <c r="F31" s="68"/>
      <c r="G31" s="68"/>
      <c r="H31" s="83"/>
      <c r="I31" s="68"/>
      <c r="J31" s="68"/>
      <c r="K31" s="68"/>
      <c r="L31" s="68"/>
      <c r="M31" s="68"/>
      <c r="N31" s="215"/>
      <c r="P31" s="287"/>
      <c r="Q31" s="807"/>
      <c r="R31" s="807"/>
      <c r="S31" s="807"/>
      <c r="T31" s="807"/>
      <c r="U31" s="807"/>
      <c r="V31" s="957"/>
      <c r="W31" s="957"/>
      <c r="X31" s="1057"/>
      <c r="Y31" s="957"/>
      <c r="Z31" s="957"/>
    </row>
    <row r="32" spans="2:26" ht="18" x14ac:dyDescent="0.25">
      <c r="B32" s="213"/>
      <c r="C32" s="69"/>
      <c r="D32" s="68"/>
      <c r="E32" s="68"/>
      <c r="F32" s="68"/>
      <c r="G32" s="68"/>
      <c r="H32" s="83"/>
      <c r="I32" s="68"/>
      <c r="J32" s="68"/>
      <c r="K32" s="68"/>
      <c r="L32" s="68"/>
      <c r="M32" s="68"/>
      <c r="N32" s="215"/>
      <c r="P32" s="288"/>
      <c r="Q32" s="289"/>
      <c r="R32" s="290"/>
      <c r="S32" s="291"/>
      <c r="T32" s="292"/>
      <c r="U32" s="293" t="s">
        <v>76</v>
      </c>
      <c r="V32" s="958">
        <f>V17</f>
        <v>0.95</v>
      </c>
      <c r="W32" s="958"/>
      <c r="X32" s="294"/>
      <c r="Y32" s="959"/>
      <c r="Z32" s="960"/>
    </row>
    <row r="33" spans="2:26" x14ac:dyDescent="0.2">
      <c r="B33" s="213"/>
      <c r="C33" s="69"/>
      <c r="D33" s="68"/>
      <c r="E33" s="68"/>
      <c r="F33" s="68"/>
      <c r="G33" s="68"/>
      <c r="H33" s="83"/>
      <c r="I33" s="68"/>
      <c r="J33" s="68"/>
      <c r="K33" s="68"/>
      <c r="L33" s="68"/>
      <c r="M33" s="68"/>
      <c r="N33" s="215"/>
      <c r="P33" s="216"/>
      <c r="Z33" s="217"/>
    </row>
    <row r="34" spans="2:26" x14ac:dyDescent="0.2">
      <c r="B34" s="213"/>
      <c r="C34" s="69"/>
      <c r="D34" s="68"/>
      <c r="E34" s="68"/>
      <c r="F34" s="68"/>
      <c r="G34" s="68"/>
      <c r="H34" s="83"/>
      <c r="I34" s="68"/>
      <c r="J34" s="68"/>
      <c r="K34" s="68"/>
      <c r="L34" s="68"/>
      <c r="M34" s="68"/>
      <c r="N34" s="215"/>
      <c r="P34" s="216"/>
      <c r="X34" s="84"/>
      <c r="Y34" s="84"/>
      <c r="Z34" s="217"/>
    </row>
    <row r="35" spans="2:26" x14ac:dyDescent="0.2">
      <c r="B35" s="213"/>
      <c r="C35" s="69"/>
      <c r="D35" s="68"/>
      <c r="E35" s="68"/>
      <c r="F35" s="68"/>
      <c r="G35" s="68"/>
      <c r="H35" s="83"/>
      <c r="I35" s="68"/>
      <c r="J35" s="68"/>
      <c r="K35" s="68"/>
      <c r="L35" s="68"/>
      <c r="M35" s="68"/>
      <c r="N35" s="215"/>
      <c r="P35" s="216"/>
      <c r="X35" s="84"/>
      <c r="Y35" s="84"/>
      <c r="Z35" s="217"/>
    </row>
    <row r="36" spans="2:26" x14ac:dyDescent="0.2">
      <c r="B36" s="213"/>
      <c r="C36" s="69"/>
      <c r="D36" s="68"/>
      <c r="E36" s="68"/>
      <c r="F36" s="68"/>
      <c r="G36" s="68"/>
      <c r="H36" s="83"/>
      <c r="I36" s="68"/>
      <c r="J36" s="68"/>
      <c r="K36" s="68"/>
      <c r="L36" s="68"/>
      <c r="M36" s="68"/>
      <c r="N36" s="215"/>
      <c r="P36" s="999" t="s">
        <v>75</v>
      </c>
      <c r="Q36" s="999"/>
      <c r="R36" s="999"/>
      <c r="S36" s="999"/>
      <c r="T36" s="999"/>
      <c r="U36" s="999"/>
      <c r="V36" s="999"/>
      <c r="W36" s="999"/>
      <c r="X36" s="999"/>
      <c r="Y36" s="999"/>
      <c r="Z36" s="999"/>
    </row>
    <row r="37" spans="2:26"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t="s">
        <v>272</v>
      </c>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x14ac:dyDescent="0.2">
      <c r="B75" s="213"/>
      <c r="C75" s="69"/>
      <c r="D75" s="68"/>
      <c r="E75" s="68"/>
      <c r="F75" s="68"/>
      <c r="G75" s="68"/>
      <c r="H75" s="83"/>
      <c r="I75" s="68"/>
      <c r="J75" s="68"/>
      <c r="K75" s="68"/>
      <c r="L75" s="68"/>
      <c r="M75" s="68"/>
      <c r="N75" s="215"/>
      <c r="P75" s="216"/>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x14ac:dyDescent="0.2">
      <c r="B78" s="213"/>
      <c r="C78" s="69"/>
      <c r="D78" s="68"/>
      <c r="E78" s="68"/>
      <c r="F78" s="68"/>
      <c r="G78" s="68"/>
      <c r="H78" s="83"/>
      <c r="I78" s="68"/>
      <c r="J78" s="68"/>
      <c r="K78" s="68"/>
      <c r="L78" s="68"/>
      <c r="M78" s="68"/>
      <c r="N78" s="215"/>
      <c r="P78" s="216"/>
      <c r="X78" s="84"/>
      <c r="Y78" s="84"/>
      <c r="Z78" s="217"/>
    </row>
    <row r="79" spans="2:26" x14ac:dyDescent="0.2">
      <c r="B79" s="213"/>
      <c r="C79" s="69"/>
      <c r="D79" s="68"/>
      <c r="E79" s="68"/>
      <c r="F79" s="68"/>
      <c r="G79" s="68"/>
      <c r="H79" s="83"/>
      <c r="I79" s="68"/>
      <c r="J79" s="68"/>
      <c r="K79" s="68"/>
      <c r="L79" s="68"/>
      <c r="M79" s="68"/>
      <c r="N79" s="215"/>
      <c r="P79" s="216"/>
      <c r="X79" s="84"/>
      <c r="Y79" s="84"/>
      <c r="Z79" s="217"/>
    </row>
    <row r="80" spans="2:26" x14ac:dyDescent="0.2">
      <c r="B80" s="213"/>
      <c r="C80" s="69"/>
      <c r="D80" s="68"/>
      <c r="E80" s="68"/>
      <c r="F80" s="68"/>
      <c r="G80" s="68"/>
      <c r="H80" s="83"/>
      <c r="I80" s="68"/>
      <c r="J80" s="68"/>
      <c r="K80" s="68"/>
      <c r="L80" s="68"/>
      <c r="M80" s="68"/>
      <c r="N80" s="215"/>
      <c r="P80" s="216"/>
      <c r="T80" s="998"/>
      <c r="U80" s="964"/>
      <c r="X80" s="84"/>
      <c r="Y80" s="84"/>
      <c r="Z80" s="217"/>
    </row>
    <row r="81" spans="1:26" x14ac:dyDescent="0.2">
      <c r="B81" s="213"/>
      <c r="C81" s="69"/>
      <c r="D81" s="68"/>
      <c r="E81" s="68"/>
      <c r="F81" s="68"/>
      <c r="G81" s="68"/>
      <c r="H81" s="83"/>
      <c r="I81" s="68"/>
      <c r="J81" s="68"/>
      <c r="K81" s="68"/>
      <c r="L81" s="68"/>
      <c r="M81" s="68"/>
      <c r="N81" s="215"/>
      <c r="P81" s="216"/>
      <c r="T81" s="964"/>
      <c r="U81" s="964"/>
      <c r="X81" s="84"/>
      <c r="Y81" s="84"/>
      <c r="Z81" s="217"/>
    </row>
    <row r="82" spans="1:26" x14ac:dyDescent="0.2">
      <c r="B82" s="213"/>
      <c r="C82" s="69"/>
      <c r="D82" s="68"/>
      <c r="E82" s="68"/>
      <c r="F82" s="68"/>
      <c r="G82" s="68"/>
      <c r="H82" s="83"/>
      <c r="I82" s="68"/>
      <c r="J82" s="68"/>
      <c r="K82" s="68"/>
      <c r="L82" s="68"/>
      <c r="M82" s="68"/>
      <c r="N82" s="215"/>
      <c r="P82" s="216"/>
      <c r="X82" s="84"/>
      <c r="Y82" s="84"/>
      <c r="Z82" s="217"/>
    </row>
    <row r="83" spans="1:26" x14ac:dyDescent="0.2">
      <c r="B83" s="213"/>
      <c r="C83" s="69"/>
      <c r="D83" s="68"/>
      <c r="E83" s="68"/>
      <c r="F83" s="68"/>
      <c r="G83" s="68"/>
      <c r="H83" s="83"/>
      <c r="I83" s="68"/>
      <c r="J83" s="68"/>
      <c r="K83" s="68"/>
      <c r="L83" s="68"/>
      <c r="M83" s="68"/>
      <c r="N83" s="215"/>
      <c r="P83" s="216"/>
      <c r="X83" s="84"/>
      <c r="Y83" s="84"/>
      <c r="Z83" s="217"/>
    </row>
    <row r="84" spans="1:26" ht="16.5" customHeight="1" x14ac:dyDescent="0.25">
      <c r="B84" s="213"/>
      <c r="C84" s="69"/>
      <c r="D84" s="68"/>
      <c r="E84" s="68"/>
      <c r="F84" s="68"/>
      <c r="G84" s="68"/>
      <c r="H84" s="83"/>
      <c r="I84" s="68"/>
      <c r="J84" s="68"/>
      <c r="K84" s="68"/>
      <c r="L84" s="68"/>
      <c r="M84" s="68"/>
      <c r="N84" s="215"/>
      <c r="P84" s="216"/>
      <c r="S84" s="374"/>
      <c r="T84" s="374"/>
      <c r="X84" s="84"/>
      <c r="Y84" s="84"/>
      <c r="Z84" s="217"/>
    </row>
    <row r="85" spans="1:26" ht="12.75" customHeight="1" x14ac:dyDescent="0.25">
      <c r="B85" s="216"/>
      <c r="N85" s="217"/>
      <c r="P85" s="216"/>
      <c r="S85" s="374"/>
      <c r="T85" s="374"/>
      <c r="X85" s="82"/>
      <c r="Y85" s="85"/>
      <c r="Z85" s="217"/>
    </row>
    <row r="86" spans="1:26" ht="12.75" customHeight="1" x14ac:dyDescent="0.2">
      <c r="B86" s="218"/>
      <c r="C86" s="219"/>
      <c r="D86" s="219"/>
      <c r="E86" s="219"/>
      <c r="F86" s="219"/>
      <c r="G86" s="219"/>
      <c r="H86" s="219"/>
      <c r="I86" s="219"/>
      <c r="J86" s="219"/>
      <c r="K86" s="219"/>
      <c r="L86" s="219"/>
      <c r="M86" s="219"/>
      <c r="N86" s="220"/>
      <c r="P86" s="218"/>
      <c r="Q86" s="219"/>
      <c r="R86" s="219"/>
      <c r="S86" s="219"/>
      <c r="T86" s="219"/>
      <c r="U86" s="219"/>
      <c r="V86" s="219"/>
      <c r="W86" s="219"/>
      <c r="X86" s="219"/>
      <c r="Y86" s="219"/>
      <c r="Z86" s="220"/>
    </row>
    <row r="88" spans="1:26" x14ac:dyDescent="0.2">
      <c r="B88" s="221"/>
      <c r="C88" s="210"/>
      <c r="D88" s="210"/>
      <c r="E88" s="210"/>
      <c r="F88" s="210"/>
      <c r="G88" s="210"/>
      <c r="H88" s="222"/>
      <c r="I88" s="222"/>
      <c r="J88" s="222"/>
      <c r="K88" s="222"/>
      <c r="L88" s="222"/>
      <c r="M88" s="222"/>
      <c r="N88" s="222"/>
      <c r="O88" s="222"/>
      <c r="P88" s="222"/>
      <c r="Q88" s="222"/>
      <c r="R88" s="222"/>
      <c r="S88" s="222"/>
      <c r="T88" s="222"/>
      <c r="U88" s="222"/>
      <c r="V88" s="222"/>
      <c r="W88" s="210"/>
      <c r="X88" s="210"/>
      <c r="Y88" s="210"/>
      <c r="Z88" s="223"/>
    </row>
    <row r="89" spans="1:26" x14ac:dyDescent="0.2">
      <c r="B89" s="216"/>
      <c r="C89" s="946"/>
      <c r="D89" s="946"/>
      <c r="E89" s="946"/>
      <c r="F89" s="946"/>
      <c r="H89" s="946"/>
      <c r="I89" s="946"/>
      <c r="J89" s="946"/>
      <c r="K89" s="946"/>
      <c r="M89" s="946"/>
      <c r="N89" s="946"/>
      <c r="O89" s="946"/>
      <c r="P89" s="946"/>
      <c r="R89" s="946"/>
      <c r="S89" s="946"/>
      <c r="T89" s="946"/>
      <c r="W89" s="946"/>
      <c r="X89" s="946"/>
      <c r="Y89" s="946"/>
      <c r="Z89" s="224"/>
    </row>
    <row r="90" spans="1:26" x14ac:dyDescent="0.2">
      <c r="B90" s="216"/>
      <c r="Z90" s="217"/>
    </row>
    <row r="91" spans="1:26" x14ac:dyDescent="0.2">
      <c r="B91" s="216"/>
      <c r="Z91" s="217"/>
    </row>
    <row r="92" spans="1:26" x14ac:dyDescent="0.2">
      <c r="B92" s="216"/>
      <c r="Z92" s="217"/>
    </row>
    <row r="93" spans="1:26" s="67" customFormat="1" ht="11.45" customHeight="1" x14ac:dyDescent="0.2">
      <c r="B93" s="226"/>
      <c r="C93" s="858"/>
      <c r="D93" s="858"/>
      <c r="E93" s="858"/>
      <c r="F93" s="858"/>
      <c r="H93" s="858"/>
      <c r="I93" s="858"/>
      <c r="J93" s="858"/>
      <c r="K93" s="858"/>
      <c r="M93" s="858"/>
      <c r="N93" s="858"/>
      <c r="O93" s="858"/>
      <c r="P93" s="858"/>
      <c r="R93" s="858"/>
      <c r="S93" s="858"/>
      <c r="T93" s="858"/>
      <c r="W93" s="858"/>
      <c r="X93" s="858"/>
      <c r="Y93" s="858"/>
      <c r="Z93" s="227"/>
    </row>
    <row r="94" spans="1:26" ht="56.25" customHeight="1" x14ac:dyDescent="0.2">
      <c r="B94" s="228"/>
      <c r="C94" s="229"/>
      <c r="D94" s="229"/>
      <c r="E94" s="229"/>
      <c r="F94" s="229"/>
      <c r="G94" s="229"/>
      <c r="H94" s="219"/>
      <c r="I94" s="219"/>
      <c r="J94" s="219"/>
      <c r="K94" s="219"/>
      <c r="L94" s="219"/>
      <c r="M94" s="219"/>
      <c r="N94" s="219"/>
      <c r="O94" s="219"/>
      <c r="P94" s="219"/>
      <c r="Q94" s="219"/>
      <c r="R94" s="219"/>
      <c r="S94" s="219"/>
      <c r="T94" s="219"/>
      <c r="U94" s="219"/>
      <c r="V94" s="219"/>
      <c r="W94" s="229"/>
      <c r="X94" s="229"/>
      <c r="Y94" s="229"/>
      <c r="Z94" s="230"/>
    </row>
    <row r="96" spans="1:26" x14ac:dyDescent="0.2">
      <c r="A96" s="66"/>
    </row>
  </sheetData>
  <mergeCells count="61">
    <mergeCell ref="B11:N11"/>
    <mergeCell ref="P11:Z11"/>
    <mergeCell ref="B13:C13"/>
    <mergeCell ref="D13:N13"/>
    <mergeCell ref="P13:T13"/>
    <mergeCell ref="V13:W13"/>
    <mergeCell ref="Y13:Z13"/>
    <mergeCell ref="Y22:Z22"/>
    <mergeCell ref="V17:W17"/>
    <mergeCell ref="Y17:Z17"/>
    <mergeCell ref="V18:W18"/>
    <mergeCell ref="Y18:Z18"/>
    <mergeCell ref="V19:W19"/>
    <mergeCell ref="Y19:Z19"/>
    <mergeCell ref="V20:W20"/>
    <mergeCell ref="Y20:Z20"/>
    <mergeCell ref="B21:N21"/>
    <mergeCell ref="V21:W21"/>
    <mergeCell ref="Y21:Z21"/>
    <mergeCell ref="B14:C19"/>
    <mergeCell ref="D14:N19"/>
    <mergeCell ref="V14:W14"/>
    <mergeCell ref="X14:X31"/>
    <mergeCell ref="Y14:Z14"/>
    <mergeCell ref="P15:T15"/>
    <mergeCell ref="V15:W15"/>
    <mergeCell ref="Y15:Z15"/>
    <mergeCell ref="V16:W16"/>
    <mergeCell ref="Y16:Z16"/>
    <mergeCell ref="V23:W23"/>
    <mergeCell ref="Y23:Z23"/>
    <mergeCell ref="V24:W24"/>
    <mergeCell ref="Y24:Z24"/>
    <mergeCell ref="V25:W25"/>
    <mergeCell ref="Y25:Z25"/>
    <mergeCell ref="V26:W26"/>
    <mergeCell ref="Y26:Z26"/>
    <mergeCell ref="V27:W27"/>
    <mergeCell ref="Y27:Z27"/>
    <mergeCell ref="V28:W28"/>
    <mergeCell ref="Y28:Z28"/>
    <mergeCell ref="V29:W29"/>
    <mergeCell ref="Y29:Z29"/>
    <mergeCell ref="V30:W30"/>
    <mergeCell ref="Y30:Z30"/>
    <mergeCell ref="V31:W31"/>
    <mergeCell ref="Y31:Z31"/>
    <mergeCell ref="V32:W32"/>
    <mergeCell ref="Y32:Z32"/>
    <mergeCell ref="P36:Z36"/>
    <mergeCell ref="T80:U81"/>
    <mergeCell ref="C89:F89"/>
    <mergeCell ref="H89:K89"/>
    <mergeCell ref="M89:P89"/>
    <mergeCell ref="R89:T89"/>
    <mergeCell ref="W89:Y89"/>
    <mergeCell ref="C93:F93"/>
    <mergeCell ref="H93:K93"/>
    <mergeCell ref="M93:P93"/>
    <mergeCell ref="R93:T93"/>
    <mergeCell ref="W93:Y93"/>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F3DD82-EF0A-4C7E-8056-D60BC6E25FB7}">
  <sheetPr>
    <tabColor rgb="FF00B0F0"/>
    <pageSetUpPr fitToPage="1"/>
  </sheetPr>
  <dimension ref="A1:AB102"/>
  <sheetViews>
    <sheetView showGridLines="0" view="pageBreakPreview" zoomScale="40" zoomScaleNormal="40" zoomScaleSheetLayoutView="40" workbookViewId="0">
      <selection activeCell="T7" sqref="T7"/>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0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0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659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659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B11:Z12"/>
    <mergeCell ref="B15:C20"/>
    <mergeCell ref="D15:Z20"/>
    <mergeCell ref="D27:F28"/>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822AC-26A6-49D1-9B19-8537A1D8533C}">
  <sheetPr>
    <tabColor rgb="FF00B0F0"/>
    <pageSetUpPr fitToPage="1"/>
  </sheetPr>
  <dimension ref="A1:AB102"/>
  <sheetViews>
    <sheetView showGridLines="0" view="pageBreakPreview" zoomScale="40" zoomScaleNormal="40" zoomScaleSheetLayoutView="40" workbookViewId="0">
      <selection activeCell="T7" sqref="T7"/>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0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0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659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659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X95" s="541"/>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B11:Z12"/>
    <mergeCell ref="B15:C20"/>
    <mergeCell ref="D15:Z20"/>
    <mergeCell ref="D27:F28"/>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D10BE-6D7C-4BCF-A480-2D13D7A3347F}">
  <sheetPr>
    <tabColor rgb="FFFF0000"/>
    <pageSetUpPr fitToPage="1"/>
  </sheetPr>
  <dimension ref="A1:AB102"/>
  <sheetViews>
    <sheetView showGridLines="0" view="pageBreakPreview" zoomScale="40" zoomScaleNormal="40" zoomScaleSheetLayoutView="40" workbookViewId="0">
      <selection activeCell="S72" sqref="S72"/>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0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0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626</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626</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323</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B11:Z12"/>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945F9-5BD3-431C-B2A8-26B84D77F19C}">
  <sheetPr>
    <tabColor rgb="FF00B0F0"/>
    <pageSetUpPr fitToPage="1"/>
  </sheetPr>
  <dimension ref="A1:AB96"/>
  <sheetViews>
    <sheetView showGridLines="0" view="pageBreakPreview" topLeftCell="C1" zoomScale="60" zoomScaleNormal="40" workbookViewId="0">
      <selection activeCell="T7" sqref="T7"/>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34"/>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34"/>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'[7]03 Desglose'!$C$6</f>
        <v xml:space="preserve">SUMMYT </v>
      </c>
      <c r="E5" s="296"/>
      <c r="F5" s="296"/>
      <c r="G5" s="297"/>
      <c r="H5" s="298"/>
      <c r="I5" s="284"/>
      <c r="J5" s="284"/>
      <c r="K5" s="296"/>
      <c r="L5" s="298"/>
      <c r="M5" s="298"/>
      <c r="N5" s="290"/>
      <c r="O5" s="299"/>
      <c r="P5" s="299"/>
      <c r="Q5" s="284"/>
      <c r="R5" s="284"/>
      <c r="S5" s="290" t="s">
        <v>33</v>
      </c>
      <c r="T5" s="300" t="s">
        <v>659</v>
      </c>
      <c r="U5" s="298"/>
      <c r="V5" s="298"/>
      <c r="W5" s="290" t="s">
        <v>84</v>
      </c>
      <c r="X5" s="297"/>
      <c r="Y5" s="298"/>
      <c r="Z5" s="301"/>
    </row>
    <row r="6" spans="1:28" ht="15" x14ac:dyDescent="0.2">
      <c r="B6" s="295" t="s">
        <v>35</v>
      </c>
      <c r="C6" s="296"/>
      <c r="D6" s="297" t="str">
        <f>'[7]03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659</v>
      </c>
      <c r="U6" s="298"/>
      <c r="V6" s="298"/>
      <c r="W6" s="303" t="s">
        <v>37</v>
      </c>
      <c r="X6" s="304"/>
      <c r="Y6" s="298"/>
      <c r="Z6" s="301"/>
    </row>
    <row r="7" spans="1:28" ht="15" x14ac:dyDescent="0.2">
      <c r="B7" s="295" t="s">
        <v>38</v>
      </c>
      <c r="C7" s="296"/>
      <c r="D7" s="297" t="str">
        <f>'[7]03 Desglose'!$C$8</f>
        <v>GRUPO DAGS S.A. DE C.V.</v>
      </c>
      <c r="E7" s="296"/>
      <c r="F7" s="296"/>
      <c r="G7" s="302"/>
      <c r="H7" s="298"/>
      <c r="I7" s="284"/>
      <c r="J7" s="284"/>
      <c r="K7" s="296"/>
      <c r="L7" s="298"/>
      <c r="M7" s="298"/>
      <c r="N7" s="290"/>
      <c r="O7" s="299"/>
      <c r="P7" s="299"/>
      <c r="Q7" s="284"/>
      <c r="R7" s="284"/>
      <c r="S7" s="290" t="s">
        <v>39</v>
      </c>
      <c r="T7" s="300" t="str">
        <f>'[7]03 Desglose'!$H$8</f>
        <v>NORMAL</v>
      </c>
      <c r="U7" s="298"/>
      <c r="V7" s="298"/>
      <c r="W7" s="290" t="s">
        <v>40</v>
      </c>
      <c r="X7" s="304">
        <f>'03 Desglose f'!CF8</f>
        <v>45986</v>
      </c>
      <c r="Y7" s="298"/>
      <c r="Z7" s="301"/>
    </row>
    <row r="8" spans="1:28" ht="15" x14ac:dyDescent="0.2">
      <c r="B8" s="305" t="s">
        <v>41</v>
      </c>
      <c r="C8" s="298"/>
      <c r="D8" s="297" t="str">
        <f>'[7]03 Desglose'!$C$9</f>
        <v xml:space="preserve">CIMENTACIÓN Y ESTRUCTURA </v>
      </c>
      <c r="E8" s="298"/>
      <c r="F8" s="298"/>
      <c r="G8" s="298"/>
      <c r="H8" s="306"/>
      <c r="I8" s="298"/>
      <c r="J8" s="298"/>
      <c r="K8" s="298"/>
      <c r="L8" s="298"/>
      <c r="M8" s="298"/>
      <c r="N8" s="298"/>
      <c r="O8" s="298"/>
      <c r="P8" s="298"/>
      <c r="Q8" s="290"/>
      <c r="R8" s="284"/>
      <c r="S8" s="303" t="s">
        <v>42</v>
      </c>
      <c r="T8" s="300" t="str">
        <f>'[7]03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 x14ac:dyDescent="0.25">
      <c r="B11" s="973" t="s">
        <v>82</v>
      </c>
      <c r="C11" s="974"/>
      <c r="D11" s="974"/>
      <c r="E11" s="974"/>
      <c r="F11" s="974"/>
      <c r="G11" s="974"/>
      <c r="H11" s="974"/>
      <c r="I11" s="974"/>
      <c r="J11" s="974"/>
      <c r="K11" s="974"/>
      <c r="L11" s="974"/>
      <c r="M11" s="974"/>
      <c r="N11" s="975"/>
      <c r="P11" s="1005" t="s">
        <v>81</v>
      </c>
      <c r="Q11" s="1006"/>
      <c r="R11" s="1006"/>
      <c r="S11" s="1006"/>
      <c r="T11" s="1006"/>
      <c r="U11" s="1006"/>
      <c r="V11" s="1006"/>
      <c r="W11" s="1006"/>
      <c r="X11" s="1006"/>
      <c r="Y11" s="1006"/>
      <c r="Z11" s="1007"/>
    </row>
    <row r="12" spans="1:28" ht="14.25" x14ac:dyDescent="0.2">
      <c r="B12" s="216"/>
      <c r="D12" s="341"/>
      <c r="E12" s="342"/>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1035" t="s">
        <v>226</v>
      </c>
      <c r="Q13" s="1063"/>
      <c r="R13" s="1063"/>
      <c r="S13" s="1063"/>
      <c r="T13" s="1036"/>
      <c r="U13" s="837" t="s">
        <v>65</v>
      </c>
      <c r="V13" s="981" t="s">
        <v>58</v>
      </c>
      <c r="W13" s="981"/>
      <c r="X13" s="837" t="s">
        <v>67</v>
      </c>
      <c r="Y13" s="981" t="s">
        <v>78</v>
      </c>
      <c r="Z13" s="981"/>
    </row>
    <row r="14" spans="1:28" ht="14.25" customHeight="1" x14ac:dyDescent="0.2">
      <c r="B14" s="950" t="s">
        <v>256</v>
      </c>
      <c r="C14" s="951"/>
      <c r="D14" s="956" t="s">
        <v>209</v>
      </c>
      <c r="E14" s="956"/>
      <c r="F14" s="956"/>
      <c r="G14" s="956"/>
      <c r="H14" s="956"/>
      <c r="I14" s="956"/>
      <c r="J14" s="956"/>
      <c r="K14" s="956"/>
      <c r="L14" s="956"/>
      <c r="M14" s="956"/>
      <c r="N14" s="956"/>
      <c r="P14" s="286"/>
      <c r="Q14" s="835"/>
      <c r="R14" s="835"/>
      <c r="S14" s="835"/>
      <c r="T14" s="835"/>
      <c r="U14" s="835"/>
      <c r="V14" s="957"/>
      <c r="W14" s="957"/>
      <c r="X14" s="1055" t="s">
        <v>267</v>
      </c>
      <c r="Y14" s="957"/>
      <c r="Z14" s="957"/>
    </row>
    <row r="15" spans="1:28" ht="19.899999999999999" customHeight="1" x14ac:dyDescent="0.25">
      <c r="B15" s="952"/>
      <c r="C15" s="953"/>
      <c r="D15" s="956"/>
      <c r="E15" s="956"/>
      <c r="F15" s="956"/>
      <c r="G15" s="956"/>
      <c r="H15" s="956"/>
      <c r="I15" s="956"/>
      <c r="J15" s="956"/>
      <c r="K15" s="956"/>
      <c r="L15" s="956"/>
      <c r="M15" s="956"/>
      <c r="N15" s="956"/>
      <c r="O15" s="70"/>
      <c r="P15" s="1118"/>
      <c r="Q15" s="1119"/>
      <c r="R15" s="1119"/>
      <c r="S15" s="1119"/>
      <c r="T15" s="1120"/>
      <c r="U15" s="836"/>
      <c r="V15" s="1061"/>
      <c r="W15" s="1061"/>
      <c r="X15" s="1056"/>
      <c r="Y15" s="1062"/>
      <c r="Z15" s="1062"/>
    </row>
    <row r="16" spans="1:28" ht="15" customHeight="1" x14ac:dyDescent="0.25">
      <c r="B16" s="952"/>
      <c r="C16" s="953"/>
      <c r="D16" s="956"/>
      <c r="E16" s="956"/>
      <c r="F16" s="956"/>
      <c r="G16" s="956"/>
      <c r="H16" s="956"/>
      <c r="I16" s="956"/>
      <c r="J16" s="956"/>
      <c r="K16" s="956"/>
      <c r="L16" s="956"/>
      <c r="M16" s="956"/>
      <c r="N16" s="956"/>
      <c r="O16" s="70"/>
      <c r="P16" s="501"/>
      <c r="Q16" s="838"/>
      <c r="R16" s="838"/>
      <c r="S16" s="838"/>
      <c r="T16" s="838"/>
      <c r="U16" s="838"/>
      <c r="V16" s="1061"/>
      <c r="W16" s="1061"/>
      <c r="X16" s="1056"/>
      <c r="Y16" s="957"/>
      <c r="Z16" s="957"/>
    </row>
    <row r="17" spans="2:26" ht="21" customHeight="1" x14ac:dyDescent="0.25">
      <c r="B17" s="952"/>
      <c r="C17" s="953"/>
      <c r="D17" s="956"/>
      <c r="E17" s="956"/>
      <c r="F17" s="956"/>
      <c r="G17" s="956"/>
      <c r="H17" s="956"/>
      <c r="I17" s="956"/>
      <c r="J17" s="956"/>
      <c r="K17" s="956"/>
      <c r="L17" s="956"/>
      <c r="M17" s="956"/>
      <c r="N17" s="956"/>
      <c r="O17" s="70"/>
      <c r="P17" s="501"/>
      <c r="Q17" s="503"/>
      <c r="R17" s="504"/>
      <c r="S17" s="505"/>
      <c r="T17" s="506"/>
      <c r="U17" s="507" t="s">
        <v>350</v>
      </c>
      <c r="V17" s="1121">
        <v>0.95</v>
      </c>
      <c r="W17" s="1122"/>
      <c r="X17" s="1056"/>
      <c r="Y17" s="1123" t="s">
        <v>268</v>
      </c>
      <c r="Z17" s="1123"/>
    </row>
    <row r="18" spans="2:26" ht="15" customHeight="1" x14ac:dyDescent="0.2">
      <c r="B18" s="952"/>
      <c r="C18" s="953"/>
      <c r="D18" s="956"/>
      <c r="E18" s="956"/>
      <c r="F18" s="956"/>
      <c r="G18" s="956"/>
      <c r="H18" s="956"/>
      <c r="I18" s="956"/>
      <c r="J18" s="956"/>
      <c r="K18" s="956"/>
      <c r="L18" s="956"/>
      <c r="M18" s="956"/>
      <c r="N18" s="956"/>
      <c r="O18" s="70"/>
      <c r="P18" s="287"/>
      <c r="Q18" s="835"/>
      <c r="R18" s="835"/>
      <c r="S18" s="508"/>
      <c r="T18" s="508"/>
      <c r="U18" s="835"/>
      <c r="V18" s="1124"/>
      <c r="W18" s="1124"/>
      <c r="X18" s="1056"/>
      <c r="Y18" s="957"/>
      <c r="Z18" s="957"/>
    </row>
    <row r="19" spans="2:26" ht="19.149999999999999" customHeight="1" x14ac:dyDescent="0.25">
      <c r="B19" s="954"/>
      <c r="C19" s="955"/>
      <c r="D19" s="956"/>
      <c r="E19" s="956"/>
      <c r="F19" s="956"/>
      <c r="G19" s="956"/>
      <c r="H19" s="956"/>
      <c r="I19" s="956"/>
      <c r="J19" s="956"/>
      <c r="K19" s="956"/>
      <c r="L19" s="956"/>
      <c r="M19" s="956"/>
      <c r="N19" s="956"/>
      <c r="O19" s="70"/>
      <c r="P19" s="287"/>
      <c r="Q19" s="835"/>
      <c r="R19" s="835"/>
      <c r="S19" s="835"/>
      <c r="T19" s="835"/>
      <c r="U19" s="839"/>
      <c r="V19" s="1112"/>
      <c r="W19" s="1113"/>
      <c r="X19" s="1056"/>
      <c r="Y19" s="1125"/>
      <c r="Z19" s="1125"/>
    </row>
    <row r="20" spans="2:26" ht="15.6" customHeight="1" x14ac:dyDescent="0.25">
      <c r="B20" s="231"/>
      <c r="C20" s="69"/>
      <c r="D20" s="68"/>
      <c r="E20" s="68"/>
      <c r="F20" s="68"/>
      <c r="G20" s="68"/>
      <c r="H20" s="83"/>
      <c r="I20" s="68"/>
      <c r="J20" s="68"/>
      <c r="K20" s="70"/>
      <c r="L20" s="70"/>
      <c r="M20" s="70"/>
      <c r="N20" s="214"/>
      <c r="O20" s="70"/>
      <c r="P20" s="287"/>
      <c r="Q20" s="835"/>
      <c r="R20" s="835"/>
      <c r="S20" s="835"/>
      <c r="T20" s="835"/>
      <c r="U20" s="835"/>
      <c r="V20" s="1025"/>
      <c r="W20" s="957"/>
      <c r="X20" s="1056"/>
      <c r="Y20" s="1113"/>
      <c r="Z20" s="1113"/>
    </row>
    <row r="21" spans="2:26" ht="15.75" x14ac:dyDescent="0.25">
      <c r="B21" s="947" t="s">
        <v>77</v>
      </c>
      <c r="C21" s="948"/>
      <c r="D21" s="948"/>
      <c r="E21" s="948"/>
      <c r="F21" s="948"/>
      <c r="G21" s="948"/>
      <c r="H21" s="948"/>
      <c r="I21" s="948"/>
      <c r="J21" s="948"/>
      <c r="K21" s="948"/>
      <c r="L21" s="948"/>
      <c r="M21" s="948"/>
      <c r="N21" s="949"/>
      <c r="O21" s="70"/>
      <c r="P21" s="287"/>
      <c r="Q21" s="835"/>
      <c r="R21" s="835"/>
      <c r="S21" s="835"/>
      <c r="T21" s="835"/>
      <c r="U21" s="835"/>
      <c r="V21" s="957"/>
      <c r="W21" s="957"/>
      <c r="X21" s="1056"/>
      <c r="Y21" s="957"/>
      <c r="Z21" s="957"/>
    </row>
    <row r="22" spans="2:26" ht="14.25" x14ac:dyDescent="0.2">
      <c r="B22" s="213"/>
      <c r="C22" s="69"/>
      <c r="D22" s="68"/>
      <c r="E22" s="68"/>
      <c r="F22" s="68"/>
      <c r="G22" s="68"/>
      <c r="H22" s="83"/>
      <c r="I22" s="68"/>
      <c r="J22" s="68"/>
      <c r="K22" s="70"/>
      <c r="L22" s="70"/>
      <c r="M22" s="70"/>
      <c r="N22" s="214"/>
      <c r="O22" s="70"/>
      <c r="P22" s="287"/>
      <c r="Q22" s="835"/>
      <c r="R22" s="835"/>
      <c r="S22" s="835"/>
      <c r="T22" s="835"/>
      <c r="U22" s="835"/>
      <c r="X22" s="1056"/>
      <c r="Y22" s="957"/>
      <c r="Z22" s="957"/>
    </row>
    <row r="23" spans="2:26" ht="14.25" x14ac:dyDescent="0.2">
      <c r="B23" s="213"/>
      <c r="C23" s="69"/>
      <c r="D23" s="68"/>
      <c r="E23" s="68"/>
      <c r="F23" s="68"/>
      <c r="G23" s="68"/>
      <c r="H23" s="83"/>
      <c r="I23" s="68"/>
      <c r="J23" s="68"/>
      <c r="K23" s="70"/>
      <c r="L23" s="70"/>
      <c r="M23" s="70"/>
      <c r="N23" s="214"/>
      <c r="O23" s="70"/>
      <c r="P23" s="287"/>
      <c r="Q23" s="835"/>
      <c r="R23" s="835"/>
      <c r="S23" s="835"/>
      <c r="T23" s="835"/>
      <c r="U23" s="835"/>
      <c r="V23" s="957"/>
      <c r="W23" s="957"/>
      <c r="X23" s="1056"/>
      <c r="Y23" s="957"/>
      <c r="Z23" s="957"/>
    </row>
    <row r="24" spans="2:26" ht="14.25" x14ac:dyDescent="0.2">
      <c r="B24" s="213"/>
      <c r="C24" s="69"/>
      <c r="D24" s="68"/>
      <c r="E24" s="68"/>
      <c r="F24" s="68"/>
      <c r="G24" s="68"/>
      <c r="H24" s="83"/>
      <c r="I24" s="68"/>
      <c r="J24" s="68"/>
      <c r="K24" s="70"/>
      <c r="L24" s="70"/>
      <c r="M24" s="70"/>
      <c r="N24" s="214"/>
      <c r="O24" s="70"/>
      <c r="P24" s="287"/>
      <c r="Q24" s="835"/>
      <c r="R24" s="835"/>
      <c r="S24" s="835"/>
      <c r="T24" s="835"/>
      <c r="U24" s="835"/>
      <c r="V24" s="957"/>
      <c r="W24" s="957"/>
      <c r="X24" s="1056"/>
      <c r="Y24" s="957"/>
      <c r="Z24" s="957"/>
    </row>
    <row r="25" spans="2:26" ht="14.25" x14ac:dyDescent="0.2">
      <c r="B25" s="213"/>
      <c r="C25" s="69"/>
      <c r="D25" s="68"/>
      <c r="E25" s="68"/>
      <c r="F25" s="68"/>
      <c r="G25" s="68"/>
      <c r="H25" s="83"/>
      <c r="I25" s="68"/>
      <c r="J25" s="68"/>
      <c r="K25" s="70"/>
      <c r="L25" s="70"/>
      <c r="M25" s="70"/>
      <c r="N25" s="214"/>
      <c r="O25" s="70"/>
      <c r="P25" s="287"/>
      <c r="Q25" s="835"/>
      <c r="R25" s="835"/>
      <c r="S25" s="835"/>
      <c r="T25" s="835"/>
      <c r="U25" s="835"/>
      <c r="V25" s="957"/>
      <c r="W25" s="957"/>
      <c r="X25" s="1056"/>
      <c r="Y25" s="957"/>
      <c r="Z25" s="957"/>
    </row>
    <row r="26" spans="2:26" ht="14.25" x14ac:dyDescent="0.2">
      <c r="B26" s="213"/>
      <c r="C26" s="69"/>
      <c r="D26" s="68"/>
      <c r="E26" s="68"/>
      <c r="F26" s="68"/>
      <c r="G26" s="68"/>
      <c r="H26" s="83"/>
      <c r="I26" s="68"/>
      <c r="J26" s="68"/>
      <c r="K26" s="70"/>
      <c r="L26" s="70"/>
      <c r="M26" s="70"/>
      <c r="N26" s="214"/>
      <c r="O26" s="70"/>
      <c r="P26" s="287"/>
      <c r="Q26" s="835"/>
      <c r="R26" s="835"/>
      <c r="S26" s="835"/>
      <c r="T26" s="835"/>
      <c r="U26" s="835"/>
      <c r="V26" s="957"/>
      <c r="W26" s="957"/>
      <c r="X26" s="1056"/>
      <c r="Y26" s="957"/>
      <c r="Z26" s="957"/>
    </row>
    <row r="27" spans="2:26" ht="14.25" x14ac:dyDescent="0.2">
      <c r="B27" s="213"/>
      <c r="C27" s="69"/>
      <c r="D27" s="68"/>
      <c r="E27" s="68"/>
      <c r="F27" s="68"/>
      <c r="G27" s="68"/>
      <c r="H27" s="83"/>
      <c r="I27" s="68"/>
      <c r="J27" s="68"/>
      <c r="K27" s="70"/>
      <c r="L27" s="70"/>
      <c r="M27" s="70"/>
      <c r="N27" s="214"/>
      <c r="O27" s="70"/>
      <c r="P27" s="287"/>
      <c r="Q27" s="835"/>
      <c r="R27" s="835"/>
      <c r="S27" s="835"/>
      <c r="T27" s="835"/>
      <c r="U27" s="835"/>
      <c r="V27" s="957"/>
      <c r="W27" s="957"/>
      <c r="X27" s="1056"/>
      <c r="Y27" s="957"/>
      <c r="Z27" s="957"/>
    </row>
    <row r="28" spans="2:26" ht="14.25" x14ac:dyDescent="0.2">
      <c r="B28" s="213"/>
      <c r="C28" s="69"/>
      <c r="D28" s="68"/>
      <c r="E28" s="68"/>
      <c r="F28" s="68"/>
      <c r="G28" s="68"/>
      <c r="H28" s="83"/>
      <c r="I28" s="68"/>
      <c r="J28" s="68"/>
      <c r="K28" s="70"/>
      <c r="L28" s="70"/>
      <c r="M28" s="70"/>
      <c r="N28" s="214"/>
      <c r="O28" s="70"/>
      <c r="P28" s="287"/>
      <c r="Q28" s="835"/>
      <c r="R28" s="835"/>
      <c r="S28" s="835"/>
      <c r="T28" s="835"/>
      <c r="U28" s="835"/>
      <c r="V28" s="957"/>
      <c r="W28" s="957"/>
      <c r="X28" s="1056"/>
      <c r="Y28" s="957"/>
      <c r="Z28" s="957"/>
    </row>
    <row r="29" spans="2:26" ht="14.25" x14ac:dyDescent="0.2">
      <c r="B29" s="213"/>
      <c r="C29" s="69"/>
      <c r="D29" s="68"/>
      <c r="E29" s="68"/>
      <c r="F29" s="68"/>
      <c r="G29" s="68"/>
      <c r="H29" s="83"/>
      <c r="I29" s="68"/>
      <c r="J29" s="68"/>
      <c r="K29" s="70"/>
      <c r="L29" s="70"/>
      <c r="M29" s="70"/>
      <c r="N29" s="214"/>
      <c r="O29" s="70"/>
      <c r="P29" s="287"/>
      <c r="Q29" s="835"/>
      <c r="R29" s="835"/>
      <c r="S29" s="835"/>
      <c r="T29" s="835"/>
      <c r="U29" s="835"/>
      <c r="V29" s="957"/>
      <c r="W29" s="957"/>
      <c r="X29" s="1056"/>
      <c r="Y29" s="957"/>
      <c r="Z29" s="957"/>
    </row>
    <row r="30" spans="2:26" ht="14.25" x14ac:dyDescent="0.2">
      <c r="B30" s="213"/>
      <c r="C30" s="69"/>
      <c r="D30" s="68"/>
      <c r="E30" s="68"/>
      <c r="F30" s="68"/>
      <c r="G30" s="68"/>
      <c r="H30" s="83"/>
      <c r="I30" s="68"/>
      <c r="J30" s="68"/>
      <c r="K30" s="70"/>
      <c r="L30" s="70"/>
      <c r="M30" s="70"/>
      <c r="N30" s="214"/>
      <c r="O30" s="70"/>
      <c r="P30" s="287"/>
      <c r="Q30" s="835"/>
      <c r="R30" s="835"/>
      <c r="S30" s="835"/>
      <c r="T30" s="835"/>
      <c r="U30" s="835"/>
      <c r="V30" s="957"/>
      <c r="W30" s="957"/>
      <c r="X30" s="1056"/>
      <c r="Y30" s="957"/>
      <c r="Z30" s="957"/>
    </row>
    <row r="31" spans="2:26" ht="14.25" x14ac:dyDescent="0.2">
      <c r="B31" s="213"/>
      <c r="C31" s="69"/>
      <c r="D31" s="68"/>
      <c r="E31" s="68"/>
      <c r="F31" s="68"/>
      <c r="G31" s="68"/>
      <c r="H31" s="83"/>
      <c r="I31" s="68"/>
      <c r="J31" s="68"/>
      <c r="K31" s="68"/>
      <c r="L31" s="68"/>
      <c r="M31" s="68"/>
      <c r="N31" s="215"/>
      <c r="P31" s="287"/>
      <c r="Q31" s="835"/>
      <c r="R31" s="835"/>
      <c r="S31" s="835"/>
      <c r="T31" s="835"/>
      <c r="U31" s="835"/>
      <c r="V31" s="957"/>
      <c r="W31" s="957"/>
      <c r="X31" s="1057"/>
      <c r="Y31" s="957"/>
      <c r="Z31" s="957"/>
    </row>
    <row r="32" spans="2:26" ht="18" x14ac:dyDescent="0.25">
      <c r="B32" s="213"/>
      <c r="C32" s="69"/>
      <c r="D32" s="68"/>
      <c r="E32" s="68"/>
      <c r="F32" s="68"/>
      <c r="G32" s="68"/>
      <c r="H32" s="83"/>
      <c r="I32" s="68"/>
      <c r="J32" s="68"/>
      <c r="K32" s="68"/>
      <c r="L32" s="68"/>
      <c r="M32" s="68"/>
      <c r="N32" s="215"/>
      <c r="P32" s="288"/>
      <c r="Q32" s="289"/>
      <c r="R32" s="290"/>
      <c r="S32" s="291"/>
      <c r="T32" s="292"/>
      <c r="U32" s="293" t="s">
        <v>76</v>
      </c>
      <c r="V32" s="958">
        <f>V17</f>
        <v>0.95</v>
      </c>
      <c r="W32" s="958"/>
      <c r="X32" s="294"/>
      <c r="Y32" s="959"/>
      <c r="Z32" s="960"/>
    </row>
    <row r="33" spans="2:26" x14ac:dyDescent="0.2">
      <c r="B33" s="213"/>
      <c r="C33" s="69"/>
      <c r="D33" s="68"/>
      <c r="E33" s="68"/>
      <c r="F33" s="68"/>
      <c r="G33" s="68"/>
      <c r="H33" s="83"/>
      <c r="I33" s="68"/>
      <c r="J33" s="68"/>
      <c r="K33" s="68"/>
      <c r="L33" s="68"/>
      <c r="M33" s="68"/>
      <c r="N33" s="215"/>
      <c r="P33" s="216"/>
      <c r="Z33" s="217"/>
    </row>
    <row r="34" spans="2:26" x14ac:dyDescent="0.2">
      <c r="B34" s="213"/>
      <c r="C34" s="69"/>
      <c r="D34" s="68"/>
      <c r="E34" s="68"/>
      <c r="F34" s="68"/>
      <c r="G34" s="68"/>
      <c r="H34" s="83"/>
      <c r="I34" s="68"/>
      <c r="J34" s="68"/>
      <c r="K34" s="68"/>
      <c r="L34" s="68"/>
      <c r="M34" s="68"/>
      <c r="N34" s="215"/>
      <c r="P34" s="216"/>
      <c r="X34" s="84"/>
      <c r="Y34" s="84"/>
      <c r="Z34" s="217"/>
    </row>
    <row r="35" spans="2:26" x14ac:dyDescent="0.2">
      <c r="B35" s="213"/>
      <c r="C35" s="69"/>
      <c r="D35" s="68"/>
      <c r="E35" s="68"/>
      <c r="F35" s="68"/>
      <c r="G35" s="68"/>
      <c r="H35" s="83"/>
      <c r="I35" s="68"/>
      <c r="J35" s="68"/>
      <c r="K35" s="68"/>
      <c r="L35" s="68"/>
      <c r="M35" s="68"/>
      <c r="N35" s="215"/>
      <c r="P35" s="216"/>
      <c r="X35" s="84"/>
      <c r="Y35" s="84"/>
      <c r="Z35" s="217"/>
    </row>
    <row r="36" spans="2:26" x14ac:dyDescent="0.2">
      <c r="B36" s="213"/>
      <c r="C36" s="69"/>
      <c r="D36" s="68"/>
      <c r="E36" s="68"/>
      <c r="F36" s="68"/>
      <c r="G36" s="68"/>
      <c r="H36" s="83"/>
      <c r="I36" s="68"/>
      <c r="J36" s="68"/>
      <c r="K36" s="68"/>
      <c r="L36" s="68"/>
      <c r="M36" s="68"/>
      <c r="N36" s="215"/>
      <c r="P36" s="999" t="s">
        <v>75</v>
      </c>
      <c r="Q36" s="999"/>
      <c r="R36" s="999"/>
      <c r="S36" s="999"/>
      <c r="T36" s="999"/>
      <c r="U36" s="999"/>
      <c r="V36" s="999"/>
      <c r="W36" s="999"/>
      <c r="X36" s="999"/>
      <c r="Y36" s="999"/>
      <c r="Z36" s="999"/>
    </row>
    <row r="37" spans="2:26"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t="s">
        <v>272</v>
      </c>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x14ac:dyDescent="0.2">
      <c r="B75" s="213"/>
      <c r="C75" s="69"/>
      <c r="D75" s="68"/>
      <c r="E75" s="68"/>
      <c r="F75" s="68"/>
      <c r="G75" s="68"/>
      <c r="H75" s="83"/>
      <c r="I75" s="68"/>
      <c r="J75" s="68"/>
      <c r="K75" s="68"/>
      <c r="L75" s="68"/>
      <c r="M75" s="68"/>
      <c r="N75" s="215"/>
      <c r="P75" s="216"/>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x14ac:dyDescent="0.2">
      <c r="B78" s="213"/>
      <c r="C78" s="69"/>
      <c r="D78" s="68"/>
      <c r="E78" s="68"/>
      <c r="F78" s="68"/>
      <c r="G78" s="68"/>
      <c r="H78" s="83"/>
      <c r="I78" s="68"/>
      <c r="J78" s="68"/>
      <c r="K78" s="68"/>
      <c r="L78" s="68"/>
      <c r="M78" s="68"/>
      <c r="N78" s="215"/>
      <c r="P78" s="216"/>
      <c r="X78" s="84"/>
      <c r="Y78" s="84"/>
      <c r="Z78" s="217"/>
    </row>
    <row r="79" spans="2:26" x14ac:dyDescent="0.2">
      <c r="B79" s="213"/>
      <c r="C79" s="69"/>
      <c r="D79" s="68"/>
      <c r="E79" s="68"/>
      <c r="F79" s="68"/>
      <c r="G79" s="68"/>
      <c r="H79" s="83"/>
      <c r="I79" s="68"/>
      <c r="J79" s="68"/>
      <c r="K79" s="68"/>
      <c r="L79" s="68"/>
      <c r="M79" s="68"/>
      <c r="N79" s="215"/>
      <c r="P79" s="216"/>
      <c r="X79" s="84"/>
      <c r="Y79" s="84"/>
      <c r="Z79" s="217"/>
    </row>
    <row r="80" spans="2:26" x14ac:dyDescent="0.2">
      <c r="B80" s="213"/>
      <c r="C80" s="69"/>
      <c r="D80" s="68"/>
      <c r="E80" s="68"/>
      <c r="F80" s="68"/>
      <c r="G80" s="68"/>
      <c r="H80" s="83"/>
      <c r="I80" s="68"/>
      <c r="J80" s="68"/>
      <c r="K80" s="68"/>
      <c r="L80" s="68"/>
      <c r="M80" s="68"/>
      <c r="N80" s="215"/>
      <c r="P80" s="216"/>
      <c r="T80" s="998"/>
      <c r="U80" s="964"/>
      <c r="X80" s="84"/>
      <c r="Y80" s="84"/>
      <c r="Z80" s="217"/>
    </row>
    <row r="81" spans="1:26" x14ac:dyDescent="0.2">
      <c r="B81" s="213"/>
      <c r="C81" s="69"/>
      <c r="D81" s="68"/>
      <c r="E81" s="68"/>
      <c r="F81" s="68"/>
      <c r="G81" s="68"/>
      <c r="H81" s="83"/>
      <c r="I81" s="68"/>
      <c r="J81" s="68"/>
      <c r="K81" s="68"/>
      <c r="L81" s="68"/>
      <c r="M81" s="68"/>
      <c r="N81" s="215"/>
      <c r="P81" s="216"/>
      <c r="T81" s="964"/>
      <c r="U81" s="964"/>
      <c r="X81" s="84"/>
      <c r="Y81" s="84"/>
      <c r="Z81" s="217"/>
    </row>
    <row r="82" spans="1:26" x14ac:dyDescent="0.2">
      <c r="B82" s="213"/>
      <c r="C82" s="69"/>
      <c r="D82" s="68"/>
      <c r="E82" s="68"/>
      <c r="F82" s="68"/>
      <c r="G82" s="68"/>
      <c r="H82" s="83"/>
      <c r="I82" s="68"/>
      <c r="J82" s="68"/>
      <c r="K82" s="68"/>
      <c r="L82" s="68"/>
      <c r="M82" s="68"/>
      <c r="N82" s="215"/>
      <c r="P82" s="216"/>
      <c r="X82" s="84"/>
      <c r="Y82" s="84"/>
      <c r="Z82" s="217"/>
    </row>
    <row r="83" spans="1:26" x14ac:dyDescent="0.2">
      <c r="B83" s="213"/>
      <c r="C83" s="69"/>
      <c r="D83" s="68"/>
      <c r="E83" s="68"/>
      <c r="F83" s="68"/>
      <c r="G83" s="68"/>
      <c r="H83" s="83"/>
      <c r="I83" s="68"/>
      <c r="J83" s="68"/>
      <c r="K83" s="68"/>
      <c r="L83" s="68"/>
      <c r="M83" s="68"/>
      <c r="N83" s="215"/>
      <c r="P83" s="216"/>
      <c r="X83" s="84"/>
      <c r="Y83" s="84"/>
      <c r="Z83" s="217"/>
    </row>
    <row r="84" spans="1:26" ht="16.5" customHeight="1" x14ac:dyDescent="0.25">
      <c r="B84" s="213"/>
      <c r="C84" s="69"/>
      <c r="D84" s="68"/>
      <c r="E84" s="68"/>
      <c r="F84" s="68"/>
      <c r="G84" s="68"/>
      <c r="H84" s="83"/>
      <c r="I84" s="68"/>
      <c r="J84" s="68"/>
      <c r="K84" s="68"/>
      <c r="L84" s="68"/>
      <c r="M84" s="68"/>
      <c r="N84" s="215"/>
      <c r="P84" s="216"/>
      <c r="S84" s="374"/>
      <c r="T84" s="374"/>
      <c r="X84" s="84"/>
      <c r="Y84" s="84"/>
      <c r="Z84" s="217"/>
    </row>
    <row r="85" spans="1:26" ht="12.75" customHeight="1" x14ac:dyDescent="0.25">
      <c r="B85" s="216"/>
      <c r="N85" s="217"/>
      <c r="P85" s="216"/>
      <c r="S85" s="374"/>
      <c r="T85" s="374"/>
      <c r="X85" s="82"/>
      <c r="Y85" s="85"/>
      <c r="Z85" s="217"/>
    </row>
    <row r="86" spans="1:26" ht="12.75" customHeight="1" x14ac:dyDescent="0.2">
      <c r="B86" s="218"/>
      <c r="C86" s="219"/>
      <c r="D86" s="219"/>
      <c r="E86" s="219"/>
      <c r="F86" s="219"/>
      <c r="G86" s="219"/>
      <c r="H86" s="219"/>
      <c r="I86" s="219"/>
      <c r="J86" s="219"/>
      <c r="K86" s="219"/>
      <c r="L86" s="219"/>
      <c r="M86" s="219"/>
      <c r="N86" s="220"/>
      <c r="P86" s="218"/>
      <c r="Q86" s="219"/>
      <c r="R86" s="219"/>
      <c r="S86" s="219"/>
      <c r="T86" s="219"/>
      <c r="U86" s="219"/>
      <c r="V86" s="219"/>
      <c r="W86" s="219"/>
      <c r="X86" s="219"/>
      <c r="Y86" s="219"/>
      <c r="Z86" s="220"/>
    </row>
    <row r="88" spans="1:26" x14ac:dyDescent="0.2">
      <c r="B88" s="221"/>
      <c r="C88" s="210"/>
      <c r="D88" s="210"/>
      <c r="E88" s="210"/>
      <c r="F88" s="210"/>
      <c r="G88" s="210"/>
      <c r="H88" s="222"/>
      <c r="I88" s="222"/>
      <c r="J88" s="222"/>
      <c r="K88" s="222"/>
      <c r="L88" s="222"/>
      <c r="M88" s="222"/>
      <c r="N88" s="222"/>
      <c r="O88" s="222"/>
      <c r="P88" s="222"/>
      <c r="Q88" s="222"/>
      <c r="R88" s="222"/>
      <c r="S88" s="222"/>
      <c r="T88" s="222"/>
      <c r="U88" s="222"/>
      <c r="V88" s="222"/>
      <c r="W88" s="210"/>
      <c r="X88" s="210"/>
      <c r="Y88" s="210"/>
      <c r="Z88" s="223"/>
    </row>
    <row r="89" spans="1:26" x14ac:dyDescent="0.2">
      <c r="B89" s="216"/>
      <c r="C89" s="946"/>
      <c r="D89" s="946"/>
      <c r="E89" s="946"/>
      <c r="F89" s="946"/>
      <c r="H89" s="946"/>
      <c r="I89" s="946"/>
      <c r="J89" s="946"/>
      <c r="K89" s="946"/>
      <c r="M89" s="946"/>
      <c r="N89" s="946"/>
      <c r="O89" s="946"/>
      <c r="P89" s="946"/>
      <c r="R89" s="946"/>
      <c r="S89" s="946"/>
      <c r="T89" s="946"/>
      <c r="W89" s="946"/>
      <c r="X89" s="946"/>
      <c r="Y89" s="946"/>
      <c r="Z89" s="224"/>
    </row>
    <row r="90" spans="1:26" x14ac:dyDescent="0.2">
      <c r="B90" s="216"/>
      <c r="Z90" s="217"/>
    </row>
    <row r="91" spans="1:26" x14ac:dyDescent="0.2">
      <c r="B91" s="216"/>
      <c r="Z91" s="217"/>
    </row>
    <row r="92" spans="1:26" x14ac:dyDescent="0.2">
      <c r="B92" s="216"/>
      <c r="Z92" s="217"/>
    </row>
    <row r="93" spans="1:26" s="67" customFormat="1" ht="11.45" customHeight="1" x14ac:dyDescent="0.2">
      <c r="B93" s="226"/>
      <c r="C93" s="858"/>
      <c r="D93" s="858"/>
      <c r="E93" s="858"/>
      <c r="F93" s="858"/>
      <c r="H93" s="858"/>
      <c r="I93" s="858"/>
      <c r="J93" s="858"/>
      <c r="K93" s="858"/>
      <c r="M93" s="858"/>
      <c r="N93" s="858"/>
      <c r="O93" s="858"/>
      <c r="P93" s="858"/>
      <c r="R93" s="858"/>
      <c r="S93" s="858"/>
      <c r="T93" s="858"/>
      <c r="W93" s="858"/>
      <c r="X93" s="858"/>
      <c r="Y93" s="858"/>
      <c r="Z93" s="227"/>
    </row>
    <row r="94" spans="1:26" ht="56.25" customHeight="1" x14ac:dyDescent="0.2">
      <c r="B94" s="228"/>
      <c r="C94" s="229"/>
      <c r="D94" s="229"/>
      <c r="E94" s="229"/>
      <c r="F94" s="229"/>
      <c r="G94" s="229"/>
      <c r="H94" s="219"/>
      <c r="I94" s="219"/>
      <c r="J94" s="219"/>
      <c r="K94" s="219"/>
      <c r="L94" s="219"/>
      <c r="M94" s="219"/>
      <c r="N94" s="219"/>
      <c r="O94" s="219"/>
      <c r="P94" s="219"/>
      <c r="Q94" s="219"/>
      <c r="R94" s="219"/>
      <c r="S94" s="219"/>
      <c r="T94" s="219"/>
      <c r="U94" s="219"/>
      <c r="V94" s="219"/>
      <c r="W94" s="229"/>
      <c r="X94" s="229"/>
      <c r="Y94" s="229"/>
      <c r="Z94" s="230"/>
    </row>
    <row r="96" spans="1:26" x14ac:dyDescent="0.2">
      <c r="A96" s="66"/>
    </row>
  </sheetData>
  <mergeCells count="61">
    <mergeCell ref="B11:N11"/>
    <mergeCell ref="P11:Z11"/>
    <mergeCell ref="B13:C13"/>
    <mergeCell ref="D13:N13"/>
    <mergeCell ref="P13:T13"/>
    <mergeCell ref="V13:W13"/>
    <mergeCell ref="Y13:Z13"/>
    <mergeCell ref="Y22:Z22"/>
    <mergeCell ref="V17:W17"/>
    <mergeCell ref="Y17:Z17"/>
    <mergeCell ref="V18:W18"/>
    <mergeCell ref="Y18:Z18"/>
    <mergeCell ref="V19:W19"/>
    <mergeCell ref="Y19:Z19"/>
    <mergeCell ref="V20:W20"/>
    <mergeCell ref="Y20:Z20"/>
    <mergeCell ref="B21:N21"/>
    <mergeCell ref="V21:W21"/>
    <mergeCell ref="Y21:Z21"/>
    <mergeCell ref="B14:C19"/>
    <mergeCell ref="D14:N19"/>
    <mergeCell ref="V14:W14"/>
    <mergeCell ref="X14:X31"/>
    <mergeCell ref="Y14:Z14"/>
    <mergeCell ref="P15:T15"/>
    <mergeCell ref="V15:W15"/>
    <mergeCell ref="Y15:Z15"/>
    <mergeCell ref="V16:W16"/>
    <mergeCell ref="Y16:Z16"/>
    <mergeCell ref="V23:W23"/>
    <mergeCell ref="Y23:Z23"/>
    <mergeCell ref="V24:W24"/>
    <mergeCell ref="Y24:Z24"/>
    <mergeCell ref="V25:W25"/>
    <mergeCell ref="Y25:Z25"/>
    <mergeCell ref="V26:W26"/>
    <mergeCell ref="Y26:Z26"/>
    <mergeCell ref="V27:W27"/>
    <mergeCell ref="Y27:Z27"/>
    <mergeCell ref="V28:W28"/>
    <mergeCell ref="Y28:Z28"/>
    <mergeCell ref="V29:W29"/>
    <mergeCell ref="Y29:Z29"/>
    <mergeCell ref="V30:W30"/>
    <mergeCell ref="Y30:Z30"/>
    <mergeCell ref="V31:W31"/>
    <mergeCell ref="Y31:Z31"/>
    <mergeCell ref="V32:W32"/>
    <mergeCell ref="Y32:Z32"/>
    <mergeCell ref="P36:Z36"/>
    <mergeCell ref="T80:U81"/>
    <mergeCell ref="C89:F89"/>
    <mergeCell ref="H89:K89"/>
    <mergeCell ref="M89:P89"/>
    <mergeCell ref="R89:T89"/>
    <mergeCell ref="W89:Y89"/>
    <mergeCell ref="C93:F93"/>
    <mergeCell ref="H93:K93"/>
    <mergeCell ref="M93:P93"/>
    <mergeCell ref="R93:T93"/>
    <mergeCell ref="W93:Y93"/>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2A957-4C29-4C76-BDFE-3CA4174E9391}">
  <sheetPr>
    <tabColor rgb="FF00B0F0"/>
    <pageSetUpPr fitToPage="1"/>
  </sheetPr>
  <dimension ref="A1:AB102"/>
  <sheetViews>
    <sheetView showGridLines="0" view="pageBreakPreview" zoomScale="40" zoomScaleNormal="40" zoomScaleSheetLayoutView="40" workbookViewId="0">
      <selection activeCell="T7" sqref="T7"/>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34"/>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34"/>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659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659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B11:Z12"/>
    <mergeCell ref="B15:C20"/>
    <mergeCell ref="D15:Z20"/>
    <mergeCell ref="D27:F28"/>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49DBE-7003-4100-9F4A-DE53693F2478}">
  <sheetPr>
    <tabColor rgb="FF00B0F0"/>
    <pageSetUpPr fitToPage="1"/>
  </sheetPr>
  <dimension ref="A1:AB102"/>
  <sheetViews>
    <sheetView showGridLines="0" view="pageBreakPreview" topLeftCell="D3" zoomScale="60" zoomScaleNormal="40" workbookViewId="0">
      <selection activeCell="T7" sqref="T7"/>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34"/>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34"/>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659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659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X95" s="541"/>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B11:Z12"/>
    <mergeCell ref="B15:C20"/>
    <mergeCell ref="D15:Z20"/>
    <mergeCell ref="D27:F28"/>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B4125-2958-4A0C-A54E-FFF793DEC27E}">
  <sheetPr>
    <tabColor rgb="FF00B0F0"/>
    <pageSetUpPr fitToPage="1"/>
  </sheetPr>
  <dimension ref="A1:AB96"/>
  <sheetViews>
    <sheetView showGridLines="0" view="pageBreakPreview" zoomScale="50" zoomScaleNormal="40" zoomScaleSheetLayoutView="50" workbookViewId="0">
      <selection activeCell="T7" sqref="T7"/>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34"/>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34"/>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'[7]03 Desglose'!$C$6</f>
        <v xml:space="preserve">SUMMYT </v>
      </c>
      <c r="E5" s="296"/>
      <c r="F5" s="296"/>
      <c r="G5" s="297"/>
      <c r="H5" s="298"/>
      <c r="I5" s="284"/>
      <c r="J5" s="284"/>
      <c r="K5" s="296"/>
      <c r="L5" s="298"/>
      <c r="M5" s="298"/>
      <c r="N5" s="290"/>
      <c r="O5" s="299"/>
      <c r="P5" s="299"/>
      <c r="Q5" s="284"/>
      <c r="R5" s="284"/>
      <c r="S5" s="290" t="s">
        <v>33</v>
      </c>
      <c r="T5" s="300" t="s">
        <v>659</v>
      </c>
      <c r="U5" s="298"/>
      <c r="V5" s="298"/>
      <c r="W5" s="290" t="s">
        <v>84</v>
      </c>
      <c r="X5" s="297"/>
      <c r="Y5" s="298"/>
      <c r="Z5" s="301"/>
    </row>
    <row r="6" spans="1:28" ht="15" x14ac:dyDescent="0.2">
      <c r="B6" s="295" t="s">
        <v>35</v>
      </c>
      <c r="C6" s="296"/>
      <c r="D6" s="297" t="str">
        <f>'[7]03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659</v>
      </c>
      <c r="U6" s="298"/>
      <c r="V6" s="298"/>
      <c r="W6" s="303" t="s">
        <v>37</v>
      </c>
      <c r="X6" s="304"/>
      <c r="Y6" s="298"/>
      <c r="Z6" s="301"/>
    </row>
    <row r="7" spans="1:28" ht="15" x14ac:dyDescent="0.2">
      <c r="B7" s="295" t="s">
        <v>38</v>
      </c>
      <c r="C7" s="296"/>
      <c r="D7" s="297" t="str">
        <f>'[7]03 Desglose'!$C$8</f>
        <v>GRUPO DAGS S.A. DE C.V.</v>
      </c>
      <c r="E7" s="296"/>
      <c r="F7" s="296"/>
      <c r="G7" s="302"/>
      <c r="H7" s="298"/>
      <c r="I7" s="284"/>
      <c r="J7" s="284"/>
      <c r="K7" s="296"/>
      <c r="L7" s="298"/>
      <c r="M7" s="298"/>
      <c r="N7" s="290"/>
      <c r="O7" s="299"/>
      <c r="P7" s="299"/>
      <c r="Q7" s="284"/>
      <c r="R7" s="284"/>
      <c r="S7" s="290" t="s">
        <v>39</v>
      </c>
      <c r="T7" s="300" t="str">
        <f>'[7]03 Desglose'!$H$8</f>
        <v>NORMAL</v>
      </c>
      <c r="U7" s="298"/>
      <c r="V7" s="298"/>
      <c r="W7" s="290" t="s">
        <v>40</v>
      </c>
      <c r="X7" s="304">
        <f>'03 Desglose f'!CF8</f>
        <v>45986</v>
      </c>
      <c r="Y7" s="298"/>
      <c r="Z7" s="301"/>
    </row>
    <row r="8" spans="1:28" ht="15" x14ac:dyDescent="0.2">
      <c r="B8" s="305" t="s">
        <v>41</v>
      </c>
      <c r="C8" s="298"/>
      <c r="D8" s="297" t="str">
        <f>'[7]03 Desglose'!$C$9</f>
        <v xml:space="preserve">CIMENTACIÓN Y ESTRUCTURA </v>
      </c>
      <c r="E8" s="298"/>
      <c r="F8" s="298"/>
      <c r="G8" s="298"/>
      <c r="H8" s="306"/>
      <c r="I8" s="298"/>
      <c r="J8" s="298"/>
      <c r="K8" s="298"/>
      <c r="L8" s="298"/>
      <c r="M8" s="298"/>
      <c r="N8" s="298"/>
      <c r="O8" s="298"/>
      <c r="P8" s="298"/>
      <c r="Q8" s="290"/>
      <c r="R8" s="284"/>
      <c r="S8" s="303" t="s">
        <v>42</v>
      </c>
      <c r="T8" s="300" t="str">
        <f>'[7]03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 x14ac:dyDescent="0.25">
      <c r="B11" s="973" t="s">
        <v>82</v>
      </c>
      <c r="C11" s="974"/>
      <c r="D11" s="974"/>
      <c r="E11" s="974"/>
      <c r="F11" s="974"/>
      <c r="G11" s="974"/>
      <c r="H11" s="974"/>
      <c r="I11" s="974"/>
      <c r="J11" s="974"/>
      <c r="K11" s="974"/>
      <c r="L11" s="974"/>
      <c r="M11" s="974"/>
      <c r="N11" s="975"/>
      <c r="P11" s="1005" t="s">
        <v>81</v>
      </c>
      <c r="Q11" s="1006"/>
      <c r="R11" s="1006"/>
      <c r="S11" s="1006"/>
      <c r="T11" s="1006"/>
      <c r="U11" s="1006"/>
      <c r="V11" s="1006"/>
      <c r="W11" s="1006"/>
      <c r="X11" s="1006"/>
      <c r="Y11" s="1006"/>
      <c r="Z11" s="1007"/>
    </row>
    <row r="12" spans="1:28" ht="14.25" x14ac:dyDescent="0.2">
      <c r="B12" s="216"/>
      <c r="D12" s="341"/>
      <c r="E12" s="342"/>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1035" t="s">
        <v>226</v>
      </c>
      <c r="Q13" s="1063"/>
      <c r="R13" s="1063"/>
      <c r="S13" s="1063"/>
      <c r="T13" s="1036"/>
      <c r="U13" s="837" t="s">
        <v>65</v>
      </c>
      <c r="V13" s="981" t="s">
        <v>58</v>
      </c>
      <c r="W13" s="981"/>
      <c r="X13" s="837" t="s">
        <v>67</v>
      </c>
      <c r="Y13" s="981" t="s">
        <v>78</v>
      </c>
      <c r="Z13" s="981"/>
    </row>
    <row r="14" spans="1:28" ht="14.25" customHeight="1" x14ac:dyDescent="0.2">
      <c r="B14" s="950" t="s">
        <v>256</v>
      </c>
      <c r="C14" s="951"/>
      <c r="D14" s="956" t="s">
        <v>210</v>
      </c>
      <c r="E14" s="956"/>
      <c r="F14" s="956"/>
      <c r="G14" s="956"/>
      <c r="H14" s="956"/>
      <c r="I14" s="956"/>
      <c r="J14" s="956"/>
      <c r="K14" s="956"/>
      <c r="L14" s="956"/>
      <c r="M14" s="956"/>
      <c r="N14" s="956"/>
      <c r="P14" s="286"/>
      <c r="Q14" s="835"/>
      <c r="R14" s="835"/>
      <c r="S14" s="835"/>
      <c r="T14" s="835"/>
      <c r="U14" s="835"/>
      <c r="V14" s="957"/>
      <c r="W14" s="957"/>
      <c r="X14" s="1055" t="s">
        <v>267</v>
      </c>
      <c r="Y14" s="957"/>
      <c r="Z14" s="957"/>
    </row>
    <row r="15" spans="1:28" ht="19.899999999999999" customHeight="1" x14ac:dyDescent="0.25">
      <c r="B15" s="952"/>
      <c r="C15" s="953"/>
      <c r="D15" s="956"/>
      <c r="E15" s="956"/>
      <c r="F15" s="956"/>
      <c r="G15" s="956"/>
      <c r="H15" s="956"/>
      <c r="I15" s="956"/>
      <c r="J15" s="956"/>
      <c r="K15" s="956"/>
      <c r="L15" s="956"/>
      <c r="M15" s="956"/>
      <c r="N15" s="956"/>
      <c r="O15" s="70"/>
      <c r="P15" s="1118"/>
      <c r="Q15" s="1119"/>
      <c r="R15" s="1119"/>
      <c r="S15" s="1119"/>
      <c r="T15" s="1120"/>
      <c r="U15" s="836"/>
      <c r="V15" s="1061"/>
      <c r="W15" s="1061"/>
      <c r="X15" s="1056"/>
      <c r="Y15" s="1062"/>
      <c r="Z15" s="1062"/>
    </row>
    <row r="16" spans="1:28" ht="15" customHeight="1" x14ac:dyDescent="0.25">
      <c r="B16" s="952"/>
      <c r="C16" s="953"/>
      <c r="D16" s="956"/>
      <c r="E16" s="956"/>
      <c r="F16" s="956"/>
      <c r="G16" s="956"/>
      <c r="H16" s="956"/>
      <c r="I16" s="956"/>
      <c r="J16" s="956"/>
      <c r="K16" s="956"/>
      <c r="L16" s="956"/>
      <c r="M16" s="956"/>
      <c r="N16" s="956"/>
      <c r="O16" s="70"/>
      <c r="P16" s="501"/>
      <c r="Q16" s="838"/>
      <c r="R16" s="838"/>
      <c r="S16" s="838"/>
      <c r="T16" s="838"/>
      <c r="U16" s="838"/>
      <c r="V16" s="1061"/>
      <c r="W16" s="1061"/>
      <c r="X16" s="1056"/>
      <c r="Y16" s="957"/>
      <c r="Z16" s="957"/>
    </row>
    <row r="17" spans="2:26" ht="21" customHeight="1" x14ac:dyDescent="0.25">
      <c r="B17" s="952"/>
      <c r="C17" s="953"/>
      <c r="D17" s="956"/>
      <c r="E17" s="956"/>
      <c r="F17" s="956"/>
      <c r="G17" s="956"/>
      <c r="H17" s="956"/>
      <c r="I17" s="956"/>
      <c r="J17" s="956"/>
      <c r="K17" s="956"/>
      <c r="L17" s="956"/>
      <c r="M17" s="956"/>
      <c r="N17" s="956"/>
      <c r="O17" s="70"/>
      <c r="P17" s="501"/>
      <c r="Q17" s="503"/>
      <c r="R17" s="504"/>
      <c r="S17" s="505"/>
      <c r="T17" s="506"/>
      <c r="U17" s="507" t="s">
        <v>350</v>
      </c>
      <c r="V17" s="1121">
        <v>0.95</v>
      </c>
      <c r="W17" s="1122"/>
      <c r="X17" s="1056"/>
      <c r="Y17" s="1123" t="s">
        <v>268</v>
      </c>
      <c r="Z17" s="1123"/>
    </row>
    <row r="18" spans="2:26" ht="15" customHeight="1" x14ac:dyDescent="0.2">
      <c r="B18" s="952"/>
      <c r="C18" s="953"/>
      <c r="D18" s="956"/>
      <c r="E18" s="956"/>
      <c r="F18" s="956"/>
      <c r="G18" s="956"/>
      <c r="H18" s="956"/>
      <c r="I18" s="956"/>
      <c r="J18" s="956"/>
      <c r="K18" s="956"/>
      <c r="L18" s="956"/>
      <c r="M18" s="956"/>
      <c r="N18" s="956"/>
      <c r="O18" s="70"/>
      <c r="P18" s="287"/>
      <c r="Q18" s="835"/>
      <c r="R18" s="835"/>
      <c r="S18" s="508"/>
      <c r="T18" s="508"/>
      <c r="U18" s="835"/>
      <c r="V18" s="1124"/>
      <c r="W18" s="1124"/>
      <c r="X18" s="1056"/>
      <c r="Y18" s="957"/>
      <c r="Z18" s="957"/>
    </row>
    <row r="19" spans="2:26" ht="19.149999999999999" customHeight="1" x14ac:dyDescent="0.25">
      <c r="B19" s="954"/>
      <c r="C19" s="955"/>
      <c r="D19" s="956"/>
      <c r="E19" s="956"/>
      <c r="F19" s="956"/>
      <c r="G19" s="956"/>
      <c r="H19" s="956"/>
      <c r="I19" s="956"/>
      <c r="J19" s="956"/>
      <c r="K19" s="956"/>
      <c r="L19" s="956"/>
      <c r="M19" s="956"/>
      <c r="N19" s="956"/>
      <c r="O19" s="70"/>
      <c r="P19" s="287"/>
      <c r="Q19" s="835"/>
      <c r="R19" s="835"/>
      <c r="S19" s="835"/>
      <c r="T19" s="835"/>
      <c r="U19" s="839"/>
      <c r="V19" s="1112"/>
      <c r="W19" s="1113"/>
      <c r="X19" s="1056"/>
      <c r="Y19" s="1125"/>
      <c r="Z19" s="1125"/>
    </row>
    <row r="20" spans="2:26" ht="15.6" customHeight="1" x14ac:dyDescent="0.25">
      <c r="B20" s="231"/>
      <c r="C20" s="69"/>
      <c r="D20" s="68"/>
      <c r="E20" s="68"/>
      <c r="F20" s="68"/>
      <c r="G20" s="68"/>
      <c r="H20" s="83"/>
      <c r="I20" s="68"/>
      <c r="J20" s="68"/>
      <c r="K20" s="70"/>
      <c r="L20" s="70"/>
      <c r="M20" s="70"/>
      <c r="N20" s="214"/>
      <c r="O20" s="70"/>
      <c r="P20" s="287"/>
      <c r="Q20" s="835"/>
      <c r="R20" s="835"/>
      <c r="S20" s="835"/>
      <c r="T20" s="835"/>
      <c r="U20" s="835"/>
      <c r="V20" s="1025"/>
      <c r="W20" s="957"/>
      <c r="X20" s="1056"/>
      <c r="Y20" s="1113"/>
      <c r="Z20" s="1113"/>
    </row>
    <row r="21" spans="2:26" ht="15.75" x14ac:dyDescent="0.25">
      <c r="B21" s="947" t="s">
        <v>77</v>
      </c>
      <c r="C21" s="948"/>
      <c r="D21" s="948"/>
      <c r="E21" s="948"/>
      <c r="F21" s="948"/>
      <c r="G21" s="948"/>
      <c r="H21" s="948"/>
      <c r="I21" s="948"/>
      <c r="J21" s="948"/>
      <c r="K21" s="948"/>
      <c r="L21" s="948"/>
      <c r="M21" s="948"/>
      <c r="N21" s="949"/>
      <c r="O21" s="70"/>
      <c r="P21" s="287"/>
      <c r="Q21" s="835"/>
      <c r="R21" s="835"/>
      <c r="S21" s="835"/>
      <c r="T21" s="835"/>
      <c r="U21" s="835"/>
      <c r="V21" s="957"/>
      <c r="W21" s="957"/>
      <c r="X21" s="1056"/>
      <c r="Y21" s="957"/>
      <c r="Z21" s="957"/>
    </row>
    <row r="22" spans="2:26" ht="14.25" x14ac:dyDescent="0.2">
      <c r="B22" s="213"/>
      <c r="C22" s="69"/>
      <c r="D22" s="68"/>
      <c r="E22" s="68"/>
      <c r="F22" s="68"/>
      <c r="G22" s="68"/>
      <c r="H22" s="83"/>
      <c r="I22" s="68"/>
      <c r="J22" s="68"/>
      <c r="K22" s="70"/>
      <c r="L22" s="70"/>
      <c r="M22" s="70"/>
      <c r="N22" s="214"/>
      <c r="O22" s="70"/>
      <c r="P22" s="287"/>
      <c r="Q22" s="835"/>
      <c r="R22" s="835"/>
      <c r="S22" s="835"/>
      <c r="T22" s="835"/>
      <c r="U22" s="835"/>
      <c r="X22" s="1056"/>
      <c r="Y22" s="957"/>
      <c r="Z22" s="957"/>
    </row>
    <row r="23" spans="2:26" ht="14.25" x14ac:dyDescent="0.2">
      <c r="B23" s="213"/>
      <c r="C23" s="69"/>
      <c r="D23" s="68"/>
      <c r="E23" s="68"/>
      <c r="F23" s="68"/>
      <c r="G23" s="68"/>
      <c r="H23" s="83"/>
      <c r="I23" s="68"/>
      <c r="J23" s="68"/>
      <c r="K23" s="70"/>
      <c r="L23" s="70"/>
      <c r="M23" s="70"/>
      <c r="N23" s="214"/>
      <c r="O23" s="70"/>
      <c r="P23" s="287"/>
      <c r="Q23" s="835"/>
      <c r="R23" s="835"/>
      <c r="S23" s="835"/>
      <c r="T23" s="835"/>
      <c r="U23" s="835"/>
      <c r="V23" s="957"/>
      <c r="W23" s="957"/>
      <c r="X23" s="1056"/>
      <c r="Y23" s="957"/>
      <c r="Z23" s="957"/>
    </row>
    <row r="24" spans="2:26" ht="14.25" x14ac:dyDescent="0.2">
      <c r="B24" s="213"/>
      <c r="C24" s="69"/>
      <c r="D24" s="68"/>
      <c r="E24" s="68"/>
      <c r="F24" s="68"/>
      <c r="G24" s="68"/>
      <c r="H24" s="83"/>
      <c r="I24" s="68"/>
      <c r="J24" s="68"/>
      <c r="K24" s="70"/>
      <c r="L24" s="70"/>
      <c r="M24" s="70"/>
      <c r="N24" s="214"/>
      <c r="O24" s="70"/>
      <c r="P24" s="287"/>
      <c r="Q24" s="835"/>
      <c r="R24" s="835"/>
      <c r="S24" s="835"/>
      <c r="T24" s="835"/>
      <c r="U24" s="835"/>
      <c r="V24" s="957"/>
      <c r="W24" s="957"/>
      <c r="X24" s="1056"/>
      <c r="Y24" s="957"/>
      <c r="Z24" s="957"/>
    </row>
    <row r="25" spans="2:26" ht="14.25" x14ac:dyDescent="0.2">
      <c r="B25" s="213"/>
      <c r="C25" s="69"/>
      <c r="D25" s="68"/>
      <c r="E25" s="68"/>
      <c r="F25" s="68"/>
      <c r="G25" s="68"/>
      <c r="H25" s="83"/>
      <c r="I25" s="68"/>
      <c r="J25" s="68"/>
      <c r="K25" s="70"/>
      <c r="L25" s="70"/>
      <c r="M25" s="70"/>
      <c r="N25" s="214"/>
      <c r="O25" s="70"/>
      <c r="P25" s="287"/>
      <c r="Q25" s="835"/>
      <c r="R25" s="835"/>
      <c r="S25" s="835"/>
      <c r="T25" s="835"/>
      <c r="U25" s="835"/>
      <c r="V25" s="957"/>
      <c r="W25" s="957"/>
      <c r="X25" s="1056"/>
      <c r="Y25" s="957"/>
      <c r="Z25" s="957"/>
    </row>
    <row r="26" spans="2:26" ht="14.25" x14ac:dyDescent="0.2">
      <c r="B26" s="213"/>
      <c r="C26" s="69"/>
      <c r="D26" s="68"/>
      <c r="E26" s="68"/>
      <c r="F26" s="68"/>
      <c r="G26" s="68"/>
      <c r="H26" s="83"/>
      <c r="I26" s="68"/>
      <c r="J26" s="68"/>
      <c r="K26" s="70"/>
      <c r="L26" s="70"/>
      <c r="M26" s="70"/>
      <c r="N26" s="214"/>
      <c r="O26" s="70"/>
      <c r="P26" s="287"/>
      <c r="Q26" s="835"/>
      <c r="R26" s="835"/>
      <c r="S26" s="835"/>
      <c r="T26" s="835"/>
      <c r="U26" s="835"/>
      <c r="V26" s="957"/>
      <c r="W26" s="957"/>
      <c r="X26" s="1056"/>
      <c r="Y26" s="957"/>
      <c r="Z26" s="957"/>
    </row>
    <row r="27" spans="2:26" ht="14.25" x14ac:dyDescent="0.2">
      <c r="B27" s="213"/>
      <c r="C27" s="69"/>
      <c r="D27" s="68"/>
      <c r="E27" s="68"/>
      <c r="F27" s="68"/>
      <c r="G27" s="68"/>
      <c r="H27" s="83"/>
      <c r="I27" s="68"/>
      <c r="J27" s="68"/>
      <c r="K27" s="70"/>
      <c r="L27" s="70"/>
      <c r="M27" s="70"/>
      <c r="N27" s="214"/>
      <c r="O27" s="70"/>
      <c r="P27" s="287"/>
      <c r="Q27" s="835"/>
      <c r="R27" s="835"/>
      <c r="S27" s="835"/>
      <c r="T27" s="835"/>
      <c r="U27" s="835"/>
      <c r="V27" s="957"/>
      <c r="W27" s="957"/>
      <c r="X27" s="1056"/>
      <c r="Y27" s="957"/>
      <c r="Z27" s="957"/>
    </row>
    <row r="28" spans="2:26" ht="14.25" x14ac:dyDescent="0.2">
      <c r="B28" s="213"/>
      <c r="C28" s="69"/>
      <c r="D28" s="68"/>
      <c r="E28" s="68"/>
      <c r="F28" s="68"/>
      <c r="G28" s="68"/>
      <c r="H28" s="83"/>
      <c r="I28" s="68"/>
      <c r="J28" s="68"/>
      <c r="K28" s="70"/>
      <c r="L28" s="70"/>
      <c r="M28" s="70"/>
      <c r="N28" s="214"/>
      <c r="O28" s="70"/>
      <c r="P28" s="287"/>
      <c r="Q28" s="835"/>
      <c r="R28" s="835"/>
      <c r="S28" s="835"/>
      <c r="T28" s="835"/>
      <c r="U28" s="835"/>
      <c r="V28" s="957"/>
      <c r="W28" s="957"/>
      <c r="X28" s="1056"/>
      <c r="Y28" s="957"/>
      <c r="Z28" s="957"/>
    </row>
    <row r="29" spans="2:26" ht="14.25" x14ac:dyDescent="0.2">
      <c r="B29" s="213"/>
      <c r="C29" s="69"/>
      <c r="D29" s="68"/>
      <c r="E29" s="68"/>
      <c r="F29" s="68"/>
      <c r="G29" s="68"/>
      <c r="H29" s="83"/>
      <c r="I29" s="68"/>
      <c r="J29" s="68"/>
      <c r="K29" s="70"/>
      <c r="L29" s="70"/>
      <c r="M29" s="70"/>
      <c r="N29" s="214"/>
      <c r="O29" s="70"/>
      <c r="P29" s="287"/>
      <c r="Q29" s="835"/>
      <c r="R29" s="835"/>
      <c r="S29" s="835"/>
      <c r="T29" s="835"/>
      <c r="U29" s="835"/>
      <c r="V29" s="957"/>
      <c r="W29" s="957"/>
      <c r="X29" s="1056"/>
      <c r="Y29" s="957"/>
      <c r="Z29" s="957"/>
    </row>
    <row r="30" spans="2:26" ht="14.25" x14ac:dyDescent="0.2">
      <c r="B30" s="213"/>
      <c r="C30" s="69"/>
      <c r="D30" s="68"/>
      <c r="E30" s="68"/>
      <c r="F30" s="68"/>
      <c r="G30" s="68"/>
      <c r="H30" s="83"/>
      <c r="I30" s="68"/>
      <c r="J30" s="68"/>
      <c r="K30" s="70"/>
      <c r="L30" s="70"/>
      <c r="M30" s="70"/>
      <c r="N30" s="214"/>
      <c r="O30" s="70"/>
      <c r="P30" s="287"/>
      <c r="Q30" s="835"/>
      <c r="R30" s="835"/>
      <c r="S30" s="835"/>
      <c r="T30" s="835"/>
      <c r="U30" s="835"/>
      <c r="V30" s="957"/>
      <c r="W30" s="957"/>
      <c r="X30" s="1056"/>
      <c r="Y30" s="957"/>
      <c r="Z30" s="957"/>
    </row>
    <row r="31" spans="2:26" ht="14.25" x14ac:dyDescent="0.2">
      <c r="B31" s="213"/>
      <c r="C31" s="69"/>
      <c r="D31" s="68"/>
      <c r="E31" s="68"/>
      <c r="F31" s="68"/>
      <c r="G31" s="68"/>
      <c r="H31" s="83"/>
      <c r="I31" s="68"/>
      <c r="J31" s="68"/>
      <c r="K31" s="68"/>
      <c r="L31" s="68"/>
      <c r="M31" s="68"/>
      <c r="N31" s="215"/>
      <c r="P31" s="287"/>
      <c r="Q31" s="835"/>
      <c r="R31" s="835"/>
      <c r="S31" s="835"/>
      <c r="T31" s="835"/>
      <c r="U31" s="835"/>
      <c r="V31" s="957"/>
      <c r="W31" s="957"/>
      <c r="X31" s="1057"/>
      <c r="Y31" s="957"/>
      <c r="Z31" s="957"/>
    </row>
    <row r="32" spans="2:26" ht="18" x14ac:dyDescent="0.25">
      <c r="B32" s="213"/>
      <c r="C32" s="69"/>
      <c r="D32" s="68"/>
      <c r="E32" s="68"/>
      <c r="F32" s="68"/>
      <c r="G32" s="68"/>
      <c r="H32" s="83"/>
      <c r="I32" s="68"/>
      <c r="J32" s="68"/>
      <c r="K32" s="68"/>
      <c r="L32" s="68"/>
      <c r="M32" s="68"/>
      <c r="N32" s="215"/>
      <c r="P32" s="288"/>
      <c r="Q32" s="289"/>
      <c r="R32" s="290"/>
      <c r="S32" s="291"/>
      <c r="T32" s="292"/>
      <c r="U32" s="293" t="s">
        <v>76</v>
      </c>
      <c r="V32" s="958">
        <f>V17</f>
        <v>0.95</v>
      </c>
      <c r="W32" s="958"/>
      <c r="X32" s="294"/>
      <c r="Y32" s="959"/>
      <c r="Z32" s="960"/>
    </row>
    <row r="33" spans="2:26" x14ac:dyDescent="0.2">
      <c r="B33" s="213"/>
      <c r="C33" s="69"/>
      <c r="D33" s="68"/>
      <c r="E33" s="68"/>
      <c r="F33" s="68"/>
      <c r="G33" s="68"/>
      <c r="H33" s="83"/>
      <c r="I33" s="68"/>
      <c r="J33" s="68"/>
      <c r="K33" s="68"/>
      <c r="L33" s="68"/>
      <c r="M33" s="68"/>
      <c r="N33" s="215"/>
      <c r="P33" s="216"/>
      <c r="Z33" s="217"/>
    </row>
    <row r="34" spans="2:26" x14ac:dyDescent="0.2">
      <c r="B34" s="213"/>
      <c r="C34" s="69"/>
      <c r="D34" s="68"/>
      <c r="E34" s="68"/>
      <c r="F34" s="68"/>
      <c r="G34" s="68"/>
      <c r="H34" s="83"/>
      <c r="I34" s="68"/>
      <c r="J34" s="68"/>
      <c r="K34" s="68"/>
      <c r="L34" s="68"/>
      <c r="M34" s="68"/>
      <c r="N34" s="215"/>
      <c r="P34" s="216"/>
      <c r="X34" s="84"/>
      <c r="Y34" s="84"/>
      <c r="Z34" s="217"/>
    </row>
    <row r="35" spans="2:26" x14ac:dyDescent="0.2">
      <c r="B35" s="213"/>
      <c r="C35" s="69"/>
      <c r="D35" s="68"/>
      <c r="E35" s="68"/>
      <c r="F35" s="68"/>
      <c r="G35" s="68"/>
      <c r="H35" s="83"/>
      <c r="I35" s="68"/>
      <c r="J35" s="68"/>
      <c r="K35" s="68"/>
      <c r="L35" s="68"/>
      <c r="M35" s="68"/>
      <c r="N35" s="215"/>
      <c r="P35" s="216"/>
      <c r="X35" s="84"/>
      <c r="Y35" s="84"/>
      <c r="Z35" s="217"/>
    </row>
    <row r="36" spans="2:26" x14ac:dyDescent="0.2">
      <c r="B36" s="213"/>
      <c r="C36" s="69"/>
      <c r="D36" s="68"/>
      <c r="E36" s="68"/>
      <c r="F36" s="68"/>
      <c r="G36" s="68"/>
      <c r="H36" s="83"/>
      <c r="I36" s="68"/>
      <c r="J36" s="68"/>
      <c r="K36" s="68"/>
      <c r="L36" s="68"/>
      <c r="M36" s="68"/>
      <c r="N36" s="215"/>
      <c r="P36" s="999" t="s">
        <v>75</v>
      </c>
      <c r="Q36" s="999"/>
      <c r="R36" s="999"/>
      <c r="S36" s="999"/>
      <c r="T36" s="999"/>
      <c r="U36" s="999"/>
      <c r="V36" s="999"/>
      <c r="W36" s="999"/>
      <c r="X36" s="999"/>
      <c r="Y36" s="999"/>
      <c r="Z36" s="999"/>
    </row>
    <row r="37" spans="2:26"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t="s">
        <v>272</v>
      </c>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x14ac:dyDescent="0.2">
      <c r="B75" s="213"/>
      <c r="C75" s="69"/>
      <c r="D75" s="68"/>
      <c r="E75" s="68"/>
      <c r="F75" s="68"/>
      <c r="G75" s="68"/>
      <c r="H75" s="83"/>
      <c r="I75" s="68"/>
      <c r="J75" s="68"/>
      <c r="K75" s="68"/>
      <c r="L75" s="68"/>
      <c r="M75" s="68"/>
      <c r="N75" s="215"/>
      <c r="P75" s="216"/>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x14ac:dyDescent="0.2">
      <c r="B78" s="213"/>
      <c r="C78" s="69"/>
      <c r="D78" s="68"/>
      <c r="E78" s="68"/>
      <c r="F78" s="68"/>
      <c r="G78" s="68"/>
      <c r="H78" s="83"/>
      <c r="I78" s="68"/>
      <c r="J78" s="68"/>
      <c r="K78" s="68"/>
      <c r="L78" s="68"/>
      <c r="M78" s="68"/>
      <c r="N78" s="215"/>
      <c r="P78" s="216"/>
      <c r="X78" s="84"/>
      <c r="Y78" s="84"/>
      <c r="Z78" s="217"/>
    </row>
    <row r="79" spans="2:26" x14ac:dyDescent="0.2">
      <c r="B79" s="213"/>
      <c r="C79" s="69"/>
      <c r="D79" s="68"/>
      <c r="E79" s="68"/>
      <c r="F79" s="68"/>
      <c r="G79" s="68"/>
      <c r="H79" s="83"/>
      <c r="I79" s="68"/>
      <c r="J79" s="68"/>
      <c r="K79" s="68"/>
      <c r="L79" s="68"/>
      <c r="M79" s="68"/>
      <c r="N79" s="215"/>
      <c r="P79" s="216"/>
      <c r="X79" s="84"/>
      <c r="Y79" s="84"/>
      <c r="Z79" s="217"/>
    </row>
    <row r="80" spans="2:26" x14ac:dyDescent="0.2">
      <c r="B80" s="213"/>
      <c r="C80" s="69"/>
      <c r="D80" s="68"/>
      <c r="E80" s="68"/>
      <c r="F80" s="68"/>
      <c r="G80" s="68"/>
      <c r="H80" s="83"/>
      <c r="I80" s="68"/>
      <c r="J80" s="68"/>
      <c r="K80" s="68"/>
      <c r="L80" s="68"/>
      <c r="M80" s="68"/>
      <c r="N80" s="215"/>
      <c r="P80" s="216"/>
      <c r="T80" s="998"/>
      <c r="U80" s="964"/>
      <c r="X80" s="84"/>
      <c r="Y80" s="84"/>
      <c r="Z80" s="217"/>
    </row>
    <row r="81" spans="1:26" x14ac:dyDescent="0.2">
      <c r="B81" s="213"/>
      <c r="C81" s="69"/>
      <c r="D81" s="68"/>
      <c r="E81" s="68"/>
      <c r="F81" s="68"/>
      <c r="G81" s="68"/>
      <c r="H81" s="83"/>
      <c r="I81" s="68"/>
      <c r="J81" s="68"/>
      <c r="K81" s="68"/>
      <c r="L81" s="68"/>
      <c r="M81" s="68"/>
      <c r="N81" s="215"/>
      <c r="P81" s="216"/>
      <c r="T81" s="964"/>
      <c r="U81" s="964"/>
      <c r="X81" s="84"/>
      <c r="Y81" s="84"/>
      <c r="Z81" s="217"/>
    </row>
    <row r="82" spans="1:26" x14ac:dyDescent="0.2">
      <c r="B82" s="213"/>
      <c r="C82" s="69"/>
      <c r="D82" s="68"/>
      <c r="E82" s="68"/>
      <c r="F82" s="68"/>
      <c r="G82" s="68"/>
      <c r="H82" s="83"/>
      <c r="I82" s="68"/>
      <c r="J82" s="68"/>
      <c r="K82" s="68"/>
      <c r="L82" s="68"/>
      <c r="M82" s="68"/>
      <c r="N82" s="215"/>
      <c r="P82" s="216"/>
      <c r="X82" s="84"/>
      <c r="Y82" s="84"/>
      <c r="Z82" s="217"/>
    </row>
    <row r="83" spans="1:26" x14ac:dyDescent="0.2">
      <c r="B83" s="213"/>
      <c r="C83" s="69"/>
      <c r="D83" s="68"/>
      <c r="E83" s="68"/>
      <c r="F83" s="68"/>
      <c r="G83" s="68"/>
      <c r="H83" s="83"/>
      <c r="I83" s="68"/>
      <c r="J83" s="68"/>
      <c r="K83" s="68"/>
      <c r="L83" s="68"/>
      <c r="M83" s="68"/>
      <c r="N83" s="215"/>
      <c r="P83" s="216"/>
      <c r="X83" s="84"/>
      <c r="Y83" s="84"/>
      <c r="Z83" s="217"/>
    </row>
    <row r="84" spans="1:26" ht="16.5" customHeight="1" x14ac:dyDescent="0.25">
      <c r="B84" s="213"/>
      <c r="C84" s="69"/>
      <c r="D84" s="68"/>
      <c r="E84" s="68"/>
      <c r="F84" s="68"/>
      <c r="G84" s="68"/>
      <c r="H84" s="83"/>
      <c r="I84" s="68"/>
      <c r="J84" s="68"/>
      <c r="K84" s="68"/>
      <c r="L84" s="68"/>
      <c r="M84" s="68"/>
      <c r="N84" s="215"/>
      <c r="P84" s="216"/>
      <c r="S84" s="374"/>
      <c r="T84" s="374"/>
      <c r="X84" s="84"/>
      <c r="Y84" s="84"/>
      <c r="Z84" s="217"/>
    </row>
    <row r="85" spans="1:26" ht="12.75" customHeight="1" x14ac:dyDescent="0.25">
      <c r="B85" s="216"/>
      <c r="N85" s="217"/>
      <c r="P85" s="216"/>
      <c r="S85" s="374"/>
      <c r="T85" s="374"/>
      <c r="X85" s="82"/>
      <c r="Y85" s="85"/>
      <c r="Z85" s="217"/>
    </row>
    <row r="86" spans="1:26" ht="12.75" customHeight="1" x14ac:dyDescent="0.2">
      <c r="B86" s="218"/>
      <c r="C86" s="219"/>
      <c r="D86" s="219"/>
      <c r="E86" s="219"/>
      <c r="F86" s="219"/>
      <c r="G86" s="219"/>
      <c r="H86" s="219"/>
      <c r="I86" s="219"/>
      <c r="J86" s="219"/>
      <c r="K86" s="219"/>
      <c r="L86" s="219"/>
      <c r="M86" s="219"/>
      <c r="N86" s="220"/>
      <c r="P86" s="218"/>
      <c r="Q86" s="219"/>
      <c r="R86" s="219"/>
      <c r="S86" s="219"/>
      <c r="T86" s="219"/>
      <c r="U86" s="219"/>
      <c r="V86" s="219"/>
      <c r="W86" s="219"/>
      <c r="X86" s="219"/>
      <c r="Y86" s="219"/>
      <c r="Z86" s="220"/>
    </row>
    <row r="88" spans="1:26" x14ac:dyDescent="0.2">
      <c r="B88" s="221"/>
      <c r="C88" s="210"/>
      <c r="D88" s="210"/>
      <c r="E88" s="210"/>
      <c r="F88" s="210"/>
      <c r="G88" s="210"/>
      <c r="H88" s="222"/>
      <c r="I88" s="222"/>
      <c r="J88" s="222"/>
      <c r="K88" s="222"/>
      <c r="L88" s="222"/>
      <c r="M88" s="222"/>
      <c r="N88" s="222"/>
      <c r="O88" s="222"/>
      <c r="P88" s="222"/>
      <c r="Q88" s="222"/>
      <c r="R88" s="222"/>
      <c r="S88" s="222"/>
      <c r="T88" s="222"/>
      <c r="U88" s="222"/>
      <c r="V88" s="222"/>
      <c r="W88" s="210"/>
      <c r="X88" s="210"/>
      <c r="Y88" s="210"/>
      <c r="Z88" s="223"/>
    </row>
    <row r="89" spans="1:26" x14ac:dyDescent="0.2">
      <c r="B89" s="216"/>
      <c r="C89" s="946"/>
      <c r="D89" s="946"/>
      <c r="E89" s="946"/>
      <c r="F89" s="946"/>
      <c r="H89" s="946"/>
      <c r="I89" s="946"/>
      <c r="J89" s="946"/>
      <c r="K89" s="946"/>
      <c r="M89" s="946"/>
      <c r="N89" s="946"/>
      <c r="O89" s="946"/>
      <c r="P89" s="946"/>
      <c r="R89" s="946"/>
      <c r="S89" s="946"/>
      <c r="T89" s="946"/>
      <c r="W89" s="946"/>
      <c r="X89" s="946"/>
      <c r="Y89" s="946"/>
      <c r="Z89" s="224"/>
    </row>
    <row r="90" spans="1:26" x14ac:dyDescent="0.2">
      <c r="B90" s="216"/>
      <c r="Z90" s="217"/>
    </row>
    <row r="91" spans="1:26" x14ac:dyDescent="0.2">
      <c r="B91" s="216"/>
      <c r="Z91" s="217"/>
    </row>
    <row r="92" spans="1:26" x14ac:dyDescent="0.2">
      <c r="B92" s="216"/>
      <c r="Z92" s="217"/>
    </row>
    <row r="93" spans="1:26" s="67" customFormat="1" ht="11.45" customHeight="1" x14ac:dyDescent="0.2">
      <c r="B93" s="226"/>
      <c r="C93" s="858"/>
      <c r="D93" s="858"/>
      <c r="E93" s="858"/>
      <c r="F93" s="858"/>
      <c r="H93" s="858"/>
      <c r="I93" s="858"/>
      <c r="J93" s="858"/>
      <c r="K93" s="858"/>
      <c r="M93" s="858"/>
      <c r="N93" s="858"/>
      <c r="O93" s="858"/>
      <c r="P93" s="858"/>
      <c r="R93" s="858"/>
      <c r="S93" s="858"/>
      <c r="T93" s="858"/>
      <c r="W93" s="858"/>
      <c r="X93" s="858"/>
      <c r="Y93" s="858"/>
      <c r="Z93" s="227"/>
    </row>
    <row r="94" spans="1:26" ht="56.25" customHeight="1" x14ac:dyDescent="0.2">
      <c r="B94" s="228"/>
      <c r="C94" s="229"/>
      <c r="D94" s="229"/>
      <c r="E94" s="229"/>
      <c r="F94" s="229"/>
      <c r="G94" s="229"/>
      <c r="H94" s="219"/>
      <c r="I94" s="219"/>
      <c r="J94" s="219"/>
      <c r="K94" s="219"/>
      <c r="L94" s="219"/>
      <c r="M94" s="219"/>
      <c r="N94" s="219"/>
      <c r="O94" s="219"/>
      <c r="P94" s="219"/>
      <c r="Q94" s="219"/>
      <c r="R94" s="219"/>
      <c r="S94" s="219"/>
      <c r="T94" s="219"/>
      <c r="U94" s="219"/>
      <c r="V94" s="219"/>
      <c r="W94" s="229"/>
      <c r="X94" s="229"/>
      <c r="Y94" s="229"/>
      <c r="Z94" s="230"/>
    </row>
    <row r="96" spans="1:26" x14ac:dyDescent="0.2">
      <c r="A96" s="66"/>
    </row>
  </sheetData>
  <mergeCells count="61">
    <mergeCell ref="B11:N11"/>
    <mergeCell ref="P11:Z11"/>
    <mergeCell ref="B13:C13"/>
    <mergeCell ref="D13:N13"/>
    <mergeCell ref="P13:T13"/>
    <mergeCell ref="V13:W13"/>
    <mergeCell ref="Y13:Z13"/>
    <mergeCell ref="Y22:Z22"/>
    <mergeCell ref="V17:W17"/>
    <mergeCell ref="Y17:Z17"/>
    <mergeCell ref="V18:W18"/>
    <mergeCell ref="Y18:Z18"/>
    <mergeCell ref="V19:W19"/>
    <mergeCell ref="Y19:Z19"/>
    <mergeCell ref="V20:W20"/>
    <mergeCell ref="Y20:Z20"/>
    <mergeCell ref="B21:N21"/>
    <mergeCell ref="V21:W21"/>
    <mergeCell ref="Y21:Z21"/>
    <mergeCell ref="B14:C19"/>
    <mergeCell ref="D14:N19"/>
    <mergeCell ref="V14:W14"/>
    <mergeCell ref="X14:X31"/>
    <mergeCell ref="Y14:Z14"/>
    <mergeCell ref="P15:T15"/>
    <mergeCell ref="V15:W15"/>
    <mergeCell ref="Y15:Z15"/>
    <mergeCell ref="V16:W16"/>
    <mergeCell ref="Y16:Z16"/>
    <mergeCell ref="V23:W23"/>
    <mergeCell ref="Y23:Z23"/>
    <mergeCell ref="V24:W24"/>
    <mergeCell ref="Y24:Z24"/>
    <mergeCell ref="V25:W25"/>
    <mergeCell ref="Y25:Z25"/>
    <mergeCell ref="V26:W26"/>
    <mergeCell ref="Y26:Z26"/>
    <mergeCell ref="V27:W27"/>
    <mergeCell ref="Y27:Z27"/>
    <mergeCell ref="V28:W28"/>
    <mergeCell ref="Y28:Z28"/>
    <mergeCell ref="V29:W29"/>
    <mergeCell ref="Y29:Z29"/>
    <mergeCell ref="V30:W30"/>
    <mergeCell ref="Y30:Z30"/>
    <mergeCell ref="V31:W31"/>
    <mergeCell ref="Y31:Z31"/>
    <mergeCell ref="V32:W32"/>
    <mergeCell ref="Y32:Z32"/>
    <mergeCell ref="P36:Z36"/>
    <mergeCell ref="T80:U81"/>
    <mergeCell ref="C89:F89"/>
    <mergeCell ref="H89:K89"/>
    <mergeCell ref="M89:P89"/>
    <mergeCell ref="R89:T89"/>
    <mergeCell ref="W89:Y89"/>
    <mergeCell ref="C93:F93"/>
    <mergeCell ref="H93:K93"/>
    <mergeCell ref="M93:P93"/>
    <mergeCell ref="R93:T93"/>
    <mergeCell ref="W93:Y93"/>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7B15D-3E8A-4208-A66A-60C78FDBF4A4}">
  <sheetPr>
    <tabColor rgb="FF00B0F0"/>
    <pageSetUpPr fitToPage="1"/>
  </sheetPr>
  <dimension ref="A1:AB102"/>
  <sheetViews>
    <sheetView showGridLines="0" view="pageBreakPreview" zoomScale="40" zoomScaleNormal="40" zoomScaleSheetLayoutView="40" workbookViewId="0">
      <selection activeCell="T7" sqref="T7"/>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34"/>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34"/>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659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659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B11:Z12"/>
    <mergeCell ref="B15:C20"/>
    <mergeCell ref="D15:Z20"/>
    <mergeCell ref="D27:F28"/>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B7971-D8B6-4930-96F1-5A030D87C63B}">
  <sheetPr>
    <tabColor rgb="FF00B0F0"/>
    <pageSetUpPr fitToPage="1"/>
  </sheetPr>
  <dimension ref="A1:AB102"/>
  <sheetViews>
    <sheetView showGridLines="0" view="pageBreakPreview" topLeftCell="B1" zoomScale="70" zoomScaleNormal="40" zoomScaleSheetLayoutView="70" workbookViewId="0">
      <selection activeCell="T7" sqref="T7"/>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34"/>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34"/>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659</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659</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X95" s="541"/>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B11:Z12"/>
    <mergeCell ref="B15:C20"/>
    <mergeCell ref="D15:Z20"/>
    <mergeCell ref="D27:F28"/>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0BA07-F221-4645-BE6F-11E34FDDDDEA}">
  <sheetPr>
    <tabColor rgb="FF00B0F0"/>
    <pageSetUpPr fitToPage="1"/>
  </sheetPr>
  <dimension ref="A1:AB96"/>
  <sheetViews>
    <sheetView showGridLines="0" view="pageBreakPreview" topLeftCell="A44" zoomScale="50" zoomScaleNormal="40" zoomScaleSheetLayoutView="50" workbookViewId="0">
      <selection activeCell="D15" sqref="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34"/>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34"/>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'[7]03 Desglose'!$C$6</f>
        <v xml:space="preserve">SUMMYT </v>
      </c>
      <c r="E5" s="296"/>
      <c r="F5" s="296"/>
      <c r="G5" s="297"/>
      <c r="H5" s="298"/>
      <c r="I5" s="284"/>
      <c r="J5" s="284"/>
      <c r="K5" s="296"/>
      <c r="L5" s="298"/>
      <c r="M5" s="298"/>
      <c r="N5" s="290"/>
      <c r="O5" s="299"/>
      <c r="P5" s="299"/>
      <c r="Q5" s="284"/>
      <c r="R5" s="284"/>
      <c r="S5" s="290" t="s">
        <v>33</v>
      </c>
      <c r="T5" s="300" t="s">
        <v>626</v>
      </c>
      <c r="U5" s="298"/>
      <c r="V5" s="298"/>
      <c r="W5" s="290" t="s">
        <v>84</v>
      </c>
      <c r="X5" s="297"/>
      <c r="Y5" s="298"/>
      <c r="Z5" s="301"/>
    </row>
    <row r="6" spans="1:28" ht="15" x14ac:dyDescent="0.2">
      <c r="B6" s="295" t="s">
        <v>35</v>
      </c>
      <c r="C6" s="296"/>
      <c r="D6" s="297" t="str">
        <f>'[7]03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626</v>
      </c>
      <c r="U6" s="298"/>
      <c r="V6" s="298"/>
      <c r="W6" s="303" t="s">
        <v>37</v>
      </c>
      <c r="X6" s="304"/>
      <c r="Y6" s="298"/>
      <c r="Z6" s="301"/>
    </row>
    <row r="7" spans="1:28" ht="15" x14ac:dyDescent="0.2">
      <c r="B7" s="295" t="s">
        <v>38</v>
      </c>
      <c r="C7" s="296"/>
      <c r="D7" s="297" t="str">
        <f>'[7]03 Desglose'!$C$8</f>
        <v>GRUPO DAGS S.A. DE C.V.</v>
      </c>
      <c r="E7" s="296"/>
      <c r="F7" s="296"/>
      <c r="G7" s="302"/>
      <c r="H7" s="298"/>
      <c r="I7" s="284"/>
      <c r="J7" s="284"/>
      <c r="K7" s="296"/>
      <c r="L7" s="298"/>
      <c r="M7" s="298"/>
      <c r="N7" s="290"/>
      <c r="O7" s="299"/>
      <c r="P7" s="299"/>
      <c r="Q7" s="284"/>
      <c r="R7" s="284"/>
      <c r="S7" s="290" t="s">
        <v>39</v>
      </c>
      <c r="T7" s="300" t="str">
        <f>'[7]03 Desglose'!$H$8</f>
        <v>NORMAL</v>
      </c>
      <c r="U7" s="298"/>
      <c r="V7" s="298"/>
      <c r="W7" s="290" t="s">
        <v>40</v>
      </c>
      <c r="X7" s="304">
        <f>'03 Desglose f'!CF8</f>
        <v>45986</v>
      </c>
      <c r="Y7" s="298"/>
      <c r="Z7" s="301"/>
    </row>
    <row r="8" spans="1:28" ht="15" x14ac:dyDescent="0.2">
      <c r="B8" s="305" t="s">
        <v>41</v>
      </c>
      <c r="C8" s="298"/>
      <c r="D8" s="297" t="str">
        <f>'[7]03 Desglose'!$C$9</f>
        <v xml:space="preserve">CIMENTACIÓN Y ESTRUCTURA </v>
      </c>
      <c r="E8" s="298"/>
      <c r="F8" s="298"/>
      <c r="G8" s="298"/>
      <c r="H8" s="306"/>
      <c r="I8" s="298"/>
      <c r="J8" s="298"/>
      <c r="K8" s="298"/>
      <c r="L8" s="298"/>
      <c r="M8" s="298"/>
      <c r="N8" s="298"/>
      <c r="O8" s="298"/>
      <c r="P8" s="298"/>
      <c r="Q8" s="290"/>
      <c r="R8" s="284"/>
      <c r="S8" s="303" t="s">
        <v>42</v>
      </c>
      <c r="T8" s="300" t="str">
        <f>'[7]03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 x14ac:dyDescent="0.25">
      <c r="B11" s="973" t="s">
        <v>82</v>
      </c>
      <c r="C11" s="974"/>
      <c r="D11" s="974"/>
      <c r="E11" s="974"/>
      <c r="F11" s="974"/>
      <c r="G11" s="974"/>
      <c r="H11" s="974"/>
      <c r="I11" s="974"/>
      <c r="J11" s="974"/>
      <c r="K11" s="974"/>
      <c r="L11" s="974"/>
      <c r="M11" s="974"/>
      <c r="N11" s="975"/>
      <c r="P11" s="1005" t="s">
        <v>81</v>
      </c>
      <c r="Q11" s="1006"/>
      <c r="R11" s="1006"/>
      <c r="S11" s="1006"/>
      <c r="T11" s="1006"/>
      <c r="U11" s="1006"/>
      <c r="V11" s="1006"/>
      <c r="W11" s="1006"/>
      <c r="X11" s="1006"/>
      <c r="Y11" s="1006"/>
      <c r="Z11" s="1007"/>
    </row>
    <row r="12" spans="1:28" ht="14.25" x14ac:dyDescent="0.2">
      <c r="B12" s="216"/>
      <c r="D12" s="341"/>
      <c r="E12" s="342"/>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1035" t="s">
        <v>226</v>
      </c>
      <c r="Q13" s="1063"/>
      <c r="R13" s="1063"/>
      <c r="S13" s="1063"/>
      <c r="T13" s="1036"/>
      <c r="U13" s="837" t="s">
        <v>65</v>
      </c>
      <c r="V13" s="981" t="s">
        <v>58</v>
      </c>
      <c r="W13" s="981"/>
      <c r="X13" s="837" t="s">
        <v>67</v>
      </c>
      <c r="Y13" s="981" t="s">
        <v>78</v>
      </c>
      <c r="Z13" s="981"/>
    </row>
    <row r="14" spans="1:28" ht="14.25" customHeight="1" x14ac:dyDescent="0.2">
      <c r="B14" s="950" t="s">
        <v>256</v>
      </c>
      <c r="C14" s="951"/>
      <c r="D14" s="956" t="s">
        <v>211</v>
      </c>
      <c r="E14" s="956"/>
      <c r="F14" s="956"/>
      <c r="G14" s="956"/>
      <c r="H14" s="956"/>
      <c r="I14" s="956"/>
      <c r="J14" s="956"/>
      <c r="K14" s="956"/>
      <c r="L14" s="956"/>
      <c r="M14" s="956"/>
      <c r="N14" s="956"/>
      <c r="P14" s="286"/>
      <c r="Q14" s="835"/>
      <c r="R14" s="835"/>
      <c r="S14" s="835"/>
      <c r="T14" s="835"/>
      <c r="U14" s="835"/>
      <c r="V14" s="957"/>
      <c r="W14" s="957"/>
      <c r="X14" s="1055" t="s">
        <v>267</v>
      </c>
      <c r="Y14" s="957"/>
      <c r="Z14" s="957"/>
    </row>
    <row r="15" spans="1:28" ht="19.899999999999999" customHeight="1" x14ac:dyDescent="0.25">
      <c r="B15" s="952"/>
      <c r="C15" s="953"/>
      <c r="D15" s="956"/>
      <c r="E15" s="956"/>
      <c r="F15" s="956"/>
      <c r="G15" s="956"/>
      <c r="H15" s="956"/>
      <c r="I15" s="956"/>
      <c r="J15" s="956"/>
      <c r="K15" s="956"/>
      <c r="L15" s="956"/>
      <c r="M15" s="956"/>
      <c r="N15" s="956"/>
      <c r="O15" s="70"/>
      <c r="P15" s="1118"/>
      <c r="Q15" s="1119"/>
      <c r="R15" s="1119"/>
      <c r="S15" s="1119"/>
      <c r="T15" s="1120"/>
      <c r="U15" s="836"/>
      <c r="V15" s="1061"/>
      <c r="W15" s="1061"/>
      <c r="X15" s="1056"/>
      <c r="Y15" s="1062"/>
      <c r="Z15" s="1062"/>
    </row>
    <row r="16" spans="1:28" ht="15" customHeight="1" x14ac:dyDescent="0.25">
      <c r="B16" s="952"/>
      <c r="C16" s="953"/>
      <c r="D16" s="956"/>
      <c r="E16" s="956"/>
      <c r="F16" s="956"/>
      <c r="G16" s="956"/>
      <c r="H16" s="956"/>
      <c r="I16" s="956"/>
      <c r="J16" s="956"/>
      <c r="K16" s="956"/>
      <c r="L16" s="956"/>
      <c r="M16" s="956"/>
      <c r="N16" s="956"/>
      <c r="O16" s="70"/>
      <c r="P16" s="501"/>
      <c r="Q16" s="838"/>
      <c r="R16" s="838"/>
      <c r="S16" s="838"/>
      <c r="T16" s="838"/>
      <c r="U16" s="838"/>
      <c r="V16" s="1061"/>
      <c r="W16" s="1061"/>
      <c r="X16" s="1056"/>
      <c r="Y16" s="957"/>
      <c r="Z16" s="957"/>
    </row>
    <row r="17" spans="2:26" ht="21" customHeight="1" x14ac:dyDescent="0.25">
      <c r="B17" s="952"/>
      <c r="C17" s="953"/>
      <c r="D17" s="956"/>
      <c r="E17" s="956"/>
      <c r="F17" s="956"/>
      <c r="G17" s="956"/>
      <c r="H17" s="956"/>
      <c r="I17" s="956"/>
      <c r="J17" s="956"/>
      <c r="K17" s="956"/>
      <c r="L17" s="956"/>
      <c r="M17" s="956"/>
      <c r="N17" s="956"/>
      <c r="O17" s="70"/>
      <c r="P17" s="501"/>
      <c r="Q17" s="503"/>
      <c r="R17" s="504"/>
      <c r="S17" s="505"/>
      <c r="T17" s="506"/>
      <c r="U17" s="507" t="s">
        <v>350</v>
      </c>
      <c r="V17" s="1121">
        <v>0.95</v>
      </c>
      <c r="W17" s="1122"/>
      <c r="X17" s="1056"/>
      <c r="Y17" s="1123" t="s">
        <v>268</v>
      </c>
      <c r="Z17" s="1123"/>
    </row>
    <row r="18" spans="2:26" ht="15" customHeight="1" x14ac:dyDescent="0.2">
      <c r="B18" s="952"/>
      <c r="C18" s="953"/>
      <c r="D18" s="956"/>
      <c r="E18" s="956"/>
      <c r="F18" s="956"/>
      <c r="G18" s="956"/>
      <c r="H18" s="956"/>
      <c r="I18" s="956"/>
      <c r="J18" s="956"/>
      <c r="K18" s="956"/>
      <c r="L18" s="956"/>
      <c r="M18" s="956"/>
      <c r="N18" s="956"/>
      <c r="O18" s="70"/>
      <c r="P18" s="287"/>
      <c r="Q18" s="835"/>
      <c r="R18" s="835"/>
      <c r="S18" s="508"/>
      <c r="T18" s="508"/>
      <c r="U18" s="835"/>
      <c r="V18" s="1124"/>
      <c r="W18" s="1124"/>
      <c r="X18" s="1056"/>
      <c r="Y18" s="957"/>
      <c r="Z18" s="957"/>
    </row>
    <row r="19" spans="2:26" ht="19.149999999999999" customHeight="1" x14ac:dyDescent="0.25">
      <c r="B19" s="954"/>
      <c r="C19" s="955"/>
      <c r="D19" s="956"/>
      <c r="E19" s="956"/>
      <c r="F19" s="956"/>
      <c r="G19" s="956"/>
      <c r="H19" s="956"/>
      <c r="I19" s="956"/>
      <c r="J19" s="956"/>
      <c r="K19" s="956"/>
      <c r="L19" s="956"/>
      <c r="M19" s="956"/>
      <c r="N19" s="956"/>
      <c r="O19" s="70"/>
      <c r="P19" s="287"/>
      <c r="Q19" s="835"/>
      <c r="R19" s="835"/>
      <c r="S19" s="835"/>
      <c r="T19" s="835"/>
      <c r="U19" s="839"/>
      <c r="V19" s="1112"/>
      <c r="W19" s="1113"/>
      <c r="X19" s="1056"/>
      <c r="Y19" s="1125"/>
      <c r="Z19" s="1125"/>
    </row>
    <row r="20" spans="2:26" ht="15.6" customHeight="1" x14ac:dyDescent="0.25">
      <c r="B20" s="231"/>
      <c r="C20" s="69"/>
      <c r="D20" s="68"/>
      <c r="E20" s="68"/>
      <c r="F20" s="68"/>
      <c r="G20" s="68"/>
      <c r="H20" s="83"/>
      <c r="I20" s="68"/>
      <c r="J20" s="68"/>
      <c r="K20" s="70"/>
      <c r="L20" s="70"/>
      <c r="M20" s="70"/>
      <c r="N20" s="214"/>
      <c r="O20" s="70"/>
      <c r="P20" s="287"/>
      <c r="Q20" s="835"/>
      <c r="R20" s="835"/>
      <c r="S20" s="835"/>
      <c r="T20" s="835"/>
      <c r="U20" s="835"/>
      <c r="V20" s="1025"/>
      <c r="W20" s="957"/>
      <c r="X20" s="1056"/>
      <c r="Y20" s="1113"/>
      <c r="Z20" s="1113"/>
    </row>
    <row r="21" spans="2:26" ht="15.75" x14ac:dyDescent="0.25">
      <c r="B21" s="947" t="s">
        <v>77</v>
      </c>
      <c r="C21" s="948"/>
      <c r="D21" s="948"/>
      <c r="E21" s="948"/>
      <c r="F21" s="948"/>
      <c r="G21" s="948"/>
      <c r="H21" s="948"/>
      <c r="I21" s="948"/>
      <c r="J21" s="948"/>
      <c r="K21" s="948"/>
      <c r="L21" s="948"/>
      <c r="M21" s="948"/>
      <c r="N21" s="949"/>
      <c r="O21" s="70"/>
      <c r="P21" s="287"/>
      <c r="Q21" s="835"/>
      <c r="R21" s="835"/>
      <c r="S21" s="835"/>
      <c r="T21" s="835"/>
      <c r="U21" s="835"/>
      <c r="V21" s="957"/>
      <c r="W21" s="957"/>
      <c r="X21" s="1056"/>
      <c r="Y21" s="957"/>
      <c r="Z21" s="957"/>
    </row>
    <row r="22" spans="2:26" ht="14.25" x14ac:dyDescent="0.2">
      <c r="B22" s="213"/>
      <c r="C22" s="69"/>
      <c r="D22" s="68"/>
      <c r="E22" s="68"/>
      <c r="F22" s="68"/>
      <c r="G22" s="68"/>
      <c r="H22" s="83"/>
      <c r="I22" s="68"/>
      <c r="J22" s="68"/>
      <c r="K22" s="70"/>
      <c r="L22" s="70"/>
      <c r="M22" s="70"/>
      <c r="N22" s="214"/>
      <c r="O22" s="70"/>
      <c r="P22" s="287"/>
      <c r="Q22" s="835"/>
      <c r="R22" s="835"/>
      <c r="S22" s="835"/>
      <c r="T22" s="835"/>
      <c r="U22" s="835"/>
      <c r="X22" s="1056"/>
      <c r="Y22" s="957"/>
      <c r="Z22" s="957"/>
    </row>
    <row r="23" spans="2:26" ht="14.25" x14ac:dyDescent="0.2">
      <c r="B23" s="213"/>
      <c r="C23" s="69"/>
      <c r="D23" s="68"/>
      <c r="E23" s="68"/>
      <c r="F23" s="68"/>
      <c r="G23" s="68"/>
      <c r="H23" s="83"/>
      <c r="I23" s="68"/>
      <c r="J23" s="68"/>
      <c r="K23" s="70"/>
      <c r="L23" s="70"/>
      <c r="M23" s="70"/>
      <c r="N23" s="214"/>
      <c r="O23" s="70"/>
      <c r="P23" s="287"/>
      <c r="Q23" s="835"/>
      <c r="R23" s="835"/>
      <c r="S23" s="835"/>
      <c r="T23" s="835"/>
      <c r="U23" s="835"/>
      <c r="V23" s="957"/>
      <c r="W23" s="957"/>
      <c r="X23" s="1056"/>
      <c r="Y23" s="957"/>
      <c r="Z23" s="957"/>
    </row>
    <row r="24" spans="2:26" ht="14.25" x14ac:dyDescent="0.2">
      <c r="B24" s="213"/>
      <c r="C24" s="69"/>
      <c r="D24" s="68"/>
      <c r="E24" s="68"/>
      <c r="F24" s="68"/>
      <c r="G24" s="68"/>
      <c r="H24" s="83"/>
      <c r="I24" s="68"/>
      <c r="J24" s="68"/>
      <c r="K24" s="70"/>
      <c r="L24" s="70"/>
      <c r="M24" s="70"/>
      <c r="N24" s="214"/>
      <c r="O24" s="70"/>
      <c r="P24" s="287"/>
      <c r="Q24" s="835"/>
      <c r="R24" s="835"/>
      <c r="S24" s="835"/>
      <c r="T24" s="835"/>
      <c r="U24" s="835"/>
      <c r="V24" s="957"/>
      <c r="W24" s="957"/>
      <c r="X24" s="1056"/>
      <c r="Y24" s="957"/>
      <c r="Z24" s="957"/>
    </row>
    <row r="25" spans="2:26" ht="14.25" x14ac:dyDescent="0.2">
      <c r="B25" s="213"/>
      <c r="C25" s="69"/>
      <c r="D25" s="68"/>
      <c r="E25" s="68"/>
      <c r="F25" s="68"/>
      <c r="G25" s="68"/>
      <c r="H25" s="83"/>
      <c r="I25" s="68"/>
      <c r="J25" s="68"/>
      <c r="K25" s="70"/>
      <c r="L25" s="70"/>
      <c r="M25" s="70"/>
      <c r="N25" s="214"/>
      <c r="O25" s="70"/>
      <c r="P25" s="287"/>
      <c r="Q25" s="835"/>
      <c r="R25" s="835"/>
      <c r="S25" s="835"/>
      <c r="T25" s="835"/>
      <c r="U25" s="835"/>
      <c r="V25" s="957"/>
      <c r="W25" s="957"/>
      <c r="X25" s="1056"/>
      <c r="Y25" s="957"/>
      <c r="Z25" s="957"/>
    </row>
    <row r="26" spans="2:26" ht="14.25" x14ac:dyDescent="0.2">
      <c r="B26" s="213"/>
      <c r="C26" s="69"/>
      <c r="D26" s="68"/>
      <c r="E26" s="68"/>
      <c r="F26" s="68"/>
      <c r="G26" s="68"/>
      <c r="H26" s="83"/>
      <c r="I26" s="68"/>
      <c r="J26" s="68"/>
      <c r="K26" s="70"/>
      <c r="L26" s="70"/>
      <c r="M26" s="70"/>
      <c r="N26" s="214"/>
      <c r="O26" s="70"/>
      <c r="P26" s="287"/>
      <c r="Q26" s="835"/>
      <c r="R26" s="835"/>
      <c r="S26" s="835"/>
      <c r="T26" s="835"/>
      <c r="U26" s="835"/>
      <c r="V26" s="957"/>
      <c r="W26" s="957"/>
      <c r="X26" s="1056"/>
      <c r="Y26" s="957"/>
      <c r="Z26" s="957"/>
    </row>
    <row r="27" spans="2:26" ht="14.25" x14ac:dyDescent="0.2">
      <c r="B27" s="213"/>
      <c r="C27" s="69"/>
      <c r="D27" s="68"/>
      <c r="E27" s="68"/>
      <c r="F27" s="68"/>
      <c r="G27" s="68"/>
      <c r="H27" s="83"/>
      <c r="I27" s="68"/>
      <c r="J27" s="68"/>
      <c r="K27" s="70"/>
      <c r="L27" s="70"/>
      <c r="M27" s="70"/>
      <c r="N27" s="214"/>
      <c r="O27" s="70"/>
      <c r="P27" s="287"/>
      <c r="Q27" s="835"/>
      <c r="R27" s="835"/>
      <c r="S27" s="835"/>
      <c r="T27" s="835"/>
      <c r="U27" s="835"/>
      <c r="V27" s="957"/>
      <c r="W27" s="957"/>
      <c r="X27" s="1056"/>
      <c r="Y27" s="957"/>
      <c r="Z27" s="957"/>
    </row>
    <row r="28" spans="2:26" ht="14.25" x14ac:dyDescent="0.2">
      <c r="B28" s="213"/>
      <c r="C28" s="69"/>
      <c r="D28" s="68"/>
      <c r="E28" s="68"/>
      <c r="F28" s="68"/>
      <c r="G28" s="68"/>
      <c r="H28" s="83"/>
      <c r="I28" s="68"/>
      <c r="J28" s="68"/>
      <c r="K28" s="70"/>
      <c r="L28" s="70"/>
      <c r="M28" s="70"/>
      <c r="N28" s="214"/>
      <c r="O28" s="70"/>
      <c r="P28" s="287"/>
      <c r="Q28" s="835"/>
      <c r="R28" s="835"/>
      <c r="S28" s="835"/>
      <c r="T28" s="835"/>
      <c r="U28" s="835"/>
      <c r="V28" s="957"/>
      <c r="W28" s="957"/>
      <c r="X28" s="1056"/>
      <c r="Y28" s="957"/>
      <c r="Z28" s="957"/>
    </row>
    <row r="29" spans="2:26" ht="14.25" x14ac:dyDescent="0.2">
      <c r="B29" s="213"/>
      <c r="C29" s="69"/>
      <c r="D29" s="68"/>
      <c r="E29" s="68"/>
      <c r="F29" s="68"/>
      <c r="G29" s="68"/>
      <c r="H29" s="83"/>
      <c r="I29" s="68"/>
      <c r="J29" s="68"/>
      <c r="K29" s="70"/>
      <c r="L29" s="70"/>
      <c r="M29" s="70"/>
      <c r="N29" s="214"/>
      <c r="O29" s="70"/>
      <c r="P29" s="287"/>
      <c r="Q29" s="835"/>
      <c r="R29" s="835"/>
      <c r="S29" s="835"/>
      <c r="T29" s="835"/>
      <c r="U29" s="835"/>
      <c r="V29" s="957"/>
      <c r="W29" s="957"/>
      <c r="X29" s="1056"/>
      <c r="Y29" s="957"/>
      <c r="Z29" s="957"/>
    </row>
    <row r="30" spans="2:26" ht="14.25" x14ac:dyDescent="0.2">
      <c r="B30" s="213"/>
      <c r="C30" s="69"/>
      <c r="D30" s="68"/>
      <c r="E30" s="68"/>
      <c r="F30" s="68"/>
      <c r="G30" s="68"/>
      <c r="H30" s="83"/>
      <c r="I30" s="68"/>
      <c r="J30" s="68"/>
      <c r="K30" s="70"/>
      <c r="L30" s="70"/>
      <c r="M30" s="70"/>
      <c r="N30" s="214"/>
      <c r="O30" s="70"/>
      <c r="P30" s="287"/>
      <c r="Q30" s="835"/>
      <c r="R30" s="835"/>
      <c r="S30" s="835"/>
      <c r="T30" s="835"/>
      <c r="U30" s="835"/>
      <c r="V30" s="957"/>
      <c r="W30" s="957"/>
      <c r="X30" s="1056"/>
      <c r="Y30" s="957"/>
      <c r="Z30" s="957"/>
    </row>
    <row r="31" spans="2:26" ht="14.25" x14ac:dyDescent="0.2">
      <c r="B31" s="213"/>
      <c r="C31" s="69"/>
      <c r="D31" s="68"/>
      <c r="E31" s="68"/>
      <c r="F31" s="68"/>
      <c r="G31" s="68"/>
      <c r="H31" s="83"/>
      <c r="I31" s="68"/>
      <c r="J31" s="68"/>
      <c r="K31" s="68"/>
      <c r="L31" s="68"/>
      <c r="M31" s="68"/>
      <c r="N31" s="215"/>
      <c r="P31" s="287"/>
      <c r="Q31" s="835"/>
      <c r="R31" s="835"/>
      <c r="S31" s="835"/>
      <c r="T31" s="835"/>
      <c r="U31" s="835"/>
      <c r="V31" s="957"/>
      <c r="W31" s="957"/>
      <c r="X31" s="1057"/>
      <c r="Y31" s="957"/>
      <c r="Z31" s="957"/>
    </row>
    <row r="32" spans="2:26" ht="18" x14ac:dyDescent="0.25">
      <c r="B32" s="213"/>
      <c r="C32" s="69"/>
      <c r="D32" s="68"/>
      <c r="E32" s="68"/>
      <c r="F32" s="68"/>
      <c r="G32" s="68"/>
      <c r="H32" s="83"/>
      <c r="I32" s="68"/>
      <c r="J32" s="68"/>
      <c r="K32" s="68"/>
      <c r="L32" s="68"/>
      <c r="M32" s="68"/>
      <c r="N32" s="215"/>
      <c r="P32" s="288"/>
      <c r="Q32" s="289"/>
      <c r="R32" s="290"/>
      <c r="S32" s="291"/>
      <c r="T32" s="292"/>
      <c r="U32" s="293" t="s">
        <v>76</v>
      </c>
      <c r="V32" s="958">
        <f>V17</f>
        <v>0.95</v>
      </c>
      <c r="W32" s="958"/>
      <c r="X32" s="294"/>
      <c r="Y32" s="959"/>
      <c r="Z32" s="960"/>
    </row>
    <row r="33" spans="2:26" x14ac:dyDescent="0.2">
      <c r="B33" s="213"/>
      <c r="C33" s="69"/>
      <c r="D33" s="68"/>
      <c r="E33" s="68"/>
      <c r="F33" s="68"/>
      <c r="G33" s="68"/>
      <c r="H33" s="83"/>
      <c r="I33" s="68"/>
      <c r="J33" s="68"/>
      <c r="K33" s="68"/>
      <c r="L33" s="68"/>
      <c r="M33" s="68"/>
      <c r="N33" s="215"/>
      <c r="P33" s="216"/>
      <c r="Z33" s="217"/>
    </row>
    <row r="34" spans="2:26" x14ac:dyDescent="0.2">
      <c r="B34" s="213"/>
      <c r="C34" s="69"/>
      <c r="D34" s="68"/>
      <c r="E34" s="68"/>
      <c r="F34" s="68"/>
      <c r="G34" s="68"/>
      <c r="H34" s="83"/>
      <c r="I34" s="68"/>
      <c r="J34" s="68"/>
      <c r="K34" s="68"/>
      <c r="L34" s="68"/>
      <c r="M34" s="68"/>
      <c r="N34" s="215"/>
      <c r="P34" s="216"/>
      <c r="X34" s="84"/>
      <c r="Y34" s="84"/>
      <c r="Z34" s="217"/>
    </row>
    <row r="35" spans="2:26" x14ac:dyDescent="0.2">
      <c r="B35" s="213"/>
      <c r="C35" s="69"/>
      <c r="D35" s="68"/>
      <c r="E35" s="68"/>
      <c r="F35" s="68"/>
      <c r="G35" s="68"/>
      <c r="H35" s="83"/>
      <c r="I35" s="68"/>
      <c r="J35" s="68"/>
      <c r="K35" s="68"/>
      <c r="L35" s="68"/>
      <c r="M35" s="68"/>
      <c r="N35" s="215"/>
      <c r="P35" s="216"/>
      <c r="X35" s="84"/>
      <c r="Y35" s="84"/>
      <c r="Z35" s="217"/>
    </row>
    <row r="36" spans="2:26" x14ac:dyDescent="0.2">
      <c r="B36" s="213"/>
      <c r="C36" s="69"/>
      <c r="D36" s="68"/>
      <c r="E36" s="68"/>
      <c r="F36" s="68"/>
      <c r="G36" s="68"/>
      <c r="H36" s="83"/>
      <c r="I36" s="68"/>
      <c r="J36" s="68"/>
      <c r="K36" s="68"/>
      <c r="L36" s="68"/>
      <c r="M36" s="68"/>
      <c r="N36" s="215"/>
      <c r="P36" s="999" t="s">
        <v>75</v>
      </c>
      <c r="Q36" s="999"/>
      <c r="R36" s="999"/>
      <c r="S36" s="999"/>
      <c r="T36" s="999"/>
      <c r="U36" s="999"/>
      <c r="V36" s="999"/>
      <c r="W36" s="999"/>
      <c r="X36" s="999"/>
      <c r="Y36" s="999"/>
      <c r="Z36" s="999"/>
    </row>
    <row r="37" spans="2:26"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t="s">
        <v>272</v>
      </c>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x14ac:dyDescent="0.2">
      <c r="B75" s="213"/>
      <c r="C75" s="69"/>
      <c r="D75" s="68"/>
      <c r="E75" s="68"/>
      <c r="F75" s="68"/>
      <c r="G75" s="68"/>
      <c r="H75" s="83"/>
      <c r="I75" s="68"/>
      <c r="J75" s="68"/>
      <c r="K75" s="68"/>
      <c r="L75" s="68"/>
      <c r="M75" s="68"/>
      <c r="N75" s="215"/>
      <c r="P75" s="216"/>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x14ac:dyDescent="0.2">
      <c r="B78" s="213"/>
      <c r="C78" s="69"/>
      <c r="D78" s="68"/>
      <c r="E78" s="68"/>
      <c r="F78" s="68"/>
      <c r="G78" s="68"/>
      <c r="H78" s="83"/>
      <c r="I78" s="68"/>
      <c r="J78" s="68"/>
      <c r="K78" s="68"/>
      <c r="L78" s="68"/>
      <c r="M78" s="68"/>
      <c r="N78" s="215"/>
      <c r="P78" s="216"/>
      <c r="X78" s="84"/>
      <c r="Y78" s="84"/>
      <c r="Z78" s="217"/>
    </row>
    <row r="79" spans="2:26" x14ac:dyDescent="0.2">
      <c r="B79" s="213"/>
      <c r="C79" s="69"/>
      <c r="D79" s="68"/>
      <c r="E79" s="68"/>
      <c r="F79" s="68"/>
      <c r="G79" s="68"/>
      <c r="H79" s="83"/>
      <c r="I79" s="68"/>
      <c r="J79" s="68"/>
      <c r="K79" s="68"/>
      <c r="L79" s="68"/>
      <c r="M79" s="68"/>
      <c r="N79" s="215"/>
      <c r="P79" s="216"/>
      <c r="X79" s="84"/>
      <c r="Y79" s="84"/>
      <c r="Z79" s="217"/>
    </row>
    <row r="80" spans="2:26" x14ac:dyDescent="0.2">
      <c r="B80" s="213"/>
      <c r="C80" s="69"/>
      <c r="D80" s="68"/>
      <c r="E80" s="68"/>
      <c r="F80" s="68"/>
      <c r="G80" s="68"/>
      <c r="H80" s="83"/>
      <c r="I80" s="68"/>
      <c r="J80" s="68"/>
      <c r="K80" s="68"/>
      <c r="L80" s="68"/>
      <c r="M80" s="68"/>
      <c r="N80" s="215"/>
      <c r="P80" s="216"/>
      <c r="T80" s="998"/>
      <c r="U80" s="964"/>
      <c r="X80" s="84"/>
      <c r="Y80" s="84"/>
      <c r="Z80" s="217"/>
    </row>
    <row r="81" spans="1:26" x14ac:dyDescent="0.2">
      <c r="B81" s="213"/>
      <c r="C81" s="69"/>
      <c r="D81" s="68"/>
      <c r="E81" s="68"/>
      <c r="F81" s="68"/>
      <c r="G81" s="68"/>
      <c r="H81" s="83"/>
      <c r="I81" s="68"/>
      <c r="J81" s="68"/>
      <c r="K81" s="68"/>
      <c r="L81" s="68"/>
      <c r="M81" s="68"/>
      <c r="N81" s="215"/>
      <c r="P81" s="216"/>
      <c r="T81" s="964"/>
      <c r="U81" s="964"/>
      <c r="X81" s="84"/>
      <c r="Y81" s="84"/>
      <c r="Z81" s="217"/>
    </row>
    <row r="82" spans="1:26" x14ac:dyDescent="0.2">
      <c r="B82" s="213"/>
      <c r="C82" s="69"/>
      <c r="D82" s="68"/>
      <c r="E82" s="68"/>
      <c r="F82" s="68"/>
      <c r="G82" s="68"/>
      <c r="H82" s="83"/>
      <c r="I82" s="68"/>
      <c r="J82" s="68"/>
      <c r="K82" s="68"/>
      <c r="L82" s="68"/>
      <c r="M82" s="68"/>
      <c r="N82" s="215"/>
      <c r="P82" s="216"/>
      <c r="X82" s="84"/>
      <c r="Y82" s="84"/>
      <c r="Z82" s="217"/>
    </row>
    <row r="83" spans="1:26" x14ac:dyDescent="0.2">
      <c r="B83" s="213"/>
      <c r="C83" s="69"/>
      <c r="D83" s="68"/>
      <c r="E83" s="68"/>
      <c r="F83" s="68"/>
      <c r="G83" s="68"/>
      <c r="H83" s="83"/>
      <c r="I83" s="68"/>
      <c r="J83" s="68"/>
      <c r="K83" s="68"/>
      <c r="L83" s="68"/>
      <c r="M83" s="68"/>
      <c r="N83" s="215"/>
      <c r="P83" s="216"/>
      <c r="X83" s="84"/>
      <c r="Y83" s="84"/>
      <c r="Z83" s="217"/>
    </row>
    <row r="84" spans="1:26" ht="16.5" customHeight="1" x14ac:dyDescent="0.25">
      <c r="B84" s="213"/>
      <c r="C84" s="69"/>
      <c r="D84" s="68"/>
      <c r="E84" s="68"/>
      <c r="F84" s="68"/>
      <c r="G84" s="68"/>
      <c r="H84" s="83"/>
      <c r="I84" s="68"/>
      <c r="J84" s="68"/>
      <c r="K84" s="68"/>
      <c r="L84" s="68"/>
      <c r="M84" s="68"/>
      <c r="N84" s="215"/>
      <c r="P84" s="216"/>
      <c r="S84" s="374"/>
      <c r="T84" s="374"/>
      <c r="X84" s="84"/>
      <c r="Y84" s="84"/>
      <c r="Z84" s="217"/>
    </row>
    <row r="85" spans="1:26" ht="12.75" customHeight="1" x14ac:dyDescent="0.25">
      <c r="B85" s="216"/>
      <c r="N85" s="217"/>
      <c r="P85" s="216"/>
      <c r="S85" s="374"/>
      <c r="T85" s="374"/>
      <c r="X85" s="82"/>
      <c r="Y85" s="85"/>
      <c r="Z85" s="217"/>
    </row>
    <row r="86" spans="1:26" ht="12.75" customHeight="1" x14ac:dyDescent="0.2">
      <c r="B86" s="218"/>
      <c r="C86" s="219"/>
      <c r="D86" s="219"/>
      <c r="E86" s="219"/>
      <c r="F86" s="219"/>
      <c r="G86" s="219"/>
      <c r="H86" s="219"/>
      <c r="I86" s="219"/>
      <c r="J86" s="219"/>
      <c r="K86" s="219"/>
      <c r="L86" s="219"/>
      <c r="M86" s="219"/>
      <c r="N86" s="220"/>
      <c r="P86" s="218"/>
      <c r="Q86" s="219"/>
      <c r="R86" s="219"/>
      <c r="S86" s="219"/>
      <c r="T86" s="219"/>
      <c r="U86" s="219"/>
      <c r="V86" s="219"/>
      <c r="W86" s="219"/>
      <c r="X86" s="219"/>
      <c r="Y86" s="219"/>
      <c r="Z86" s="220"/>
    </row>
    <row r="88" spans="1:26" x14ac:dyDescent="0.2">
      <c r="B88" s="221"/>
      <c r="C88" s="210"/>
      <c r="D88" s="210"/>
      <c r="E88" s="210"/>
      <c r="F88" s="210"/>
      <c r="G88" s="210"/>
      <c r="H88" s="222"/>
      <c r="I88" s="222"/>
      <c r="J88" s="222"/>
      <c r="K88" s="222"/>
      <c r="L88" s="222"/>
      <c r="M88" s="222"/>
      <c r="N88" s="222"/>
      <c r="O88" s="222"/>
      <c r="P88" s="222"/>
      <c r="Q88" s="222"/>
      <c r="R88" s="222"/>
      <c r="S88" s="222"/>
      <c r="T88" s="222"/>
      <c r="U88" s="222"/>
      <c r="V88" s="222"/>
      <c r="W88" s="210"/>
      <c r="X88" s="210"/>
      <c r="Y88" s="210"/>
      <c r="Z88" s="223"/>
    </row>
    <row r="89" spans="1:26" x14ac:dyDescent="0.2">
      <c r="B89" s="216"/>
      <c r="C89" s="946"/>
      <c r="D89" s="946"/>
      <c r="E89" s="946"/>
      <c r="F89" s="946"/>
      <c r="H89" s="946"/>
      <c r="I89" s="946"/>
      <c r="J89" s="946"/>
      <c r="K89" s="946"/>
      <c r="M89" s="946"/>
      <c r="N89" s="946"/>
      <c r="O89" s="946"/>
      <c r="P89" s="946"/>
      <c r="R89" s="946"/>
      <c r="S89" s="946"/>
      <c r="T89" s="946"/>
      <c r="W89" s="946"/>
      <c r="X89" s="946"/>
      <c r="Y89" s="946"/>
      <c r="Z89" s="224"/>
    </row>
    <row r="90" spans="1:26" x14ac:dyDescent="0.2">
      <c r="B90" s="216"/>
      <c r="Z90" s="217"/>
    </row>
    <row r="91" spans="1:26" x14ac:dyDescent="0.2">
      <c r="B91" s="216"/>
      <c r="Z91" s="217"/>
    </row>
    <row r="92" spans="1:26" x14ac:dyDescent="0.2">
      <c r="B92" s="216"/>
      <c r="Z92" s="217"/>
    </row>
    <row r="93" spans="1:26" s="67" customFormat="1" ht="11.45" customHeight="1" x14ac:dyDescent="0.2">
      <c r="B93" s="226"/>
      <c r="C93" s="858"/>
      <c r="D93" s="858"/>
      <c r="E93" s="858"/>
      <c r="F93" s="858"/>
      <c r="H93" s="858"/>
      <c r="I93" s="858"/>
      <c r="J93" s="858"/>
      <c r="K93" s="858"/>
      <c r="M93" s="858"/>
      <c r="N93" s="858"/>
      <c r="O93" s="858"/>
      <c r="P93" s="858"/>
      <c r="R93" s="858"/>
      <c r="S93" s="858"/>
      <c r="T93" s="858"/>
      <c r="W93" s="858"/>
      <c r="X93" s="858"/>
      <c r="Y93" s="858"/>
      <c r="Z93" s="227"/>
    </row>
    <row r="94" spans="1:26" ht="56.25" customHeight="1" x14ac:dyDescent="0.2">
      <c r="B94" s="228"/>
      <c r="C94" s="229"/>
      <c r="D94" s="229"/>
      <c r="E94" s="229"/>
      <c r="F94" s="229"/>
      <c r="G94" s="229"/>
      <c r="H94" s="219"/>
      <c r="I94" s="219"/>
      <c r="J94" s="219"/>
      <c r="K94" s="219"/>
      <c r="L94" s="219"/>
      <c r="M94" s="219"/>
      <c r="N94" s="219"/>
      <c r="O94" s="219"/>
      <c r="P94" s="219"/>
      <c r="Q94" s="219"/>
      <c r="R94" s="219"/>
      <c r="S94" s="219"/>
      <c r="T94" s="219"/>
      <c r="U94" s="219"/>
      <c r="V94" s="219"/>
      <c r="W94" s="229"/>
      <c r="X94" s="229"/>
      <c r="Y94" s="229"/>
      <c r="Z94" s="230"/>
    </row>
    <row r="96" spans="1:26" x14ac:dyDescent="0.2">
      <c r="A96" s="66"/>
    </row>
  </sheetData>
  <mergeCells count="61">
    <mergeCell ref="B11:N11"/>
    <mergeCell ref="P11:Z11"/>
    <mergeCell ref="B13:C13"/>
    <mergeCell ref="D13:N13"/>
    <mergeCell ref="P13:T13"/>
    <mergeCell ref="V13:W13"/>
    <mergeCell ref="Y13:Z13"/>
    <mergeCell ref="Y22:Z22"/>
    <mergeCell ref="V17:W17"/>
    <mergeCell ref="Y17:Z17"/>
    <mergeCell ref="V18:W18"/>
    <mergeCell ref="Y18:Z18"/>
    <mergeCell ref="V19:W19"/>
    <mergeCell ref="Y19:Z19"/>
    <mergeCell ref="V20:W20"/>
    <mergeCell ref="Y20:Z20"/>
    <mergeCell ref="B21:N21"/>
    <mergeCell ref="V21:W21"/>
    <mergeCell ref="Y21:Z21"/>
    <mergeCell ref="B14:C19"/>
    <mergeCell ref="D14:N19"/>
    <mergeCell ref="V14:W14"/>
    <mergeCell ref="X14:X31"/>
    <mergeCell ref="Y14:Z14"/>
    <mergeCell ref="P15:T15"/>
    <mergeCell ref="V15:W15"/>
    <mergeCell ref="Y15:Z15"/>
    <mergeCell ref="V16:W16"/>
    <mergeCell ref="Y16:Z16"/>
    <mergeCell ref="V23:W23"/>
    <mergeCell ref="Y23:Z23"/>
    <mergeCell ref="V24:W24"/>
    <mergeCell ref="Y24:Z24"/>
    <mergeCell ref="V25:W25"/>
    <mergeCell ref="Y25:Z25"/>
    <mergeCell ref="V26:W26"/>
    <mergeCell ref="Y26:Z26"/>
    <mergeCell ref="V27:W27"/>
    <mergeCell ref="Y27:Z27"/>
    <mergeCell ref="V28:W28"/>
    <mergeCell ref="Y28:Z28"/>
    <mergeCell ref="V29:W29"/>
    <mergeCell ref="Y29:Z29"/>
    <mergeCell ref="V30:W30"/>
    <mergeCell ref="Y30:Z30"/>
    <mergeCell ref="V31:W31"/>
    <mergeCell ref="Y31:Z31"/>
    <mergeCell ref="V32:W32"/>
    <mergeCell ref="Y32:Z32"/>
    <mergeCell ref="P36:Z36"/>
    <mergeCell ref="T80:U81"/>
    <mergeCell ref="C89:F89"/>
    <mergeCell ref="H89:K89"/>
    <mergeCell ref="M89:P89"/>
    <mergeCell ref="R89:T89"/>
    <mergeCell ref="W89:Y89"/>
    <mergeCell ref="C93:F93"/>
    <mergeCell ref="H93:K93"/>
    <mergeCell ref="M93:P93"/>
    <mergeCell ref="R93:T93"/>
    <mergeCell ref="W93:Y93"/>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4A16E-C20C-4786-B439-A0F155B65B8D}">
  <sheetPr>
    <tabColor rgb="FF00B0F0"/>
    <pageSetUpPr fitToPage="1"/>
  </sheetPr>
  <dimension ref="A1:AB102"/>
  <sheetViews>
    <sheetView showGridLines="0" view="pageBreakPreview" topLeftCell="A10" zoomScale="40" zoomScaleNormal="40" zoomScaleSheetLayoutView="40" workbookViewId="0">
      <selection activeCell="D15" sqref="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34"/>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34"/>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626</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626</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B11:Z12"/>
    <mergeCell ref="B15:C20"/>
    <mergeCell ref="D15:Z20"/>
    <mergeCell ref="D27:F28"/>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08836-E081-42EF-81C5-AB25FAE4E60F}">
  <sheetPr>
    <tabColor rgb="FF00B0F0"/>
    <pageSetUpPr fitToPage="1"/>
  </sheetPr>
  <dimension ref="A1:AB102"/>
  <sheetViews>
    <sheetView showGridLines="0" view="pageBreakPreview" topLeftCell="A5" zoomScale="40" zoomScaleNormal="40" zoomScaleSheetLayoutView="40" workbookViewId="0">
      <selection activeCell="D15" sqref="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34"/>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34"/>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626</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626</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 f'!CF8</f>
        <v>45986</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 f'!CF9</f>
        <v>11-25 DE NOV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X95" s="541"/>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B11:Z12"/>
    <mergeCell ref="B15:C20"/>
    <mergeCell ref="D15:Z20"/>
    <mergeCell ref="D27:F28"/>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BEAD3-C8CA-4535-8D96-B0AD9EBD0EEB}">
  <sheetPr>
    <tabColor rgb="FF002060"/>
    <pageSetUpPr fitToPage="1"/>
  </sheetPr>
  <dimension ref="A1:AB102"/>
  <sheetViews>
    <sheetView showGridLines="0" view="pageBreakPreview" topLeftCell="A26" zoomScale="55" zoomScaleNormal="40" zoomScaleSheetLayoutView="55" workbookViewId="0">
      <selection activeCell="D15" activeCellId="2" sqref="B11:Z12 B15:C20 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3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3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438</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438</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323</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B11:Z12"/>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3069F-BFD7-4526-99D2-6A910142C24D}">
  <sheetPr>
    <tabColor rgb="FFFF0000"/>
    <pageSetUpPr fitToPage="1"/>
  </sheetPr>
  <dimension ref="A1:AB94"/>
  <sheetViews>
    <sheetView showGridLines="0" view="pageBreakPreview" topLeftCell="A8" zoomScale="50" zoomScaleNormal="40" zoomScaleSheetLayoutView="50" workbookViewId="0">
      <selection activeCell="D15" activeCellId="2" sqref="B11:Z12 B15:C20 D15:Z20"/>
    </sheetView>
  </sheetViews>
  <sheetFormatPr baseColWidth="10" defaultColWidth="11.42578125" defaultRowHeight="12.75" x14ac:dyDescent="0.2"/>
  <cols>
    <col min="1" max="1" width="5.140625" style="65" customWidth="1"/>
    <col min="2" max="8" width="11.42578125" style="65"/>
    <col min="9" max="9" width="11.42578125" style="65" customWidth="1"/>
    <col min="10" max="14" width="11.42578125" style="65"/>
    <col min="15" max="15" width="4.7109375" style="65" customWidth="1"/>
    <col min="16" max="16" width="16.42578125" style="65" customWidth="1"/>
    <col min="17" max="17" width="21.5703125" style="65" customWidth="1"/>
    <col min="18" max="18" width="22.85546875" style="65" customWidth="1"/>
    <col min="19" max="19" width="17.7109375" style="65" customWidth="1"/>
    <col min="20" max="20" width="19.7109375" style="65" customWidth="1"/>
    <col min="21" max="21" width="27.7109375"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63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63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462</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462</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304">
        <f>'03 Desglose'!BX8</f>
        <v>45958</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636"/>
      <c r="V13" s="981" t="s">
        <v>58</v>
      </c>
      <c r="W13" s="981"/>
      <c r="X13" s="636" t="s">
        <v>67</v>
      </c>
      <c r="Y13" s="981" t="s">
        <v>78</v>
      </c>
      <c r="Z13" s="981"/>
    </row>
    <row r="14" spans="1:28" ht="14.25" customHeight="1" x14ac:dyDescent="0.2">
      <c r="B14" s="950" t="s">
        <v>181</v>
      </c>
      <c r="C14" s="951"/>
      <c r="D14" s="956" t="s">
        <v>170</v>
      </c>
      <c r="E14" s="956"/>
      <c r="F14" s="956"/>
      <c r="G14" s="956"/>
      <c r="H14" s="956"/>
      <c r="I14" s="956"/>
      <c r="J14" s="956"/>
      <c r="K14" s="956"/>
      <c r="L14" s="956"/>
      <c r="M14" s="956"/>
      <c r="N14" s="956"/>
      <c r="P14" s="286"/>
      <c r="Q14" s="634"/>
      <c r="R14" s="634"/>
      <c r="S14" s="634"/>
      <c r="T14" s="634"/>
      <c r="U14" s="634"/>
      <c r="V14" s="957"/>
      <c r="W14" s="957"/>
      <c r="X14" s="965" t="s">
        <v>63</v>
      </c>
      <c r="Y14" s="957"/>
      <c r="Z14" s="957"/>
    </row>
    <row r="15" spans="1:28" ht="19.899999999999999" customHeight="1" x14ac:dyDescent="0.2">
      <c r="B15" s="952"/>
      <c r="C15" s="953"/>
      <c r="D15" s="956"/>
      <c r="E15" s="956"/>
      <c r="F15" s="956"/>
      <c r="G15" s="956"/>
      <c r="H15" s="956"/>
      <c r="I15" s="956"/>
      <c r="J15" s="956"/>
      <c r="K15" s="956"/>
      <c r="L15" s="956"/>
      <c r="M15" s="956"/>
      <c r="N15" s="956"/>
      <c r="O15" s="70"/>
      <c r="P15" s="287"/>
      <c r="Q15" s="634"/>
      <c r="R15" s="634"/>
      <c r="S15" s="968"/>
      <c r="T15" s="969"/>
      <c r="U15" s="635"/>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634"/>
      <c r="R16" s="634"/>
      <c r="S16" s="635"/>
      <c r="T16" s="635"/>
      <c r="U16" s="635"/>
      <c r="V16" s="970"/>
      <c r="W16" s="970"/>
      <c r="X16" s="966"/>
      <c r="Y16" s="957"/>
      <c r="Z16" s="957"/>
    </row>
    <row r="17" spans="2:26" ht="21" customHeight="1" x14ac:dyDescent="0.3">
      <c r="B17" s="952"/>
      <c r="C17" s="953"/>
      <c r="D17" s="956"/>
      <c r="E17" s="956"/>
      <c r="F17" s="956"/>
      <c r="G17" s="956"/>
      <c r="H17" s="956"/>
      <c r="I17" s="956"/>
      <c r="J17" s="956"/>
      <c r="K17" s="956"/>
      <c r="L17" s="956"/>
      <c r="M17" s="956"/>
      <c r="N17" s="956"/>
      <c r="O17" s="70"/>
      <c r="P17" s="287"/>
      <c r="Q17" s="634"/>
      <c r="R17" s="634"/>
      <c r="S17" s="635"/>
      <c r="T17" s="1116" t="s">
        <v>487</v>
      </c>
      <c r="U17" s="1126"/>
      <c r="V17" s="982">
        <v>89.47</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634"/>
      <c r="R18" s="634"/>
      <c r="S18" s="635"/>
      <c r="T18" s="635"/>
      <c r="U18" s="635"/>
      <c r="V18" s="970"/>
      <c r="W18" s="970"/>
      <c r="X18" s="966"/>
      <c r="Y18" s="957"/>
      <c r="Z18" s="957"/>
    </row>
    <row r="19" spans="2:26" ht="19.149999999999999" customHeight="1" x14ac:dyDescent="0.2">
      <c r="B19" s="954"/>
      <c r="C19" s="955"/>
      <c r="D19" s="956"/>
      <c r="E19" s="956"/>
      <c r="F19" s="956"/>
      <c r="G19" s="956"/>
      <c r="H19" s="956"/>
      <c r="I19" s="956"/>
      <c r="J19" s="956"/>
      <c r="K19" s="956"/>
      <c r="L19" s="956"/>
      <c r="M19" s="956"/>
      <c r="N19" s="956"/>
      <c r="O19" s="70"/>
      <c r="P19" s="287"/>
      <c r="Q19" s="634"/>
      <c r="R19" s="634"/>
      <c r="S19" s="635"/>
      <c r="T19" s="635"/>
      <c r="U19" s="420"/>
      <c r="V19" s="968"/>
      <c r="W19" s="969"/>
      <c r="X19" s="966"/>
      <c r="Y19" s="984"/>
      <c r="Z19" s="984"/>
    </row>
    <row r="20" spans="2:26" ht="15.6" customHeight="1" x14ac:dyDescent="0.2">
      <c r="B20" s="231"/>
      <c r="C20" s="69"/>
      <c r="D20" s="68"/>
      <c r="E20" s="68"/>
      <c r="F20" s="68"/>
      <c r="G20" s="68"/>
      <c r="H20" s="83"/>
      <c r="I20" s="68"/>
      <c r="J20" s="68"/>
      <c r="K20" s="70"/>
      <c r="L20" s="70"/>
      <c r="M20" s="70"/>
      <c r="N20" s="214"/>
      <c r="O20" s="70"/>
      <c r="P20" s="287"/>
      <c r="Q20" s="634"/>
      <c r="R20" s="634"/>
      <c r="S20" s="634"/>
      <c r="T20" s="634"/>
      <c r="U20" s="634"/>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634"/>
      <c r="R21" s="634"/>
      <c r="S21" s="634"/>
      <c r="T21" s="634"/>
      <c r="U21" s="634"/>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634"/>
      <c r="R22" s="634"/>
      <c r="S22" s="634"/>
      <c r="T22" s="634"/>
      <c r="X22" s="966"/>
      <c r="Y22" s="421"/>
      <c r="Z22" s="421"/>
    </row>
    <row r="23" spans="2:26" ht="13.9" customHeight="1" x14ac:dyDescent="0.2">
      <c r="B23" s="213"/>
      <c r="C23" s="69"/>
      <c r="D23" s="68"/>
      <c r="E23" s="68"/>
      <c r="F23" s="68"/>
      <c r="G23" s="68"/>
      <c r="H23" s="83"/>
      <c r="I23" s="68"/>
      <c r="J23" s="68"/>
      <c r="K23" s="70"/>
      <c r="L23" s="70"/>
      <c r="M23" s="70"/>
      <c r="N23" s="214"/>
      <c r="O23" s="70"/>
      <c r="P23" s="287"/>
      <c r="Q23" s="634"/>
      <c r="R23" s="634"/>
      <c r="S23" s="634"/>
      <c r="T23" s="634"/>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634"/>
      <c r="R24" s="634"/>
      <c r="S24" s="634"/>
      <c r="T24" s="634"/>
      <c r="U24" s="634"/>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634"/>
      <c r="R25" s="634"/>
      <c r="S25" s="634"/>
      <c r="T25" s="634"/>
      <c r="U25" s="634"/>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634"/>
      <c r="R26" s="634"/>
      <c r="S26" s="634"/>
      <c r="T26" s="634"/>
      <c r="U26" s="634"/>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634"/>
      <c r="R27" s="634"/>
      <c r="S27" s="634"/>
      <c r="T27" s="634"/>
      <c r="U27" s="634"/>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634"/>
      <c r="R28" s="634"/>
      <c r="S28" s="634"/>
      <c r="T28" s="634"/>
      <c r="U28" s="634"/>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634"/>
      <c r="R29" s="634"/>
      <c r="S29" s="634"/>
      <c r="T29" s="634"/>
      <c r="U29" s="634"/>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634"/>
      <c r="R30" s="634"/>
      <c r="S30" s="634"/>
      <c r="T30" s="634"/>
      <c r="U30" s="634"/>
      <c r="V30" s="957"/>
      <c r="W30" s="957"/>
      <c r="X30" s="966"/>
      <c r="Y30" s="957"/>
      <c r="Z30" s="957"/>
    </row>
    <row r="31" spans="2:26" ht="13.9" customHeight="1" x14ac:dyDescent="0.2">
      <c r="B31" s="213"/>
      <c r="C31" s="69"/>
      <c r="D31" s="68"/>
      <c r="E31" s="68"/>
      <c r="F31" s="68"/>
      <c r="G31" s="68"/>
      <c r="H31" s="83"/>
      <c r="I31" s="68"/>
      <c r="J31" s="68"/>
      <c r="K31" s="68"/>
      <c r="L31" s="68"/>
      <c r="M31" s="68"/>
      <c r="N31" s="215"/>
      <c r="P31" s="287"/>
      <c r="Q31" s="634"/>
      <c r="R31" s="634"/>
      <c r="S31" s="634"/>
      <c r="T31" s="634"/>
      <c r="U31" s="634"/>
      <c r="V31" s="957"/>
      <c r="W31" s="957"/>
      <c r="X31" s="966"/>
      <c r="Y31" s="957"/>
      <c r="Z31" s="957"/>
    </row>
    <row r="32" spans="2:26" ht="13.9" customHeight="1" x14ac:dyDescent="0.2">
      <c r="B32" s="213"/>
      <c r="C32" s="69"/>
      <c r="D32" s="68"/>
      <c r="E32" s="68"/>
      <c r="F32" s="68"/>
      <c r="G32" s="68"/>
      <c r="H32" s="83"/>
      <c r="I32" s="68"/>
      <c r="J32" s="68"/>
      <c r="K32" s="68"/>
      <c r="L32" s="68"/>
      <c r="M32" s="68"/>
      <c r="N32" s="215"/>
      <c r="P32" s="287"/>
      <c r="Q32" s="634"/>
      <c r="R32" s="634"/>
      <c r="S32" s="634"/>
      <c r="T32" s="634"/>
      <c r="U32" s="634"/>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634"/>
      <c r="R33" s="634"/>
      <c r="S33" s="634"/>
      <c r="T33" s="634"/>
      <c r="U33" s="634"/>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634"/>
      <c r="R34" s="634"/>
      <c r="S34" s="634"/>
      <c r="T34" s="634"/>
      <c r="U34" s="634"/>
      <c r="V34" s="957"/>
      <c r="W34" s="957"/>
      <c r="X34" s="967"/>
      <c r="Y34" s="957"/>
      <c r="Z34" s="957"/>
    </row>
    <row r="35" spans="2:26" ht="20.45" customHeight="1" x14ac:dyDescent="0.25">
      <c r="B35" s="213"/>
      <c r="C35" s="69"/>
      <c r="D35" s="68"/>
      <c r="E35" s="68"/>
      <c r="F35" s="68"/>
      <c r="G35" s="68"/>
      <c r="H35" s="83"/>
      <c r="I35" s="68"/>
      <c r="J35" s="68"/>
      <c r="K35" s="68"/>
      <c r="L35" s="68"/>
      <c r="M35" s="68"/>
      <c r="N35" s="215"/>
      <c r="P35" s="288"/>
      <c r="Q35" s="289"/>
      <c r="R35" s="290"/>
      <c r="S35" s="291"/>
      <c r="T35" s="292"/>
      <c r="U35" s="293" t="s">
        <v>76</v>
      </c>
      <c r="V35" s="958">
        <f>SUM(V17:W19)</f>
        <v>89.47</v>
      </c>
      <c r="W35" s="958"/>
      <c r="X35" s="294"/>
      <c r="Y35" s="959"/>
      <c r="Z35" s="960"/>
    </row>
    <row r="36" spans="2:26" ht="13.9" customHeight="1" x14ac:dyDescent="0.2">
      <c r="B36" s="213"/>
      <c r="C36" s="69"/>
      <c r="D36" s="68"/>
      <c r="E36" s="68"/>
      <c r="F36" s="68"/>
      <c r="G36" s="68"/>
      <c r="H36" s="83"/>
      <c r="I36" s="68"/>
      <c r="J36" s="68"/>
      <c r="K36" s="68"/>
      <c r="L36" s="68"/>
      <c r="M36" s="68"/>
      <c r="N36" s="215"/>
      <c r="P36" s="216"/>
      <c r="X36" s="84"/>
      <c r="Y36" s="84"/>
      <c r="Z36" s="217"/>
    </row>
    <row r="37" spans="2:26" ht="13.9" customHeight="1" x14ac:dyDescent="0.2">
      <c r="B37" s="213"/>
      <c r="C37" s="69"/>
      <c r="D37" s="68"/>
      <c r="E37" s="68"/>
      <c r="F37" s="68"/>
      <c r="G37" s="68"/>
      <c r="H37" s="83"/>
      <c r="I37" s="68"/>
      <c r="J37" s="68"/>
      <c r="K37" s="68"/>
      <c r="L37" s="68"/>
      <c r="M37" s="68"/>
      <c r="N37" s="215"/>
      <c r="P37" s="961" t="s">
        <v>75</v>
      </c>
      <c r="Q37" s="962"/>
      <c r="R37" s="962"/>
      <c r="S37" s="962"/>
      <c r="T37" s="962"/>
      <c r="U37" s="962"/>
      <c r="V37" s="962"/>
      <c r="W37" s="962"/>
      <c r="X37" s="962"/>
      <c r="Y37" s="962"/>
      <c r="Z37" s="963"/>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t="s">
        <v>272</v>
      </c>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ht="15" x14ac:dyDescent="0.2">
      <c r="B75" s="213"/>
      <c r="C75" s="69"/>
      <c r="D75" s="68"/>
      <c r="E75" s="68"/>
      <c r="F75" s="68"/>
      <c r="G75" s="68"/>
      <c r="H75" s="83"/>
      <c r="I75" s="68"/>
      <c r="J75" s="68"/>
      <c r="K75" s="68"/>
      <c r="L75" s="68"/>
      <c r="M75" s="68"/>
      <c r="N75" s="215"/>
      <c r="P75" s="216"/>
      <c r="T75" s="964"/>
      <c r="U75" s="964"/>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ht="16.5" customHeight="1" x14ac:dyDescent="0.25">
      <c r="B78" s="213"/>
      <c r="C78" s="69"/>
      <c r="D78" s="68"/>
      <c r="E78" s="68"/>
      <c r="F78" s="68"/>
      <c r="G78" s="68"/>
      <c r="H78" s="83"/>
      <c r="I78" s="68"/>
      <c r="J78" s="68"/>
      <c r="K78" s="68"/>
      <c r="L78" s="68"/>
      <c r="M78" s="68"/>
      <c r="N78" s="215"/>
      <c r="P78" s="216"/>
      <c r="S78" s="374"/>
      <c r="T78" s="374"/>
      <c r="X78" s="84"/>
      <c r="Y78" s="84"/>
      <c r="Z78" s="217"/>
    </row>
    <row r="79" spans="2:26" ht="12.75" customHeight="1" x14ac:dyDescent="0.25">
      <c r="B79" s="216"/>
      <c r="N79" s="217"/>
      <c r="P79" s="216"/>
      <c r="S79" s="374"/>
      <c r="T79" s="374"/>
      <c r="X79" s="82"/>
      <c r="Y79" s="85"/>
      <c r="Z79" s="217"/>
    </row>
    <row r="80" spans="2:26" ht="12.75" customHeight="1" x14ac:dyDescent="0.2">
      <c r="B80" s="218"/>
      <c r="C80" s="219"/>
      <c r="D80" s="219"/>
      <c r="E80" s="219"/>
      <c r="F80" s="219"/>
      <c r="G80" s="219"/>
      <c r="H80" s="219"/>
      <c r="I80" s="219"/>
      <c r="J80" s="219"/>
      <c r="K80" s="219"/>
      <c r="L80" s="219"/>
      <c r="M80" s="219"/>
      <c r="N80" s="220"/>
      <c r="P80" s="218"/>
      <c r="Q80" s="219"/>
      <c r="R80" s="219"/>
      <c r="S80" s="219"/>
      <c r="T80" s="219"/>
      <c r="U80" s="219"/>
      <c r="V80" s="219"/>
      <c r="W80" s="219"/>
      <c r="X80" s="219"/>
      <c r="Y80" s="219"/>
      <c r="Z80" s="220"/>
    </row>
    <row r="82" spans="1:26" x14ac:dyDescent="0.2">
      <c r="B82" s="221"/>
      <c r="C82" s="210"/>
      <c r="D82" s="210"/>
      <c r="E82" s="210"/>
      <c r="F82" s="210"/>
      <c r="G82" s="210"/>
      <c r="H82" s="222"/>
      <c r="I82" s="222"/>
      <c r="J82" s="222"/>
      <c r="K82" s="222"/>
      <c r="L82" s="222"/>
      <c r="M82" s="222"/>
      <c r="N82" s="222"/>
      <c r="O82" s="222"/>
      <c r="P82" s="222"/>
      <c r="Q82" s="222"/>
      <c r="R82" s="222"/>
      <c r="S82" s="222"/>
      <c r="T82" s="222"/>
      <c r="U82" s="222"/>
      <c r="V82" s="222"/>
      <c r="W82" s="210"/>
      <c r="X82" s="210"/>
      <c r="Y82" s="210"/>
      <c r="Z82" s="223"/>
    </row>
    <row r="83" spans="1:26" x14ac:dyDescent="0.2">
      <c r="B83" s="216"/>
      <c r="C83" s="946"/>
      <c r="D83" s="946"/>
      <c r="E83" s="946"/>
      <c r="F83" s="946"/>
      <c r="H83" s="946"/>
      <c r="I83" s="946"/>
      <c r="J83" s="946"/>
      <c r="K83" s="946"/>
      <c r="M83" s="946"/>
      <c r="N83" s="946"/>
      <c r="O83" s="946"/>
      <c r="P83" s="946"/>
      <c r="R83" s="946"/>
      <c r="S83" s="946"/>
      <c r="T83" s="946"/>
      <c r="W83" s="946"/>
      <c r="X83" s="946"/>
      <c r="Y83" s="946"/>
      <c r="Z83" s="224"/>
    </row>
    <row r="84" spans="1:26" x14ac:dyDescent="0.2">
      <c r="B84" s="216"/>
      <c r="Z84" s="217"/>
    </row>
    <row r="85" spans="1:26" x14ac:dyDescent="0.2">
      <c r="B85" s="216"/>
      <c r="Z85" s="217"/>
    </row>
    <row r="86" spans="1:26" x14ac:dyDescent="0.2">
      <c r="B86" s="216"/>
      <c r="Z86" s="217"/>
    </row>
    <row r="87" spans="1:26" x14ac:dyDescent="0.2">
      <c r="B87" s="216"/>
      <c r="Z87" s="217"/>
    </row>
    <row r="88" spans="1:26" x14ac:dyDescent="0.2">
      <c r="B88" s="216"/>
      <c r="Z88" s="217"/>
    </row>
    <row r="89" spans="1:26" x14ac:dyDescent="0.2">
      <c r="B89" s="216"/>
      <c r="Z89" s="217"/>
    </row>
    <row r="90" spans="1:26" x14ac:dyDescent="0.2">
      <c r="B90" s="216"/>
      <c r="Z90" s="217"/>
    </row>
    <row r="91" spans="1:26" s="67" customFormat="1" ht="11.45" customHeight="1" x14ac:dyDescent="0.2">
      <c r="B91" s="226"/>
      <c r="C91" s="858"/>
      <c r="D91" s="858"/>
      <c r="E91" s="858"/>
      <c r="F91" s="858"/>
      <c r="H91" s="858"/>
      <c r="I91" s="858"/>
      <c r="J91" s="858"/>
      <c r="K91" s="858"/>
      <c r="M91" s="858"/>
      <c r="N91" s="858"/>
      <c r="O91" s="858"/>
      <c r="P91" s="858"/>
      <c r="R91" s="858"/>
      <c r="S91" s="858"/>
      <c r="T91" s="858"/>
      <c r="W91" s="858"/>
      <c r="X91" s="858"/>
      <c r="Y91" s="858"/>
      <c r="Z91" s="227"/>
    </row>
    <row r="92" spans="1:26" x14ac:dyDescent="0.2">
      <c r="B92" s="228"/>
      <c r="C92" s="229"/>
      <c r="D92" s="229"/>
      <c r="E92" s="229"/>
      <c r="F92" s="229"/>
      <c r="G92" s="229"/>
      <c r="H92" s="219"/>
      <c r="I92" s="219"/>
      <c r="J92" s="219"/>
      <c r="K92" s="219"/>
      <c r="L92" s="219"/>
      <c r="M92" s="219"/>
      <c r="N92" s="219"/>
      <c r="O92" s="219"/>
      <c r="P92" s="219"/>
      <c r="Q92" s="219"/>
      <c r="R92" s="219"/>
      <c r="S92" s="219"/>
      <c r="T92" s="219"/>
      <c r="U92" s="219"/>
      <c r="V92" s="219"/>
      <c r="W92" s="229"/>
      <c r="X92" s="229"/>
      <c r="Y92" s="229"/>
      <c r="Z92" s="230"/>
    </row>
    <row r="94" spans="1:26" x14ac:dyDescent="0.2">
      <c r="A94" s="66"/>
    </row>
  </sheetData>
  <mergeCells count="66">
    <mergeCell ref="B11:N11"/>
    <mergeCell ref="P11:Z11"/>
    <mergeCell ref="B13:C13"/>
    <mergeCell ref="D13:N13"/>
    <mergeCell ref="V13:W13"/>
    <mergeCell ref="Y13:Z13"/>
    <mergeCell ref="B14:C19"/>
    <mergeCell ref="D14:N19"/>
    <mergeCell ref="V14:W14"/>
    <mergeCell ref="X14:X34"/>
    <mergeCell ref="Y14:Z14"/>
    <mergeCell ref="S15:T15"/>
    <mergeCell ref="V15:W15"/>
    <mergeCell ref="Y15:Z15"/>
    <mergeCell ref="V16:W16"/>
    <mergeCell ref="Y16:Z16"/>
    <mergeCell ref="V23:W23"/>
    <mergeCell ref="Y23:Z23"/>
    <mergeCell ref="T17:U17"/>
    <mergeCell ref="V17:W17"/>
    <mergeCell ref="Y17:Z17"/>
    <mergeCell ref="V18:W18"/>
    <mergeCell ref="Y18:Z18"/>
    <mergeCell ref="V19:W19"/>
    <mergeCell ref="Y19:Z19"/>
    <mergeCell ref="V20:W20"/>
    <mergeCell ref="Y20:Z20"/>
    <mergeCell ref="B21:N21"/>
    <mergeCell ref="V21:W21"/>
    <mergeCell ref="Y21:Z21"/>
    <mergeCell ref="V24:W24"/>
    <mergeCell ref="Y24:Z24"/>
    <mergeCell ref="V25:W25"/>
    <mergeCell ref="Y25:Z25"/>
    <mergeCell ref="V26:W26"/>
    <mergeCell ref="Y26:Z26"/>
    <mergeCell ref="V27:W27"/>
    <mergeCell ref="Y27:Z27"/>
    <mergeCell ref="V28:W28"/>
    <mergeCell ref="Y28:Z28"/>
    <mergeCell ref="V29:W29"/>
    <mergeCell ref="Y29:Z29"/>
    <mergeCell ref="V30:W30"/>
    <mergeCell ref="Y30:Z30"/>
    <mergeCell ref="V31:W31"/>
    <mergeCell ref="Y31:Z31"/>
    <mergeCell ref="V32:W32"/>
    <mergeCell ref="Y32:Z32"/>
    <mergeCell ref="V33:W33"/>
    <mergeCell ref="Y33:Z33"/>
    <mergeCell ref="V34:W34"/>
    <mergeCell ref="Y34:Z34"/>
    <mergeCell ref="V35:W35"/>
    <mergeCell ref="Y35:Z35"/>
    <mergeCell ref="P37:Z37"/>
    <mergeCell ref="T75:U75"/>
    <mergeCell ref="C83:F83"/>
    <mergeCell ref="H83:K83"/>
    <mergeCell ref="M83:P83"/>
    <mergeCell ref="R83:T83"/>
    <mergeCell ref="W83:Y83"/>
    <mergeCell ref="C91:F91"/>
    <mergeCell ref="H91:K91"/>
    <mergeCell ref="M91:P91"/>
    <mergeCell ref="R91:T91"/>
    <mergeCell ref="W91:Y91"/>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7C0AE-2636-4BC1-AC59-C648AFE04745}">
  <sheetPr>
    <tabColor rgb="FF92D050"/>
    <pageSetUpPr fitToPage="1"/>
  </sheetPr>
  <dimension ref="A1:AE102"/>
  <sheetViews>
    <sheetView showGridLines="0" view="pageBreakPreview" topLeftCell="K3" zoomScale="69" zoomScaleNormal="40" zoomScaleSheetLayoutView="69" workbookViewId="0">
      <selection activeCell="D15" activeCellId="2" sqref="B11:Z12 B15:C20 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27"/>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27"/>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462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462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530"/>
      <c r="V13" s="981" t="s">
        <v>58</v>
      </c>
      <c r="W13" s="981"/>
      <c r="X13" s="530" t="s">
        <v>67</v>
      </c>
      <c r="Y13" s="981" t="s">
        <v>78</v>
      </c>
      <c r="Z13" s="981"/>
    </row>
    <row r="14" spans="1:28" ht="14.25" customHeight="1" x14ac:dyDescent="0.2">
      <c r="B14" s="950" t="s">
        <v>149</v>
      </c>
      <c r="C14" s="951"/>
      <c r="D14" s="956" t="s">
        <v>155</v>
      </c>
      <c r="E14" s="956"/>
      <c r="F14" s="956"/>
      <c r="G14" s="956"/>
      <c r="H14" s="956"/>
      <c r="I14" s="956"/>
      <c r="J14" s="956"/>
      <c r="K14" s="956"/>
      <c r="L14" s="956"/>
      <c r="M14" s="956"/>
      <c r="N14" s="956"/>
      <c r="P14" s="286"/>
      <c r="Q14" s="528"/>
      <c r="R14" s="528"/>
      <c r="S14" s="528"/>
      <c r="T14" s="528"/>
      <c r="U14" s="528"/>
      <c r="V14" s="957"/>
      <c r="W14" s="957"/>
      <c r="X14" s="965" t="s">
        <v>322</v>
      </c>
      <c r="Y14" s="957"/>
      <c r="Z14" s="957"/>
    </row>
    <row r="15" spans="1:28" ht="15" customHeight="1" x14ac:dyDescent="0.2">
      <c r="B15" s="952"/>
      <c r="C15" s="953"/>
      <c r="D15" s="956"/>
      <c r="E15" s="956"/>
      <c r="F15" s="956"/>
      <c r="G15" s="956"/>
      <c r="H15" s="956"/>
      <c r="I15" s="956"/>
      <c r="J15" s="956"/>
      <c r="K15" s="956"/>
      <c r="L15" s="956"/>
      <c r="M15" s="956"/>
      <c r="N15" s="956"/>
      <c r="O15" s="70"/>
      <c r="P15" s="287"/>
      <c r="Q15" s="528"/>
      <c r="R15" s="528"/>
      <c r="S15" s="968"/>
      <c r="T15" s="969"/>
      <c r="U15" s="529"/>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528"/>
      <c r="R16" s="528"/>
      <c r="S16" s="529"/>
      <c r="T16" s="529"/>
      <c r="U16" s="529"/>
      <c r="V16" s="970"/>
      <c r="W16" s="970"/>
      <c r="X16" s="966"/>
      <c r="Y16" s="957"/>
      <c r="Z16" s="957"/>
    </row>
    <row r="17" spans="2:26" ht="20.25" x14ac:dyDescent="0.3">
      <c r="B17" s="952"/>
      <c r="C17" s="953"/>
      <c r="D17" s="956"/>
      <c r="E17" s="956"/>
      <c r="F17" s="956"/>
      <c r="G17" s="956"/>
      <c r="H17" s="956"/>
      <c r="I17" s="956"/>
      <c r="J17" s="956"/>
      <c r="K17" s="956"/>
      <c r="L17" s="956"/>
      <c r="M17" s="956"/>
      <c r="N17" s="956"/>
      <c r="O17" s="70"/>
      <c r="P17" s="287"/>
      <c r="Q17" s="528"/>
      <c r="R17" s="528"/>
      <c r="S17" s="529"/>
      <c r="T17" s="944" t="s">
        <v>486</v>
      </c>
      <c r="U17" s="945"/>
      <c r="V17" s="982">
        <v>0.7</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528"/>
      <c r="R18" s="528"/>
      <c r="S18" s="529"/>
      <c r="T18" s="529"/>
      <c r="U18" s="529"/>
      <c r="V18" s="970"/>
      <c r="W18" s="970"/>
      <c r="X18" s="966"/>
      <c r="Y18" s="957"/>
      <c r="Z18" s="957"/>
    </row>
    <row r="19" spans="2:26" ht="15" customHeight="1" x14ac:dyDescent="0.2">
      <c r="B19" s="954"/>
      <c r="C19" s="955"/>
      <c r="D19" s="956"/>
      <c r="E19" s="956"/>
      <c r="F19" s="956"/>
      <c r="G19" s="956"/>
      <c r="H19" s="956"/>
      <c r="I19" s="956"/>
      <c r="J19" s="956"/>
      <c r="K19" s="956"/>
      <c r="L19" s="956"/>
      <c r="M19" s="956"/>
      <c r="N19" s="956"/>
      <c r="O19" s="70"/>
      <c r="P19" s="287"/>
      <c r="Q19" s="528"/>
      <c r="R19" s="528"/>
      <c r="S19" s="529"/>
      <c r="T19" s="529"/>
      <c r="U19" s="420"/>
      <c r="V19" s="968"/>
      <c r="W19" s="969"/>
      <c r="X19" s="966"/>
      <c r="Y19" s="984"/>
      <c r="Z19" s="984"/>
    </row>
    <row r="20" spans="2:26" ht="15.6" customHeight="1" x14ac:dyDescent="0.2">
      <c r="B20" s="231"/>
      <c r="C20" s="69"/>
      <c r="D20" s="68"/>
      <c r="E20" s="68"/>
      <c r="F20" s="68"/>
      <c r="G20" s="68"/>
      <c r="H20" s="83"/>
      <c r="I20" s="68"/>
      <c r="J20" s="68"/>
      <c r="K20" s="70"/>
      <c r="L20" s="70"/>
      <c r="M20" s="70"/>
      <c r="N20" s="214"/>
      <c r="O20" s="70"/>
      <c r="P20" s="287"/>
      <c r="Q20" s="528"/>
      <c r="R20" s="528"/>
      <c r="S20" s="528"/>
      <c r="T20" s="528"/>
      <c r="U20" s="528"/>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528"/>
      <c r="R21" s="528"/>
      <c r="S21" s="528"/>
      <c r="T21" s="528"/>
      <c r="U21" s="528"/>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528"/>
      <c r="R22" s="528"/>
      <c r="S22" s="528"/>
      <c r="T22" s="528"/>
      <c r="X22" s="966"/>
      <c r="Y22" s="421"/>
      <c r="Z22" s="421"/>
    </row>
    <row r="23" spans="2:26" ht="15" customHeight="1" x14ac:dyDescent="0.2">
      <c r="B23" s="213"/>
      <c r="C23" s="69"/>
      <c r="D23" s="68"/>
      <c r="E23" s="68"/>
      <c r="F23" s="68"/>
      <c r="G23" s="68"/>
      <c r="H23" s="83"/>
      <c r="I23" s="68"/>
      <c r="J23" s="68"/>
      <c r="K23" s="70"/>
      <c r="L23" s="70"/>
      <c r="M23" s="70"/>
      <c r="N23" s="214"/>
      <c r="O23" s="70"/>
      <c r="P23" s="287"/>
      <c r="Q23" s="528"/>
      <c r="R23" s="528"/>
      <c r="S23" s="528"/>
      <c r="T23" s="528"/>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528"/>
      <c r="R24" s="528"/>
      <c r="S24" s="528"/>
      <c r="T24" s="528"/>
      <c r="U24" s="528"/>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528"/>
      <c r="R25" s="528"/>
      <c r="S25" s="528"/>
      <c r="T25" s="528"/>
      <c r="U25" s="528"/>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528"/>
      <c r="R26" s="528"/>
      <c r="S26" s="528"/>
      <c r="T26" s="528"/>
      <c r="U26" s="528"/>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528"/>
      <c r="R27" s="528"/>
      <c r="S27" s="528"/>
      <c r="T27" s="528"/>
      <c r="U27" s="528"/>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528"/>
      <c r="R28" s="528"/>
      <c r="S28" s="528"/>
      <c r="T28" s="528"/>
      <c r="U28" s="528"/>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528"/>
      <c r="R29" s="528"/>
      <c r="S29" s="528"/>
      <c r="T29" s="528"/>
      <c r="U29" s="528"/>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528"/>
      <c r="R30" s="528"/>
      <c r="S30" s="528"/>
      <c r="T30" s="528"/>
      <c r="U30" s="528"/>
      <c r="V30" s="957"/>
      <c r="W30" s="957"/>
      <c r="X30" s="966"/>
      <c r="Y30" s="957"/>
      <c r="Z30" s="957"/>
    </row>
    <row r="31" spans="2:26" ht="13.9" customHeight="1" x14ac:dyDescent="0.2">
      <c r="B31" s="213"/>
      <c r="C31" s="69"/>
      <c r="D31" s="68"/>
      <c r="E31" s="68"/>
      <c r="F31" s="68"/>
      <c r="G31" s="68"/>
      <c r="H31" s="83"/>
      <c r="I31" s="68"/>
      <c r="J31" s="68"/>
      <c r="K31" s="70"/>
      <c r="L31" s="70"/>
      <c r="M31" s="70"/>
      <c r="N31" s="214"/>
      <c r="O31" s="70"/>
      <c r="P31" s="287"/>
      <c r="Q31" s="528"/>
      <c r="R31" s="528"/>
      <c r="S31" s="528"/>
      <c r="T31" s="528"/>
      <c r="U31" s="528"/>
      <c r="V31" s="957"/>
      <c r="W31" s="957"/>
      <c r="X31" s="966"/>
      <c r="Y31" s="957"/>
      <c r="Z31" s="957"/>
    </row>
    <row r="32" spans="2:26" ht="13.9" customHeight="1" x14ac:dyDescent="0.2">
      <c r="B32" s="213"/>
      <c r="C32" s="69"/>
      <c r="D32" s="68"/>
      <c r="E32" s="68"/>
      <c r="F32" s="68"/>
      <c r="G32" s="68"/>
      <c r="H32" s="83"/>
      <c r="I32" s="68"/>
      <c r="J32" s="68"/>
      <c r="K32" s="70"/>
      <c r="L32" s="70"/>
      <c r="M32" s="70"/>
      <c r="N32" s="214"/>
      <c r="O32" s="70"/>
      <c r="P32" s="287"/>
      <c r="Q32" s="528"/>
      <c r="R32" s="528"/>
      <c r="S32" s="528"/>
      <c r="T32" s="528"/>
      <c r="U32" s="528"/>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528"/>
      <c r="R33" s="528"/>
      <c r="S33" s="528"/>
      <c r="T33" s="528"/>
      <c r="U33" s="528"/>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528"/>
      <c r="R34" s="528"/>
      <c r="S34" s="528"/>
      <c r="T34" s="528"/>
      <c r="U34" s="528"/>
      <c r="V34" s="957"/>
      <c r="W34" s="957"/>
      <c r="X34" s="967"/>
      <c r="Y34" s="957"/>
      <c r="Z34" s="957"/>
    </row>
    <row r="35" spans="2:26" ht="18" x14ac:dyDescent="0.25">
      <c r="B35" s="213"/>
      <c r="C35" s="69"/>
      <c r="D35" s="68"/>
      <c r="E35" s="68"/>
      <c r="F35" s="68"/>
      <c r="G35" s="68"/>
      <c r="H35" s="83"/>
      <c r="I35" s="68"/>
      <c r="J35" s="68"/>
      <c r="K35" s="68"/>
      <c r="L35" s="68"/>
      <c r="M35" s="68"/>
      <c r="N35" s="215"/>
      <c r="P35" s="288"/>
      <c r="Q35" s="289"/>
      <c r="R35" s="290"/>
      <c r="S35" s="291"/>
      <c r="T35" s="292"/>
      <c r="U35" s="293" t="s">
        <v>76</v>
      </c>
      <c r="V35" s="958">
        <f>SUM(V17:W19)</f>
        <v>0.7</v>
      </c>
      <c r="W35" s="958"/>
      <c r="X35" s="294"/>
      <c r="Y35" s="959"/>
      <c r="Z35" s="960"/>
    </row>
    <row r="36" spans="2:26" x14ac:dyDescent="0.2">
      <c r="B36" s="213"/>
      <c r="C36" s="69"/>
      <c r="D36" s="68"/>
      <c r="E36" s="68"/>
      <c r="F36" s="68"/>
      <c r="G36" s="68"/>
      <c r="H36" s="83"/>
      <c r="I36" s="68"/>
      <c r="J36" s="68"/>
      <c r="K36" s="68"/>
      <c r="L36" s="68"/>
      <c r="M36" s="68"/>
      <c r="N36" s="215"/>
      <c r="P36" s="216"/>
      <c r="Z36" s="217"/>
    </row>
    <row r="37" spans="2:26"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999" t="s">
        <v>75</v>
      </c>
      <c r="Q39" s="999"/>
      <c r="R39" s="999"/>
      <c r="S39" s="999"/>
      <c r="T39" s="999"/>
      <c r="U39" s="999"/>
      <c r="V39" s="999"/>
      <c r="W39" s="999"/>
      <c r="X39" s="999"/>
      <c r="Y39" s="999"/>
      <c r="Z39" s="999"/>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31" x14ac:dyDescent="0.2">
      <c r="B65" s="213"/>
      <c r="C65" s="69"/>
      <c r="D65" s="68"/>
      <c r="E65" s="68"/>
      <c r="F65" s="68"/>
      <c r="G65" s="68"/>
      <c r="H65" s="83"/>
      <c r="I65" s="68"/>
      <c r="J65" s="68"/>
      <c r="K65" s="68"/>
      <c r="L65" s="68"/>
      <c r="M65" s="68"/>
      <c r="N65" s="215"/>
      <c r="P65" s="216"/>
      <c r="X65" s="84"/>
      <c r="Y65" s="84"/>
      <c r="Z65" s="217"/>
    </row>
    <row r="66" spans="2:31" x14ac:dyDescent="0.2">
      <c r="B66" s="213"/>
      <c r="C66" s="69"/>
      <c r="D66" s="68"/>
      <c r="E66" s="68"/>
      <c r="F66" s="68"/>
      <c r="G66" s="68"/>
      <c r="H66" s="83"/>
      <c r="I66" s="68"/>
      <c r="J66" s="68"/>
      <c r="K66" s="68"/>
      <c r="L66" s="68"/>
      <c r="M66" s="68"/>
      <c r="N66" s="215"/>
      <c r="P66" s="216"/>
      <c r="X66" s="84"/>
      <c r="Y66" s="84"/>
      <c r="Z66" s="217"/>
    </row>
    <row r="67" spans="2:31" x14ac:dyDescent="0.2">
      <c r="B67" s="213"/>
      <c r="C67" s="69"/>
      <c r="D67" s="68"/>
      <c r="E67" s="68"/>
      <c r="F67" s="68"/>
      <c r="G67" s="68"/>
      <c r="H67" s="83"/>
      <c r="I67" s="68"/>
      <c r="J67" s="68"/>
      <c r="K67" s="68"/>
      <c r="L67" s="68"/>
      <c r="M67" s="68"/>
      <c r="N67" s="215"/>
      <c r="P67" s="216"/>
      <c r="X67" s="84"/>
      <c r="Y67" s="84"/>
      <c r="Z67" s="217"/>
    </row>
    <row r="68" spans="2:31" x14ac:dyDescent="0.2">
      <c r="B68" s="213"/>
      <c r="C68" s="69"/>
      <c r="D68" s="68"/>
      <c r="E68" s="68"/>
      <c r="F68" s="68"/>
      <c r="G68" s="68"/>
      <c r="H68" s="83"/>
      <c r="I68" s="68"/>
      <c r="J68" s="68"/>
      <c r="K68" s="68"/>
      <c r="L68" s="68"/>
      <c r="M68" s="68"/>
      <c r="N68" s="215"/>
      <c r="P68" s="216"/>
      <c r="X68" s="84"/>
      <c r="Y68" s="84"/>
      <c r="Z68" s="217"/>
    </row>
    <row r="69" spans="2:31" x14ac:dyDescent="0.2">
      <c r="B69" s="213"/>
      <c r="C69" s="69"/>
      <c r="D69" s="68"/>
      <c r="E69" s="68"/>
      <c r="F69" s="68"/>
      <c r="G69" s="68"/>
      <c r="H69" s="83"/>
      <c r="I69" s="68"/>
      <c r="J69" s="68"/>
      <c r="K69" s="68"/>
      <c r="L69" s="68"/>
      <c r="M69" s="68"/>
      <c r="N69" s="215"/>
      <c r="P69" s="216"/>
      <c r="X69" s="84"/>
      <c r="Y69" s="84"/>
      <c r="Z69" s="217"/>
    </row>
    <row r="70" spans="2:31" x14ac:dyDescent="0.2">
      <c r="B70" s="213"/>
      <c r="C70" s="69"/>
      <c r="D70" s="68"/>
      <c r="E70" s="68"/>
      <c r="F70" s="68"/>
      <c r="G70" s="68"/>
      <c r="H70" s="83"/>
      <c r="I70" s="68"/>
      <c r="J70" s="68"/>
      <c r="K70" s="68"/>
      <c r="L70" s="68"/>
      <c r="M70" s="68"/>
      <c r="N70" s="215"/>
      <c r="P70" s="216"/>
      <c r="X70" s="84"/>
      <c r="Y70" s="84"/>
      <c r="Z70" s="217"/>
    </row>
    <row r="71" spans="2:31" x14ac:dyDescent="0.2">
      <c r="B71" s="213"/>
      <c r="C71" s="69"/>
      <c r="D71" s="68"/>
      <c r="E71" s="68"/>
      <c r="F71" s="68"/>
      <c r="G71" s="68"/>
      <c r="H71" s="83"/>
      <c r="I71" s="68"/>
      <c r="J71" s="68"/>
      <c r="K71" s="68"/>
      <c r="L71" s="68"/>
      <c r="M71" s="68"/>
      <c r="N71" s="215"/>
      <c r="P71" s="216"/>
      <c r="X71" s="84"/>
      <c r="Y71" s="84"/>
      <c r="Z71" s="217"/>
    </row>
    <row r="72" spans="2:31" x14ac:dyDescent="0.2">
      <c r="B72" s="213"/>
      <c r="C72" s="69"/>
      <c r="D72" s="68"/>
      <c r="E72" s="68"/>
      <c r="F72" s="68"/>
      <c r="G72" s="68"/>
      <c r="H72" s="83"/>
      <c r="I72" s="68"/>
      <c r="J72" s="68"/>
      <c r="K72" s="68"/>
      <c r="L72" s="68"/>
      <c r="M72" s="68"/>
      <c r="N72" s="215"/>
      <c r="P72" s="216"/>
      <c r="X72" s="84"/>
      <c r="Y72" s="84"/>
      <c r="Z72" s="217"/>
    </row>
    <row r="73" spans="2:31" x14ac:dyDescent="0.2">
      <c r="B73" s="213"/>
      <c r="C73" s="69"/>
      <c r="D73" s="68"/>
      <c r="E73" s="68"/>
      <c r="F73" s="68"/>
      <c r="G73" s="68"/>
      <c r="H73" s="83"/>
      <c r="I73" s="68"/>
      <c r="J73" s="68"/>
      <c r="K73" s="68"/>
      <c r="L73" s="68"/>
      <c r="M73" s="68"/>
      <c r="N73" s="215"/>
      <c r="P73" s="216"/>
      <c r="X73" s="84"/>
      <c r="Y73" s="84"/>
      <c r="Z73" s="217"/>
    </row>
    <row r="74" spans="2:31" x14ac:dyDescent="0.2">
      <c r="B74" s="213"/>
      <c r="C74" s="69"/>
      <c r="D74" s="68"/>
      <c r="E74" s="68"/>
      <c r="F74" s="68"/>
      <c r="G74" s="68"/>
      <c r="H74" s="83"/>
      <c r="I74" s="68"/>
      <c r="J74" s="68"/>
      <c r="K74" s="68"/>
      <c r="L74" s="68"/>
      <c r="M74" s="68"/>
      <c r="N74" s="215"/>
      <c r="P74" s="216"/>
      <c r="X74" s="84"/>
      <c r="Y74" s="84"/>
      <c r="Z74" s="217"/>
    </row>
    <row r="75" spans="2:31" x14ac:dyDescent="0.2">
      <c r="B75" s="213"/>
      <c r="C75" s="69"/>
      <c r="D75" s="68"/>
      <c r="E75" s="68"/>
      <c r="F75" s="68"/>
      <c r="G75" s="68"/>
      <c r="H75" s="83"/>
      <c r="I75" s="68"/>
      <c r="J75" s="68"/>
      <c r="K75" s="68"/>
      <c r="L75" s="68"/>
      <c r="M75" s="68"/>
      <c r="N75" s="215"/>
      <c r="P75" s="216"/>
      <c r="X75" s="84"/>
      <c r="Y75" s="84"/>
      <c r="Z75" s="217"/>
      <c r="AE75" s="369"/>
    </row>
    <row r="76" spans="2:31" x14ac:dyDescent="0.2">
      <c r="B76" s="213"/>
      <c r="C76" s="69"/>
      <c r="D76" s="68"/>
      <c r="E76" s="68"/>
      <c r="F76" s="68"/>
      <c r="G76" s="68"/>
      <c r="H76" s="83"/>
      <c r="I76" s="68"/>
      <c r="J76" s="68"/>
      <c r="K76" s="68"/>
      <c r="L76" s="68"/>
      <c r="M76" s="68"/>
      <c r="N76" s="215"/>
      <c r="P76" s="216"/>
      <c r="X76" s="84"/>
      <c r="Y76" s="84"/>
      <c r="Z76" s="217"/>
    </row>
    <row r="77" spans="2:31" x14ac:dyDescent="0.2">
      <c r="B77" s="213"/>
      <c r="C77" s="69"/>
      <c r="D77" s="68"/>
      <c r="E77" s="68"/>
      <c r="F77" s="68"/>
      <c r="G77" s="68"/>
      <c r="H77" s="83"/>
      <c r="I77" s="68"/>
      <c r="J77" s="68"/>
      <c r="K77" s="68"/>
      <c r="L77" s="68"/>
      <c r="M77" s="68"/>
      <c r="N77" s="215"/>
      <c r="P77" s="216"/>
      <c r="X77" s="84"/>
      <c r="Y77" s="84"/>
      <c r="Z77" s="217"/>
    </row>
    <row r="78" spans="2:31" x14ac:dyDescent="0.2">
      <c r="B78" s="213"/>
      <c r="C78" s="69"/>
      <c r="D78" s="68"/>
      <c r="E78" s="68"/>
      <c r="F78" s="68"/>
      <c r="G78" s="68"/>
      <c r="H78" s="83"/>
      <c r="I78" s="68"/>
      <c r="J78" s="68"/>
      <c r="K78" s="68"/>
      <c r="L78" s="68"/>
      <c r="M78" s="68"/>
      <c r="N78" s="215"/>
      <c r="P78" s="216"/>
      <c r="X78" s="84"/>
      <c r="Y78" s="84"/>
      <c r="Z78" s="217"/>
    </row>
    <row r="79" spans="2:31" x14ac:dyDescent="0.2">
      <c r="B79" s="213"/>
      <c r="C79" s="69"/>
      <c r="D79" s="68"/>
      <c r="E79" s="68"/>
      <c r="F79" s="68"/>
      <c r="G79" s="68"/>
      <c r="H79" s="83"/>
      <c r="I79" s="68"/>
      <c r="J79" s="68"/>
      <c r="K79" s="68"/>
      <c r="L79" s="68"/>
      <c r="M79" s="68"/>
      <c r="N79" s="215"/>
      <c r="P79" s="216"/>
      <c r="X79" s="84"/>
      <c r="Y79" s="84"/>
      <c r="Z79" s="217"/>
    </row>
    <row r="80" spans="2:31" x14ac:dyDescent="0.2">
      <c r="B80" s="213"/>
      <c r="C80" s="69"/>
      <c r="D80" s="68"/>
      <c r="E80" s="68"/>
      <c r="F80" s="68"/>
      <c r="G80" s="68"/>
      <c r="H80" s="83"/>
      <c r="I80" s="68"/>
      <c r="J80" s="68"/>
      <c r="K80" s="68"/>
      <c r="L80" s="68"/>
      <c r="M80" s="68"/>
      <c r="N80" s="215"/>
      <c r="P80" s="216"/>
      <c r="X80" s="84"/>
      <c r="Y80" s="84"/>
      <c r="Z80" s="217"/>
    </row>
    <row r="81" spans="2:26" x14ac:dyDescent="0.2">
      <c r="B81" s="213"/>
      <c r="C81" s="69"/>
      <c r="D81" s="68"/>
      <c r="E81" s="68"/>
      <c r="F81" s="68"/>
      <c r="G81" s="68"/>
      <c r="H81" s="83"/>
      <c r="I81" s="68"/>
      <c r="J81" s="68"/>
      <c r="K81" s="68"/>
      <c r="L81" s="68"/>
      <c r="M81" s="68"/>
      <c r="N81" s="215"/>
      <c r="P81" s="216"/>
      <c r="X81" s="84"/>
      <c r="Y81" s="84"/>
      <c r="Z81" s="217"/>
    </row>
    <row r="82" spans="2:26" x14ac:dyDescent="0.2">
      <c r="B82" s="213"/>
      <c r="C82" s="69"/>
      <c r="D82" s="68"/>
      <c r="E82" s="68"/>
      <c r="F82" s="68"/>
      <c r="G82" s="68"/>
      <c r="H82" s="83"/>
      <c r="I82" s="68"/>
      <c r="J82" s="68"/>
      <c r="K82" s="68"/>
      <c r="L82" s="68"/>
      <c r="M82" s="68"/>
      <c r="N82" s="215"/>
      <c r="P82" s="216"/>
      <c r="X82" s="84"/>
      <c r="Y82" s="84"/>
      <c r="Z82" s="217"/>
    </row>
    <row r="83" spans="2:26" x14ac:dyDescent="0.2">
      <c r="B83" s="213"/>
      <c r="C83" s="69"/>
      <c r="D83" s="68"/>
      <c r="E83" s="68"/>
      <c r="F83" s="68"/>
      <c r="G83" s="68"/>
      <c r="H83" s="83"/>
      <c r="I83" s="68"/>
      <c r="J83" s="68"/>
      <c r="K83" s="68"/>
      <c r="L83" s="68"/>
      <c r="M83" s="68"/>
      <c r="N83" s="215"/>
      <c r="P83" s="216"/>
      <c r="T83" s="998"/>
      <c r="U83" s="964"/>
      <c r="X83" s="84"/>
      <c r="Y83" s="84"/>
      <c r="Z83" s="217"/>
    </row>
    <row r="84" spans="2:26" x14ac:dyDescent="0.2">
      <c r="B84" s="213"/>
      <c r="C84" s="69"/>
      <c r="D84" s="68"/>
      <c r="E84" s="68"/>
      <c r="F84" s="68"/>
      <c r="G84" s="68"/>
      <c r="H84" s="83"/>
      <c r="I84" s="68"/>
      <c r="J84" s="68"/>
      <c r="K84" s="68"/>
      <c r="L84" s="68"/>
      <c r="M84" s="68"/>
      <c r="N84" s="215"/>
      <c r="P84" s="216"/>
      <c r="T84" s="964"/>
      <c r="U84" s="964"/>
      <c r="X84" s="84"/>
      <c r="Y84" s="84"/>
      <c r="Z84" s="217"/>
    </row>
    <row r="85" spans="2:26" x14ac:dyDescent="0.2">
      <c r="B85" s="213"/>
      <c r="C85" s="69"/>
      <c r="D85" s="68"/>
      <c r="E85" s="68"/>
      <c r="F85" s="68"/>
      <c r="G85" s="68"/>
      <c r="H85" s="83"/>
      <c r="I85" s="68"/>
      <c r="J85" s="68"/>
      <c r="K85" s="68"/>
      <c r="L85" s="68"/>
      <c r="M85" s="68"/>
      <c r="N85" s="215"/>
      <c r="P85" s="216"/>
      <c r="X85" s="84"/>
      <c r="Y85" s="84"/>
      <c r="Z85" s="217"/>
    </row>
    <row r="86" spans="2:26" x14ac:dyDescent="0.2">
      <c r="B86" s="213"/>
      <c r="C86" s="69"/>
      <c r="D86" s="68"/>
      <c r="E86" s="68"/>
      <c r="F86" s="68"/>
      <c r="G86" s="68"/>
      <c r="H86" s="83"/>
      <c r="I86" s="68"/>
      <c r="J86" s="68"/>
      <c r="K86" s="68"/>
      <c r="L86" s="68"/>
      <c r="M86" s="68"/>
      <c r="N86" s="215"/>
      <c r="P86" s="216"/>
      <c r="X86" s="84"/>
      <c r="Y86" s="84"/>
      <c r="Z86" s="217"/>
    </row>
    <row r="87" spans="2:26" ht="16.5" customHeight="1" x14ac:dyDescent="0.25">
      <c r="B87" s="213"/>
      <c r="C87" s="69"/>
      <c r="D87" s="68"/>
      <c r="E87" s="68"/>
      <c r="F87" s="68"/>
      <c r="G87" s="68"/>
      <c r="H87" s="83"/>
      <c r="I87" s="68"/>
      <c r="J87" s="68"/>
      <c r="K87" s="68"/>
      <c r="L87" s="68"/>
      <c r="M87" s="68"/>
      <c r="N87" s="215"/>
      <c r="P87" s="216"/>
      <c r="S87" s="374"/>
      <c r="T87" s="374"/>
      <c r="X87" s="84"/>
      <c r="Y87" s="84"/>
      <c r="Z87" s="217"/>
    </row>
    <row r="88" spans="2:26" ht="12.75" customHeight="1" x14ac:dyDescent="0.25">
      <c r="B88" s="216"/>
      <c r="N88" s="217"/>
      <c r="P88" s="216"/>
      <c r="S88" s="374"/>
      <c r="T88" s="374"/>
      <c r="X88" s="82"/>
      <c r="Y88" s="85"/>
      <c r="Z88" s="217"/>
    </row>
    <row r="89" spans="2:26" ht="12.75" customHeight="1" x14ac:dyDescent="0.2">
      <c r="B89" s="218"/>
      <c r="C89" s="219"/>
      <c r="D89" s="219"/>
      <c r="E89" s="219"/>
      <c r="F89" s="219"/>
      <c r="G89" s="219"/>
      <c r="H89" s="219"/>
      <c r="I89" s="219"/>
      <c r="J89" s="219"/>
      <c r="K89" s="219"/>
      <c r="L89" s="219"/>
      <c r="M89" s="219"/>
      <c r="N89" s="220"/>
      <c r="P89" s="218"/>
      <c r="Q89" s="219"/>
      <c r="R89" s="219"/>
      <c r="S89" s="219"/>
      <c r="T89" s="219"/>
      <c r="U89" s="219"/>
      <c r="V89" s="219"/>
      <c r="W89" s="219"/>
      <c r="X89" s="219"/>
      <c r="Y89" s="219"/>
      <c r="Z89" s="220"/>
    </row>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81">
    <mergeCell ref="B11:N11"/>
    <mergeCell ref="P11:Z11"/>
    <mergeCell ref="B13:C13"/>
    <mergeCell ref="D13:N13"/>
    <mergeCell ref="V13:W13"/>
    <mergeCell ref="Y13:Z13"/>
    <mergeCell ref="V23:W23"/>
    <mergeCell ref="Y23:Z23"/>
    <mergeCell ref="V17:W17"/>
    <mergeCell ref="Y17:Z17"/>
    <mergeCell ref="V18:W18"/>
    <mergeCell ref="Y18:Z18"/>
    <mergeCell ref="V19:W19"/>
    <mergeCell ref="Y19:Z19"/>
    <mergeCell ref="V20:W20"/>
    <mergeCell ref="Y20:Z20"/>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Y16:Z16"/>
    <mergeCell ref="V26:W26"/>
    <mergeCell ref="Y26:Z26"/>
    <mergeCell ref="V27:W27"/>
    <mergeCell ref="Y27:Z27"/>
    <mergeCell ref="V28:W28"/>
    <mergeCell ref="Y28:Z28"/>
    <mergeCell ref="V29:W29"/>
    <mergeCell ref="Y29:Z29"/>
    <mergeCell ref="V30:W30"/>
    <mergeCell ref="Y30:Z30"/>
    <mergeCell ref="V31:W31"/>
    <mergeCell ref="Y31:Z31"/>
    <mergeCell ref="V32:W32"/>
    <mergeCell ref="Y32:Z32"/>
    <mergeCell ref="W92:Y92"/>
    <mergeCell ref="V33:W33"/>
    <mergeCell ref="Y33:Z33"/>
    <mergeCell ref="V34:W34"/>
    <mergeCell ref="Y34:Z34"/>
    <mergeCell ref="V35:W35"/>
    <mergeCell ref="Y35:Z35"/>
    <mergeCell ref="W96:Y96"/>
    <mergeCell ref="C97:F97"/>
    <mergeCell ref="H97:K97"/>
    <mergeCell ref="M97:P97"/>
    <mergeCell ref="R97:T97"/>
    <mergeCell ref="W97:Y97"/>
    <mergeCell ref="W98:Y98"/>
    <mergeCell ref="C99:F99"/>
    <mergeCell ref="H99:K99"/>
    <mergeCell ref="M99:P99"/>
    <mergeCell ref="R99:T99"/>
    <mergeCell ref="W99:Y99"/>
    <mergeCell ref="T17:U17"/>
    <mergeCell ref="C98:F98"/>
    <mergeCell ref="H98:K98"/>
    <mergeCell ref="M98:P98"/>
    <mergeCell ref="R98:T98"/>
    <mergeCell ref="C96:F96"/>
    <mergeCell ref="H96:K96"/>
    <mergeCell ref="M96:P96"/>
    <mergeCell ref="R96:T96"/>
    <mergeCell ref="B21:N21"/>
    <mergeCell ref="P39:Z39"/>
    <mergeCell ref="T83:U84"/>
    <mergeCell ref="C92:F92"/>
    <mergeCell ref="H92:K92"/>
    <mergeCell ref="M92:P92"/>
    <mergeCell ref="R92:T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2A517-BFE7-4A65-8357-81C202B63FD5}">
  <sheetPr>
    <tabColor rgb="FF92D050"/>
    <pageSetUpPr fitToPage="1"/>
  </sheetPr>
  <dimension ref="A1:AB102"/>
  <sheetViews>
    <sheetView showGridLines="0" view="pageBreakPreview" topLeftCell="A60" zoomScale="55" zoomScaleNormal="40" zoomScaleSheetLayoutView="55" workbookViewId="0">
      <selection activeCell="D15" activeCellId="2" sqref="B11:Z12 B15:C20 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27"/>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27"/>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462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462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467</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B11:Z12"/>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35F55-CB5A-49FF-AFD0-D8C5047086A6}">
  <sheetPr>
    <tabColor rgb="FF92D050"/>
    <pageSetUpPr fitToPage="1"/>
  </sheetPr>
  <dimension ref="A1:AE102"/>
  <sheetViews>
    <sheetView showGridLines="0" view="pageBreakPreview" topLeftCell="A6" zoomScale="55" zoomScaleNormal="40" zoomScaleSheetLayoutView="55" workbookViewId="0">
      <selection activeCell="D15" activeCellId="2" sqref="B11:Z12 B15:C20 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27"/>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27"/>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462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462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530"/>
      <c r="V13" s="981" t="s">
        <v>58</v>
      </c>
      <c r="W13" s="981"/>
      <c r="X13" s="530" t="s">
        <v>67</v>
      </c>
      <c r="Y13" s="981" t="s">
        <v>78</v>
      </c>
      <c r="Z13" s="981"/>
    </row>
    <row r="14" spans="1:28" ht="14.25" customHeight="1" x14ac:dyDescent="0.2">
      <c r="B14" s="950" t="s">
        <v>149</v>
      </c>
      <c r="C14" s="951"/>
      <c r="D14" s="956" t="s">
        <v>156</v>
      </c>
      <c r="E14" s="956"/>
      <c r="F14" s="956"/>
      <c r="G14" s="956"/>
      <c r="H14" s="956"/>
      <c r="I14" s="956"/>
      <c r="J14" s="956"/>
      <c r="K14" s="956"/>
      <c r="L14" s="956"/>
      <c r="M14" s="956"/>
      <c r="N14" s="956"/>
      <c r="P14" s="286"/>
      <c r="Q14" s="528"/>
      <c r="R14" s="528"/>
      <c r="S14" s="528"/>
      <c r="T14" s="528"/>
      <c r="U14" s="528"/>
      <c r="V14" s="957"/>
      <c r="W14" s="957"/>
      <c r="X14" s="965" t="s">
        <v>322</v>
      </c>
      <c r="Y14" s="957"/>
      <c r="Z14" s="957"/>
    </row>
    <row r="15" spans="1:28" ht="15" customHeight="1" x14ac:dyDescent="0.2">
      <c r="B15" s="952"/>
      <c r="C15" s="953"/>
      <c r="D15" s="956"/>
      <c r="E15" s="956"/>
      <c r="F15" s="956"/>
      <c r="G15" s="956"/>
      <c r="H15" s="956"/>
      <c r="I15" s="956"/>
      <c r="J15" s="956"/>
      <c r="K15" s="956"/>
      <c r="L15" s="956"/>
      <c r="M15" s="956"/>
      <c r="N15" s="956"/>
      <c r="O15" s="70"/>
      <c r="P15" s="287"/>
      <c r="Q15" s="528"/>
      <c r="R15" s="528"/>
      <c r="S15" s="968"/>
      <c r="T15" s="969"/>
      <c r="U15" s="529"/>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528"/>
      <c r="R16" s="528"/>
      <c r="S16" s="529"/>
      <c r="T16" s="529"/>
      <c r="U16" s="529"/>
      <c r="V16" s="970"/>
      <c r="W16" s="970"/>
      <c r="X16" s="966"/>
      <c r="Y16" s="957"/>
      <c r="Z16" s="957"/>
    </row>
    <row r="17" spans="2:26" ht="20.25" x14ac:dyDescent="0.3">
      <c r="B17" s="952"/>
      <c r="C17" s="953"/>
      <c r="D17" s="956"/>
      <c r="E17" s="956"/>
      <c r="F17" s="956"/>
      <c r="G17" s="956"/>
      <c r="H17" s="956"/>
      <c r="I17" s="956"/>
      <c r="J17" s="956"/>
      <c r="K17" s="956"/>
      <c r="L17" s="956"/>
      <c r="M17" s="956"/>
      <c r="N17" s="956"/>
      <c r="O17" s="70"/>
      <c r="P17" s="287"/>
      <c r="Q17" s="528"/>
      <c r="R17" s="528"/>
      <c r="S17" s="529"/>
      <c r="T17" s="944" t="s">
        <v>486</v>
      </c>
      <c r="U17" s="945"/>
      <c r="V17" s="982">
        <v>0.65</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528"/>
      <c r="R18" s="528"/>
      <c r="S18" s="529"/>
      <c r="T18" s="529"/>
      <c r="U18" s="529"/>
      <c r="V18" s="970"/>
      <c r="W18" s="970"/>
      <c r="X18" s="966"/>
      <c r="Y18" s="957"/>
      <c r="Z18" s="957"/>
    </row>
    <row r="19" spans="2:26" ht="15" customHeight="1" x14ac:dyDescent="0.2">
      <c r="B19" s="954"/>
      <c r="C19" s="955"/>
      <c r="D19" s="956"/>
      <c r="E19" s="956"/>
      <c r="F19" s="956"/>
      <c r="G19" s="956"/>
      <c r="H19" s="956"/>
      <c r="I19" s="956"/>
      <c r="J19" s="956"/>
      <c r="K19" s="956"/>
      <c r="L19" s="956"/>
      <c r="M19" s="956"/>
      <c r="N19" s="956"/>
      <c r="O19" s="70"/>
      <c r="P19" s="287"/>
      <c r="Q19" s="528"/>
      <c r="R19" s="528"/>
      <c r="S19" s="529"/>
      <c r="T19" s="529"/>
      <c r="U19" s="420"/>
      <c r="V19" s="968"/>
      <c r="W19" s="969"/>
      <c r="X19" s="966"/>
      <c r="Y19" s="984"/>
      <c r="Z19" s="984"/>
    </row>
    <row r="20" spans="2:26" ht="15.6" customHeight="1" x14ac:dyDescent="0.2">
      <c r="B20" s="231"/>
      <c r="C20" s="69"/>
      <c r="D20" s="68"/>
      <c r="E20" s="68"/>
      <c r="F20" s="68"/>
      <c r="G20" s="68"/>
      <c r="H20" s="83"/>
      <c r="I20" s="68"/>
      <c r="J20" s="68"/>
      <c r="K20" s="70"/>
      <c r="L20" s="70"/>
      <c r="M20" s="70"/>
      <c r="N20" s="214"/>
      <c r="O20" s="70"/>
      <c r="P20" s="287"/>
      <c r="Q20" s="528"/>
      <c r="R20" s="528"/>
      <c r="S20" s="528"/>
      <c r="T20" s="528"/>
      <c r="U20" s="528"/>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528"/>
      <c r="R21" s="528"/>
      <c r="S21" s="528"/>
      <c r="T21" s="528"/>
      <c r="U21" s="528"/>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528"/>
      <c r="R22" s="528"/>
      <c r="S22" s="528"/>
      <c r="T22" s="528"/>
      <c r="X22" s="966"/>
      <c r="Y22" s="421"/>
      <c r="Z22" s="421"/>
    </row>
    <row r="23" spans="2:26" ht="15" customHeight="1" x14ac:dyDescent="0.2">
      <c r="B23" s="213"/>
      <c r="C23" s="69"/>
      <c r="D23" s="68"/>
      <c r="E23" s="68"/>
      <c r="F23" s="68"/>
      <c r="G23" s="68"/>
      <c r="H23" s="83"/>
      <c r="I23" s="68"/>
      <c r="J23" s="68"/>
      <c r="K23" s="70"/>
      <c r="L23" s="70"/>
      <c r="M23" s="70"/>
      <c r="N23" s="214"/>
      <c r="O23" s="70"/>
      <c r="P23" s="287"/>
      <c r="Q23" s="528"/>
      <c r="R23" s="528"/>
      <c r="S23" s="528"/>
      <c r="T23" s="528"/>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528"/>
      <c r="R24" s="528"/>
      <c r="S24" s="528"/>
      <c r="T24" s="528"/>
      <c r="U24" s="528"/>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528"/>
      <c r="R25" s="528"/>
      <c r="S25" s="528"/>
      <c r="T25" s="528"/>
      <c r="U25" s="528"/>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528"/>
      <c r="R26" s="528"/>
      <c r="S26" s="528"/>
      <c r="T26" s="528"/>
      <c r="U26" s="528"/>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528"/>
      <c r="R27" s="528"/>
      <c r="S27" s="528"/>
      <c r="T27" s="528"/>
      <c r="U27" s="528"/>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528"/>
      <c r="R28" s="528"/>
      <c r="S28" s="528"/>
      <c r="T28" s="528"/>
      <c r="U28" s="528"/>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528"/>
      <c r="R29" s="528"/>
      <c r="S29" s="528"/>
      <c r="T29" s="528"/>
      <c r="U29" s="528"/>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528"/>
      <c r="R30" s="528"/>
      <c r="S30" s="528"/>
      <c r="T30" s="528"/>
      <c r="U30" s="528"/>
      <c r="V30" s="957"/>
      <c r="W30" s="957"/>
      <c r="X30" s="966"/>
      <c r="Y30" s="957"/>
      <c r="Z30" s="957"/>
    </row>
    <row r="31" spans="2:26" ht="13.9" customHeight="1" x14ac:dyDescent="0.2">
      <c r="B31" s="213"/>
      <c r="C31" s="69"/>
      <c r="D31" s="68"/>
      <c r="E31" s="68"/>
      <c r="F31" s="68"/>
      <c r="G31" s="68"/>
      <c r="H31" s="83"/>
      <c r="I31" s="68"/>
      <c r="J31" s="68"/>
      <c r="K31" s="70"/>
      <c r="L31" s="70"/>
      <c r="M31" s="70"/>
      <c r="N31" s="214"/>
      <c r="O31" s="70"/>
      <c r="P31" s="287"/>
      <c r="Q31" s="528"/>
      <c r="R31" s="528"/>
      <c r="S31" s="528"/>
      <c r="T31" s="528"/>
      <c r="U31" s="528"/>
      <c r="V31" s="957"/>
      <c r="W31" s="957"/>
      <c r="X31" s="966"/>
      <c r="Y31" s="957"/>
      <c r="Z31" s="957"/>
    </row>
    <row r="32" spans="2:26" ht="13.9" customHeight="1" x14ac:dyDescent="0.2">
      <c r="B32" s="213"/>
      <c r="C32" s="69"/>
      <c r="D32" s="68"/>
      <c r="E32" s="68"/>
      <c r="F32" s="68"/>
      <c r="G32" s="68"/>
      <c r="H32" s="83"/>
      <c r="I32" s="68"/>
      <c r="J32" s="68"/>
      <c r="K32" s="70"/>
      <c r="L32" s="70"/>
      <c r="M32" s="70"/>
      <c r="N32" s="214"/>
      <c r="O32" s="70"/>
      <c r="P32" s="287"/>
      <c r="Q32" s="528"/>
      <c r="R32" s="528"/>
      <c r="S32" s="528"/>
      <c r="T32" s="528"/>
      <c r="U32" s="528"/>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528"/>
      <c r="R33" s="528"/>
      <c r="S33" s="528"/>
      <c r="T33" s="528"/>
      <c r="U33" s="528"/>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528"/>
      <c r="R34" s="528"/>
      <c r="S34" s="528"/>
      <c r="T34" s="528"/>
      <c r="U34" s="528"/>
      <c r="V34" s="957"/>
      <c r="W34" s="957"/>
      <c r="X34" s="967"/>
      <c r="Y34" s="957"/>
      <c r="Z34" s="957"/>
    </row>
    <row r="35" spans="2:26" ht="18" x14ac:dyDescent="0.25">
      <c r="B35" s="213"/>
      <c r="C35" s="69"/>
      <c r="D35" s="68"/>
      <c r="E35" s="68"/>
      <c r="F35" s="68"/>
      <c r="G35" s="68"/>
      <c r="H35" s="83"/>
      <c r="I35" s="68"/>
      <c r="J35" s="68"/>
      <c r="K35" s="68"/>
      <c r="L35" s="68"/>
      <c r="M35" s="68"/>
      <c r="N35" s="215"/>
      <c r="P35" s="288"/>
      <c r="Q35" s="289"/>
      <c r="R35" s="290"/>
      <c r="S35" s="291"/>
      <c r="T35" s="292"/>
      <c r="U35" s="293" t="s">
        <v>76</v>
      </c>
      <c r="V35" s="958">
        <f>SUM(V17:W19)</f>
        <v>0.65</v>
      </c>
      <c r="W35" s="958"/>
      <c r="X35" s="294"/>
      <c r="Y35" s="959"/>
      <c r="Z35" s="960"/>
    </row>
    <row r="36" spans="2:26" x14ac:dyDescent="0.2">
      <c r="B36" s="213"/>
      <c r="C36" s="69"/>
      <c r="D36" s="68"/>
      <c r="E36" s="68"/>
      <c r="F36" s="68"/>
      <c r="G36" s="68"/>
      <c r="H36" s="83"/>
      <c r="I36" s="68"/>
      <c r="J36" s="68"/>
      <c r="K36" s="68"/>
      <c r="L36" s="68"/>
      <c r="M36" s="68"/>
      <c r="N36" s="215"/>
      <c r="P36" s="216"/>
      <c r="Z36" s="217"/>
    </row>
    <row r="37" spans="2:26"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999" t="s">
        <v>75</v>
      </c>
      <c r="Q39" s="999"/>
      <c r="R39" s="999"/>
      <c r="S39" s="999"/>
      <c r="T39" s="999"/>
      <c r="U39" s="999"/>
      <c r="V39" s="999"/>
      <c r="W39" s="999"/>
      <c r="X39" s="999"/>
      <c r="Y39" s="999"/>
      <c r="Z39" s="999"/>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31" x14ac:dyDescent="0.2">
      <c r="B65" s="213"/>
      <c r="C65" s="69"/>
      <c r="D65" s="68"/>
      <c r="E65" s="68"/>
      <c r="F65" s="68"/>
      <c r="G65" s="68"/>
      <c r="H65" s="83"/>
      <c r="I65" s="68"/>
      <c r="J65" s="68"/>
      <c r="K65" s="68"/>
      <c r="L65" s="68"/>
      <c r="M65" s="68"/>
      <c r="N65" s="215"/>
      <c r="P65" s="216"/>
      <c r="X65" s="84"/>
      <c r="Y65" s="84"/>
      <c r="Z65" s="217"/>
    </row>
    <row r="66" spans="2:31" x14ac:dyDescent="0.2">
      <c r="B66" s="213"/>
      <c r="C66" s="69"/>
      <c r="D66" s="68"/>
      <c r="E66" s="68"/>
      <c r="F66" s="68"/>
      <c r="G66" s="68"/>
      <c r="H66" s="83"/>
      <c r="I66" s="68"/>
      <c r="J66" s="68"/>
      <c r="K66" s="68"/>
      <c r="L66" s="68"/>
      <c r="M66" s="68"/>
      <c r="N66" s="215"/>
      <c r="P66" s="216"/>
      <c r="X66" s="84"/>
      <c r="Y66" s="84"/>
      <c r="Z66" s="217"/>
    </row>
    <row r="67" spans="2:31" x14ac:dyDescent="0.2">
      <c r="B67" s="213"/>
      <c r="C67" s="69"/>
      <c r="D67" s="68"/>
      <c r="E67" s="68"/>
      <c r="F67" s="68"/>
      <c r="G67" s="68"/>
      <c r="H67" s="83"/>
      <c r="I67" s="68"/>
      <c r="J67" s="68"/>
      <c r="K67" s="68"/>
      <c r="L67" s="68"/>
      <c r="M67" s="68"/>
      <c r="N67" s="215"/>
      <c r="P67" s="216"/>
      <c r="X67" s="84"/>
      <c r="Y67" s="84"/>
      <c r="Z67" s="217"/>
    </row>
    <row r="68" spans="2:31" x14ac:dyDescent="0.2">
      <c r="B68" s="213"/>
      <c r="C68" s="69"/>
      <c r="D68" s="68"/>
      <c r="E68" s="68"/>
      <c r="F68" s="68"/>
      <c r="G68" s="68"/>
      <c r="H68" s="83"/>
      <c r="I68" s="68"/>
      <c r="J68" s="68"/>
      <c r="K68" s="68"/>
      <c r="L68" s="68"/>
      <c r="M68" s="68"/>
      <c r="N68" s="215"/>
      <c r="P68" s="216"/>
      <c r="X68" s="84"/>
      <c r="Y68" s="84"/>
      <c r="Z68" s="217"/>
    </row>
    <row r="69" spans="2:31" x14ac:dyDescent="0.2">
      <c r="B69" s="213"/>
      <c r="C69" s="69"/>
      <c r="D69" s="68"/>
      <c r="E69" s="68"/>
      <c r="F69" s="68"/>
      <c r="G69" s="68"/>
      <c r="H69" s="83"/>
      <c r="I69" s="68"/>
      <c r="J69" s="68"/>
      <c r="K69" s="68"/>
      <c r="L69" s="68"/>
      <c r="M69" s="68"/>
      <c r="N69" s="215"/>
      <c r="P69" s="216"/>
      <c r="X69" s="84"/>
      <c r="Y69" s="84"/>
      <c r="Z69" s="217"/>
    </row>
    <row r="70" spans="2:31" x14ac:dyDescent="0.2">
      <c r="B70" s="213"/>
      <c r="C70" s="69"/>
      <c r="D70" s="68"/>
      <c r="E70" s="68"/>
      <c r="F70" s="68"/>
      <c r="G70" s="68"/>
      <c r="H70" s="83"/>
      <c r="I70" s="68"/>
      <c r="J70" s="68"/>
      <c r="K70" s="68"/>
      <c r="L70" s="68"/>
      <c r="M70" s="68"/>
      <c r="N70" s="215"/>
      <c r="P70" s="216"/>
      <c r="X70" s="84"/>
      <c r="Y70" s="84"/>
      <c r="Z70" s="217"/>
    </row>
    <row r="71" spans="2:31" x14ac:dyDescent="0.2">
      <c r="B71" s="213"/>
      <c r="C71" s="69"/>
      <c r="D71" s="68"/>
      <c r="E71" s="68"/>
      <c r="F71" s="68"/>
      <c r="G71" s="68"/>
      <c r="H71" s="83"/>
      <c r="I71" s="68"/>
      <c r="J71" s="68"/>
      <c r="K71" s="68"/>
      <c r="L71" s="68"/>
      <c r="M71" s="68"/>
      <c r="N71" s="215"/>
      <c r="P71" s="216"/>
      <c r="X71" s="84"/>
      <c r="Y71" s="84"/>
      <c r="Z71" s="217"/>
    </row>
    <row r="72" spans="2:31" x14ac:dyDescent="0.2">
      <c r="B72" s="213"/>
      <c r="C72" s="69"/>
      <c r="D72" s="68"/>
      <c r="E72" s="68"/>
      <c r="F72" s="68"/>
      <c r="G72" s="68"/>
      <c r="H72" s="83"/>
      <c r="I72" s="68"/>
      <c r="J72" s="68"/>
      <c r="K72" s="68"/>
      <c r="L72" s="68"/>
      <c r="M72" s="68"/>
      <c r="N72" s="215"/>
      <c r="P72" s="216"/>
      <c r="X72" s="84"/>
      <c r="Y72" s="84"/>
      <c r="Z72" s="217"/>
    </row>
    <row r="73" spans="2:31" x14ac:dyDescent="0.2">
      <c r="B73" s="213"/>
      <c r="C73" s="69"/>
      <c r="D73" s="68"/>
      <c r="E73" s="68"/>
      <c r="F73" s="68"/>
      <c r="G73" s="68"/>
      <c r="H73" s="83"/>
      <c r="I73" s="68"/>
      <c r="J73" s="68"/>
      <c r="K73" s="68"/>
      <c r="L73" s="68"/>
      <c r="M73" s="68"/>
      <c r="N73" s="215"/>
      <c r="P73" s="216"/>
      <c r="X73" s="84"/>
      <c r="Y73" s="84"/>
      <c r="Z73" s="217"/>
    </row>
    <row r="74" spans="2:31" x14ac:dyDescent="0.2">
      <c r="B74" s="213"/>
      <c r="C74" s="69"/>
      <c r="D74" s="68"/>
      <c r="E74" s="68"/>
      <c r="F74" s="68"/>
      <c r="G74" s="68"/>
      <c r="H74" s="83"/>
      <c r="I74" s="68"/>
      <c r="J74" s="68"/>
      <c r="K74" s="68"/>
      <c r="L74" s="68"/>
      <c r="M74" s="68"/>
      <c r="N74" s="215"/>
      <c r="P74" s="216"/>
      <c r="X74" s="84"/>
      <c r="Y74" s="84"/>
      <c r="Z74" s="217"/>
    </row>
    <row r="75" spans="2:31" x14ac:dyDescent="0.2">
      <c r="B75" s="213"/>
      <c r="C75" s="69"/>
      <c r="D75" s="68"/>
      <c r="E75" s="68"/>
      <c r="F75" s="68"/>
      <c r="G75" s="68"/>
      <c r="H75" s="83"/>
      <c r="I75" s="68"/>
      <c r="J75" s="68"/>
      <c r="K75" s="68"/>
      <c r="L75" s="68"/>
      <c r="M75" s="68"/>
      <c r="N75" s="215"/>
      <c r="P75" s="216"/>
      <c r="X75" s="84"/>
      <c r="Y75" s="84"/>
      <c r="Z75" s="217"/>
      <c r="AE75" s="369"/>
    </row>
    <row r="76" spans="2:31" x14ac:dyDescent="0.2">
      <c r="B76" s="213"/>
      <c r="C76" s="69"/>
      <c r="D76" s="68"/>
      <c r="E76" s="68"/>
      <c r="F76" s="68"/>
      <c r="G76" s="68"/>
      <c r="H76" s="83"/>
      <c r="I76" s="68"/>
      <c r="J76" s="68"/>
      <c r="K76" s="68"/>
      <c r="L76" s="68"/>
      <c r="M76" s="68"/>
      <c r="N76" s="215"/>
      <c r="P76" s="216"/>
      <c r="X76" s="84"/>
      <c r="Y76" s="84"/>
      <c r="Z76" s="217"/>
    </row>
    <row r="77" spans="2:31" x14ac:dyDescent="0.2">
      <c r="B77" s="213"/>
      <c r="C77" s="69"/>
      <c r="D77" s="68"/>
      <c r="E77" s="68"/>
      <c r="F77" s="68"/>
      <c r="G77" s="68"/>
      <c r="H77" s="83"/>
      <c r="I77" s="68"/>
      <c r="J77" s="68"/>
      <c r="K77" s="68"/>
      <c r="L77" s="68"/>
      <c r="M77" s="68"/>
      <c r="N77" s="215"/>
      <c r="P77" s="216"/>
      <c r="X77" s="84"/>
      <c r="Y77" s="84"/>
      <c r="Z77" s="217"/>
    </row>
    <row r="78" spans="2:31" x14ac:dyDescent="0.2">
      <c r="B78" s="213"/>
      <c r="C78" s="69"/>
      <c r="D78" s="68"/>
      <c r="E78" s="68"/>
      <c r="F78" s="68"/>
      <c r="G78" s="68"/>
      <c r="H78" s="83"/>
      <c r="I78" s="68"/>
      <c r="J78" s="68"/>
      <c r="K78" s="68"/>
      <c r="L78" s="68"/>
      <c r="M78" s="68"/>
      <c r="N78" s="215"/>
      <c r="P78" s="216"/>
      <c r="X78" s="84"/>
      <c r="Y78" s="84"/>
      <c r="Z78" s="217"/>
    </row>
    <row r="79" spans="2:31" x14ac:dyDescent="0.2">
      <c r="B79" s="213"/>
      <c r="C79" s="69"/>
      <c r="D79" s="68"/>
      <c r="E79" s="68"/>
      <c r="F79" s="68"/>
      <c r="G79" s="68"/>
      <c r="H79" s="83"/>
      <c r="I79" s="68"/>
      <c r="J79" s="68"/>
      <c r="K79" s="68"/>
      <c r="L79" s="68"/>
      <c r="M79" s="68"/>
      <c r="N79" s="215"/>
      <c r="P79" s="216"/>
      <c r="X79" s="84"/>
      <c r="Y79" s="84"/>
      <c r="Z79" s="217"/>
    </row>
    <row r="80" spans="2:31" x14ac:dyDescent="0.2">
      <c r="B80" s="213"/>
      <c r="C80" s="69"/>
      <c r="D80" s="68"/>
      <c r="E80" s="68"/>
      <c r="F80" s="68"/>
      <c r="G80" s="68"/>
      <c r="H80" s="83"/>
      <c r="I80" s="68"/>
      <c r="J80" s="68"/>
      <c r="K80" s="68"/>
      <c r="L80" s="68"/>
      <c r="M80" s="68"/>
      <c r="N80" s="215"/>
      <c r="P80" s="216"/>
      <c r="X80" s="84"/>
      <c r="Y80" s="84"/>
      <c r="Z80" s="217"/>
    </row>
    <row r="81" spans="2:26" x14ac:dyDescent="0.2">
      <c r="B81" s="213"/>
      <c r="C81" s="69"/>
      <c r="D81" s="68"/>
      <c r="E81" s="68"/>
      <c r="F81" s="68"/>
      <c r="G81" s="68"/>
      <c r="H81" s="83"/>
      <c r="I81" s="68"/>
      <c r="J81" s="68"/>
      <c r="K81" s="68"/>
      <c r="L81" s="68"/>
      <c r="M81" s="68"/>
      <c r="N81" s="215"/>
      <c r="P81" s="216"/>
      <c r="X81" s="84"/>
      <c r="Y81" s="84"/>
      <c r="Z81" s="217"/>
    </row>
    <row r="82" spans="2:26" x14ac:dyDescent="0.2">
      <c r="B82" s="213"/>
      <c r="C82" s="69"/>
      <c r="D82" s="68"/>
      <c r="E82" s="68"/>
      <c r="F82" s="68"/>
      <c r="G82" s="68"/>
      <c r="H82" s="83"/>
      <c r="I82" s="68"/>
      <c r="J82" s="68"/>
      <c r="K82" s="68"/>
      <c r="L82" s="68"/>
      <c r="M82" s="68"/>
      <c r="N82" s="215"/>
      <c r="P82" s="216"/>
      <c r="X82" s="84"/>
      <c r="Y82" s="84"/>
      <c r="Z82" s="217"/>
    </row>
    <row r="83" spans="2:26" x14ac:dyDescent="0.2">
      <c r="B83" s="213"/>
      <c r="C83" s="69"/>
      <c r="D83" s="68"/>
      <c r="E83" s="68"/>
      <c r="F83" s="68"/>
      <c r="G83" s="68"/>
      <c r="H83" s="83"/>
      <c r="I83" s="68"/>
      <c r="J83" s="68"/>
      <c r="K83" s="68"/>
      <c r="L83" s="68"/>
      <c r="M83" s="68"/>
      <c r="N83" s="215"/>
      <c r="P83" s="216"/>
      <c r="T83" s="998"/>
      <c r="U83" s="964"/>
      <c r="X83" s="84"/>
      <c r="Y83" s="84"/>
      <c r="Z83" s="217"/>
    </row>
    <row r="84" spans="2:26" x14ac:dyDescent="0.2">
      <c r="B84" s="213"/>
      <c r="C84" s="69"/>
      <c r="D84" s="68"/>
      <c r="E84" s="68"/>
      <c r="F84" s="68"/>
      <c r="G84" s="68"/>
      <c r="H84" s="83"/>
      <c r="I84" s="68"/>
      <c r="J84" s="68"/>
      <c r="K84" s="68"/>
      <c r="L84" s="68"/>
      <c r="M84" s="68"/>
      <c r="N84" s="215"/>
      <c r="P84" s="216"/>
      <c r="T84" s="964"/>
      <c r="U84" s="964"/>
      <c r="X84" s="84"/>
      <c r="Y84" s="84"/>
      <c r="Z84" s="217"/>
    </row>
    <row r="85" spans="2:26" x14ac:dyDescent="0.2">
      <c r="B85" s="213"/>
      <c r="C85" s="69"/>
      <c r="D85" s="68"/>
      <c r="E85" s="68"/>
      <c r="F85" s="68"/>
      <c r="G85" s="68"/>
      <c r="H85" s="83"/>
      <c r="I85" s="68"/>
      <c r="J85" s="68"/>
      <c r="K85" s="68"/>
      <c r="L85" s="68"/>
      <c r="M85" s="68"/>
      <c r="N85" s="215"/>
      <c r="P85" s="216"/>
      <c r="X85" s="84"/>
      <c r="Y85" s="84"/>
      <c r="Z85" s="217"/>
    </row>
    <row r="86" spans="2:26" x14ac:dyDescent="0.2">
      <c r="B86" s="213"/>
      <c r="C86" s="69"/>
      <c r="D86" s="68"/>
      <c r="E86" s="68"/>
      <c r="F86" s="68"/>
      <c r="G86" s="68"/>
      <c r="H86" s="83"/>
      <c r="I86" s="68"/>
      <c r="J86" s="68"/>
      <c r="K86" s="68"/>
      <c r="L86" s="68"/>
      <c r="M86" s="68"/>
      <c r="N86" s="215"/>
      <c r="P86" s="216"/>
      <c r="X86" s="84"/>
      <c r="Y86" s="84"/>
      <c r="Z86" s="217"/>
    </row>
    <row r="87" spans="2:26" ht="16.5" customHeight="1" x14ac:dyDescent="0.25">
      <c r="B87" s="213"/>
      <c r="C87" s="69"/>
      <c r="D87" s="68"/>
      <c r="E87" s="68"/>
      <c r="F87" s="68"/>
      <c r="G87" s="68"/>
      <c r="H87" s="83"/>
      <c r="I87" s="68"/>
      <c r="J87" s="68"/>
      <c r="K87" s="68"/>
      <c r="L87" s="68"/>
      <c r="M87" s="68"/>
      <c r="N87" s="215"/>
      <c r="P87" s="216"/>
      <c r="S87" s="374"/>
      <c r="T87" s="374"/>
      <c r="X87" s="84"/>
      <c r="Y87" s="84"/>
      <c r="Z87" s="217"/>
    </row>
    <row r="88" spans="2:26" ht="12.75" customHeight="1" x14ac:dyDescent="0.25">
      <c r="B88" s="216"/>
      <c r="N88" s="217"/>
      <c r="P88" s="216"/>
      <c r="S88" s="374"/>
      <c r="T88" s="374"/>
      <c r="X88" s="82"/>
      <c r="Y88" s="85"/>
      <c r="Z88" s="217"/>
    </row>
    <row r="89" spans="2:26" ht="12.75" customHeight="1" x14ac:dyDescent="0.2">
      <c r="B89" s="218"/>
      <c r="C89" s="219"/>
      <c r="D89" s="219"/>
      <c r="E89" s="219"/>
      <c r="F89" s="219"/>
      <c r="G89" s="219"/>
      <c r="H89" s="219"/>
      <c r="I89" s="219"/>
      <c r="J89" s="219"/>
      <c r="K89" s="219"/>
      <c r="L89" s="219"/>
      <c r="M89" s="219"/>
      <c r="N89" s="220"/>
      <c r="P89" s="218"/>
      <c r="Q89" s="219"/>
      <c r="R89" s="219"/>
      <c r="S89" s="219"/>
      <c r="T89" s="219"/>
      <c r="U89" s="219"/>
      <c r="V89" s="219"/>
      <c r="W89" s="219"/>
      <c r="X89" s="219"/>
      <c r="Y89" s="219"/>
      <c r="Z89" s="220"/>
    </row>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81">
    <mergeCell ref="B11:N11"/>
    <mergeCell ref="P11:Z11"/>
    <mergeCell ref="B13:C13"/>
    <mergeCell ref="D13:N13"/>
    <mergeCell ref="V13:W13"/>
    <mergeCell ref="Y13:Z13"/>
    <mergeCell ref="V23:W23"/>
    <mergeCell ref="Y23:Z23"/>
    <mergeCell ref="V17:W17"/>
    <mergeCell ref="Y17:Z17"/>
    <mergeCell ref="V18:W18"/>
    <mergeCell ref="Y18:Z18"/>
    <mergeCell ref="V19:W19"/>
    <mergeCell ref="Y19:Z19"/>
    <mergeCell ref="V20:W20"/>
    <mergeCell ref="Y20:Z20"/>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Y16:Z16"/>
    <mergeCell ref="V26:W26"/>
    <mergeCell ref="Y26:Z26"/>
    <mergeCell ref="V27:W27"/>
    <mergeCell ref="Y27:Z27"/>
    <mergeCell ref="V28:W28"/>
    <mergeCell ref="Y28:Z28"/>
    <mergeCell ref="V29:W29"/>
    <mergeCell ref="Y29:Z29"/>
    <mergeCell ref="V30:W30"/>
    <mergeCell ref="Y30:Z30"/>
    <mergeCell ref="V31:W31"/>
    <mergeCell ref="Y31:Z31"/>
    <mergeCell ref="V32:W32"/>
    <mergeCell ref="Y32:Z32"/>
    <mergeCell ref="W92:Y92"/>
    <mergeCell ref="V33:W33"/>
    <mergeCell ref="Y33:Z33"/>
    <mergeCell ref="V34:W34"/>
    <mergeCell ref="Y34:Z34"/>
    <mergeCell ref="V35:W35"/>
    <mergeCell ref="Y35:Z35"/>
    <mergeCell ref="W96:Y96"/>
    <mergeCell ref="C97:F97"/>
    <mergeCell ref="H97:K97"/>
    <mergeCell ref="M97:P97"/>
    <mergeCell ref="R97:T97"/>
    <mergeCell ref="W97:Y97"/>
    <mergeCell ref="W98:Y98"/>
    <mergeCell ref="C99:F99"/>
    <mergeCell ref="H99:K99"/>
    <mergeCell ref="M99:P99"/>
    <mergeCell ref="R99:T99"/>
    <mergeCell ref="W99:Y99"/>
    <mergeCell ref="T17:U17"/>
    <mergeCell ref="C98:F98"/>
    <mergeCell ref="H98:K98"/>
    <mergeCell ref="M98:P98"/>
    <mergeCell ref="R98:T98"/>
    <mergeCell ref="C96:F96"/>
    <mergeCell ref="H96:K96"/>
    <mergeCell ref="M96:P96"/>
    <mergeCell ref="R96:T96"/>
    <mergeCell ref="B21:N21"/>
    <mergeCell ref="P39:Z39"/>
    <mergeCell ref="T83:U84"/>
    <mergeCell ref="C92:F92"/>
    <mergeCell ref="H92:K92"/>
    <mergeCell ref="M92:P92"/>
    <mergeCell ref="R92:T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607D3-16D7-4BA3-8DE2-7CFBC5DBCF2D}">
  <sheetPr>
    <tabColor rgb="FF92D050"/>
    <pageSetUpPr fitToPage="1"/>
  </sheetPr>
  <dimension ref="A1:AB102"/>
  <sheetViews>
    <sheetView showGridLines="0" view="pageBreakPreview" topLeftCell="A55" zoomScale="55" zoomScaleNormal="40" zoomScaleSheetLayoutView="55" workbookViewId="0">
      <selection activeCell="D15" activeCellId="2" sqref="B11:Z12 B15:C20 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27"/>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27"/>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462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462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375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B11:Z12"/>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CFD0-07C4-452C-83E9-F2A22AE1200E}">
  <sheetPr>
    <tabColor rgb="FF92D050"/>
    <pageSetUpPr fitToPage="1"/>
  </sheetPr>
  <dimension ref="A1:AE102"/>
  <sheetViews>
    <sheetView showGridLines="0" view="pageBreakPreview" topLeftCell="A4" zoomScale="55" zoomScaleNormal="40" zoomScaleSheetLayoutView="55" workbookViewId="0">
      <selection activeCell="D15" activeCellId="2" sqref="B11:Z12 B15:C20 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45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45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372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372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536"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457"/>
      <c r="V13" s="981" t="s">
        <v>58</v>
      </c>
      <c r="W13" s="981"/>
      <c r="X13" s="457" t="s">
        <v>67</v>
      </c>
      <c r="Y13" s="981" t="s">
        <v>78</v>
      </c>
      <c r="Z13" s="981"/>
    </row>
    <row r="14" spans="1:28" ht="14.25" customHeight="1" x14ac:dyDescent="0.2">
      <c r="B14" s="950" t="s">
        <v>149</v>
      </c>
      <c r="C14" s="951"/>
      <c r="D14" s="956" t="s">
        <v>158</v>
      </c>
      <c r="E14" s="956"/>
      <c r="F14" s="956"/>
      <c r="G14" s="956"/>
      <c r="H14" s="956"/>
      <c r="I14" s="956"/>
      <c r="J14" s="956"/>
      <c r="K14" s="956"/>
      <c r="L14" s="956"/>
      <c r="M14" s="956"/>
      <c r="N14" s="956"/>
      <c r="P14" s="286"/>
      <c r="Q14" s="456"/>
      <c r="R14" s="456"/>
      <c r="S14" s="456"/>
      <c r="T14" s="456"/>
      <c r="U14" s="456"/>
      <c r="V14" s="957"/>
      <c r="W14" s="957"/>
      <c r="X14" s="965" t="s">
        <v>322</v>
      </c>
      <c r="Y14" s="957"/>
      <c r="Z14" s="957"/>
    </row>
    <row r="15" spans="1:28" ht="15" customHeight="1" x14ac:dyDescent="0.2">
      <c r="B15" s="952"/>
      <c r="C15" s="953"/>
      <c r="D15" s="956"/>
      <c r="E15" s="956"/>
      <c r="F15" s="956"/>
      <c r="G15" s="956"/>
      <c r="H15" s="956"/>
      <c r="I15" s="956"/>
      <c r="J15" s="956"/>
      <c r="K15" s="956"/>
      <c r="L15" s="956"/>
      <c r="M15" s="956"/>
      <c r="N15" s="956"/>
      <c r="O15" s="70"/>
      <c r="P15" s="287"/>
      <c r="Q15" s="456"/>
      <c r="R15" s="456"/>
      <c r="S15" s="968"/>
      <c r="T15" s="969"/>
      <c r="U15" s="458"/>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456"/>
      <c r="R16" s="456"/>
      <c r="S16" s="458"/>
      <c r="T16" s="458"/>
      <c r="U16" s="458"/>
      <c r="V16" s="970"/>
      <c r="W16" s="970"/>
      <c r="X16" s="966"/>
      <c r="Y16" s="957"/>
      <c r="Z16" s="957"/>
    </row>
    <row r="17" spans="2:26" ht="20.25" x14ac:dyDescent="0.3">
      <c r="B17" s="952"/>
      <c r="C17" s="953"/>
      <c r="D17" s="956"/>
      <c r="E17" s="956"/>
      <c r="F17" s="956"/>
      <c r="G17" s="956"/>
      <c r="H17" s="956"/>
      <c r="I17" s="956"/>
      <c r="J17" s="956"/>
      <c r="K17" s="956"/>
      <c r="L17" s="956"/>
      <c r="M17" s="956"/>
      <c r="N17" s="956"/>
      <c r="O17" s="70"/>
      <c r="P17" s="287"/>
      <c r="Q17" s="456"/>
      <c r="R17" s="456"/>
      <c r="S17" s="458"/>
      <c r="T17" s="458"/>
      <c r="U17" s="459" t="s">
        <v>300</v>
      </c>
      <c r="V17" s="982">
        <v>12.35</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456"/>
      <c r="R18" s="456"/>
      <c r="S18" s="458"/>
      <c r="T18" s="458"/>
      <c r="U18" s="458"/>
      <c r="V18" s="970"/>
      <c r="W18" s="970"/>
      <c r="X18" s="966"/>
      <c r="Y18" s="957"/>
      <c r="Z18" s="957"/>
    </row>
    <row r="19" spans="2:26" ht="15" customHeight="1" x14ac:dyDescent="0.2">
      <c r="B19" s="954"/>
      <c r="C19" s="955"/>
      <c r="D19" s="956"/>
      <c r="E19" s="956"/>
      <c r="F19" s="956"/>
      <c r="G19" s="956"/>
      <c r="H19" s="956"/>
      <c r="I19" s="956"/>
      <c r="J19" s="956"/>
      <c r="K19" s="956"/>
      <c r="L19" s="956"/>
      <c r="M19" s="956"/>
      <c r="N19" s="956"/>
      <c r="O19" s="70"/>
      <c r="P19" s="287"/>
      <c r="Q19" s="456"/>
      <c r="R19" s="456"/>
      <c r="S19" s="458"/>
      <c r="T19" s="458"/>
      <c r="U19" s="420"/>
      <c r="V19" s="968"/>
      <c r="W19" s="969"/>
      <c r="X19" s="966"/>
      <c r="Y19" s="984"/>
      <c r="Z19" s="984"/>
    </row>
    <row r="20" spans="2:26" ht="15.6" customHeight="1" x14ac:dyDescent="0.2">
      <c r="B20" s="231"/>
      <c r="C20" s="69"/>
      <c r="D20" s="68"/>
      <c r="E20" s="68"/>
      <c r="F20" s="68"/>
      <c r="G20" s="68"/>
      <c r="H20" s="83"/>
      <c r="I20" s="68"/>
      <c r="J20" s="68"/>
      <c r="K20" s="70"/>
      <c r="L20" s="70"/>
      <c r="M20" s="70"/>
      <c r="N20" s="214"/>
      <c r="O20" s="70"/>
      <c r="P20" s="287"/>
      <c r="Q20" s="456"/>
      <c r="R20" s="456"/>
      <c r="S20" s="456"/>
      <c r="T20" s="456"/>
      <c r="U20" s="456"/>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456"/>
      <c r="R21" s="456"/>
      <c r="S21" s="456"/>
      <c r="T21" s="456"/>
      <c r="U21" s="456"/>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456"/>
      <c r="R22" s="456"/>
      <c r="S22" s="456"/>
      <c r="T22" s="456"/>
      <c r="X22" s="966"/>
      <c r="Y22" s="421"/>
      <c r="Z22" s="421"/>
    </row>
    <row r="23" spans="2:26" ht="15" customHeight="1" x14ac:dyDescent="0.2">
      <c r="B23" s="213"/>
      <c r="C23" s="69"/>
      <c r="D23" s="68"/>
      <c r="E23" s="68"/>
      <c r="F23" s="68"/>
      <c r="G23" s="68"/>
      <c r="H23" s="83"/>
      <c r="I23" s="68"/>
      <c r="J23" s="68"/>
      <c r="K23" s="70"/>
      <c r="L23" s="70"/>
      <c r="M23" s="70"/>
      <c r="N23" s="214"/>
      <c r="O23" s="70"/>
      <c r="P23" s="287"/>
      <c r="Q23" s="456"/>
      <c r="R23" s="456"/>
      <c r="S23" s="456"/>
      <c r="T23" s="456"/>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456"/>
      <c r="R24" s="456"/>
      <c r="S24" s="456"/>
      <c r="T24" s="456"/>
      <c r="U24" s="456"/>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456"/>
      <c r="R25" s="456"/>
      <c r="S25" s="456"/>
      <c r="T25" s="456"/>
      <c r="U25" s="456"/>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456"/>
      <c r="R26" s="456"/>
      <c r="S26" s="456"/>
      <c r="T26" s="456"/>
      <c r="U26" s="456"/>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456"/>
      <c r="R27" s="456"/>
      <c r="S27" s="456"/>
      <c r="T27" s="456"/>
      <c r="U27" s="456"/>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456"/>
      <c r="R28" s="456"/>
      <c r="S28" s="456"/>
      <c r="T28" s="456"/>
      <c r="U28" s="456"/>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456"/>
      <c r="R29" s="456"/>
      <c r="S29" s="456"/>
      <c r="T29" s="456"/>
      <c r="U29" s="456"/>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456"/>
      <c r="R30" s="456"/>
      <c r="S30" s="456"/>
      <c r="T30" s="456"/>
      <c r="U30" s="456"/>
      <c r="V30" s="957"/>
      <c r="W30" s="957"/>
      <c r="X30" s="966"/>
      <c r="Y30" s="957"/>
      <c r="Z30" s="957"/>
    </row>
    <row r="31" spans="2:26" ht="13.9" customHeight="1" x14ac:dyDescent="0.2">
      <c r="B31" s="213"/>
      <c r="C31" s="69"/>
      <c r="D31" s="68"/>
      <c r="E31" s="68"/>
      <c r="F31" s="68"/>
      <c r="G31" s="68"/>
      <c r="H31" s="83"/>
      <c r="I31" s="68"/>
      <c r="J31" s="68"/>
      <c r="K31" s="70"/>
      <c r="L31" s="70"/>
      <c r="M31" s="70"/>
      <c r="N31" s="214"/>
      <c r="O31" s="70"/>
      <c r="P31" s="287"/>
      <c r="Q31" s="456"/>
      <c r="R31" s="456"/>
      <c r="S31" s="456"/>
      <c r="T31" s="456"/>
      <c r="U31" s="456"/>
      <c r="V31" s="957"/>
      <c r="W31" s="957"/>
      <c r="X31" s="966"/>
      <c r="Y31" s="957"/>
      <c r="Z31" s="957"/>
    </row>
    <row r="32" spans="2:26" ht="13.9" customHeight="1" x14ac:dyDescent="0.2">
      <c r="B32" s="213"/>
      <c r="C32" s="69"/>
      <c r="D32" s="68"/>
      <c r="E32" s="68"/>
      <c r="F32" s="68"/>
      <c r="G32" s="68"/>
      <c r="H32" s="83"/>
      <c r="I32" s="68"/>
      <c r="J32" s="68"/>
      <c r="K32" s="70"/>
      <c r="L32" s="70"/>
      <c r="M32" s="70"/>
      <c r="N32" s="214"/>
      <c r="O32" s="70"/>
      <c r="P32" s="287"/>
      <c r="Q32" s="456"/>
      <c r="R32" s="456"/>
      <c r="S32" s="456"/>
      <c r="T32" s="456"/>
      <c r="U32" s="456"/>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456"/>
      <c r="R33" s="456"/>
      <c r="S33" s="456"/>
      <c r="T33" s="456"/>
      <c r="U33" s="456"/>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456"/>
      <c r="R34" s="456"/>
      <c r="S34" s="456"/>
      <c r="T34" s="456"/>
      <c r="U34" s="456"/>
      <c r="V34" s="957"/>
      <c r="W34" s="957"/>
      <c r="X34" s="967"/>
      <c r="Y34" s="957"/>
      <c r="Z34" s="957"/>
    </row>
    <row r="35" spans="2:26" ht="18" x14ac:dyDescent="0.25">
      <c r="B35" s="213"/>
      <c r="C35" s="69"/>
      <c r="D35" s="68"/>
      <c r="E35" s="68"/>
      <c r="F35" s="68"/>
      <c r="G35" s="68"/>
      <c r="H35" s="83"/>
      <c r="I35" s="68"/>
      <c r="J35" s="68"/>
      <c r="K35" s="68"/>
      <c r="L35" s="68"/>
      <c r="M35" s="68"/>
      <c r="N35" s="215"/>
      <c r="P35" s="288"/>
      <c r="Q35" s="289"/>
      <c r="R35" s="290"/>
      <c r="S35" s="291"/>
      <c r="T35" s="292"/>
      <c r="U35" s="293" t="s">
        <v>76</v>
      </c>
      <c r="V35" s="958">
        <f>SUM(V17:W19)</f>
        <v>12.35</v>
      </c>
      <c r="W35" s="958"/>
      <c r="X35" s="294"/>
      <c r="Y35" s="959"/>
      <c r="Z35" s="960"/>
    </row>
    <row r="36" spans="2:26" x14ac:dyDescent="0.2">
      <c r="B36" s="213"/>
      <c r="C36" s="69"/>
      <c r="D36" s="68"/>
      <c r="E36" s="68"/>
      <c r="F36" s="68"/>
      <c r="G36" s="68"/>
      <c r="H36" s="83"/>
      <c r="I36" s="68"/>
      <c r="J36" s="68"/>
      <c r="K36" s="68"/>
      <c r="L36" s="68"/>
      <c r="M36" s="68"/>
      <c r="N36" s="215"/>
      <c r="P36" s="216"/>
      <c r="Z36" s="217"/>
    </row>
    <row r="37" spans="2:26"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999" t="s">
        <v>75</v>
      </c>
      <c r="Q39" s="999"/>
      <c r="R39" s="999"/>
      <c r="S39" s="999"/>
      <c r="T39" s="999"/>
      <c r="U39" s="999"/>
      <c r="V39" s="999"/>
      <c r="W39" s="999"/>
      <c r="X39" s="999"/>
      <c r="Y39" s="999"/>
      <c r="Z39" s="999"/>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31" x14ac:dyDescent="0.2">
      <c r="B65" s="213"/>
      <c r="C65" s="69"/>
      <c r="D65" s="68"/>
      <c r="E65" s="68"/>
      <c r="F65" s="68"/>
      <c r="G65" s="68"/>
      <c r="H65" s="83"/>
      <c r="I65" s="68"/>
      <c r="J65" s="68"/>
      <c r="K65" s="68"/>
      <c r="L65" s="68"/>
      <c r="M65" s="68"/>
      <c r="N65" s="215"/>
      <c r="P65" s="216"/>
      <c r="X65" s="84"/>
      <c r="Y65" s="84"/>
      <c r="Z65" s="217"/>
    </row>
    <row r="66" spans="2:31" x14ac:dyDescent="0.2">
      <c r="B66" s="213"/>
      <c r="C66" s="69"/>
      <c r="D66" s="68"/>
      <c r="E66" s="68"/>
      <c r="F66" s="68"/>
      <c r="G66" s="68"/>
      <c r="H66" s="83"/>
      <c r="I66" s="68"/>
      <c r="J66" s="68"/>
      <c r="K66" s="68"/>
      <c r="L66" s="68"/>
      <c r="M66" s="68"/>
      <c r="N66" s="215"/>
      <c r="P66" s="216"/>
      <c r="X66" s="84"/>
      <c r="Y66" s="84"/>
      <c r="Z66" s="217"/>
    </row>
    <row r="67" spans="2:31" x14ac:dyDescent="0.2">
      <c r="B67" s="213"/>
      <c r="C67" s="69"/>
      <c r="D67" s="68"/>
      <c r="E67" s="68"/>
      <c r="F67" s="68"/>
      <c r="G67" s="68"/>
      <c r="H67" s="83"/>
      <c r="I67" s="68"/>
      <c r="J67" s="68"/>
      <c r="K67" s="68"/>
      <c r="L67" s="68"/>
      <c r="M67" s="68"/>
      <c r="N67" s="215"/>
      <c r="P67" s="216"/>
      <c r="X67" s="84"/>
      <c r="Y67" s="84"/>
      <c r="Z67" s="217"/>
    </row>
    <row r="68" spans="2:31" x14ac:dyDescent="0.2">
      <c r="B68" s="213"/>
      <c r="C68" s="69"/>
      <c r="D68" s="68"/>
      <c r="E68" s="68"/>
      <c r="F68" s="68"/>
      <c r="G68" s="68"/>
      <c r="H68" s="83"/>
      <c r="I68" s="68"/>
      <c r="J68" s="68"/>
      <c r="K68" s="68"/>
      <c r="L68" s="68"/>
      <c r="M68" s="68"/>
      <c r="N68" s="215"/>
      <c r="P68" s="216"/>
      <c r="X68" s="84"/>
      <c r="Y68" s="84"/>
      <c r="Z68" s="217"/>
    </row>
    <row r="69" spans="2:31" x14ac:dyDescent="0.2">
      <c r="B69" s="213"/>
      <c r="C69" s="69"/>
      <c r="D69" s="68"/>
      <c r="E69" s="68"/>
      <c r="F69" s="68"/>
      <c r="G69" s="68"/>
      <c r="H69" s="83"/>
      <c r="I69" s="68"/>
      <c r="J69" s="68"/>
      <c r="K69" s="68"/>
      <c r="L69" s="68"/>
      <c r="M69" s="68"/>
      <c r="N69" s="215"/>
      <c r="P69" s="216"/>
      <c r="X69" s="84"/>
      <c r="Y69" s="84"/>
      <c r="Z69" s="217"/>
    </row>
    <row r="70" spans="2:31" x14ac:dyDescent="0.2">
      <c r="B70" s="213"/>
      <c r="C70" s="69"/>
      <c r="D70" s="68"/>
      <c r="E70" s="68"/>
      <c r="F70" s="68"/>
      <c r="G70" s="68"/>
      <c r="H70" s="83"/>
      <c r="I70" s="68"/>
      <c r="J70" s="68"/>
      <c r="K70" s="68"/>
      <c r="L70" s="68"/>
      <c r="M70" s="68"/>
      <c r="N70" s="215"/>
      <c r="P70" s="216"/>
      <c r="X70" s="84"/>
      <c r="Y70" s="84"/>
      <c r="Z70" s="217"/>
    </row>
    <row r="71" spans="2:31" x14ac:dyDescent="0.2">
      <c r="B71" s="213"/>
      <c r="C71" s="69"/>
      <c r="D71" s="68"/>
      <c r="E71" s="68"/>
      <c r="F71" s="68"/>
      <c r="G71" s="68"/>
      <c r="H71" s="83"/>
      <c r="I71" s="68"/>
      <c r="J71" s="68"/>
      <c r="K71" s="68"/>
      <c r="L71" s="68"/>
      <c r="M71" s="68"/>
      <c r="N71" s="215"/>
      <c r="P71" s="216"/>
      <c r="X71" s="84"/>
      <c r="Y71" s="84"/>
      <c r="Z71" s="217"/>
    </row>
    <row r="72" spans="2:31" x14ac:dyDescent="0.2">
      <c r="B72" s="213"/>
      <c r="C72" s="69"/>
      <c r="D72" s="68"/>
      <c r="E72" s="68"/>
      <c r="F72" s="68"/>
      <c r="G72" s="68"/>
      <c r="H72" s="83"/>
      <c r="I72" s="68"/>
      <c r="J72" s="68"/>
      <c r="K72" s="68"/>
      <c r="L72" s="68"/>
      <c r="M72" s="68"/>
      <c r="N72" s="215"/>
      <c r="P72" s="216"/>
      <c r="X72" s="84"/>
      <c r="Y72" s="84"/>
      <c r="Z72" s="217"/>
    </row>
    <row r="73" spans="2:31" x14ac:dyDescent="0.2">
      <c r="B73" s="213"/>
      <c r="C73" s="69"/>
      <c r="D73" s="68"/>
      <c r="E73" s="68"/>
      <c r="F73" s="68"/>
      <c r="G73" s="68"/>
      <c r="H73" s="83"/>
      <c r="I73" s="68"/>
      <c r="J73" s="68"/>
      <c r="K73" s="68"/>
      <c r="L73" s="68"/>
      <c r="M73" s="68"/>
      <c r="N73" s="215"/>
      <c r="P73" s="216"/>
      <c r="X73" s="84"/>
      <c r="Y73" s="84"/>
      <c r="Z73" s="217"/>
    </row>
    <row r="74" spans="2:31" x14ac:dyDescent="0.2">
      <c r="B74" s="213"/>
      <c r="C74" s="69"/>
      <c r="D74" s="68"/>
      <c r="E74" s="68"/>
      <c r="F74" s="68"/>
      <c r="G74" s="68"/>
      <c r="H74" s="83"/>
      <c r="I74" s="68"/>
      <c r="J74" s="68"/>
      <c r="K74" s="68"/>
      <c r="L74" s="68"/>
      <c r="M74" s="68"/>
      <c r="N74" s="215"/>
      <c r="P74" s="216"/>
      <c r="X74" s="84"/>
      <c r="Y74" s="84"/>
      <c r="Z74" s="217"/>
    </row>
    <row r="75" spans="2:31" x14ac:dyDescent="0.2">
      <c r="B75" s="213"/>
      <c r="C75" s="69"/>
      <c r="D75" s="68"/>
      <c r="E75" s="68"/>
      <c r="F75" s="68"/>
      <c r="G75" s="68"/>
      <c r="H75" s="83"/>
      <c r="I75" s="68"/>
      <c r="J75" s="68"/>
      <c r="K75" s="68"/>
      <c r="L75" s="68"/>
      <c r="M75" s="68"/>
      <c r="N75" s="215"/>
      <c r="P75" s="216"/>
      <c r="X75" s="84"/>
      <c r="Y75" s="84"/>
      <c r="Z75" s="217"/>
      <c r="AE75" s="369"/>
    </row>
    <row r="76" spans="2:31" x14ac:dyDescent="0.2">
      <c r="B76" s="213"/>
      <c r="C76" s="69"/>
      <c r="D76" s="68"/>
      <c r="E76" s="68"/>
      <c r="F76" s="68"/>
      <c r="G76" s="68"/>
      <c r="H76" s="83"/>
      <c r="I76" s="68"/>
      <c r="J76" s="68"/>
      <c r="K76" s="68"/>
      <c r="L76" s="68"/>
      <c r="M76" s="68"/>
      <c r="N76" s="215"/>
      <c r="P76" s="216"/>
      <c r="X76" s="84"/>
      <c r="Y76" s="84"/>
      <c r="Z76" s="217"/>
    </row>
    <row r="77" spans="2:31" x14ac:dyDescent="0.2">
      <c r="B77" s="213"/>
      <c r="C77" s="69"/>
      <c r="D77" s="68"/>
      <c r="E77" s="68"/>
      <c r="F77" s="68"/>
      <c r="G77" s="68"/>
      <c r="H77" s="83"/>
      <c r="I77" s="68"/>
      <c r="J77" s="68"/>
      <c r="K77" s="68"/>
      <c r="L77" s="68"/>
      <c r="M77" s="68"/>
      <c r="N77" s="215"/>
      <c r="P77" s="216"/>
      <c r="X77" s="84"/>
      <c r="Y77" s="84"/>
      <c r="Z77" s="217"/>
    </row>
    <row r="78" spans="2:31" x14ac:dyDescent="0.2">
      <c r="B78" s="213"/>
      <c r="C78" s="69"/>
      <c r="D78" s="68"/>
      <c r="E78" s="68"/>
      <c r="F78" s="68"/>
      <c r="G78" s="68"/>
      <c r="H78" s="83"/>
      <c r="I78" s="68"/>
      <c r="J78" s="68"/>
      <c r="K78" s="68"/>
      <c r="L78" s="68"/>
      <c r="M78" s="68"/>
      <c r="N78" s="215"/>
      <c r="P78" s="216"/>
      <c r="X78" s="84"/>
      <c r="Y78" s="84"/>
      <c r="Z78" s="217"/>
    </row>
    <row r="79" spans="2:31" x14ac:dyDescent="0.2">
      <c r="B79" s="213"/>
      <c r="C79" s="69"/>
      <c r="D79" s="68"/>
      <c r="E79" s="68"/>
      <c r="F79" s="68"/>
      <c r="G79" s="68"/>
      <c r="H79" s="83"/>
      <c r="I79" s="68"/>
      <c r="J79" s="68"/>
      <c r="K79" s="68"/>
      <c r="L79" s="68"/>
      <c r="M79" s="68"/>
      <c r="N79" s="215"/>
      <c r="P79" s="216"/>
      <c r="X79" s="84"/>
      <c r="Y79" s="84"/>
      <c r="Z79" s="217"/>
    </row>
    <row r="80" spans="2:31" x14ac:dyDescent="0.2">
      <c r="B80" s="213"/>
      <c r="C80" s="69"/>
      <c r="D80" s="68"/>
      <c r="E80" s="68"/>
      <c r="F80" s="68"/>
      <c r="G80" s="68"/>
      <c r="H80" s="83"/>
      <c r="I80" s="68"/>
      <c r="J80" s="68"/>
      <c r="K80" s="68"/>
      <c r="L80" s="68"/>
      <c r="M80" s="68"/>
      <c r="N80" s="215"/>
      <c r="P80" s="216"/>
      <c r="X80" s="84"/>
      <c r="Y80" s="84"/>
      <c r="Z80" s="217"/>
    </row>
    <row r="81" spans="2:26" x14ac:dyDescent="0.2">
      <c r="B81" s="213"/>
      <c r="C81" s="69"/>
      <c r="D81" s="68"/>
      <c r="E81" s="68"/>
      <c r="F81" s="68"/>
      <c r="G81" s="68"/>
      <c r="H81" s="83"/>
      <c r="I81" s="68"/>
      <c r="J81" s="68"/>
      <c r="K81" s="68"/>
      <c r="L81" s="68"/>
      <c r="M81" s="68"/>
      <c r="N81" s="215"/>
      <c r="P81" s="216"/>
      <c r="X81" s="84"/>
      <c r="Y81" s="84"/>
      <c r="Z81" s="217"/>
    </row>
    <row r="82" spans="2:26" x14ac:dyDescent="0.2">
      <c r="B82" s="213"/>
      <c r="C82" s="69"/>
      <c r="D82" s="68"/>
      <c r="E82" s="68"/>
      <c r="F82" s="68"/>
      <c r="G82" s="68"/>
      <c r="H82" s="83"/>
      <c r="I82" s="68"/>
      <c r="J82" s="68"/>
      <c r="K82" s="68"/>
      <c r="L82" s="68"/>
      <c r="M82" s="68"/>
      <c r="N82" s="215"/>
      <c r="P82" s="216"/>
      <c r="X82" s="84"/>
      <c r="Y82" s="84"/>
      <c r="Z82" s="217"/>
    </row>
    <row r="83" spans="2:26" x14ac:dyDescent="0.2">
      <c r="B83" s="213"/>
      <c r="C83" s="69"/>
      <c r="D83" s="68"/>
      <c r="E83" s="68"/>
      <c r="F83" s="68"/>
      <c r="G83" s="68"/>
      <c r="H83" s="83"/>
      <c r="I83" s="68"/>
      <c r="J83" s="68"/>
      <c r="K83" s="68"/>
      <c r="L83" s="68"/>
      <c r="M83" s="68"/>
      <c r="N83" s="215"/>
      <c r="P83" s="216"/>
      <c r="T83" s="998"/>
      <c r="U83" s="964"/>
      <c r="X83" s="84"/>
      <c r="Y83" s="84"/>
      <c r="Z83" s="217"/>
    </row>
    <row r="84" spans="2:26" x14ac:dyDescent="0.2">
      <c r="B84" s="213"/>
      <c r="C84" s="69"/>
      <c r="D84" s="68"/>
      <c r="E84" s="68"/>
      <c r="F84" s="68"/>
      <c r="G84" s="68"/>
      <c r="H84" s="83"/>
      <c r="I84" s="68"/>
      <c r="J84" s="68"/>
      <c r="K84" s="68"/>
      <c r="L84" s="68"/>
      <c r="M84" s="68"/>
      <c r="N84" s="215"/>
      <c r="P84" s="216"/>
      <c r="T84" s="964"/>
      <c r="U84" s="964"/>
      <c r="X84" s="84"/>
      <c r="Y84" s="84"/>
      <c r="Z84" s="217"/>
    </row>
    <row r="85" spans="2:26" x14ac:dyDescent="0.2">
      <c r="B85" s="213"/>
      <c r="C85" s="69"/>
      <c r="D85" s="68"/>
      <c r="E85" s="68"/>
      <c r="F85" s="68"/>
      <c r="G85" s="68"/>
      <c r="H85" s="83"/>
      <c r="I85" s="68"/>
      <c r="J85" s="68"/>
      <c r="K85" s="68"/>
      <c r="L85" s="68"/>
      <c r="M85" s="68"/>
      <c r="N85" s="215"/>
      <c r="P85" s="216"/>
      <c r="X85" s="84"/>
      <c r="Y85" s="84"/>
      <c r="Z85" s="217"/>
    </row>
    <row r="86" spans="2:26" x14ac:dyDescent="0.2">
      <c r="B86" s="213"/>
      <c r="C86" s="69"/>
      <c r="D86" s="68"/>
      <c r="E86" s="68"/>
      <c r="F86" s="68"/>
      <c r="G86" s="68"/>
      <c r="H86" s="83"/>
      <c r="I86" s="68"/>
      <c r="J86" s="68"/>
      <c r="K86" s="68"/>
      <c r="L86" s="68"/>
      <c r="M86" s="68"/>
      <c r="N86" s="215"/>
      <c r="P86" s="216"/>
      <c r="X86" s="84"/>
      <c r="Y86" s="84"/>
      <c r="Z86" s="217"/>
    </row>
    <row r="87" spans="2:26" ht="16.5" customHeight="1" x14ac:dyDescent="0.25">
      <c r="B87" s="213"/>
      <c r="C87" s="69"/>
      <c r="D87" s="68"/>
      <c r="E87" s="68"/>
      <c r="F87" s="68"/>
      <c r="G87" s="68"/>
      <c r="H87" s="83"/>
      <c r="I87" s="68"/>
      <c r="J87" s="68"/>
      <c r="K87" s="68"/>
      <c r="L87" s="68"/>
      <c r="M87" s="68"/>
      <c r="N87" s="215"/>
      <c r="P87" s="216"/>
      <c r="S87" s="374"/>
      <c r="T87" s="374"/>
      <c r="X87" s="84"/>
      <c r="Y87" s="84"/>
      <c r="Z87" s="217"/>
    </row>
    <row r="88" spans="2:26" ht="12.75" customHeight="1" x14ac:dyDescent="0.25">
      <c r="B88" s="216"/>
      <c r="N88" s="217"/>
      <c r="P88" s="216"/>
      <c r="S88" s="374"/>
      <c r="T88" s="374"/>
      <c r="X88" s="82"/>
      <c r="Y88" s="85"/>
      <c r="Z88" s="217"/>
    </row>
    <row r="89" spans="2:26" ht="12.75" customHeight="1" x14ac:dyDescent="0.2">
      <c r="B89" s="218"/>
      <c r="C89" s="219"/>
      <c r="D89" s="219"/>
      <c r="E89" s="219"/>
      <c r="F89" s="219"/>
      <c r="G89" s="219"/>
      <c r="H89" s="219"/>
      <c r="I89" s="219"/>
      <c r="J89" s="219"/>
      <c r="K89" s="219"/>
      <c r="L89" s="219"/>
      <c r="M89" s="219"/>
      <c r="N89" s="220"/>
      <c r="P89" s="218"/>
      <c r="Q89" s="219"/>
      <c r="R89" s="219"/>
      <c r="S89" s="219"/>
      <c r="T89" s="219"/>
      <c r="U89" s="219"/>
      <c r="V89" s="219"/>
      <c r="W89" s="219"/>
      <c r="X89" s="219"/>
      <c r="Y89" s="219"/>
      <c r="Z89" s="220"/>
    </row>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80">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V35:W35"/>
    <mergeCell ref="Y35:Z35"/>
    <mergeCell ref="P39:Z39"/>
    <mergeCell ref="T83:U84"/>
    <mergeCell ref="C92:F92"/>
    <mergeCell ref="H92:K92"/>
    <mergeCell ref="M92:P92"/>
    <mergeCell ref="R92:T92"/>
    <mergeCell ref="W92:Y92"/>
    <mergeCell ref="V32:W32"/>
    <mergeCell ref="Y32:Z32"/>
    <mergeCell ref="V33:W33"/>
    <mergeCell ref="Y33:Z33"/>
    <mergeCell ref="V34:W34"/>
    <mergeCell ref="Y34:Z34"/>
    <mergeCell ref="V29:W29"/>
    <mergeCell ref="Y29:Z29"/>
    <mergeCell ref="V30:W30"/>
    <mergeCell ref="Y30:Z30"/>
    <mergeCell ref="V31:W31"/>
    <mergeCell ref="Y31:Z31"/>
    <mergeCell ref="V26:W26"/>
    <mergeCell ref="Y26:Z26"/>
    <mergeCell ref="V27:W27"/>
    <mergeCell ref="Y27:Z27"/>
    <mergeCell ref="V28:W28"/>
    <mergeCell ref="Y28:Z28"/>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Y16:Z16"/>
    <mergeCell ref="V23:W23"/>
    <mergeCell ref="Y23:Z23"/>
    <mergeCell ref="V17:W17"/>
    <mergeCell ref="Y17:Z17"/>
    <mergeCell ref="V18:W18"/>
    <mergeCell ref="Y18:Z18"/>
    <mergeCell ref="V19:W19"/>
    <mergeCell ref="Y19:Z19"/>
    <mergeCell ref="V20:W20"/>
    <mergeCell ref="Y20:Z20"/>
    <mergeCell ref="B11:N11"/>
    <mergeCell ref="P11:Z11"/>
    <mergeCell ref="B13:C13"/>
    <mergeCell ref="D13:N13"/>
    <mergeCell ref="V13:W13"/>
    <mergeCell ref="Y13:Z13"/>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A3EF6-5D3B-49D6-BD22-ADD40B25EB87}">
  <sheetPr>
    <tabColor rgb="FF92D050"/>
    <pageSetUpPr fitToPage="1"/>
  </sheetPr>
  <dimension ref="A1:AB102"/>
  <sheetViews>
    <sheetView showGridLines="0" view="pageBreakPreview" topLeftCell="A7" zoomScale="55" zoomScaleNormal="40" zoomScaleSheetLayoutView="55" workbookViewId="0">
      <selection activeCell="D15" activeCellId="2" sqref="B11:Z12 B15:C20 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482"/>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482"/>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372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372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c r="B15" s="1009"/>
      <c r="C15" s="1009"/>
      <c r="D15" s="1009"/>
      <c r="E15" s="1009"/>
      <c r="F15" s="1009"/>
      <c r="G15" s="1009"/>
      <c r="H15" s="1009"/>
      <c r="I15" s="1009"/>
      <c r="J15" s="1009"/>
      <c r="K15" s="1009"/>
      <c r="L15" s="1009"/>
      <c r="M15" s="1009"/>
      <c r="N15" s="1009"/>
      <c r="O15" s="1009"/>
      <c r="P15" s="1009"/>
      <c r="Q15" s="1009"/>
      <c r="R15" s="1009"/>
      <c r="S15" s="1009"/>
      <c r="T15" s="1009"/>
      <c r="U15" s="1009"/>
      <c r="V15" s="1009"/>
      <c r="W15" s="1009"/>
      <c r="X15" s="1009"/>
      <c r="Y15" s="1009"/>
      <c r="Z15" s="1009"/>
    </row>
    <row r="16" spans="1:28" ht="15" customHeight="1" x14ac:dyDescent="0.2">
      <c r="B16" s="1009"/>
      <c r="C16" s="1009"/>
      <c r="D16" s="1009"/>
      <c r="E16" s="1009"/>
      <c r="F16" s="1009"/>
      <c r="G16" s="1009"/>
      <c r="H16" s="1009"/>
      <c r="I16" s="1009"/>
      <c r="J16" s="1009"/>
      <c r="K16" s="1009"/>
      <c r="L16" s="1009"/>
      <c r="M16" s="1009"/>
      <c r="N16" s="1009"/>
      <c r="O16" s="1009"/>
      <c r="P16" s="1009"/>
      <c r="Q16" s="1009"/>
      <c r="R16" s="1009"/>
      <c r="S16" s="1009"/>
      <c r="T16" s="1009"/>
      <c r="U16" s="1009"/>
      <c r="V16" s="1009"/>
      <c r="W16" s="1009"/>
      <c r="X16" s="1009"/>
      <c r="Y16" s="1009"/>
      <c r="Z16" s="1009"/>
    </row>
    <row r="17" spans="2:26" ht="13.15" customHeight="1" x14ac:dyDescent="0.2">
      <c r="B17" s="1009"/>
      <c r="C17" s="1009"/>
      <c r="D17" s="1009"/>
      <c r="E17" s="1009"/>
      <c r="F17" s="1009"/>
      <c r="G17" s="1009"/>
      <c r="H17" s="1009"/>
      <c r="I17" s="1009"/>
      <c r="J17" s="1009"/>
      <c r="K17" s="1009"/>
      <c r="L17" s="1009"/>
      <c r="M17" s="1009"/>
      <c r="N17" s="1009"/>
      <c r="O17" s="1009"/>
      <c r="P17" s="1009"/>
      <c r="Q17" s="1009"/>
      <c r="R17" s="1009"/>
      <c r="S17" s="1009"/>
      <c r="T17" s="1009"/>
      <c r="U17" s="1009"/>
      <c r="V17" s="1009"/>
      <c r="W17" s="1009"/>
      <c r="X17" s="1009"/>
      <c r="Y17" s="1009"/>
      <c r="Z17" s="1009"/>
    </row>
    <row r="18" spans="2:26" ht="15" customHeight="1" x14ac:dyDescent="0.2">
      <c r="B18" s="1009"/>
      <c r="C18" s="1009"/>
      <c r="D18" s="1009"/>
      <c r="E18" s="1009"/>
      <c r="F18" s="1009"/>
      <c r="G18" s="1009"/>
      <c r="H18" s="1009"/>
      <c r="I18" s="1009"/>
      <c r="J18" s="1009"/>
      <c r="K18" s="1009"/>
      <c r="L18" s="1009"/>
      <c r="M18" s="1009"/>
      <c r="N18" s="1009"/>
      <c r="O18" s="1009"/>
      <c r="P18" s="1009"/>
      <c r="Q18" s="1009"/>
      <c r="R18" s="1009"/>
      <c r="S18" s="1009"/>
      <c r="T18" s="1009"/>
      <c r="U18" s="1009"/>
      <c r="V18" s="1009"/>
      <c r="W18" s="1009"/>
      <c r="X18" s="1009"/>
      <c r="Y18" s="1009"/>
      <c r="Z18" s="1009"/>
    </row>
    <row r="19" spans="2:26" ht="15" customHeight="1" x14ac:dyDescent="0.2">
      <c r="B19" s="1009"/>
      <c r="C19" s="1009"/>
      <c r="D19" s="1009"/>
      <c r="E19" s="1009"/>
      <c r="F19" s="1009"/>
      <c r="G19" s="1009"/>
      <c r="H19" s="1009"/>
      <c r="I19" s="1009"/>
      <c r="J19" s="1009"/>
      <c r="K19" s="1009"/>
      <c r="L19" s="1009"/>
      <c r="M19" s="1009"/>
      <c r="N19" s="1009"/>
      <c r="O19" s="1009"/>
      <c r="P19" s="1009"/>
      <c r="Q19" s="1009"/>
      <c r="R19" s="1009"/>
      <c r="S19" s="1009"/>
      <c r="T19" s="1009"/>
      <c r="U19" s="1009"/>
      <c r="V19" s="1009"/>
      <c r="W19" s="1009"/>
      <c r="X19" s="1009"/>
      <c r="Y19" s="1009"/>
      <c r="Z19" s="1009"/>
    </row>
    <row r="20" spans="2:26" ht="15.6" customHeight="1" x14ac:dyDescent="0.2">
      <c r="B20" s="1009"/>
      <c r="C20" s="1009"/>
      <c r="D20" s="1009"/>
      <c r="E20" s="1009"/>
      <c r="F20" s="1009"/>
      <c r="G20" s="1009"/>
      <c r="H20" s="1009"/>
      <c r="I20" s="1009"/>
      <c r="J20" s="1009"/>
      <c r="K20" s="1009"/>
      <c r="L20" s="1009"/>
      <c r="M20" s="1009"/>
      <c r="N20" s="1009"/>
      <c r="O20" s="1009"/>
      <c r="P20" s="1009"/>
      <c r="Q20" s="1009"/>
      <c r="R20" s="1009"/>
      <c r="S20" s="1009"/>
      <c r="T20" s="1009"/>
      <c r="U20" s="1009"/>
      <c r="V20" s="1009"/>
      <c r="W20" s="1009"/>
      <c r="X20" s="1009"/>
      <c r="Y20" s="1009"/>
      <c r="Z20" s="1009"/>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B11:Z12"/>
    <mergeCell ref="B15:C20"/>
    <mergeCell ref="D15:Z20"/>
    <mergeCell ref="D27:F28"/>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BB5654-7831-4568-96E4-4AB3A7DF9B6E}">
  <sheetPr>
    <tabColor rgb="FF92D050"/>
    <pageSetUpPr fitToPage="1"/>
  </sheetPr>
  <dimension ref="A1:AB102"/>
  <sheetViews>
    <sheetView showGridLines="0" view="pageBreakPreview" topLeftCell="A10" zoomScale="55" zoomScaleNormal="40" zoomScaleSheetLayoutView="55" workbookViewId="0">
      <selection activeCell="D15" activeCellId="2" sqref="B11:Z12 B15:C20 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482"/>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482"/>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372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372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c r="B15" s="1009"/>
      <c r="C15" s="1009"/>
      <c r="D15" s="1009"/>
      <c r="E15" s="1009"/>
      <c r="F15" s="1009"/>
      <c r="G15" s="1009"/>
      <c r="H15" s="1009"/>
      <c r="I15" s="1009"/>
      <c r="J15" s="1009"/>
      <c r="K15" s="1009"/>
      <c r="L15" s="1009"/>
      <c r="M15" s="1009"/>
      <c r="N15" s="1009"/>
      <c r="O15" s="1009"/>
      <c r="P15" s="1009"/>
      <c r="Q15" s="1009"/>
      <c r="R15" s="1009"/>
      <c r="S15" s="1009"/>
      <c r="T15" s="1009"/>
      <c r="U15" s="1009"/>
      <c r="V15" s="1009"/>
      <c r="W15" s="1009"/>
      <c r="X15" s="1009"/>
      <c r="Y15" s="1009"/>
      <c r="Z15" s="1009"/>
    </row>
    <row r="16" spans="1:28" ht="15" customHeight="1" x14ac:dyDescent="0.2">
      <c r="B16" s="1009"/>
      <c r="C16" s="1009"/>
      <c r="D16" s="1009"/>
      <c r="E16" s="1009"/>
      <c r="F16" s="1009"/>
      <c r="G16" s="1009"/>
      <c r="H16" s="1009"/>
      <c r="I16" s="1009"/>
      <c r="J16" s="1009"/>
      <c r="K16" s="1009"/>
      <c r="L16" s="1009"/>
      <c r="M16" s="1009"/>
      <c r="N16" s="1009"/>
      <c r="O16" s="1009"/>
      <c r="P16" s="1009"/>
      <c r="Q16" s="1009"/>
      <c r="R16" s="1009"/>
      <c r="S16" s="1009"/>
      <c r="T16" s="1009"/>
      <c r="U16" s="1009"/>
      <c r="V16" s="1009"/>
      <c r="W16" s="1009"/>
      <c r="X16" s="1009"/>
      <c r="Y16" s="1009"/>
      <c r="Z16" s="1009"/>
    </row>
    <row r="17" spans="2:26" ht="13.15" customHeight="1" x14ac:dyDescent="0.2">
      <c r="B17" s="1009"/>
      <c r="C17" s="1009"/>
      <c r="D17" s="1009"/>
      <c r="E17" s="1009"/>
      <c r="F17" s="1009"/>
      <c r="G17" s="1009"/>
      <c r="H17" s="1009"/>
      <c r="I17" s="1009"/>
      <c r="J17" s="1009"/>
      <c r="K17" s="1009"/>
      <c r="L17" s="1009"/>
      <c r="M17" s="1009"/>
      <c r="N17" s="1009"/>
      <c r="O17" s="1009"/>
      <c r="P17" s="1009"/>
      <c r="Q17" s="1009"/>
      <c r="R17" s="1009"/>
      <c r="S17" s="1009"/>
      <c r="T17" s="1009"/>
      <c r="U17" s="1009"/>
      <c r="V17" s="1009"/>
      <c r="W17" s="1009"/>
      <c r="X17" s="1009"/>
      <c r="Y17" s="1009"/>
      <c r="Z17" s="1009"/>
    </row>
    <row r="18" spans="2:26" ht="15" customHeight="1" x14ac:dyDescent="0.2">
      <c r="B18" s="1009"/>
      <c r="C18" s="1009"/>
      <c r="D18" s="1009"/>
      <c r="E18" s="1009"/>
      <c r="F18" s="1009"/>
      <c r="G18" s="1009"/>
      <c r="H18" s="1009"/>
      <c r="I18" s="1009"/>
      <c r="J18" s="1009"/>
      <c r="K18" s="1009"/>
      <c r="L18" s="1009"/>
      <c r="M18" s="1009"/>
      <c r="N18" s="1009"/>
      <c r="O18" s="1009"/>
      <c r="P18" s="1009"/>
      <c r="Q18" s="1009"/>
      <c r="R18" s="1009"/>
      <c r="S18" s="1009"/>
      <c r="T18" s="1009"/>
      <c r="U18" s="1009"/>
      <c r="V18" s="1009"/>
      <c r="W18" s="1009"/>
      <c r="X18" s="1009"/>
      <c r="Y18" s="1009"/>
      <c r="Z18" s="1009"/>
    </row>
    <row r="19" spans="2:26" ht="15" customHeight="1" x14ac:dyDescent="0.2">
      <c r="B19" s="1009"/>
      <c r="C19" s="1009"/>
      <c r="D19" s="1009"/>
      <c r="E19" s="1009"/>
      <c r="F19" s="1009"/>
      <c r="G19" s="1009"/>
      <c r="H19" s="1009"/>
      <c r="I19" s="1009"/>
      <c r="J19" s="1009"/>
      <c r="K19" s="1009"/>
      <c r="L19" s="1009"/>
      <c r="M19" s="1009"/>
      <c r="N19" s="1009"/>
      <c r="O19" s="1009"/>
      <c r="P19" s="1009"/>
      <c r="Q19" s="1009"/>
      <c r="R19" s="1009"/>
      <c r="S19" s="1009"/>
      <c r="T19" s="1009"/>
      <c r="U19" s="1009"/>
      <c r="V19" s="1009"/>
      <c r="W19" s="1009"/>
      <c r="X19" s="1009"/>
      <c r="Y19" s="1009"/>
      <c r="Z19" s="1009"/>
    </row>
    <row r="20" spans="2:26" ht="15.6" customHeight="1" x14ac:dyDescent="0.2">
      <c r="B20" s="1009"/>
      <c r="C20" s="1009"/>
      <c r="D20" s="1009"/>
      <c r="E20" s="1009"/>
      <c r="F20" s="1009"/>
      <c r="G20" s="1009"/>
      <c r="H20" s="1009"/>
      <c r="I20" s="1009"/>
      <c r="J20" s="1009"/>
      <c r="K20" s="1009"/>
      <c r="L20" s="1009"/>
      <c r="M20" s="1009"/>
      <c r="N20" s="1009"/>
      <c r="O20" s="1009"/>
      <c r="P20" s="1009"/>
      <c r="Q20" s="1009"/>
      <c r="R20" s="1009"/>
      <c r="S20" s="1009"/>
      <c r="T20" s="1009"/>
      <c r="U20" s="1009"/>
      <c r="V20" s="1009"/>
      <c r="W20" s="1009"/>
      <c r="X20" s="1009"/>
      <c r="Y20" s="1009"/>
      <c r="Z20" s="1009"/>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B11:Z12"/>
    <mergeCell ref="B15:C20"/>
    <mergeCell ref="D15:Z20"/>
    <mergeCell ref="D27:F28"/>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7B419-4861-469D-B236-AB427D02ED63}">
  <sheetPr>
    <tabColor rgb="FF92D050"/>
    <pageSetUpPr fitToPage="1"/>
  </sheetPr>
  <dimension ref="A1:AB102"/>
  <sheetViews>
    <sheetView showGridLines="0" view="pageBreakPreview" topLeftCell="A13" zoomScale="55" zoomScaleNormal="40" zoomScaleSheetLayoutView="55" workbookViewId="0">
      <selection activeCell="D15" activeCellId="2" sqref="B11:Z12 B15:C20 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482"/>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482"/>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372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372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323</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B11:Z12"/>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55E97-92B9-4C9A-8FB9-FCF44F9AE696}">
  <sheetPr>
    <tabColor rgb="FFFF0000"/>
    <pageSetUpPr fitToPage="1"/>
  </sheetPr>
  <dimension ref="A1:AE102"/>
  <sheetViews>
    <sheetView showGridLines="0" view="pageBreakPreview" zoomScale="55" zoomScaleNormal="40" zoomScaleSheetLayoutView="55" workbookViewId="0">
      <selection activeCell="D14" sqref="D14:N19"/>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27"/>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27"/>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438</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438</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530"/>
      <c r="V13" s="981" t="s">
        <v>58</v>
      </c>
      <c r="W13" s="981"/>
      <c r="X13" s="530" t="s">
        <v>67</v>
      </c>
      <c r="Y13" s="981" t="s">
        <v>78</v>
      </c>
      <c r="Z13" s="981"/>
    </row>
    <row r="14" spans="1:28" ht="14.25" customHeight="1" x14ac:dyDescent="0.2">
      <c r="B14" s="950" t="s">
        <v>149</v>
      </c>
      <c r="C14" s="951"/>
      <c r="D14" s="956" t="s">
        <v>160</v>
      </c>
      <c r="E14" s="956"/>
      <c r="F14" s="956"/>
      <c r="G14" s="956"/>
      <c r="H14" s="956"/>
      <c r="I14" s="956"/>
      <c r="J14" s="956"/>
      <c r="K14" s="956"/>
      <c r="L14" s="956"/>
      <c r="M14" s="956"/>
      <c r="N14" s="956"/>
      <c r="P14" s="286"/>
      <c r="Q14" s="528"/>
      <c r="R14" s="528"/>
      <c r="S14" s="528"/>
      <c r="T14" s="528"/>
      <c r="U14" s="528"/>
      <c r="V14" s="957"/>
      <c r="W14" s="957"/>
      <c r="X14" s="965" t="s">
        <v>322</v>
      </c>
      <c r="Y14" s="957"/>
      <c r="Z14" s="957"/>
    </row>
    <row r="15" spans="1:28" ht="15" customHeight="1" x14ac:dyDescent="0.2">
      <c r="B15" s="952"/>
      <c r="C15" s="953"/>
      <c r="D15" s="956"/>
      <c r="E15" s="956"/>
      <c r="F15" s="956"/>
      <c r="G15" s="956"/>
      <c r="H15" s="956"/>
      <c r="I15" s="956"/>
      <c r="J15" s="956"/>
      <c r="K15" s="956"/>
      <c r="L15" s="956"/>
      <c r="M15" s="956"/>
      <c r="N15" s="956"/>
      <c r="O15" s="70"/>
      <c r="P15" s="287"/>
      <c r="Q15" s="528"/>
      <c r="R15" s="528"/>
      <c r="S15" s="968"/>
      <c r="T15" s="969"/>
      <c r="U15" s="529"/>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528"/>
      <c r="R16" s="528"/>
      <c r="S16" s="529"/>
      <c r="T16" s="529"/>
      <c r="U16" s="529"/>
      <c r="V16" s="970"/>
      <c r="W16" s="970"/>
      <c r="X16" s="966"/>
      <c r="Y16" s="957"/>
      <c r="Z16" s="957"/>
    </row>
    <row r="17" spans="2:26" ht="20.25" x14ac:dyDescent="0.3">
      <c r="B17" s="952"/>
      <c r="C17" s="953"/>
      <c r="D17" s="956"/>
      <c r="E17" s="956"/>
      <c r="F17" s="956"/>
      <c r="G17" s="956"/>
      <c r="H17" s="956"/>
      <c r="I17" s="956"/>
      <c r="J17" s="956"/>
      <c r="K17" s="956"/>
      <c r="L17" s="956"/>
      <c r="M17" s="956"/>
      <c r="N17" s="956"/>
      <c r="O17" s="70"/>
      <c r="P17" s="287"/>
      <c r="Q17" s="528"/>
      <c r="R17" s="528"/>
      <c r="S17" s="529"/>
      <c r="T17" s="529"/>
      <c r="U17" s="459" t="s">
        <v>442</v>
      </c>
      <c r="V17" s="982">
        <v>4.75</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528"/>
      <c r="R18" s="528"/>
      <c r="S18" s="529"/>
      <c r="T18" s="529"/>
      <c r="U18" s="529"/>
      <c r="V18" s="970"/>
      <c r="W18" s="970"/>
      <c r="X18" s="966"/>
      <c r="Y18" s="957"/>
      <c r="Z18" s="957"/>
    </row>
    <row r="19" spans="2:26" ht="15" customHeight="1" x14ac:dyDescent="0.2">
      <c r="B19" s="954"/>
      <c r="C19" s="955"/>
      <c r="D19" s="956"/>
      <c r="E19" s="956"/>
      <c r="F19" s="956"/>
      <c r="G19" s="956"/>
      <c r="H19" s="956"/>
      <c r="I19" s="956"/>
      <c r="J19" s="956"/>
      <c r="K19" s="956"/>
      <c r="L19" s="956"/>
      <c r="M19" s="956"/>
      <c r="N19" s="956"/>
      <c r="O19" s="70"/>
      <c r="P19" s="287"/>
      <c r="Q19" s="528"/>
      <c r="R19" s="528"/>
      <c r="S19" s="529"/>
      <c r="T19" s="529"/>
      <c r="U19" s="420"/>
      <c r="V19" s="968"/>
      <c r="W19" s="969"/>
      <c r="X19" s="966"/>
      <c r="Y19" s="984"/>
      <c r="Z19" s="984"/>
    </row>
    <row r="20" spans="2:26" ht="15.6" customHeight="1" x14ac:dyDescent="0.2">
      <c r="B20" s="231"/>
      <c r="C20" s="69"/>
      <c r="D20" s="68" t="s">
        <v>407</v>
      </c>
      <c r="E20" s="68"/>
      <c r="F20" s="68"/>
      <c r="G20" s="68"/>
      <c r="H20" s="83"/>
      <c r="I20" s="68"/>
      <c r="J20" s="68"/>
      <c r="K20" s="70"/>
      <c r="L20" s="70"/>
      <c r="M20" s="70"/>
      <c r="N20" s="214"/>
      <c r="O20" s="70"/>
      <c r="P20" s="287"/>
      <c r="Q20" s="528"/>
      <c r="R20" s="528"/>
      <c r="S20" s="528"/>
      <c r="T20" s="528"/>
      <c r="U20" s="528"/>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528"/>
      <c r="R21" s="528"/>
      <c r="S21" s="528"/>
      <c r="T21" s="528"/>
      <c r="U21" s="528"/>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528"/>
      <c r="R22" s="528"/>
      <c r="S22" s="528"/>
      <c r="T22" s="528"/>
      <c r="X22" s="966"/>
      <c r="Y22" s="421"/>
      <c r="Z22" s="421"/>
    </row>
    <row r="23" spans="2:26" ht="15" customHeight="1" x14ac:dyDescent="0.2">
      <c r="B23" s="213"/>
      <c r="C23" s="69"/>
      <c r="D23" s="68"/>
      <c r="E23" s="68"/>
      <c r="F23" s="68"/>
      <c r="G23" s="68"/>
      <c r="H23" s="83"/>
      <c r="I23" s="68"/>
      <c r="J23" s="68"/>
      <c r="K23" s="70"/>
      <c r="L23" s="70"/>
      <c r="M23" s="70"/>
      <c r="N23" s="214"/>
      <c r="O23" s="70"/>
      <c r="P23" s="287"/>
      <c r="Q23" s="528"/>
      <c r="R23" s="528"/>
      <c r="S23" s="528"/>
      <c r="T23" s="528"/>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528"/>
      <c r="R24" s="528"/>
      <c r="S24" s="528"/>
      <c r="T24" s="528"/>
      <c r="U24" s="528"/>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528"/>
      <c r="R25" s="528"/>
      <c r="S25" s="528"/>
      <c r="T25" s="528"/>
      <c r="U25" s="528"/>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528"/>
      <c r="R26" s="528"/>
      <c r="S26" s="528"/>
      <c r="T26" s="528"/>
      <c r="U26" s="528"/>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528"/>
      <c r="R27" s="528"/>
      <c r="S27" s="528"/>
      <c r="T27" s="528"/>
      <c r="U27" s="528"/>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528"/>
      <c r="R28" s="528"/>
      <c r="S28" s="528"/>
      <c r="T28" s="528"/>
      <c r="U28" s="528"/>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528"/>
      <c r="R29" s="528"/>
      <c r="S29" s="528"/>
      <c r="T29" s="528"/>
      <c r="U29" s="528"/>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528"/>
      <c r="R30" s="528"/>
      <c r="S30" s="528"/>
      <c r="T30" s="528"/>
      <c r="U30" s="528"/>
      <c r="V30" s="957"/>
      <c r="W30" s="957"/>
      <c r="X30" s="966"/>
      <c r="Y30" s="957"/>
      <c r="Z30" s="957"/>
    </row>
    <row r="31" spans="2:26" ht="13.9" customHeight="1" x14ac:dyDescent="0.2">
      <c r="B31" s="213"/>
      <c r="C31" s="69"/>
      <c r="D31" s="68"/>
      <c r="E31" s="68"/>
      <c r="F31" s="68"/>
      <c r="G31" s="68"/>
      <c r="H31" s="83"/>
      <c r="I31" s="68"/>
      <c r="J31" s="68"/>
      <c r="K31" s="70"/>
      <c r="L31" s="70"/>
      <c r="M31" s="70"/>
      <c r="N31" s="214"/>
      <c r="O31" s="70"/>
      <c r="P31" s="287"/>
      <c r="Q31" s="528"/>
      <c r="R31" s="528"/>
      <c r="S31" s="528"/>
      <c r="T31" s="528"/>
      <c r="U31" s="528"/>
      <c r="V31" s="957"/>
      <c r="W31" s="957"/>
      <c r="X31" s="966"/>
      <c r="Y31" s="957"/>
      <c r="Z31" s="957"/>
    </row>
    <row r="32" spans="2:26" ht="13.9" customHeight="1" x14ac:dyDescent="0.2">
      <c r="B32" s="213"/>
      <c r="C32" s="69"/>
      <c r="D32" s="68"/>
      <c r="E32" s="68"/>
      <c r="F32" s="68"/>
      <c r="G32" s="68"/>
      <c r="H32" s="83"/>
      <c r="I32" s="68"/>
      <c r="J32" s="68"/>
      <c r="K32" s="70"/>
      <c r="L32" s="70"/>
      <c r="M32" s="70"/>
      <c r="N32" s="214"/>
      <c r="O32" s="70"/>
      <c r="P32" s="287"/>
      <c r="Q32" s="528"/>
      <c r="R32" s="528"/>
      <c r="S32" s="528"/>
      <c r="T32" s="528"/>
      <c r="U32" s="528"/>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528"/>
      <c r="R33" s="528"/>
      <c r="S33" s="528"/>
      <c r="T33" s="528"/>
      <c r="U33" s="528"/>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528"/>
      <c r="R34" s="528"/>
      <c r="S34" s="528"/>
      <c r="T34" s="528"/>
      <c r="U34" s="528"/>
      <c r="V34" s="957"/>
      <c r="W34" s="957"/>
      <c r="X34" s="967"/>
      <c r="Y34" s="957"/>
      <c r="Z34" s="957"/>
    </row>
    <row r="35" spans="2:26" ht="18" x14ac:dyDescent="0.25">
      <c r="B35" s="213"/>
      <c r="C35" s="69"/>
      <c r="D35" s="68"/>
      <c r="E35" s="68"/>
      <c r="F35" s="68"/>
      <c r="G35" s="68"/>
      <c r="H35" s="83"/>
      <c r="I35" s="68"/>
      <c r="J35" s="68"/>
      <c r="K35" s="68"/>
      <c r="L35" s="68"/>
      <c r="M35" s="68"/>
      <c r="N35" s="215"/>
      <c r="P35" s="288"/>
      <c r="Q35" s="289"/>
      <c r="R35" s="290"/>
      <c r="S35" s="291"/>
      <c r="T35" s="292"/>
      <c r="U35" s="293" t="s">
        <v>76</v>
      </c>
      <c r="V35" s="958">
        <f>SUM(V17:W19)</f>
        <v>4.75</v>
      </c>
      <c r="W35" s="958"/>
      <c r="X35" s="294"/>
      <c r="Y35" s="959"/>
      <c r="Z35" s="960"/>
    </row>
    <row r="36" spans="2:26" x14ac:dyDescent="0.2">
      <c r="B36" s="213"/>
      <c r="C36" s="69"/>
      <c r="D36" s="68"/>
      <c r="E36" s="68"/>
      <c r="F36" s="68"/>
      <c r="G36" s="68"/>
      <c r="H36" s="83"/>
      <c r="I36" s="68"/>
      <c r="J36" s="68"/>
      <c r="K36" s="68"/>
      <c r="L36" s="68"/>
      <c r="M36" s="68"/>
      <c r="N36" s="215"/>
      <c r="P36" s="216"/>
      <c r="Z36" s="217"/>
    </row>
    <row r="37" spans="2:26"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999" t="s">
        <v>75</v>
      </c>
      <c r="Q39" s="999"/>
      <c r="R39" s="999"/>
      <c r="S39" s="999"/>
      <c r="T39" s="999"/>
      <c r="U39" s="999"/>
      <c r="V39" s="999"/>
      <c r="W39" s="999"/>
      <c r="X39" s="999"/>
      <c r="Y39" s="999"/>
      <c r="Z39" s="999"/>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31" x14ac:dyDescent="0.2">
      <c r="B65" s="213"/>
      <c r="C65" s="69"/>
      <c r="D65" s="68"/>
      <c r="E65" s="68"/>
      <c r="F65" s="68"/>
      <c r="G65" s="68"/>
      <c r="H65" s="83"/>
      <c r="I65" s="68"/>
      <c r="J65" s="68"/>
      <c r="K65" s="68"/>
      <c r="L65" s="68"/>
      <c r="M65" s="68"/>
      <c r="N65" s="215"/>
      <c r="P65" s="216"/>
      <c r="X65" s="84"/>
      <c r="Y65" s="84"/>
      <c r="Z65" s="217"/>
    </row>
    <row r="66" spans="2:31" x14ac:dyDescent="0.2">
      <c r="B66" s="213"/>
      <c r="C66" s="69"/>
      <c r="D66" s="68"/>
      <c r="E66" s="68"/>
      <c r="F66" s="68"/>
      <c r="G66" s="68"/>
      <c r="H66" s="83"/>
      <c r="I66" s="68"/>
      <c r="J66" s="68"/>
      <c r="K66" s="68"/>
      <c r="L66" s="68"/>
      <c r="M66" s="68"/>
      <c r="N66" s="215"/>
      <c r="P66" s="216"/>
      <c r="X66" s="84"/>
      <c r="Y66" s="84"/>
      <c r="Z66" s="217"/>
    </row>
    <row r="67" spans="2:31" x14ac:dyDescent="0.2">
      <c r="B67" s="213"/>
      <c r="C67" s="69"/>
      <c r="D67" s="68"/>
      <c r="E67" s="68"/>
      <c r="F67" s="68"/>
      <c r="G67" s="68"/>
      <c r="H67" s="83"/>
      <c r="I67" s="68"/>
      <c r="J67" s="68"/>
      <c r="K67" s="68"/>
      <c r="L67" s="68"/>
      <c r="M67" s="68"/>
      <c r="N67" s="215"/>
      <c r="P67" s="216"/>
      <c r="X67" s="84"/>
      <c r="Y67" s="84"/>
      <c r="Z67" s="217"/>
    </row>
    <row r="68" spans="2:31" x14ac:dyDescent="0.2">
      <c r="B68" s="213"/>
      <c r="C68" s="69"/>
      <c r="D68" s="68"/>
      <c r="E68" s="68"/>
      <c r="F68" s="68"/>
      <c r="G68" s="68"/>
      <c r="H68" s="83"/>
      <c r="I68" s="68"/>
      <c r="J68" s="68"/>
      <c r="K68" s="68"/>
      <c r="L68" s="68"/>
      <c r="M68" s="68"/>
      <c r="N68" s="215"/>
      <c r="P68" s="216"/>
      <c r="X68" s="84"/>
      <c r="Y68" s="84"/>
      <c r="Z68" s="217"/>
    </row>
    <row r="69" spans="2:31" x14ac:dyDescent="0.2">
      <c r="B69" s="213"/>
      <c r="C69" s="69"/>
      <c r="D69" s="68"/>
      <c r="E69" s="68"/>
      <c r="F69" s="68"/>
      <c r="G69" s="68"/>
      <c r="H69" s="83"/>
      <c r="I69" s="68"/>
      <c r="J69" s="68"/>
      <c r="K69" s="68"/>
      <c r="L69" s="68"/>
      <c r="M69" s="68"/>
      <c r="N69" s="215"/>
      <c r="P69" s="216"/>
      <c r="X69" s="84"/>
      <c r="Y69" s="84"/>
      <c r="Z69" s="217"/>
    </row>
    <row r="70" spans="2:31" x14ac:dyDescent="0.2">
      <c r="B70" s="213"/>
      <c r="C70" s="69"/>
      <c r="D70" s="68"/>
      <c r="E70" s="68"/>
      <c r="F70" s="68"/>
      <c r="G70" s="68"/>
      <c r="H70" s="83"/>
      <c r="I70" s="68"/>
      <c r="J70" s="68"/>
      <c r="K70" s="68"/>
      <c r="L70" s="68"/>
      <c r="M70" s="68"/>
      <c r="N70" s="215"/>
      <c r="P70" s="216"/>
      <c r="X70" s="84"/>
      <c r="Y70" s="84"/>
      <c r="Z70" s="217"/>
    </row>
    <row r="71" spans="2:31" x14ac:dyDescent="0.2">
      <c r="B71" s="213"/>
      <c r="C71" s="69"/>
      <c r="D71" s="68"/>
      <c r="E71" s="68"/>
      <c r="F71" s="68"/>
      <c r="G71" s="68"/>
      <c r="H71" s="83"/>
      <c r="I71" s="68"/>
      <c r="J71" s="68"/>
      <c r="K71" s="68"/>
      <c r="L71" s="68"/>
      <c r="M71" s="68"/>
      <c r="N71" s="215"/>
      <c r="P71" s="216"/>
      <c r="X71" s="84"/>
      <c r="Y71" s="84"/>
      <c r="Z71" s="217"/>
    </row>
    <row r="72" spans="2:31" x14ac:dyDescent="0.2">
      <c r="B72" s="213"/>
      <c r="C72" s="69"/>
      <c r="D72" s="68"/>
      <c r="E72" s="68"/>
      <c r="F72" s="68"/>
      <c r="G72" s="68"/>
      <c r="H72" s="83"/>
      <c r="I72" s="68"/>
      <c r="J72" s="68"/>
      <c r="K72" s="68"/>
      <c r="L72" s="68"/>
      <c r="M72" s="68"/>
      <c r="N72" s="215"/>
      <c r="P72" s="216"/>
      <c r="X72" s="84"/>
      <c r="Y72" s="84"/>
      <c r="Z72" s="217"/>
    </row>
    <row r="73" spans="2:31" x14ac:dyDescent="0.2">
      <c r="B73" s="213"/>
      <c r="C73" s="69"/>
      <c r="D73" s="68"/>
      <c r="E73" s="68"/>
      <c r="F73" s="68"/>
      <c r="G73" s="68"/>
      <c r="H73" s="83"/>
      <c r="I73" s="68"/>
      <c r="J73" s="68"/>
      <c r="K73" s="68"/>
      <c r="L73" s="68"/>
      <c r="M73" s="68"/>
      <c r="N73" s="215"/>
      <c r="P73" s="216"/>
      <c r="X73" s="84"/>
      <c r="Y73" s="84"/>
      <c r="Z73" s="217"/>
    </row>
    <row r="74" spans="2:31" x14ac:dyDescent="0.2">
      <c r="B74" s="213"/>
      <c r="C74" s="69"/>
      <c r="D74" s="68"/>
      <c r="E74" s="68"/>
      <c r="F74" s="68"/>
      <c r="G74" s="68"/>
      <c r="H74" s="83"/>
      <c r="I74" s="68"/>
      <c r="J74" s="68"/>
      <c r="K74" s="68"/>
      <c r="L74" s="68"/>
      <c r="M74" s="68"/>
      <c r="N74" s="215"/>
      <c r="P74" s="216"/>
      <c r="X74" s="84"/>
      <c r="Y74" s="84"/>
      <c r="Z74" s="217"/>
    </row>
    <row r="75" spans="2:31" x14ac:dyDescent="0.2">
      <c r="B75" s="213"/>
      <c r="C75" s="69"/>
      <c r="D75" s="68"/>
      <c r="E75" s="68"/>
      <c r="F75" s="68"/>
      <c r="G75" s="68"/>
      <c r="H75" s="83"/>
      <c r="I75" s="68"/>
      <c r="J75" s="68"/>
      <c r="K75" s="68"/>
      <c r="L75" s="68"/>
      <c r="M75" s="68"/>
      <c r="N75" s="215"/>
      <c r="P75" s="216"/>
      <c r="X75" s="84"/>
      <c r="Y75" s="84"/>
      <c r="Z75" s="217"/>
      <c r="AE75" s="369"/>
    </row>
    <row r="76" spans="2:31" x14ac:dyDescent="0.2">
      <c r="B76" s="213"/>
      <c r="C76" s="69"/>
      <c r="D76" s="68"/>
      <c r="E76" s="68"/>
      <c r="F76" s="68"/>
      <c r="G76" s="68"/>
      <c r="H76" s="83"/>
      <c r="I76" s="68"/>
      <c r="J76" s="68"/>
      <c r="K76" s="68"/>
      <c r="L76" s="68"/>
      <c r="M76" s="68"/>
      <c r="N76" s="215"/>
      <c r="P76" s="216"/>
      <c r="X76" s="84"/>
      <c r="Y76" s="84"/>
      <c r="Z76" s="217"/>
    </row>
    <row r="77" spans="2:31" x14ac:dyDescent="0.2">
      <c r="B77" s="213"/>
      <c r="C77" s="69"/>
      <c r="D77" s="68"/>
      <c r="E77" s="68"/>
      <c r="F77" s="68"/>
      <c r="G77" s="68"/>
      <c r="H77" s="83"/>
      <c r="I77" s="68"/>
      <c r="J77" s="68"/>
      <c r="K77" s="68"/>
      <c r="L77" s="68"/>
      <c r="M77" s="68"/>
      <c r="N77" s="215"/>
      <c r="P77" s="216"/>
      <c r="X77" s="84"/>
      <c r="Y77" s="84"/>
      <c r="Z77" s="217"/>
    </row>
    <row r="78" spans="2:31" x14ac:dyDescent="0.2">
      <c r="B78" s="213"/>
      <c r="C78" s="69"/>
      <c r="D78" s="68"/>
      <c r="E78" s="68"/>
      <c r="F78" s="68"/>
      <c r="G78" s="68"/>
      <c r="H78" s="83"/>
      <c r="I78" s="68"/>
      <c r="J78" s="68"/>
      <c r="K78" s="68"/>
      <c r="L78" s="68"/>
      <c r="M78" s="68"/>
      <c r="N78" s="215"/>
      <c r="P78" s="216"/>
      <c r="X78" s="84"/>
      <c r="Y78" s="84"/>
      <c r="Z78" s="217"/>
    </row>
    <row r="79" spans="2:31" x14ac:dyDescent="0.2">
      <c r="B79" s="213"/>
      <c r="C79" s="69"/>
      <c r="D79" s="68"/>
      <c r="E79" s="68"/>
      <c r="F79" s="68"/>
      <c r="G79" s="68"/>
      <c r="H79" s="83"/>
      <c r="I79" s="68"/>
      <c r="J79" s="68"/>
      <c r="K79" s="68"/>
      <c r="L79" s="68"/>
      <c r="M79" s="68"/>
      <c r="N79" s="215"/>
      <c r="P79" s="216"/>
      <c r="X79" s="84"/>
      <c r="Y79" s="84"/>
      <c r="Z79" s="217"/>
    </row>
    <row r="80" spans="2:31" x14ac:dyDescent="0.2">
      <c r="B80" s="213"/>
      <c r="C80" s="69"/>
      <c r="D80" s="68"/>
      <c r="E80" s="68"/>
      <c r="F80" s="68"/>
      <c r="G80" s="68"/>
      <c r="H80" s="83"/>
      <c r="I80" s="68"/>
      <c r="J80" s="68"/>
      <c r="K80" s="68"/>
      <c r="L80" s="68"/>
      <c r="M80" s="68"/>
      <c r="N80" s="215"/>
      <c r="P80" s="216"/>
      <c r="X80" s="84"/>
      <c r="Y80" s="84"/>
      <c r="Z80" s="217"/>
    </row>
    <row r="81" spans="2:26" x14ac:dyDescent="0.2">
      <c r="B81" s="213"/>
      <c r="C81" s="69"/>
      <c r="D81" s="68"/>
      <c r="E81" s="68"/>
      <c r="F81" s="68"/>
      <c r="G81" s="68"/>
      <c r="H81" s="83"/>
      <c r="I81" s="68"/>
      <c r="J81" s="68"/>
      <c r="K81" s="68"/>
      <c r="L81" s="68"/>
      <c r="M81" s="68"/>
      <c r="N81" s="215"/>
      <c r="P81" s="216"/>
      <c r="X81" s="84"/>
      <c r="Y81" s="84"/>
      <c r="Z81" s="217"/>
    </row>
    <row r="82" spans="2:26" x14ac:dyDescent="0.2">
      <c r="B82" s="213"/>
      <c r="C82" s="69"/>
      <c r="D82" s="68"/>
      <c r="E82" s="68"/>
      <c r="F82" s="68"/>
      <c r="G82" s="68"/>
      <c r="H82" s="83"/>
      <c r="I82" s="68"/>
      <c r="J82" s="68"/>
      <c r="K82" s="68"/>
      <c r="L82" s="68"/>
      <c r="M82" s="68"/>
      <c r="N82" s="215"/>
      <c r="P82" s="216"/>
      <c r="X82" s="84"/>
      <c r="Y82" s="84"/>
      <c r="Z82" s="217"/>
    </row>
    <row r="83" spans="2:26" x14ac:dyDescent="0.2">
      <c r="B83" s="213"/>
      <c r="C83" s="69"/>
      <c r="D83" s="68"/>
      <c r="E83" s="68"/>
      <c r="F83" s="68"/>
      <c r="G83" s="68"/>
      <c r="H83" s="83"/>
      <c r="I83" s="68"/>
      <c r="J83" s="68"/>
      <c r="K83" s="68"/>
      <c r="L83" s="68"/>
      <c r="M83" s="68"/>
      <c r="N83" s="215"/>
      <c r="P83" s="216"/>
      <c r="T83" s="998"/>
      <c r="U83" s="964"/>
      <c r="X83" s="84"/>
      <c r="Y83" s="84"/>
      <c r="Z83" s="217"/>
    </row>
    <row r="84" spans="2:26" x14ac:dyDescent="0.2">
      <c r="B84" s="213"/>
      <c r="C84" s="69"/>
      <c r="D84" s="68"/>
      <c r="E84" s="68"/>
      <c r="F84" s="68"/>
      <c r="G84" s="68"/>
      <c r="H84" s="83"/>
      <c r="I84" s="68"/>
      <c r="J84" s="68"/>
      <c r="K84" s="68"/>
      <c r="L84" s="68"/>
      <c r="M84" s="68"/>
      <c r="N84" s="215"/>
      <c r="P84" s="216"/>
      <c r="T84" s="964"/>
      <c r="U84" s="964"/>
      <c r="X84" s="84"/>
      <c r="Y84" s="84"/>
      <c r="Z84" s="217"/>
    </row>
    <row r="85" spans="2:26" x14ac:dyDescent="0.2">
      <c r="B85" s="213"/>
      <c r="C85" s="69"/>
      <c r="D85" s="68"/>
      <c r="E85" s="68"/>
      <c r="F85" s="68"/>
      <c r="G85" s="68"/>
      <c r="H85" s="83"/>
      <c r="I85" s="68"/>
      <c r="J85" s="68"/>
      <c r="K85" s="68"/>
      <c r="L85" s="68"/>
      <c r="M85" s="68"/>
      <c r="N85" s="215"/>
      <c r="P85" s="216"/>
      <c r="X85" s="84"/>
      <c r="Y85" s="84"/>
      <c r="Z85" s="217"/>
    </row>
    <row r="86" spans="2:26" x14ac:dyDescent="0.2">
      <c r="B86" s="213"/>
      <c r="C86" s="69"/>
      <c r="D86" s="68"/>
      <c r="E86" s="68"/>
      <c r="F86" s="68"/>
      <c r="G86" s="68"/>
      <c r="H86" s="83"/>
      <c r="I86" s="68"/>
      <c r="J86" s="68"/>
      <c r="K86" s="68"/>
      <c r="L86" s="68"/>
      <c r="M86" s="68"/>
      <c r="N86" s="215"/>
      <c r="P86" s="216"/>
      <c r="X86" s="84"/>
      <c r="Y86" s="84"/>
      <c r="Z86" s="217"/>
    </row>
    <row r="87" spans="2:26" ht="16.5" customHeight="1" x14ac:dyDescent="0.25">
      <c r="B87" s="213"/>
      <c r="C87" s="69"/>
      <c r="D87" s="68"/>
      <c r="E87" s="68"/>
      <c r="F87" s="68"/>
      <c r="G87" s="68"/>
      <c r="H87" s="83"/>
      <c r="I87" s="68"/>
      <c r="J87" s="68"/>
      <c r="K87" s="68"/>
      <c r="L87" s="68"/>
      <c r="M87" s="68"/>
      <c r="N87" s="215"/>
      <c r="P87" s="216"/>
      <c r="S87" s="374"/>
      <c r="T87" s="374"/>
      <c r="X87" s="84"/>
      <c r="Y87" s="84"/>
      <c r="Z87" s="217"/>
    </row>
    <row r="88" spans="2:26" ht="12.75" customHeight="1" x14ac:dyDescent="0.25">
      <c r="B88" s="216"/>
      <c r="N88" s="217"/>
      <c r="P88" s="216"/>
      <c r="S88" s="374"/>
      <c r="T88" s="374"/>
      <c r="X88" s="82"/>
      <c r="Y88" s="85"/>
      <c r="Z88" s="217"/>
    </row>
    <row r="89" spans="2:26" ht="12.75" customHeight="1" x14ac:dyDescent="0.2">
      <c r="B89" s="218"/>
      <c r="C89" s="219"/>
      <c r="D89" s="219"/>
      <c r="E89" s="219"/>
      <c r="F89" s="219"/>
      <c r="G89" s="219"/>
      <c r="H89" s="219"/>
      <c r="I89" s="219"/>
      <c r="J89" s="219"/>
      <c r="K89" s="219"/>
      <c r="L89" s="219"/>
      <c r="M89" s="219"/>
      <c r="N89" s="220"/>
      <c r="P89" s="218"/>
      <c r="Q89" s="219"/>
      <c r="R89" s="219"/>
      <c r="S89" s="219"/>
      <c r="T89" s="219"/>
      <c r="U89" s="219"/>
      <c r="V89" s="219"/>
      <c r="W89" s="219"/>
      <c r="X89" s="219"/>
      <c r="Y89" s="219"/>
      <c r="Z89" s="220"/>
    </row>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80">
    <mergeCell ref="B11:N11"/>
    <mergeCell ref="P11:Z11"/>
    <mergeCell ref="B13:C13"/>
    <mergeCell ref="D13:N13"/>
    <mergeCell ref="V13:W13"/>
    <mergeCell ref="Y13:Z13"/>
    <mergeCell ref="Y16:Z16"/>
    <mergeCell ref="V23:W23"/>
    <mergeCell ref="Y23:Z23"/>
    <mergeCell ref="V17:W17"/>
    <mergeCell ref="Y17:Z17"/>
    <mergeCell ref="V18:W18"/>
    <mergeCell ref="Y18:Z18"/>
    <mergeCell ref="V19:W19"/>
    <mergeCell ref="Y19:Z19"/>
    <mergeCell ref="V20:W20"/>
    <mergeCell ref="Y20:Z20"/>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V26:W26"/>
    <mergeCell ref="Y26:Z26"/>
    <mergeCell ref="V27:W27"/>
    <mergeCell ref="Y27:Z27"/>
    <mergeCell ref="V28:W28"/>
    <mergeCell ref="Y28:Z28"/>
    <mergeCell ref="V29:W29"/>
    <mergeCell ref="Y29:Z29"/>
    <mergeCell ref="V30:W30"/>
    <mergeCell ref="Y30:Z30"/>
    <mergeCell ref="V31:W31"/>
    <mergeCell ref="Y31:Z31"/>
    <mergeCell ref="V32:W32"/>
    <mergeCell ref="Y32:Z32"/>
    <mergeCell ref="V33:W33"/>
    <mergeCell ref="Y33:Z33"/>
    <mergeCell ref="V34:W34"/>
    <mergeCell ref="Y34:Z34"/>
    <mergeCell ref="V35:W35"/>
    <mergeCell ref="Y35:Z35"/>
    <mergeCell ref="P39:Z39"/>
    <mergeCell ref="T83:U84"/>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32793-0E93-4162-BC69-11706317A7B6}">
  <sheetPr>
    <tabColor rgb="FFFF0000"/>
    <pageSetUpPr fitToPage="1"/>
  </sheetPr>
  <dimension ref="A1:AB102"/>
  <sheetViews>
    <sheetView showGridLines="0" view="pageBreakPreview" zoomScale="55" zoomScaleNormal="40" zoomScaleSheetLayoutView="55" workbookViewId="0">
      <selection activeCell="D14" sqref="D14:N19"/>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27"/>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27"/>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438</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438</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c r="B15" s="1009"/>
      <c r="C15" s="1009"/>
      <c r="D15" s="1009"/>
      <c r="E15" s="1009"/>
      <c r="F15" s="1009"/>
      <c r="G15" s="1009"/>
      <c r="H15" s="1009"/>
      <c r="I15" s="1009"/>
      <c r="J15" s="1009"/>
      <c r="K15" s="1009"/>
      <c r="L15" s="1009"/>
      <c r="M15" s="1009"/>
      <c r="N15" s="1009"/>
      <c r="O15" s="1009"/>
      <c r="P15" s="1009"/>
      <c r="Q15" s="1009"/>
      <c r="R15" s="1009"/>
      <c r="S15" s="1009"/>
      <c r="T15" s="1009"/>
      <c r="U15" s="1009"/>
      <c r="V15" s="1009"/>
      <c r="W15" s="1009"/>
      <c r="X15" s="1009"/>
      <c r="Y15" s="1009"/>
      <c r="Z15" s="1009"/>
    </row>
    <row r="16" spans="1:28" ht="15" customHeight="1" x14ac:dyDescent="0.2">
      <c r="B16" s="1009"/>
      <c r="C16" s="1009"/>
      <c r="D16" s="1009"/>
      <c r="E16" s="1009"/>
      <c r="F16" s="1009"/>
      <c r="G16" s="1009"/>
      <c r="H16" s="1009"/>
      <c r="I16" s="1009"/>
      <c r="J16" s="1009"/>
      <c r="K16" s="1009"/>
      <c r="L16" s="1009"/>
      <c r="M16" s="1009"/>
      <c r="N16" s="1009"/>
      <c r="O16" s="1009"/>
      <c r="P16" s="1009"/>
      <c r="Q16" s="1009"/>
      <c r="R16" s="1009"/>
      <c r="S16" s="1009"/>
      <c r="T16" s="1009"/>
      <c r="U16" s="1009"/>
      <c r="V16" s="1009"/>
      <c r="W16" s="1009"/>
      <c r="X16" s="1009"/>
      <c r="Y16" s="1009"/>
      <c r="Z16" s="1009"/>
    </row>
    <row r="17" spans="2:26" ht="13.15" customHeight="1" x14ac:dyDescent="0.2">
      <c r="B17" s="1009"/>
      <c r="C17" s="1009"/>
      <c r="D17" s="1009"/>
      <c r="E17" s="1009"/>
      <c r="F17" s="1009"/>
      <c r="G17" s="1009"/>
      <c r="H17" s="1009"/>
      <c r="I17" s="1009"/>
      <c r="J17" s="1009"/>
      <c r="K17" s="1009"/>
      <c r="L17" s="1009"/>
      <c r="M17" s="1009"/>
      <c r="N17" s="1009"/>
      <c r="O17" s="1009"/>
      <c r="P17" s="1009"/>
      <c r="Q17" s="1009"/>
      <c r="R17" s="1009"/>
      <c r="S17" s="1009"/>
      <c r="T17" s="1009"/>
      <c r="U17" s="1009"/>
      <c r="V17" s="1009"/>
      <c r="W17" s="1009"/>
      <c r="X17" s="1009"/>
      <c r="Y17" s="1009"/>
      <c r="Z17" s="1009"/>
    </row>
    <row r="18" spans="2:26" ht="15" customHeight="1" x14ac:dyDescent="0.2">
      <c r="B18" s="1009"/>
      <c r="C18" s="1009"/>
      <c r="D18" s="1009"/>
      <c r="E18" s="1009"/>
      <c r="F18" s="1009"/>
      <c r="G18" s="1009"/>
      <c r="H18" s="1009"/>
      <c r="I18" s="1009"/>
      <c r="J18" s="1009"/>
      <c r="K18" s="1009"/>
      <c r="L18" s="1009"/>
      <c r="M18" s="1009"/>
      <c r="N18" s="1009"/>
      <c r="O18" s="1009"/>
      <c r="P18" s="1009"/>
      <c r="Q18" s="1009"/>
      <c r="R18" s="1009"/>
      <c r="S18" s="1009"/>
      <c r="T18" s="1009"/>
      <c r="U18" s="1009"/>
      <c r="V18" s="1009"/>
      <c r="W18" s="1009"/>
      <c r="X18" s="1009"/>
      <c r="Y18" s="1009"/>
      <c r="Z18" s="1009"/>
    </row>
    <row r="19" spans="2:26" ht="15" customHeight="1" x14ac:dyDescent="0.2">
      <c r="B19" s="1009"/>
      <c r="C19" s="1009"/>
      <c r="D19" s="1009"/>
      <c r="E19" s="1009"/>
      <c r="F19" s="1009"/>
      <c r="G19" s="1009"/>
      <c r="H19" s="1009"/>
      <c r="I19" s="1009"/>
      <c r="J19" s="1009"/>
      <c r="K19" s="1009"/>
      <c r="L19" s="1009"/>
      <c r="M19" s="1009"/>
      <c r="N19" s="1009"/>
      <c r="O19" s="1009"/>
      <c r="P19" s="1009"/>
      <c r="Q19" s="1009"/>
      <c r="R19" s="1009"/>
      <c r="S19" s="1009"/>
      <c r="T19" s="1009"/>
      <c r="U19" s="1009"/>
      <c r="V19" s="1009"/>
      <c r="W19" s="1009"/>
      <c r="X19" s="1009"/>
      <c r="Y19" s="1009"/>
      <c r="Z19" s="1009"/>
    </row>
    <row r="20" spans="2:26" ht="15.6" customHeight="1" x14ac:dyDescent="0.2">
      <c r="B20" s="1009"/>
      <c r="C20" s="1009"/>
      <c r="D20" s="1009"/>
      <c r="E20" s="1009"/>
      <c r="F20" s="1009"/>
      <c r="G20" s="1009"/>
      <c r="H20" s="1009"/>
      <c r="I20" s="1009"/>
      <c r="J20" s="1009"/>
      <c r="K20" s="1009"/>
      <c r="L20" s="1009"/>
      <c r="M20" s="1009"/>
      <c r="N20" s="1009"/>
      <c r="O20" s="1009"/>
      <c r="P20" s="1009"/>
      <c r="Q20" s="1009"/>
      <c r="R20" s="1009"/>
      <c r="S20" s="1009"/>
      <c r="T20" s="1009"/>
      <c r="U20" s="1009"/>
      <c r="V20" s="1009"/>
      <c r="W20" s="1009"/>
      <c r="X20" s="1009"/>
      <c r="Y20" s="1009"/>
      <c r="Z20" s="1009"/>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B11:Z12"/>
    <mergeCell ref="B15:C20"/>
    <mergeCell ref="D15:Z20"/>
    <mergeCell ref="D27:F28"/>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2BA17-A33B-4170-AB92-3348800E2EBC}">
  <sheetPr>
    <tabColor rgb="FFFF0000"/>
    <pageSetUpPr fitToPage="1"/>
  </sheetPr>
  <dimension ref="A1:AB102"/>
  <sheetViews>
    <sheetView showGridLines="0" view="pageBreakPreview" zoomScale="55" zoomScaleNormal="40" zoomScaleSheetLayoutView="55" workbookViewId="0">
      <selection activeCell="D14" sqref="D14:N19"/>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27"/>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27"/>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438</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438</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c r="B15" s="1009"/>
      <c r="C15" s="1009"/>
      <c r="D15" s="1009"/>
      <c r="E15" s="1009"/>
      <c r="F15" s="1009"/>
      <c r="G15" s="1009"/>
      <c r="H15" s="1009"/>
      <c r="I15" s="1009"/>
      <c r="J15" s="1009"/>
      <c r="K15" s="1009"/>
      <c r="L15" s="1009"/>
      <c r="M15" s="1009"/>
      <c r="N15" s="1009"/>
      <c r="O15" s="1009"/>
      <c r="P15" s="1009"/>
      <c r="Q15" s="1009"/>
      <c r="R15" s="1009"/>
      <c r="S15" s="1009"/>
      <c r="T15" s="1009"/>
      <c r="U15" s="1009"/>
      <c r="V15" s="1009"/>
      <c r="W15" s="1009"/>
      <c r="X15" s="1009"/>
      <c r="Y15" s="1009"/>
      <c r="Z15" s="1009"/>
    </row>
    <row r="16" spans="1:28" ht="15" customHeight="1" x14ac:dyDescent="0.2">
      <c r="B16" s="1009"/>
      <c r="C16" s="1009"/>
      <c r="D16" s="1009"/>
      <c r="E16" s="1009"/>
      <c r="F16" s="1009"/>
      <c r="G16" s="1009"/>
      <c r="H16" s="1009"/>
      <c r="I16" s="1009"/>
      <c r="J16" s="1009"/>
      <c r="K16" s="1009"/>
      <c r="L16" s="1009"/>
      <c r="M16" s="1009"/>
      <c r="N16" s="1009"/>
      <c r="O16" s="1009"/>
      <c r="P16" s="1009"/>
      <c r="Q16" s="1009"/>
      <c r="R16" s="1009"/>
      <c r="S16" s="1009"/>
      <c r="T16" s="1009"/>
      <c r="U16" s="1009"/>
      <c r="V16" s="1009"/>
      <c r="W16" s="1009"/>
      <c r="X16" s="1009"/>
      <c r="Y16" s="1009"/>
      <c r="Z16" s="1009"/>
    </row>
    <row r="17" spans="2:26" ht="13.15" customHeight="1" x14ac:dyDescent="0.2">
      <c r="B17" s="1009"/>
      <c r="C17" s="1009"/>
      <c r="D17" s="1009"/>
      <c r="E17" s="1009"/>
      <c r="F17" s="1009"/>
      <c r="G17" s="1009"/>
      <c r="H17" s="1009"/>
      <c r="I17" s="1009"/>
      <c r="J17" s="1009"/>
      <c r="K17" s="1009"/>
      <c r="L17" s="1009"/>
      <c r="M17" s="1009"/>
      <c r="N17" s="1009"/>
      <c r="O17" s="1009"/>
      <c r="P17" s="1009"/>
      <c r="Q17" s="1009"/>
      <c r="R17" s="1009"/>
      <c r="S17" s="1009"/>
      <c r="T17" s="1009"/>
      <c r="U17" s="1009"/>
      <c r="V17" s="1009"/>
      <c r="W17" s="1009"/>
      <c r="X17" s="1009"/>
      <c r="Y17" s="1009"/>
      <c r="Z17" s="1009"/>
    </row>
    <row r="18" spans="2:26" ht="15" customHeight="1" x14ac:dyDescent="0.2">
      <c r="B18" s="1009"/>
      <c r="C18" s="1009"/>
      <c r="D18" s="1009"/>
      <c r="E18" s="1009"/>
      <c r="F18" s="1009"/>
      <c r="G18" s="1009"/>
      <c r="H18" s="1009"/>
      <c r="I18" s="1009"/>
      <c r="J18" s="1009"/>
      <c r="K18" s="1009"/>
      <c r="L18" s="1009"/>
      <c r="M18" s="1009"/>
      <c r="N18" s="1009"/>
      <c r="O18" s="1009"/>
      <c r="P18" s="1009"/>
      <c r="Q18" s="1009"/>
      <c r="R18" s="1009"/>
      <c r="S18" s="1009"/>
      <c r="T18" s="1009"/>
      <c r="U18" s="1009"/>
      <c r="V18" s="1009"/>
      <c r="W18" s="1009"/>
      <c r="X18" s="1009"/>
      <c r="Y18" s="1009"/>
      <c r="Z18" s="1009"/>
    </row>
    <row r="19" spans="2:26" ht="15" customHeight="1" x14ac:dyDescent="0.2">
      <c r="B19" s="1009"/>
      <c r="C19" s="1009"/>
      <c r="D19" s="1009"/>
      <c r="E19" s="1009"/>
      <c r="F19" s="1009"/>
      <c r="G19" s="1009"/>
      <c r="H19" s="1009"/>
      <c r="I19" s="1009"/>
      <c r="J19" s="1009"/>
      <c r="K19" s="1009"/>
      <c r="L19" s="1009"/>
      <c r="M19" s="1009"/>
      <c r="N19" s="1009"/>
      <c r="O19" s="1009"/>
      <c r="P19" s="1009"/>
      <c r="Q19" s="1009"/>
      <c r="R19" s="1009"/>
      <c r="S19" s="1009"/>
      <c r="T19" s="1009"/>
      <c r="U19" s="1009"/>
      <c r="V19" s="1009"/>
      <c r="W19" s="1009"/>
      <c r="X19" s="1009"/>
      <c r="Y19" s="1009"/>
      <c r="Z19" s="1009"/>
    </row>
    <row r="20" spans="2:26" ht="15.6" customHeight="1" x14ac:dyDescent="0.2">
      <c r="B20" s="1009"/>
      <c r="C20" s="1009"/>
      <c r="D20" s="1009"/>
      <c r="E20" s="1009"/>
      <c r="F20" s="1009"/>
      <c r="G20" s="1009"/>
      <c r="H20" s="1009"/>
      <c r="I20" s="1009"/>
      <c r="J20" s="1009"/>
      <c r="K20" s="1009"/>
      <c r="L20" s="1009"/>
      <c r="M20" s="1009"/>
      <c r="N20" s="1009"/>
      <c r="O20" s="1009"/>
      <c r="P20" s="1009"/>
      <c r="Q20" s="1009"/>
      <c r="R20" s="1009"/>
      <c r="S20" s="1009"/>
      <c r="T20" s="1009"/>
      <c r="U20" s="1009"/>
      <c r="V20" s="1009"/>
      <c r="W20" s="1009"/>
      <c r="X20" s="1009"/>
      <c r="Y20" s="1009"/>
      <c r="Z20" s="1009"/>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B11:Z12"/>
    <mergeCell ref="B15:C20"/>
    <mergeCell ref="D15:Z20"/>
    <mergeCell ref="D27:F28"/>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6F81A-B008-43DC-90C1-67307E0FEE5A}">
  <sheetPr>
    <tabColor rgb="FFFF0000"/>
    <pageSetUpPr fitToPage="1"/>
  </sheetPr>
  <dimension ref="A1:AB102"/>
  <sheetViews>
    <sheetView showGridLines="0" view="pageBreakPreview" topLeftCell="A16" zoomScale="55" zoomScaleNormal="40" zoomScaleSheetLayoutView="55" workbookViewId="0">
      <selection activeCell="D14" sqref="D14:N19"/>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27"/>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27"/>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438</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438</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323</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B11:Z12"/>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3B24D-4393-4CA7-AC14-46482C73E7DC}">
  <sheetPr>
    <tabColor rgb="FF92D050"/>
    <pageSetUpPr fitToPage="1"/>
  </sheetPr>
  <dimension ref="A1:AE102"/>
  <sheetViews>
    <sheetView showGridLines="0" view="pageBreakPreview" topLeftCell="A9" zoomScale="55" zoomScaleNormal="40" zoomScaleSheetLayoutView="55" workbookViewId="0">
      <selection activeCell="D15" activeCellId="2" sqref="B11:Z12 B15:C20 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5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5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462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462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559"/>
      <c r="V13" s="981" t="s">
        <v>58</v>
      </c>
      <c r="W13" s="981"/>
      <c r="X13" s="559" t="s">
        <v>67</v>
      </c>
      <c r="Y13" s="981" t="s">
        <v>78</v>
      </c>
      <c r="Z13" s="981"/>
    </row>
    <row r="14" spans="1:28" ht="14.25" customHeight="1" x14ac:dyDescent="0.2">
      <c r="B14" s="950" t="s">
        <v>149</v>
      </c>
      <c r="C14" s="951"/>
      <c r="D14" s="956" t="s">
        <v>161</v>
      </c>
      <c r="E14" s="956"/>
      <c r="F14" s="956"/>
      <c r="G14" s="956"/>
      <c r="H14" s="956"/>
      <c r="I14" s="956"/>
      <c r="J14" s="956"/>
      <c r="K14" s="956"/>
      <c r="L14" s="956"/>
      <c r="M14" s="956"/>
      <c r="N14" s="956"/>
      <c r="P14" s="286"/>
      <c r="Q14" s="557"/>
      <c r="R14" s="557"/>
      <c r="S14" s="557"/>
      <c r="T14" s="557"/>
      <c r="U14" s="557"/>
      <c r="V14" s="957"/>
      <c r="W14" s="957"/>
      <c r="X14" s="965" t="s">
        <v>322</v>
      </c>
      <c r="Y14" s="957"/>
      <c r="Z14" s="957"/>
    </row>
    <row r="15" spans="1:28" ht="15" customHeight="1" x14ac:dyDescent="0.2">
      <c r="B15" s="952"/>
      <c r="C15" s="953"/>
      <c r="D15" s="956"/>
      <c r="E15" s="956"/>
      <c r="F15" s="956"/>
      <c r="G15" s="956"/>
      <c r="H15" s="956"/>
      <c r="I15" s="956"/>
      <c r="J15" s="956"/>
      <c r="K15" s="956"/>
      <c r="L15" s="956"/>
      <c r="M15" s="956"/>
      <c r="N15" s="956"/>
      <c r="O15" s="70"/>
      <c r="P15" s="287"/>
      <c r="Q15" s="557"/>
      <c r="R15" s="557"/>
      <c r="S15" s="968"/>
      <c r="T15" s="969"/>
      <c r="U15" s="558"/>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557"/>
      <c r="R16" s="557"/>
      <c r="S16" s="558"/>
      <c r="T16" s="558"/>
      <c r="U16" s="558"/>
      <c r="V16" s="970"/>
      <c r="W16" s="970"/>
      <c r="X16" s="966"/>
      <c r="Y16" s="957"/>
      <c r="Z16" s="957"/>
    </row>
    <row r="17" spans="2:26" ht="20.25" x14ac:dyDescent="0.3">
      <c r="B17" s="952"/>
      <c r="C17" s="953"/>
      <c r="D17" s="956"/>
      <c r="E17" s="956"/>
      <c r="F17" s="956"/>
      <c r="G17" s="956"/>
      <c r="H17" s="956"/>
      <c r="I17" s="956"/>
      <c r="J17" s="956"/>
      <c r="K17" s="956"/>
      <c r="L17" s="956"/>
      <c r="M17" s="956"/>
      <c r="N17" s="956"/>
      <c r="O17" s="70"/>
      <c r="P17" s="287"/>
      <c r="Q17" s="557"/>
      <c r="R17" s="557"/>
      <c r="S17" s="558"/>
      <c r="T17" s="558"/>
      <c r="U17" s="459" t="s">
        <v>465</v>
      </c>
      <c r="V17" s="982">
        <v>7.6</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557"/>
      <c r="R18" s="557"/>
      <c r="S18" s="558"/>
      <c r="T18" s="558"/>
      <c r="U18" s="558"/>
      <c r="V18" s="970"/>
      <c r="W18" s="970"/>
      <c r="X18" s="966"/>
      <c r="Y18" s="957"/>
      <c r="Z18" s="957"/>
    </row>
    <row r="19" spans="2:26" ht="15" customHeight="1" x14ac:dyDescent="0.2">
      <c r="B19" s="954"/>
      <c r="C19" s="955"/>
      <c r="D19" s="956"/>
      <c r="E19" s="956"/>
      <c r="F19" s="956"/>
      <c r="G19" s="956"/>
      <c r="H19" s="956"/>
      <c r="I19" s="956"/>
      <c r="J19" s="956"/>
      <c r="K19" s="956"/>
      <c r="L19" s="956"/>
      <c r="M19" s="956"/>
      <c r="N19" s="956"/>
      <c r="O19" s="70"/>
      <c r="P19" s="287"/>
      <c r="Q19" s="557"/>
      <c r="R19" s="557"/>
      <c r="S19" s="558"/>
      <c r="T19" s="558"/>
      <c r="U19" s="420"/>
      <c r="V19" s="968"/>
      <c r="W19" s="969"/>
      <c r="X19" s="966"/>
      <c r="Y19" s="984"/>
      <c r="Z19" s="984"/>
    </row>
    <row r="20" spans="2:26" ht="15.6" customHeight="1" x14ac:dyDescent="0.2">
      <c r="B20" s="231"/>
      <c r="C20" s="69"/>
      <c r="D20" s="68" t="s">
        <v>407</v>
      </c>
      <c r="E20" s="68"/>
      <c r="F20" s="68"/>
      <c r="G20" s="68"/>
      <c r="H20" s="83"/>
      <c r="I20" s="68"/>
      <c r="J20" s="68"/>
      <c r="K20" s="70"/>
      <c r="L20" s="70"/>
      <c r="M20" s="70"/>
      <c r="N20" s="214"/>
      <c r="O20" s="70"/>
      <c r="P20" s="287"/>
      <c r="Q20" s="557"/>
      <c r="R20" s="557"/>
      <c r="S20" s="557"/>
      <c r="T20" s="557"/>
      <c r="U20" s="557"/>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557"/>
      <c r="R21" s="557"/>
      <c r="S21" s="557"/>
      <c r="T21" s="557"/>
      <c r="U21" s="557"/>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557"/>
      <c r="R22" s="557"/>
      <c r="S22" s="557"/>
      <c r="T22" s="557"/>
      <c r="X22" s="966"/>
      <c r="Y22" s="421"/>
      <c r="Z22" s="421"/>
    </row>
    <row r="23" spans="2:26" ht="15" customHeight="1" x14ac:dyDescent="0.2">
      <c r="B23" s="213"/>
      <c r="C23" s="69"/>
      <c r="D23" s="68"/>
      <c r="E23" s="68"/>
      <c r="F23" s="68"/>
      <c r="G23" s="68"/>
      <c r="H23" s="83"/>
      <c r="I23" s="68"/>
      <c r="J23" s="68"/>
      <c r="K23" s="70"/>
      <c r="L23" s="70"/>
      <c r="M23" s="70"/>
      <c r="N23" s="214"/>
      <c r="O23" s="70"/>
      <c r="P23" s="287"/>
      <c r="Q23" s="557"/>
      <c r="R23" s="557"/>
      <c r="S23" s="557"/>
      <c r="T23" s="557"/>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557"/>
      <c r="R24" s="557"/>
      <c r="S24" s="557"/>
      <c r="T24" s="557"/>
      <c r="U24" s="557"/>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557"/>
      <c r="R25" s="557"/>
      <c r="S25" s="557"/>
      <c r="T25" s="557"/>
      <c r="U25" s="557"/>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557"/>
      <c r="R26" s="557"/>
      <c r="S26" s="557"/>
      <c r="T26" s="557"/>
      <c r="U26" s="557"/>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557"/>
      <c r="R27" s="557"/>
      <c r="S27" s="557"/>
      <c r="T27" s="557"/>
      <c r="U27" s="557"/>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557"/>
      <c r="R28" s="557"/>
      <c r="S28" s="557"/>
      <c r="T28" s="557"/>
      <c r="U28" s="557"/>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557"/>
      <c r="R29" s="557"/>
      <c r="S29" s="557"/>
      <c r="T29" s="557"/>
      <c r="U29" s="557"/>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557"/>
      <c r="R30" s="557"/>
      <c r="S30" s="557"/>
      <c r="T30" s="557"/>
      <c r="U30" s="557"/>
      <c r="V30" s="957"/>
      <c r="W30" s="957"/>
      <c r="X30" s="966"/>
      <c r="Y30" s="957"/>
      <c r="Z30" s="957"/>
    </row>
    <row r="31" spans="2:26" ht="13.9" customHeight="1" x14ac:dyDescent="0.2">
      <c r="B31" s="213"/>
      <c r="C31" s="69"/>
      <c r="D31" s="68"/>
      <c r="E31" s="68"/>
      <c r="F31" s="68"/>
      <c r="G31" s="68"/>
      <c r="H31" s="83"/>
      <c r="I31" s="68"/>
      <c r="J31" s="68"/>
      <c r="K31" s="70"/>
      <c r="L31" s="70"/>
      <c r="M31" s="70"/>
      <c r="N31" s="214"/>
      <c r="O31" s="70"/>
      <c r="P31" s="287"/>
      <c r="Q31" s="557"/>
      <c r="R31" s="557"/>
      <c r="S31" s="557"/>
      <c r="T31" s="557"/>
      <c r="U31" s="557"/>
      <c r="V31" s="957"/>
      <c r="W31" s="957"/>
      <c r="X31" s="966"/>
      <c r="Y31" s="957"/>
      <c r="Z31" s="957"/>
    </row>
    <row r="32" spans="2:26" ht="13.9" customHeight="1" x14ac:dyDescent="0.2">
      <c r="B32" s="213"/>
      <c r="C32" s="69"/>
      <c r="D32" s="68"/>
      <c r="E32" s="68"/>
      <c r="F32" s="68"/>
      <c r="G32" s="68"/>
      <c r="H32" s="83"/>
      <c r="I32" s="68"/>
      <c r="J32" s="68"/>
      <c r="K32" s="70"/>
      <c r="L32" s="70"/>
      <c r="M32" s="70"/>
      <c r="N32" s="214"/>
      <c r="O32" s="70"/>
      <c r="P32" s="287"/>
      <c r="Q32" s="557"/>
      <c r="R32" s="557"/>
      <c r="S32" s="557"/>
      <c r="T32" s="557"/>
      <c r="U32" s="557"/>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557"/>
      <c r="R33" s="557"/>
      <c r="S33" s="557"/>
      <c r="T33" s="557"/>
      <c r="U33" s="557"/>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557"/>
      <c r="R34" s="557"/>
      <c r="S34" s="557"/>
      <c r="T34" s="557"/>
      <c r="U34" s="557"/>
      <c r="V34" s="957"/>
      <c r="W34" s="957"/>
      <c r="X34" s="967"/>
      <c r="Y34" s="957"/>
      <c r="Z34" s="957"/>
    </row>
    <row r="35" spans="2:26" ht="18" x14ac:dyDescent="0.25">
      <c r="B35" s="213"/>
      <c r="C35" s="69"/>
      <c r="D35" s="68"/>
      <c r="E35" s="68"/>
      <c r="F35" s="68"/>
      <c r="G35" s="68"/>
      <c r="H35" s="83"/>
      <c r="I35" s="68"/>
      <c r="J35" s="68"/>
      <c r="K35" s="68"/>
      <c r="L35" s="68"/>
      <c r="M35" s="68"/>
      <c r="N35" s="215"/>
      <c r="P35" s="288"/>
      <c r="Q35" s="289"/>
      <c r="R35" s="290"/>
      <c r="S35" s="291"/>
      <c r="T35" s="292"/>
      <c r="U35" s="293" t="s">
        <v>76</v>
      </c>
      <c r="V35" s="958">
        <f>SUM(V17:W19)</f>
        <v>7.6</v>
      </c>
      <c r="W35" s="958"/>
      <c r="X35" s="294"/>
      <c r="Y35" s="959"/>
      <c r="Z35" s="960"/>
    </row>
    <row r="36" spans="2:26" x14ac:dyDescent="0.2">
      <c r="B36" s="213"/>
      <c r="C36" s="69"/>
      <c r="D36" s="68"/>
      <c r="E36" s="68"/>
      <c r="F36" s="68"/>
      <c r="G36" s="68"/>
      <c r="H36" s="83"/>
      <c r="I36" s="68"/>
      <c r="J36" s="68"/>
      <c r="K36" s="68"/>
      <c r="L36" s="68"/>
      <c r="M36" s="68"/>
      <c r="N36" s="215"/>
      <c r="P36" s="216"/>
      <c r="Z36" s="217"/>
    </row>
    <row r="37" spans="2:26"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999" t="s">
        <v>75</v>
      </c>
      <c r="Q39" s="999"/>
      <c r="R39" s="999"/>
      <c r="S39" s="999"/>
      <c r="T39" s="999"/>
      <c r="U39" s="999"/>
      <c r="V39" s="999"/>
      <c r="W39" s="999"/>
      <c r="X39" s="999"/>
      <c r="Y39" s="999"/>
      <c r="Z39" s="999"/>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31" x14ac:dyDescent="0.2">
      <c r="B65" s="213"/>
      <c r="C65" s="69"/>
      <c r="D65" s="68"/>
      <c r="E65" s="68"/>
      <c r="F65" s="68"/>
      <c r="G65" s="68"/>
      <c r="H65" s="83"/>
      <c r="I65" s="68"/>
      <c r="J65" s="68"/>
      <c r="K65" s="68"/>
      <c r="L65" s="68"/>
      <c r="M65" s="68"/>
      <c r="N65" s="215"/>
      <c r="P65" s="216"/>
      <c r="X65" s="84"/>
      <c r="Y65" s="84"/>
      <c r="Z65" s="217"/>
    </row>
    <row r="66" spans="2:31" x14ac:dyDescent="0.2">
      <c r="B66" s="213"/>
      <c r="C66" s="69"/>
      <c r="D66" s="68"/>
      <c r="E66" s="68"/>
      <c r="F66" s="68"/>
      <c r="G66" s="68"/>
      <c r="H66" s="83"/>
      <c r="I66" s="68"/>
      <c r="J66" s="68"/>
      <c r="K66" s="68"/>
      <c r="L66" s="68"/>
      <c r="M66" s="68"/>
      <c r="N66" s="215"/>
      <c r="P66" s="216"/>
      <c r="X66" s="84"/>
      <c r="Y66" s="84"/>
      <c r="Z66" s="217"/>
    </row>
    <row r="67" spans="2:31" x14ac:dyDescent="0.2">
      <c r="B67" s="213"/>
      <c r="C67" s="69"/>
      <c r="D67" s="68"/>
      <c r="E67" s="68"/>
      <c r="F67" s="68"/>
      <c r="G67" s="68"/>
      <c r="H67" s="83"/>
      <c r="I67" s="68"/>
      <c r="J67" s="68"/>
      <c r="K67" s="68"/>
      <c r="L67" s="68"/>
      <c r="M67" s="68"/>
      <c r="N67" s="215"/>
      <c r="P67" s="216"/>
      <c r="X67" s="84"/>
      <c r="Y67" s="84"/>
      <c r="Z67" s="217"/>
    </row>
    <row r="68" spans="2:31" x14ac:dyDescent="0.2">
      <c r="B68" s="213"/>
      <c r="C68" s="69"/>
      <c r="D68" s="68"/>
      <c r="E68" s="68"/>
      <c r="F68" s="68"/>
      <c r="G68" s="68"/>
      <c r="H68" s="83"/>
      <c r="I68" s="68"/>
      <c r="J68" s="68"/>
      <c r="K68" s="68"/>
      <c r="L68" s="68"/>
      <c r="M68" s="68"/>
      <c r="N68" s="215"/>
      <c r="P68" s="216"/>
      <c r="X68" s="84"/>
      <c r="Y68" s="84"/>
      <c r="Z68" s="217"/>
    </row>
    <row r="69" spans="2:31" x14ac:dyDescent="0.2">
      <c r="B69" s="213"/>
      <c r="C69" s="69"/>
      <c r="D69" s="68"/>
      <c r="E69" s="68"/>
      <c r="F69" s="68"/>
      <c r="G69" s="68"/>
      <c r="H69" s="83"/>
      <c r="I69" s="68"/>
      <c r="J69" s="68"/>
      <c r="K69" s="68"/>
      <c r="L69" s="68"/>
      <c r="M69" s="68"/>
      <c r="N69" s="215"/>
      <c r="P69" s="216"/>
      <c r="X69" s="84"/>
      <c r="Y69" s="84"/>
      <c r="Z69" s="217"/>
    </row>
    <row r="70" spans="2:31" x14ac:dyDescent="0.2">
      <c r="B70" s="213"/>
      <c r="C70" s="69"/>
      <c r="D70" s="68"/>
      <c r="E70" s="68"/>
      <c r="F70" s="68"/>
      <c r="G70" s="68"/>
      <c r="H70" s="83"/>
      <c r="I70" s="68"/>
      <c r="J70" s="68"/>
      <c r="K70" s="68"/>
      <c r="L70" s="68"/>
      <c r="M70" s="68"/>
      <c r="N70" s="215"/>
      <c r="P70" s="216"/>
      <c r="X70" s="84"/>
      <c r="Y70" s="84"/>
      <c r="Z70" s="217"/>
    </row>
    <row r="71" spans="2:31" x14ac:dyDescent="0.2">
      <c r="B71" s="213"/>
      <c r="C71" s="69"/>
      <c r="D71" s="68"/>
      <c r="E71" s="68"/>
      <c r="F71" s="68"/>
      <c r="G71" s="68"/>
      <c r="H71" s="83"/>
      <c r="I71" s="68"/>
      <c r="J71" s="68"/>
      <c r="K71" s="68"/>
      <c r="L71" s="68"/>
      <c r="M71" s="68"/>
      <c r="N71" s="215"/>
      <c r="P71" s="216"/>
      <c r="X71" s="84"/>
      <c r="Y71" s="84"/>
      <c r="Z71" s="217"/>
    </row>
    <row r="72" spans="2:31" x14ac:dyDescent="0.2">
      <c r="B72" s="213"/>
      <c r="C72" s="69"/>
      <c r="D72" s="68"/>
      <c r="E72" s="68"/>
      <c r="F72" s="68"/>
      <c r="G72" s="68"/>
      <c r="H72" s="83"/>
      <c r="I72" s="68"/>
      <c r="J72" s="68"/>
      <c r="K72" s="68"/>
      <c r="L72" s="68"/>
      <c r="M72" s="68"/>
      <c r="N72" s="215"/>
      <c r="P72" s="216"/>
      <c r="X72" s="84"/>
      <c r="Y72" s="84"/>
      <c r="Z72" s="217"/>
    </row>
    <row r="73" spans="2:31" x14ac:dyDescent="0.2">
      <c r="B73" s="213"/>
      <c r="C73" s="69"/>
      <c r="D73" s="68"/>
      <c r="E73" s="68"/>
      <c r="F73" s="68"/>
      <c r="G73" s="68"/>
      <c r="H73" s="83"/>
      <c r="I73" s="68"/>
      <c r="J73" s="68"/>
      <c r="K73" s="68"/>
      <c r="L73" s="68"/>
      <c r="M73" s="68"/>
      <c r="N73" s="215"/>
      <c r="P73" s="216"/>
      <c r="X73" s="84"/>
      <c r="Y73" s="84"/>
      <c r="Z73" s="217"/>
    </row>
    <row r="74" spans="2:31" x14ac:dyDescent="0.2">
      <c r="B74" s="213"/>
      <c r="C74" s="69"/>
      <c r="D74" s="68"/>
      <c r="E74" s="68"/>
      <c r="F74" s="68"/>
      <c r="G74" s="68"/>
      <c r="H74" s="83"/>
      <c r="I74" s="68"/>
      <c r="J74" s="68"/>
      <c r="K74" s="68"/>
      <c r="L74" s="68"/>
      <c r="M74" s="68"/>
      <c r="N74" s="215"/>
      <c r="P74" s="216"/>
      <c r="X74" s="84"/>
      <c r="Y74" s="84"/>
      <c r="Z74" s="217"/>
    </row>
    <row r="75" spans="2:31" x14ac:dyDescent="0.2">
      <c r="B75" s="213"/>
      <c r="C75" s="69"/>
      <c r="D75" s="68"/>
      <c r="E75" s="68"/>
      <c r="F75" s="68"/>
      <c r="G75" s="68"/>
      <c r="H75" s="83"/>
      <c r="I75" s="68"/>
      <c r="J75" s="68"/>
      <c r="K75" s="68"/>
      <c r="L75" s="68"/>
      <c r="M75" s="68"/>
      <c r="N75" s="215"/>
      <c r="P75" s="216"/>
      <c r="X75" s="84"/>
      <c r="Y75" s="84"/>
      <c r="Z75" s="217"/>
      <c r="AE75" s="369"/>
    </row>
    <row r="76" spans="2:31" x14ac:dyDescent="0.2">
      <c r="B76" s="213"/>
      <c r="C76" s="69"/>
      <c r="D76" s="68"/>
      <c r="E76" s="68"/>
      <c r="F76" s="68"/>
      <c r="G76" s="68"/>
      <c r="H76" s="83"/>
      <c r="I76" s="68"/>
      <c r="J76" s="68"/>
      <c r="K76" s="68"/>
      <c r="L76" s="68"/>
      <c r="M76" s="68"/>
      <c r="N76" s="215"/>
      <c r="P76" s="216"/>
      <c r="X76" s="84"/>
      <c r="Y76" s="84"/>
      <c r="Z76" s="217"/>
    </row>
    <row r="77" spans="2:31" x14ac:dyDescent="0.2">
      <c r="B77" s="213"/>
      <c r="C77" s="69"/>
      <c r="D77" s="68"/>
      <c r="E77" s="68"/>
      <c r="F77" s="68"/>
      <c r="G77" s="68"/>
      <c r="H77" s="83"/>
      <c r="I77" s="68"/>
      <c r="J77" s="68"/>
      <c r="K77" s="68"/>
      <c r="L77" s="68"/>
      <c r="M77" s="68"/>
      <c r="N77" s="215"/>
      <c r="P77" s="216"/>
      <c r="X77" s="84"/>
      <c r="Y77" s="84"/>
      <c r="Z77" s="217"/>
    </row>
    <row r="78" spans="2:31" x14ac:dyDescent="0.2">
      <c r="B78" s="213"/>
      <c r="C78" s="69"/>
      <c r="D78" s="68"/>
      <c r="E78" s="68"/>
      <c r="F78" s="68"/>
      <c r="G78" s="68"/>
      <c r="H78" s="83"/>
      <c r="I78" s="68"/>
      <c r="J78" s="68"/>
      <c r="K78" s="68"/>
      <c r="L78" s="68"/>
      <c r="M78" s="68"/>
      <c r="N78" s="215"/>
      <c r="P78" s="216"/>
      <c r="X78" s="84"/>
      <c r="Y78" s="84"/>
      <c r="Z78" s="217"/>
    </row>
    <row r="79" spans="2:31" x14ac:dyDescent="0.2">
      <c r="B79" s="213"/>
      <c r="C79" s="69"/>
      <c r="D79" s="68"/>
      <c r="E79" s="68"/>
      <c r="F79" s="68"/>
      <c r="G79" s="68"/>
      <c r="H79" s="83"/>
      <c r="I79" s="68"/>
      <c r="J79" s="68"/>
      <c r="K79" s="68"/>
      <c r="L79" s="68"/>
      <c r="M79" s="68"/>
      <c r="N79" s="215"/>
      <c r="P79" s="216"/>
      <c r="X79" s="84"/>
      <c r="Y79" s="84"/>
      <c r="Z79" s="217"/>
    </row>
    <row r="80" spans="2:31" x14ac:dyDescent="0.2">
      <c r="B80" s="213"/>
      <c r="C80" s="69"/>
      <c r="D80" s="68"/>
      <c r="E80" s="68"/>
      <c r="F80" s="68"/>
      <c r="G80" s="68"/>
      <c r="H80" s="83"/>
      <c r="I80" s="68"/>
      <c r="J80" s="68"/>
      <c r="K80" s="68"/>
      <c r="L80" s="68"/>
      <c r="M80" s="68"/>
      <c r="N80" s="215"/>
      <c r="P80" s="216"/>
      <c r="X80" s="84"/>
      <c r="Y80" s="84"/>
      <c r="Z80" s="217"/>
    </row>
    <row r="81" spans="2:26" x14ac:dyDescent="0.2">
      <c r="B81" s="213"/>
      <c r="C81" s="69"/>
      <c r="D81" s="68"/>
      <c r="E81" s="68"/>
      <c r="F81" s="68"/>
      <c r="G81" s="68"/>
      <c r="H81" s="83"/>
      <c r="I81" s="68"/>
      <c r="J81" s="68"/>
      <c r="K81" s="68"/>
      <c r="L81" s="68"/>
      <c r="M81" s="68"/>
      <c r="N81" s="215"/>
      <c r="P81" s="216"/>
      <c r="X81" s="84"/>
      <c r="Y81" s="84"/>
      <c r="Z81" s="217"/>
    </row>
    <row r="82" spans="2:26" x14ac:dyDescent="0.2">
      <c r="B82" s="213"/>
      <c r="C82" s="69"/>
      <c r="D82" s="68"/>
      <c r="E82" s="68"/>
      <c r="F82" s="68"/>
      <c r="G82" s="68"/>
      <c r="H82" s="83"/>
      <c r="I82" s="68"/>
      <c r="J82" s="68"/>
      <c r="K82" s="68"/>
      <c r="L82" s="68"/>
      <c r="M82" s="68"/>
      <c r="N82" s="215"/>
      <c r="P82" s="216"/>
      <c r="X82" s="84"/>
      <c r="Y82" s="84"/>
      <c r="Z82" s="217"/>
    </row>
    <row r="83" spans="2:26" x14ac:dyDescent="0.2">
      <c r="B83" s="213"/>
      <c r="C83" s="69"/>
      <c r="D83" s="68"/>
      <c r="E83" s="68"/>
      <c r="F83" s="68"/>
      <c r="G83" s="68"/>
      <c r="H83" s="83"/>
      <c r="I83" s="68"/>
      <c r="J83" s="68"/>
      <c r="K83" s="68"/>
      <c r="L83" s="68"/>
      <c r="M83" s="68"/>
      <c r="N83" s="215"/>
      <c r="P83" s="216"/>
      <c r="T83" s="998"/>
      <c r="U83" s="964"/>
      <c r="X83" s="84"/>
      <c r="Y83" s="84"/>
      <c r="Z83" s="217"/>
    </row>
    <row r="84" spans="2:26" x14ac:dyDescent="0.2">
      <c r="B84" s="213"/>
      <c r="C84" s="69"/>
      <c r="D84" s="68"/>
      <c r="E84" s="68"/>
      <c r="F84" s="68"/>
      <c r="G84" s="68"/>
      <c r="H84" s="83"/>
      <c r="I84" s="68"/>
      <c r="J84" s="68"/>
      <c r="K84" s="68"/>
      <c r="L84" s="68"/>
      <c r="M84" s="68"/>
      <c r="N84" s="215"/>
      <c r="P84" s="216"/>
      <c r="T84" s="964"/>
      <c r="U84" s="964"/>
      <c r="X84" s="84"/>
      <c r="Y84" s="84"/>
      <c r="Z84" s="217"/>
    </row>
    <row r="85" spans="2:26" x14ac:dyDescent="0.2">
      <c r="B85" s="213"/>
      <c r="C85" s="69"/>
      <c r="D85" s="68"/>
      <c r="E85" s="68"/>
      <c r="F85" s="68"/>
      <c r="G85" s="68"/>
      <c r="H85" s="83"/>
      <c r="I85" s="68"/>
      <c r="J85" s="68"/>
      <c r="K85" s="68"/>
      <c r="L85" s="68"/>
      <c r="M85" s="68"/>
      <c r="N85" s="215"/>
      <c r="P85" s="216"/>
      <c r="X85" s="84"/>
      <c r="Y85" s="84"/>
      <c r="Z85" s="217"/>
    </row>
    <row r="86" spans="2:26" x14ac:dyDescent="0.2">
      <c r="B86" s="213"/>
      <c r="C86" s="69"/>
      <c r="D86" s="68"/>
      <c r="E86" s="68"/>
      <c r="F86" s="68"/>
      <c r="G86" s="68"/>
      <c r="H86" s="83"/>
      <c r="I86" s="68"/>
      <c r="J86" s="68"/>
      <c r="K86" s="68"/>
      <c r="L86" s="68"/>
      <c r="M86" s="68"/>
      <c r="N86" s="215"/>
      <c r="P86" s="216"/>
      <c r="X86" s="84"/>
      <c r="Y86" s="84"/>
      <c r="Z86" s="217"/>
    </row>
    <row r="87" spans="2:26" ht="16.5" customHeight="1" x14ac:dyDescent="0.25">
      <c r="B87" s="213"/>
      <c r="C87" s="69"/>
      <c r="D87" s="68"/>
      <c r="E87" s="68"/>
      <c r="F87" s="68"/>
      <c r="G87" s="68"/>
      <c r="H87" s="83"/>
      <c r="I87" s="68"/>
      <c r="J87" s="68"/>
      <c r="K87" s="68"/>
      <c r="L87" s="68"/>
      <c r="M87" s="68"/>
      <c r="N87" s="215"/>
      <c r="P87" s="216"/>
      <c r="S87" s="374"/>
      <c r="T87" s="374"/>
      <c r="X87" s="84"/>
      <c r="Y87" s="84"/>
      <c r="Z87" s="217"/>
    </row>
    <row r="88" spans="2:26" ht="12.75" customHeight="1" x14ac:dyDescent="0.25">
      <c r="B88" s="216"/>
      <c r="N88" s="217"/>
      <c r="P88" s="216"/>
      <c r="S88" s="374"/>
      <c r="T88" s="374"/>
      <c r="X88" s="82"/>
      <c r="Y88" s="85"/>
      <c r="Z88" s="217"/>
    </row>
    <row r="89" spans="2:26" ht="12.75" customHeight="1" x14ac:dyDescent="0.2">
      <c r="B89" s="218"/>
      <c r="C89" s="219"/>
      <c r="D89" s="219"/>
      <c r="E89" s="219"/>
      <c r="F89" s="219"/>
      <c r="G89" s="219"/>
      <c r="H89" s="219"/>
      <c r="I89" s="219"/>
      <c r="J89" s="219"/>
      <c r="K89" s="219"/>
      <c r="L89" s="219"/>
      <c r="M89" s="219"/>
      <c r="N89" s="220"/>
      <c r="P89" s="218"/>
      <c r="Q89" s="219"/>
      <c r="R89" s="219"/>
      <c r="S89" s="219"/>
      <c r="T89" s="219"/>
      <c r="U89" s="219"/>
      <c r="V89" s="219"/>
      <c r="W89" s="219"/>
      <c r="X89" s="219"/>
      <c r="Y89" s="219"/>
      <c r="Z89" s="220"/>
    </row>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80">
    <mergeCell ref="B11:N11"/>
    <mergeCell ref="P11:Z11"/>
    <mergeCell ref="B13:C13"/>
    <mergeCell ref="D13:N13"/>
    <mergeCell ref="V13:W13"/>
    <mergeCell ref="Y13:Z13"/>
    <mergeCell ref="Y16:Z16"/>
    <mergeCell ref="V23:W23"/>
    <mergeCell ref="Y23:Z23"/>
    <mergeCell ref="V17:W17"/>
    <mergeCell ref="Y17:Z17"/>
    <mergeCell ref="V18:W18"/>
    <mergeCell ref="Y18:Z18"/>
    <mergeCell ref="V19:W19"/>
    <mergeCell ref="Y19:Z19"/>
    <mergeCell ref="V20:W20"/>
    <mergeCell ref="Y20:Z20"/>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V26:W26"/>
    <mergeCell ref="Y26:Z26"/>
    <mergeCell ref="V27:W27"/>
    <mergeCell ref="Y27:Z27"/>
    <mergeCell ref="V28:W28"/>
    <mergeCell ref="Y28:Z28"/>
    <mergeCell ref="V29:W29"/>
    <mergeCell ref="Y29:Z29"/>
    <mergeCell ref="V30:W30"/>
    <mergeCell ref="Y30:Z30"/>
    <mergeCell ref="V31:W31"/>
    <mergeCell ref="Y31:Z31"/>
    <mergeCell ref="V32:W32"/>
    <mergeCell ref="Y32:Z32"/>
    <mergeCell ref="V33:W33"/>
    <mergeCell ref="Y33:Z33"/>
    <mergeCell ref="V34:W34"/>
    <mergeCell ref="Y34:Z34"/>
    <mergeCell ref="V35:W35"/>
    <mergeCell ref="Y35:Z35"/>
    <mergeCell ref="P39:Z39"/>
    <mergeCell ref="T83:U84"/>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A605D-BC6E-4C93-814D-1EB4A00D807B}">
  <sheetPr>
    <tabColor rgb="FF92D050"/>
    <pageSetUpPr fitToPage="1"/>
  </sheetPr>
  <dimension ref="A1:AB102"/>
  <sheetViews>
    <sheetView showGridLines="0" view="pageBreakPreview" topLeftCell="E29" zoomScale="55" zoomScaleNormal="40" zoomScaleSheetLayoutView="55" workbookViewId="0">
      <selection activeCell="D15" activeCellId="2" sqref="B11:Z12 B15:C20 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5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5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462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462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c r="B15" s="1009"/>
      <c r="C15" s="1009"/>
      <c r="D15" s="1009"/>
      <c r="E15" s="1009"/>
      <c r="F15" s="1009"/>
      <c r="G15" s="1009"/>
      <c r="H15" s="1009"/>
      <c r="I15" s="1009"/>
      <c r="J15" s="1009"/>
      <c r="K15" s="1009"/>
      <c r="L15" s="1009"/>
      <c r="M15" s="1009"/>
      <c r="N15" s="1009"/>
      <c r="O15" s="1009"/>
      <c r="P15" s="1009"/>
      <c r="Q15" s="1009"/>
      <c r="R15" s="1009"/>
      <c r="S15" s="1009"/>
      <c r="T15" s="1009"/>
      <c r="U15" s="1009"/>
      <c r="V15" s="1009"/>
      <c r="W15" s="1009"/>
      <c r="X15" s="1009"/>
      <c r="Y15" s="1009"/>
      <c r="Z15" s="1009"/>
    </row>
    <row r="16" spans="1:28" ht="15" customHeight="1" x14ac:dyDescent="0.2">
      <c r="B16" s="1009"/>
      <c r="C16" s="1009"/>
      <c r="D16" s="1009"/>
      <c r="E16" s="1009"/>
      <c r="F16" s="1009"/>
      <c r="G16" s="1009"/>
      <c r="H16" s="1009"/>
      <c r="I16" s="1009"/>
      <c r="J16" s="1009"/>
      <c r="K16" s="1009"/>
      <c r="L16" s="1009"/>
      <c r="M16" s="1009"/>
      <c r="N16" s="1009"/>
      <c r="O16" s="1009"/>
      <c r="P16" s="1009"/>
      <c r="Q16" s="1009"/>
      <c r="R16" s="1009"/>
      <c r="S16" s="1009"/>
      <c r="T16" s="1009"/>
      <c r="U16" s="1009"/>
      <c r="V16" s="1009"/>
      <c r="W16" s="1009"/>
      <c r="X16" s="1009"/>
      <c r="Y16" s="1009"/>
      <c r="Z16" s="1009"/>
    </row>
    <row r="17" spans="2:26" ht="13.15" customHeight="1" x14ac:dyDescent="0.2">
      <c r="B17" s="1009"/>
      <c r="C17" s="1009"/>
      <c r="D17" s="1009"/>
      <c r="E17" s="1009"/>
      <c r="F17" s="1009"/>
      <c r="G17" s="1009"/>
      <c r="H17" s="1009"/>
      <c r="I17" s="1009"/>
      <c r="J17" s="1009"/>
      <c r="K17" s="1009"/>
      <c r="L17" s="1009"/>
      <c r="M17" s="1009"/>
      <c r="N17" s="1009"/>
      <c r="O17" s="1009"/>
      <c r="P17" s="1009"/>
      <c r="Q17" s="1009"/>
      <c r="R17" s="1009"/>
      <c r="S17" s="1009"/>
      <c r="T17" s="1009"/>
      <c r="U17" s="1009"/>
      <c r="V17" s="1009"/>
      <c r="W17" s="1009"/>
      <c r="X17" s="1009"/>
      <c r="Y17" s="1009"/>
      <c r="Z17" s="1009"/>
    </row>
    <row r="18" spans="2:26" ht="15" customHeight="1" x14ac:dyDescent="0.2">
      <c r="B18" s="1009"/>
      <c r="C18" s="1009"/>
      <c r="D18" s="1009"/>
      <c r="E18" s="1009"/>
      <c r="F18" s="1009"/>
      <c r="G18" s="1009"/>
      <c r="H18" s="1009"/>
      <c r="I18" s="1009"/>
      <c r="J18" s="1009"/>
      <c r="K18" s="1009"/>
      <c r="L18" s="1009"/>
      <c r="M18" s="1009"/>
      <c r="N18" s="1009"/>
      <c r="O18" s="1009"/>
      <c r="P18" s="1009"/>
      <c r="Q18" s="1009"/>
      <c r="R18" s="1009"/>
      <c r="S18" s="1009"/>
      <c r="T18" s="1009"/>
      <c r="U18" s="1009"/>
      <c r="V18" s="1009"/>
      <c r="W18" s="1009"/>
      <c r="X18" s="1009"/>
      <c r="Y18" s="1009"/>
      <c r="Z18" s="1009"/>
    </row>
    <row r="19" spans="2:26" ht="15" customHeight="1" x14ac:dyDescent="0.2">
      <c r="B19" s="1009"/>
      <c r="C19" s="1009"/>
      <c r="D19" s="1009"/>
      <c r="E19" s="1009"/>
      <c r="F19" s="1009"/>
      <c r="G19" s="1009"/>
      <c r="H19" s="1009"/>
      <c r="I19" s="1009"/>
      <c r="J19" s="1009"/>
      <c r="K19" s="1009"/>
      <c r="L19" s="1009"/>
      <c r="M19" s="1009"/>
      <c r="N19" s="1009"/>
      <c r="O19" s="1009"/>
      <c r="P19" s="1009"/>
      <c r="Q19" s="1009"/>
      <c r="R19" s="1009"/>
      <c r="S19" s="1009"/>
      <c r="T19" s="1009"/>
      <c r="U19" s="1009"/>
      <c r="V19" s="1009"/>
      <c r="W19" s="1009"/>
      <c r="X19" s="1009"/>
      <c r="Y19" s="1009"/>
      <c r="Z19" s="1009"/>
    </row>
    <row r="20" spans="2:26" ht="15.6" customHeight="1" x14ac:dyDescent="0.2">
      <c r="B20" s="1009"/>
      <c r="C20" s="1009"/>
      <c r="D20" s="1009"/>
      <c r="E20" s="1009"/>
      <c r="F20" s="1009"/>
      <c r="G20" s="1009"/>
      <c r="H20" s="1009"/>
      <c r="I20" s="1009"/>
      <c r="J20" s="1009"/>
      <c r="K20" s="1009"/>
      <c r="L20" s="1009"/>
      <c r="M20" s="1009"/>
      <c r="N20" s="1009"/>
      <c r="O20" s="1009"/>
      <c r="P20" s="1009"/>
      <c r="Q20" s="1009"/>
      <c r="R20" s="1009"/>
      <c r="S20" s="1009"/>
      <c r="T20" s="1009"/>
      <c r="U20" s="1009"/>
      <c r="V20" s="1009"/>
      <c r="W20" s="1009"/>
      <c r="X20" s="1009"/>
      <c r="Y20" s="1009"/>
      <c r="Z20" s="1009"/>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B11:Z12"/>
    <mergeCell ref="B15:C20"/>
    <mergeCell ref="D15:Z20"/>
    <mergeCell ref="D27:F28"/>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9779A-C2D4-461B-9252-0A4CF880F9FE}">
  <sheetPr>
    <tabColor rgb="FF92D050"/>
    <pageSetUpPr fitToPage="1"/>
  </sheetPr>
  <dimension ref="A1:AB102"/>
  <sheetViews>
    <sheetView showGridLines="0" view="pageBreakPreview" topLeftCell="A61" zoomScale="55" zoomScaleNormal="40" zoomScaleSheetLayoutView="55" workbookViewId="0">
      <selection activeCell="D15" activeCellId="2" sqref="B11:Z12 B15:C20 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5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5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462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462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c r="B15" s="1009"/>
      <c r="C15" s="1009"/>
      <c r="D15" s="1009"/>
      <c r="E15" s="1009"/>
      <c r="F15" s="1009"/>
      <c r="G15" s="1009"/>
      <c r="H15" s="1009"/>
      <c r="I15" s="1009"/>
      <c r="J15" s="1009"/>
      <c r="K15" s="1009"/>
      <c r="L15" s="1009"/>
      <c r="M15" s="1009"/>
      <c r="N15" s="1009"/>
      <c r="O15" s="1009"/>
      <c r="P15" s="1009"/>
      <c r="Q15" s="1009"/>
      <c r="R15" s="1009"/>
      <c r="S15" s="1009"/>
      <c r="T15" s="1009"/>
      <c r="U15" s="1009"/>
      <c r="V15" s="1009"/>
      <c r="W15" s="1009"/>
      <c r="X15" s="1009"/>
      <c r="Y15" s="1009"/>
      <c r="Z15" s="1009"/>
    </row>
    <row r="16" spans="1:28" ht="15" customHeight="1" x14ac:dyDescent="0.2">
      <c r="B16" s="1009"/>
      <c r="C16" s="1009"/>
      <c r="D16" s="1009"/>
      <c r="E16" s="1009"/>
      <c r="F16" s="1009"/>
      <c r="G16" s="1009"/>
      <c r="H16" s="1009"/>
      <c r="I16" s="1009"/>
      <c r="J16" s="1009"/>
      <c r="K16" s="1009"/>
      <c r="L16" s="1009"/>
      <c r="M16" s="1009"/>
      <c r="N16" s="1009"/>
      <c r="O16" s="1009"/>
      <c r="P16" s="1009"/>
      <c r="Q16" s="1009"/>
      <c r="R16" s="1009"/>
      <c r="S16" s="1009"/>
      <c r="T16" s="1009"/>
      <c r="U16" s="1009"/>
      <c r="V16" s="1009"/>
      <c r="W16" s="1009"/>
      <c r="X16" s="1009"/>
      <c r="Y16" s="1009"/>
      <c r="Z16" s="1009"/>
    </row>
    <row r="17" spans="2:26" ht="13.15" customHeight="1" x14ac:dyDescent="0.2">
      <c r="B17" s="1009"/>
      <c r="C17" s="1009"/>
      <c r="D17" s="1009"/>
      <c r="E17" s="1009"/>
      <c r="F17" s="1009"/>
      <c r="G17" s="1009"/>
      <c r="H17" s="1009"/>
      <c r="I17" s="1009"/>
      <c r="J17" s="1009"/>
      <c r="K17" s="1009"/>
      <c r="L17" s="1009"/>
      <c r="M17" s="1009"/>
      <c r="N17" s="1009"/>
      <c r="O17" s="1009"/>
      <c r="P17" s="1009"/>
      <c r="Q17" s="1009"/>
      <c r="R17" s="1009"/>
      <c r="S17" s="1009"/>
      <c r="T17" s="1009"/>
      <c r="U17" s="1009"/>
      <c r="V17" s="1009"/>
      <c r="W17" s="1009"/>
      <c r="X17" s="1009"/>
      <c r="Y17" s="1009"/>
      <c r="Z17" s="1009"/>
    </row>
    <row r="18" spans="2:26" ht="15" customHeight="1" x14ac:dyDescent="0.2">
      <c r="B18" s="1009"/>
      <c r="C18" s="1009"/>
      <c r="D18" s="1009"/>
      <c r="E18" s="1009"/>
      <c r="F18" s="1009"/>
      <c r="G18" s="1009"/>
      <c r="H18" s="1009"/>
      <c r="I18" s="1009"/>
      <c r="J18" s="1009"/>
      <c r="K18" s="1009"/>
      <c r="L18" s="1009"/>
      <c r="M18" s="1009"/>
      <c r="N18" s="1009"/>
      <c r="O18" s="1009"/>
      <c r="P18" s="1009"/>
      <c r="Q18" s="1009"/>
      <c r="R18" s="1009"/>
      <c r="S18" s="1009"/>
      <c r="T18" s="1009"/>
      <c r="U18" s="1009"/>
      <c r="V18" s="1009"/>
      <c r="W18" s="1009"/>
      <c r="X18" s="1009"/>
      <c r="Y18" s="1009"/>
      <c r="Z18" s="1009"/>
    </row>
    <row r="19" spans="2:26" ht="15" customHeight="1" x14ac:dyDescent="0.2">
      <c r="B19" s="1009"/>
      <c r="C19" s="1009"/>
      <c r="D19" s="1009"/>
      <c r="E19" s="1009"/>
      <c r="F19" s="1009"/>
      <c r="G19" s="1009"/>
      <c r="H19" s="1009"/>
      <c r="I19" s="1009"/>
      <c r="J19" s="1009"/>
      <c r="K19" s="1009"/>
      <c r="L19" s="1009"/>
      <c r="M19" s="1009"/>
      <c r="N19" s="1009"/>
      <c r="O19" s="1009"/>
      <c r="P19" s="1009"/>
      <c r="Q19" s="1009"/>
      <c r="R19" s="1009"/>
      <c r="S19" s="1009"/>
      <c r="T19" s="1009"/>
      <c r="U19" s="1009"/>
      <c r="V19" s="1009"/>
      <c r="W19" s="1009"/>
      <c r="X19" s="1009"/>
      <c r="Y19" s="1009"/>
      <c r="Z19" s="1009"/>
    </row>
    <row r="20" spans="2:26" ht="15.6" customHeight="1" x14ac:dyDescent="0.2">
      <c r="B20" s="1009"/>
      <c r="C20" s="1009"/>
      <c r="D20" s="1009"/>
      <c r="E20" s="1009"/>
      <c r="F20" s="1009"/>
      <c r="G20" s="1009"/>
      <c r="H20" s="1009"/>
      <c r="I20" s="1009"/>
      <c r="J20" s="1009"/>
      <c r="K20" s="1009"/>
      <c r="L20" s="1009"/>
      <c r="M20" s="1009"/>
      <c r="N20" s="1009"/>
      <c r="O20" s="1009"/>
      <c r="P20" s="1009"/>
      <c r="Q20" s="1009"/>
      <c r="R20" s="1009"/>
      <c r="S20" s="1009"/>
      <c r="T20" s="1009"/>
      <c r="U20" s="1009"/>
      <c r="V20" s="1009"/>
      <c r="W20" s="1009"/>
      <c r="X20" s="1009"/>
      <c r="Y20" s="1009"/>
      <c r="Z20" s="1009"/>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B11:Z12"/>
    <mergeCell ref="B15:C20"/>
    <mergeCell ref="D15:Z20"/>
    <mergeCell ref="D27:F28"/>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5505D-A189-4156-9927-5ED244233E7D}">
  <sheetPr>
    <tabColor rgb="FF92D050"/>
    <pageSetUpPr fitToPage="1"/>
  </sheetPr>
  <dimension ref="A1:AB102"/>
  <sheetViews>
    <sheetView showGridLines="0" view="pageBreakPreview" topLeftCell="A25" zoomScale="55" zoomScaleNormal="40" zoomScaleSheetLayoutView="55" workbookViewId="0">
      <selection activeCell="D15" activeCellId="2" sqref="B11:Z12 B15:C20 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5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5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462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462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323</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1008"/>
      <c r="D12" s="1008"/>
      <c r="E12" s="1008"/>
      <c r="F12" s="1008"/>
      <c r="G12" s="1008"/>
      <c r="H12" s="1008"/>
      <c r="I12" s="1008"/>
      <c r="J12" s="1008"/>
      <c r="K12" s="1008"/>
      <c r="L12" s="1008"/>
      <c r="M12" s="1008"/>
      <c r="N12" s="1008"/>
      <c r="O12" s="1008"/>
      <c r="P12" s="1008"/>
      <c r="Q12" s="1008"/>
      <c r="R12" s="1008"/>
      <c r="S12" s="1008"/>
      <c r="T12" s="1008"/>
      <c r="U12" s="1008"/>
      <c r="V12" s="1008"/>
      <c r="W12" s="1008"/>
      <c r="X12" s="1008"/>
      <c r="Y12" s="1008"/>
      <c r="Z12" s="991"/>
    </row>
    <row r="13" spans="1:28" ht="17.25" customHeight="1" x14ac:dyDescent="0.2"/>
    <row r="14" spans="1:28" ht="14.25" customHeight="1" x14ac:dyDescent="0.2"/>
    <row r="15" spans="1:28" ht="15" customHeight="1" x14ac:dyDescent="0.2">
      <c r="E15" s="65">
        <v>0</v>
      </c>
    </row>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B11:Z12"/>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6C405-8034-4B7F-9C25-C2690D9900C8}">
  <sheetPr>
    <tabColor rgb="FF92D050"/>
    <pageSetUpPr fitToPage="1"/>
  </sheetPr>
  <dimension ref="A1:AB90"/>
  <sheetViews>
    <sheetView showGridLines="0" view="pageBreakPreview" zoomScale="55" zoomScaleNormal="40" zoomScaleSheetLayoutView="55" workbookViewId="0">
      <selection activeCell="G20" activeCellId="2" sqref="F12 C20 G20"/>
    </sheetView>
  </sheetViews>
  <sheetFormatPr baseColWidth="10" defaultColWidth="11.42578125" defaultRowHeight="12.75" x14ac:dyDescent="0.2"/>
  <cols>
    <col min="1" max="1" width="5.140625" style="65" customWidth="1"/>
    <col min="2" max="8" width="11.42578125" style="65"/>
    <col min="9" max="9" width="11.42578125" style="65" customWidth="1"/>
    <col min="10" max="14" width="11.42578125" style="65"/>
    <col min="15" max="15" width="4.7109375" style="65" customWidth="1"/>
    <col min="16" max="16" width="16.42578125" style="65" customWidth="1"/>
    <col min="17" max="17" width="21.5703125" style="65" customWidth="1"/>
    <col min="18" max="18" width="22.85546875" style="65" customWidth="1"/>
    <col min="19" max="19" width="17.7109375" style="65" customWidth="1"/>
    <col min="20" max="20" width="19.7109375" style="65" customWidth="1"/>
    <col min="21" max="21" width="27.7109375"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5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5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438</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438</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304">
        <f>'03 Desglose'!BX8</f>
        <v>45958</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559"/>
      <c r="V13" s="981" t="s">
        <v>58</v>
      </c>
      <c r="W13" s="981"/>
      <c r="X13" s="559" t="s">
        <v>67</v>
      </c>
      <c r="Y13" s="981" t="s">
        <v>78</v>
      </c>
      <c r="Z13" s="981"/>
    </row>
    <row r="14" spans="1:28" ht="14.25" customHeight="1" x14ac:dyDescent="0.2">
      <c r="B14" s="950" t="s">
        <v>181</v>
      </c>
      <c r="C14" s="951"/>
      <c r="D14" s="956" t="s">
        <v>384</v>
      </c>
      <c r="E14" s="956"/>
      <c r="F14" s="956"/>
      <c r="G14" s="956"/>
      <c r="H14" s="956"/>
      <c r="I14" s="956"/>
      <c r="J14" s="956"/>
      <c r="K14" s="956"/>
      <c r="L14" s="956"/>
      <c r="M14" s="956"/>
      <c r="N14" s="956"/>
      <c r="P14" s="286"/>
      <c r="Q14" s="557"/>
      <c r="R14" s="557"/>
      <c r="S14" s="557"/>
      <c r="T14" s="557"/>
      <c r="U14" s="557"/>
      <c r="V14" s="957"/>
      <c r="W14" s="957"/>
      <c r="X14" s="965" t="s">
        <v>63</v>
      </c>
      <c r="Y14" s="957"/>
      <c r="Z14" s="957"/>
    </row>
    <row r="15" spans="1:28" ht="19.899999999999999" customHeight="1" x14ac:dyDescent="0.2">
      <c r="B15" s="952"/>
      <c r="C15" s="953"/>
      <c r="D15" s="956"/>
      <c r="E15" s="956"/>
      <c r="F15" s="956"/>
      <c r="G15" s="956"/>
      <c r="H15" s="956"/>
      <c r="I15" s="956"/>
      <c r="J15" s="956"/>
      <c r="K15" s="956"/>
      <c r="L15" s="956"/>
      <c r="M15" s="956"/>
      <c r="N15" s="956"/>
      <c r="O15" s="70"/>
      <c r="P15" s="287"/>
      <c r="Q15" s="557"/>
      <c r="R15" s="557"/>
      <c r="S15" s="968"/>
      <c r="T15" s="969"/>
      <c r="U15" s="558"/>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557"/>
      <c r="R16" s="557"/>
      <c r="S16" s="558"/>
      <c r="T16" s="558"/>
      <c r="U16" s="558"/>
      <c r="V16" s="970"/>
      <c r="W16" s="970"/>
      <c r="X16" s="966"/>
      <c r="Y16" s="957"/>
      <c r="Z16" s="957"/>
    </row>
    <row r="17" spans="2:26" ht="21" customHeight="1" x14ac:dyDescent="0.3">
      <c r="B17" s="952"/>
      <c r="C17" s="953"/>
      <c r="D17" s="956"/>
      <c r="E17" s="956"/>
      <c r="F17" s="956"/>
      <c r="G17" s="956"/>
      <c r="H17" s="956"/>
      <c r="I17" s="956"/>
      <c r="J17" s="956"/>
      <c r="K17" s="956"/>
      <c r="L17" s="956"/>
      <c r="M17" s="956"/>
      <c r="N17" s="956"/>
      <c r="O17" s="70"/>
      <c r="P17" s="287"/>
      <c r="Q17" s="557"/>
      <c r="R17" s="557"/>
      <c r="S17" s="944" t="s">
        <v>376</v>
      </c>
      <c r="T17" s="945"/>
      <c r="U17" s="459" t="s">
        <v>360</v>
      </c>
      <c r="V17" s="982">
        <v>89.47</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557"/>
      <c r="R18" s="557"/>
      <c r="S18" s="558"/>
      <c r="T18" s="558"/>
      <c r="U18" s="558"/>
      <c r="V18" s="970"/>
      <c r="W18" s="970"/>
      <c r="X18" s="966"/>
      <c r="Y18" s="957"/>
      <c r="Z18" s="957"/>
    </row>
    <row r="19" spans="2:26" ht="19.149999999999999" customHeight="1" x14ac:dyDescent="0.3">
      <c r="B19" s="954"/>
      <c r="C19" s="955"/>
      <c r="D19" s="956"/>
      <c r="E19" s="956"/>
      <c r="F19" s="956"/>
      <c r="G19" s="956"/>
      <c r="H19" s="956"/>
      <c r="I19" s="956"/>
      <c r="J19" s="956"/>
      <c r="K19" s="956"/>
      <c r="L19" s="956"/>
      <c r="M19" s="956"/>
      <c r="N19" s="956"/>
      <c r="O19" s="70"/>
      <c r="P19" s="287"/>
      <c r="Q19" s="557"/>
      <c r="R19" s="557"/>
      <c r="S19" s="944"/>
      <c r="T19" s="945"/>
      <c r="U19" s="459"/>
      <c r="V19" s="982"/>
      <c r="W19" s="982"/>
      <c r="X19" s="966"/>
      <c r="Y19" s="1127"/>
      <c r="Z19" s="1127"/>
    </row>
    <row r="20" spans="2:26" ht="15.6" customHeight="1" x14ac:dyDescent="0.2">
      <c r="B20" s="231"/>
      <c r="C20" s="69"/>
      <c r="D20" s="68"/>
      <c r="E20" s="68"/>
      <c r="F20" s="68"/>
      <c r="G20" s="68"/>
      <c r="H20" s="83"/>
      <c r="I20" s="68"/>
      <c r="J20" s="68"/>
      <c r="K20" s="70"/>
      <c r="L20" s="70"/>
      <c r="M20" s="70"/>
      <c r="N20" s="214"/>
      <c r="O20" s="70"/>
      <c r="P20" s="287"/>
      <c r="Q20" s="557"/>
      <c r="R20" s="557"/>
      <c r="S20" s="557"/>
      <c r="T20" s="557"/>
      <c r="U20" s="557"/>
      <c r="V20" s="957"/>
      <c r="W20" s="957"/>
      <c r="X20" s="966"/>
      <c r="Y20" s="971"/>
      <c r="Z20" s="971"/>
    </row>
    <row r="21" spans="2:26" ht="19.899999999999999" customHeight="1" x14ac:dyDescent="0.3">
      <c r="B21" s="947" t="s">
        <v>77</v>
      </c>
      <c r="C21" s="948"/>
      <c r="D21" s="948"/>
      <c r="E21" s="948"/>
      <c r="F21" s="948"/>
      <c r="G21" s="948"/>
      <c r="H21" s="948"/>
      <c r="I21" s="948"/>
      <c r="J21" s="948"/>
      <c r="K21" s="948"/>
      <c r="L21" s="948"/>
      <c r="M21" s="948"/>
      <c r="N21" s="949"/>
      <c r="O21" s="70"/>
      <c r="P21" s="287"/>
      <c r="Q21" s="557"/>
      <c r="R21" s="557"/>
      <c r="S21" s="944"/>
      <c r="T21" s="945"/>
      <c r="U21" s="459"/>
      <c r="V21" s="982"/>
      <c r="W21" s="982"/>
      <c r="X21" s="966"/>
      <c r="Y21" s="1127"/>
      <c r="Z21" s="1127"/>
    </row>
    <row r="22" spans="2:26" ht="13.9" customHeight="1" x14ac:dyDescent="0.2">
      <c r="B22" s="213"/>
      <c r="C22" s="69"/>
      <c r="D22" s="68"/>
      <c r="E22" s="68"/>
      <c r="F22" s="68"/>
      <c r="G22" s="68"/>
      <c r="H22" s="83"/>
      <c r="I22" s="68"/>
      <c r="J22" s="68"/>
      <c r="K22" s="70"/>
      <c r="L22" s="70"/>
      <c r="M22" s="70"/>
      <c r="N22" s="214"/>
      <c r="O22" s="70"/>
      <c r="P22" s="287"/>
      <c r="Q22" s="557"/>
      <c r="R22" s="557"/>
      <c r="S22" s="557"/>
      <c r="T22" s="557"/>
      <c r="X22" s="966"/>
      <c r="Y22" s="421"/>
      <c r="Z22" s="421"/>
    </row>
    <row r="23" spans="2:26" ht="13.9" customHeight="1" x14ac:dyDescent="0.2">
      <c r="B23" s="213"/>
      <c r="C23" s="69"/>
      <c r="D23" s="68"/>
      <c r="E23" s="68"/>
      <c r="F23" s="68"/>
      <c r="G23" s="68"/>
      <c r="H23" s="83"/>
      <c r="I23" s="68"/>
      <c r="J23" s="68"/>
      <c r="K23" s="70"/>
      <c r="L23" s="70"/>
      <c r="M23" s="70"/>
      <c r="N23" s="214"/>
      <c r="O23" s="70"/>
      <c r="P23" s="287"/>
      <c r="Q23" s="557"/>
      <c r="R23" s="557"/>
      <c r="S23" s="557"/>
      <c r="T23" s="557"/>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557"/>
      <c r="R24" s="557"/>
      <c r="S24" s="557"/>
      <c r="T24" s="557"/>
      <c r="U24" s="557"/>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557"/>
      <c r="R25" s="557"/>
      <c r="S25" s="557"/>
      <c r="T25" s="557"/>
      <c r="U25" s="557"/>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557"/>
      <c r="R26" s="557"/>
      <c r="S26" s="557"/>
      <c r="T26" s="557"/>
      <c r="U26" s="557"/>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557"/>
      <c r="R27" s="557"/>
      <c r="S27" s="557"/>
      <c r="T27" s="557"/>
      <c r="U27" s="557"/>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557"/>
      <c r="R28" s="557"/>
      <c r="S28" s="557"/>
      <c r="T28" s="557"/>
      <c r="U28" s="557"/>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557"/>
      <c r="R29" s="557"/>
      <c r="S29" s="557"/>
      <c r="T29" s="557"/>
      <c r="U29" s="557"/>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557"/>
      <c r="R30" s="557"/>
      <c r="S30" s="557"/>
      <c r="T30" s="557"/>
      <c r="U30" s="557"/>
      <c r="V30" s="957"/>
      <c r="W30" s="957"/>
      <c r="X30" s="966"/>
      <c r="Y30" s="957"/>
      <c r="Z30" s="957"/>
    </row>
    <row r="31" spans="2:26" ht="13.9" customHeight="1" x14ac:dyDescent="0.2">
      <c r="B31" s="213"/>
      <c r="C31" s="69"/>
      <c r="D31" s="68"/>
      <c r="E31" s="68"/>
      <c r="F31" s="68"/>
      <c r="G31" s="68"/>
      <c r="H31" s="83"/>
      <c r="I31" s="68"/>
      <c r="J31" s="68"/>
      <c r="K31" s="68"/>
      <c r="L31" s="68"/>
      <c r="M31" s="68"/>
      <c r="N31" s="215"/>
      <c r="P31" s="287"/>
      <c r="Q31" s="557"/>
      <c r="R31" s="557"/>
      <c r="S31" s="557"/>
      <c r="T31" s="557"/>
      <c r="U31" s="557"/>
      <c r="V31" s="957"/>
      <c r="W31" s="957"/>
      <c r="X31" s="966"/>
      <c r="Y31" s="957"/>
      <c r="Z31" s="957"/>
    </row>
    <row r="32" spans="2:26" ht="13.9" customHeight="1" x14ac:dyDescent="0.2">
      <c r="B32" s="213"/>
      <c r="C32" s="69"/>
      <c r="D32" s="68"/>
      <c r="E32" s="68"/>
      <c r="F32" s="68"/>
      <c r="G32" s="68"/>
      <c r="H32" s="83"/>
      <c r="I32" s="68"/>
      <c r="J32" s="68"/>
      <c r="K32" s="68"/>
      <c r="L32" s="68"/>
      <c r="M32" s="68"/>
      <c r="N32" s="215"/>
      <c r="P32" s="287"/>
      <c r="Q32" s="557"/>
      <c r="R32" s="557"/>
      <c r="S32" s="557"/>
      <c r="T32" s="557"/>
      <c r="U32" s="557"/>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557"/>
      <c r="R33" s="557"/>
      <c r="S33" s="557"/>
      <c r="T33" s="557"/>
      <c r="U33" s="557"/>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557"/>
      <c r="R34" s="557"/>
      <c r="S34" s="557"/>
      <c r="T34" s="557"/>
      <c r="U34" s="557"/>
      <c r="V34" s="957"/>
      <c r="W34" s="957"/>
      <c r="X34" s="967"/>
      <c r="Y34" s="957"/>
      <c r="Z34" s="957"/>
    </row>
    <row r="35" spans="2:26" ht="20.45" customHeight="1" x14ac:dyDescent="0.25">
      <c r="B35" s="213"/>
      <c r="C35" s="69"/>
      <c r="D35" s="68"/>
      <c r="E35" s="68"/>
      <c r="F35" s="68"/>
      <c r="G35" s="68"/>
      <c r="H35" s="83"/>
      <c r="I35" s="68"/>
      <c r="J35" s="68"/>
      <c r="K35" s="68"/>
      <c r="L35" s="68"/>
      <c r="M35" s="68"/>
      <c r="N35" s="215"/>
      <c r="P35" s="288"/>
      <c r="Q35" s="289"/>
      <c r="R35" s="290"/>
      <c r="S35" s="291"/>
      <c r="T35" s="292"/>
      <c r="U35" s="293" t="s">
        <v>76</v>
      </c>
      <c r="V35" s="958">
        <f>SUM(V17:W21)</f>
        <v>89.47</v>
      </c>
      <c r="W35" s="958"/>
      <c r="X35" s="294"/>
      <c r="Y35" s="959"/>
      <c r="Z35" s="960"/>
    </row>
    <row r="36" spans="2:26" ht="13.9" customHeight="1" x14ac:dyDescent="0.2">
      <c r="B36" s="213"/>
      <c r="C36" s="69"/>
      <c r="D36" s="68"/>
      <c r="E36" s="68"/>
      <c r="F36" s="68"/>
      <c r="G36" s="68"/>
      <c r="H36" s="83"/>
      <c r="I36" s="68"/>
      <c r="J36" s="68"/>
      <c r="K36" s="68"/>
      <c r="L36" s="68"/>
      <c r="M36" s="68"/>
      <c r="N36" s="215"/>
      <c r="P36" s="216"/>
      <c r="X36" s="84"/>
      <c r="Y36" s="84"/>
      <c r="Z36" s="217"/>
    </row>
    <row r="37" spans="2:26" ht="13.9" customHeight="1" x14ac:dyDescent="0.2">
      <c r="B37" s="213"/>
      <c r="C37" s="69"/>
      <c r="D37" s="68"/>
      <c r="E37" s="68"/>
      <c r="F37" s="68"/>
      <c r="G37" s="68"/>
      <c r="H37" s="83"/>
      <c r="I37" s="68"/>
      <c r="J37" s="68"/>
      <c r="K37" s="68"/>
      <c r="L37" s="68"/>
      <c r="M37" s="68"/>
      <c r="N37" s="215"/>
      <c r="P37" s="961" t="s">
        <v>75</v>
      </c>
      <c r="Q37" s="962"/>
      <c r="R37" s="962"/>
      <c r="S37" s="962"/>
      <c r="T37" s="962"/>
      <c r="U37" s="962"/>
      <c r="V37" s="962"/>
      <c r="W37" s="962"/>
      <c r="X37" s="962"/>
      <c r="Y37" s="962"/>
      <c r="Z37" s="963"/>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t="s">
        <v>272</v>
      </c>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ht="15" x14ac:dyDescent="0.2">
      <c r="B75" s="213"/>
      <c r="C75" s="69"/>
      <c r="D75" s="68"/>
      <c r="E75" s="68"/>
      <c r="F75" s="68"/>
      <c r="G75" s="68"/>
      <c r="H75" s="83"/>
      <c r="I75" s="68"/>
      <c r="J75" s="68"/>
      <c r="K75" s="68"/>
      <c r="L75" s="68"/>
      <c r="M75" s="68"/>
      <c r="N75" s="215"/>
      <c r="P75" s="216"/>
      <c r="T75" s="964"/>
      <c r="U75" s="964"/>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ht="16.5" customHeight="1" x14ac:dyDescent="0.25">
      <c r="B78" s="213"/>
      <c r="C78" s="69"/>
      <c r="D78" s="68"/>
      <c r="E78" s="68"/>
      <c r="F78" s="68"/>
      <c r="G78" s="68"/>
      <c r="H78" s="83"/>
      <c r="I78" s="68"/>
      <c r="J78" s="68"/>
      <c r="K78" s="68"/>
      <c r="L78" s="68"/>
      <c r="M78" s="68"/>
      <c r="N78" s="215"/>
      <c r="P78" s="216"/>
      <c r="S78" s="374"/>
      <c r="T78" s="374"/>
      <c r="X78" s="84"/>
      <c r="Y78" s="84"/>
      <c r="Z78" s="217"/>
    </row>
    <row r="79" spans="2:26" ht="12.75" customHeight="1" x14ac:dyDescent="0.25">
      <c r="B79" s="216"/>
      <c r="N79" s="217"/>
      <c r="P79" s="216"/>
      <c r="S79" s="374"/>
      <c r="T79" s="374"/>
      <c r="X79" s="82"/>
      <c r="Y79" s="85"/>
      <c r="Z79" s="217"/>
    </row>
    <row r="80" spans="2:26" ht="12.75" customHeight="1" x14ac:dyDescent="0.2">
      <c r="B80" s="218"/>
      <c r="C80" s="219"/>
      <c r="D80" s="219"/>
      <c r="E80" s="219"/>
      <c r="F80" s="219"/>
      <c r="G80" s="219"/>
      <c r="H80" s="219"/>
      <c r="I80" s="219"/>
      <c r="J80" s="219"/>
      <c r="K80" s="219"/>
      <c r="L80" s="219"/>
      <c r="M80" s="219"/>
      <c r="N80" s="220"/>
      <c r="P80" s="218"/>
      <c r="Q80" s="219"/>
      <c r="R80" s="219"/>
      <c r="S80" s="219"/>
      <c r="T80" s="219"/>
      <c r="U80" s="219"/>
      <c r="V80" s="219"/>
      <c r="W80" s="219"/>
      <c r="X80" s="219"/>
      <c r="Y80" s="219"/>
      <c r="Z80" s="220"/>
    </row>
    <row r="82" spans="1:26" x14ac:dyDescent="0.2">
      <c r="B82" s="221"/>
      <c r="C82" s="210"/>
      <c r="D82" s="210"/>
      <c r="E82" s="210"/>
      <c r="F82" s="210"/>
      <c r="G82" s="210"/>
      <c r="H82" s="222"/>
      <c r="I82" s="222"/>
      <c r="J82" s="222"/>
      <c r="K82" s="222"/>
      <c r="L82" s="222"/>
      <c r="M82" s="222"/>
      <c r="N82" s="222"/>
      <c r="O82" s="222"/>
      <c r="P82" s="222"/>
      <c r="Q82" s="222"/>
      <c r="R82" s="222"/>
      <c r="S82" s="222"/>
      <c r="T82" s="222"/>
      <c r="U82" s="222"/>
      <c r="V82" s="222"/>
      <c r="W82" s="210"/>
      <c r="X82" s="210"/>
      <c r="Y82" s="210"/>
      <c r="Z82" s="223"/>
    </row>
    <row r="83" spans="1:26" x14ac:dyDescent="0.2">
      <c r="B83" s="216"/>
      <c r="C83" s="946"/>
      <c r="D83" s="946"/>
      <c r="E83" s="946"/>
      <c r="F83" s="946"/>
      <c r="H83" s="946"/>
      <c r="I83" s="946"/>
      <c r="J83" s="946"/>
      <c r="K83" s="946"/>
      <c r="M83" s="946"/>
      <c r="N83" s="946"/>
      <c r="O83" s="946"/>
      <c r="P83" s="946"/>
      <c r="R83" s="946"/>
      <c r="S83" s="946"/>
      <c r="T83" s="946"/>
      <c r="W83" s="946"/>
      <c r="X83" s="946"/>
      <c r="Y83" s="946"/>
      <c r="Z83" s="224"/>
    </row>
    <row r="84" spans="1:26" x14ac:dyDescent="0.2">
      <c r="B84" s="216"/>
      <c r="Z84" s="217"/>
    </row>
    <row r="85" spans="1:26" x14ac:dyDescent="0.2">
      <c r="B85" s="216"/>
      <c r="Z85" s="217"/>
    </row>
    <row r="86" spans="1:26" x14ac:dyDescent="0.2">
      <c r="B86" s="216"/>
      <c r="Z86" s="217"/>
    </row>
    <row r="87" spans="1:26" s="67" customFormat="1" ht="11.45" customHeight="1" x14ac:dyDescent="0.2">
      <c r="B87" s="226"/>
      <c r="C87" s="858"/>
      <c r="D87" s="858"/>
      <c r="E87" s="858"/>
      <c r="F87" s="858"/>
      <c r="H87" s="858"/>
      <c r="I87" s="858"/>
      <c r="J87" s="858"/>
      <c r="K87" s="858"/>
      <c r="M87" s="858"/>
      <c r="N87" s="858"/>
      <c r="O87" s="858"/>
      <c r="P87" s="858"/>
      <c r="R87" s="858"/>
      <c r="S87" s="858"/>
      <c r="T87" s="858"/>
      <c r="W87" s="858"/>
      <c r="X87" s="858"/>
      <c r="Y87" s="858"/>
      <c r="Z87" s="227"/>
    </row>
    <row r="88" spans="1:26" x14ac:dyDescent="0.2">
      <c r="B88" s="228"/>
      <c r="C88" s="229"/>
      <c r="D88" s="229"/>
      <c r="E88" s="229"/>
      <c r="F88" s="229"/>
      <c r="G88" s="229"/>
      <c r="H88" s="219"/>
      <c r="I88" s="219"/>
      <c r="J88" s="219"/>
      <c r="K88" s="219"/>
      <c r="L88" s="219"/>
      <c r="M88" s="219"/>
      <c r="N88" s="219"/>
      <c r="O88" s="219"/>
      <c r="P88" s="219"/>
      <c r="Q88" s="219"/>
      <c r="R88" s="219"/>
      <c r="S88" s="219"/>
      <c r="T88" s="219"/>
      <c r="U88" s="219"/>
      <c r="V88" s="219"/>
      <c r="W88" s="229"/>
      <c r="X88" s="229"/>
      <c r="Y88" s="229"/>
      <c r="Z88" s="230"/>
    </row>
    <row r="90" spans="1:26" x14ac:dyDescent="0.2">
      <c r="A90" s="66"/>
    </row>
  </sheetData>
  <mergeCells count="68">
    <mergeCell ref="S17:T17"/>
    <mergeCell ref="V17:W17"/>
    <mergeCell ref="Y17:Z17"/>
    <mergeCell ref="B11:N11"/>
    <mergeCell ref="P11:Z11"/>
    <mergeCell ref="B13:C13"/>
    <mergeCell ref="D13:N13"/>
    <mergeCell ref="V13:W13"/>
    <mergeCell ref="Y13:Z13"/>
    <mergeCell ref="S15:T15"/>
    <mergeCell ref="V15:W15"/>
    <mergeCell ref="Y15:Z15"/>
    <mergeCell ref="V16:W16"/>
    <mergeCell ref="Y16:Z16"/>
    <mergeCell ref="V18:W18"/>
    <mergeCell ref="Y18:Z18"/>
    <mergeCell ref="V20:W20"/>
    <mergeCell ref="Y20:Z20"/>
    <mergeCell ref="B21:N21"/>
    <mergeCell ref="S21:T21"/>
    <mergeCell ref="V21:W21"/>
    <mergeCell ref="Y21:Z21"/>
    <mergeCell ref="S19:T19"/>
    <mergeCell ref="V19:W19"/>
    <mergeCell ref="Y19:Z19"/>
    <mergeCell ref="B14:C19"/>
    <mergeCell ref="D14:N19"/>
    <mergeCell ref="V14:W14"/>
    <mergeCell ref="X14:X34"/>
    <mergeCell ref="Y14:Z14"/>
    <mergeCell ref="V23:W23"/>
    <mergeCell ref="Y23:Z23"/>
    <mergeCell ref="V24:W24"/>
    <mergeCell ref="Y24:Z24"/>
    <mergeCell ref="V25:W25"/>
    <mergeCell ref="Y25:Z25"/>
    <mergeCell ref="V26:W26"/>
    <mergeCell ref="Y26:Z26"/>
    <mergeCell ref="V27:W27"/>
    <mergeCell ref="Y27:Z27"/>
    <mergeCell ref="V28:W28"/>
    <mergeCell ref="Y28:Z28"/>
    <mergeCell ref="V29:W29"/>
    <mergeCell ref="Y29:Z29"/>
    <mergeCell ref="V30:W30"/>
    <mergeCell ref="Y30:Z30"/>
    <mergeCell ref="V31:W31"/>
    <mergeCell ref="Y31:Z31"/>
    <mergeCell ref="V32:W32"/>
    <mergeCell ref="Y32:Z32"/>
    <mergeCell ref="V33:W33"/>
    <mergeCell ref="Y33:Z33"/>
    <mergeCell ref="V34:W34"/>
    <mergeCell ref="Y34:Z34"/>
    <mergeCell ref="V35:W35"/>
    <mergeCell ref="Y35:Z35"/>
    <mergeCell ref="P37:Z37"/>
    <mergeCell ref="T75:U75"/>
    <mergeCell ref="C83:F83"/>
    <mergeCell ref="H83:K83"/>
    <mergeCell ref="M83:P83"/>
    <mergeCell ref="R83:T83"/>
    <mergeCell ref="W83:Y83"/>
    <mergeCell ref="C87:F87"/>
    <mergeCell ref="H87:K87"/>
    <mergeCell ref="M87:P87"/>
    <mergeCell ref="R87:T87"/>
    <mergeCell ref="W87:Y87"/>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21180-3153-4DE4-8E50-44061CDE4512}">
  <sheetPr>
    <tabColor rgb="FF92D050"/>
    <pageSetUpPr fitToPage="1"/>
  </sheetPr>
  <dimension ref="A1:AB102"/>
  <sheetViews>
    <sheetView showGridLines="0" view="pageBreakPreview" topLeftCell="A4" zoomScale="55" zoomScaleNormal="40" zoomScaleSheetLayoutView="55" workbookViewId="0">
      <selection activeCell="G20" activeCellId="2" sqref="B11:Z12 C20 G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488"/>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488"/>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438</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438</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385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8FB05-EA79-4D75-BD3B-1E2260CA95FD}">
  <sheetPr>
    <tabColor rgb="FF92D050"/>
    <pageSetUpPr fitToPage="1"/>
  </sheetPr>
  <dimension ref="A1:AB90"/>
  <sheetViews>
    <sheetView showGridLines="0" view="pageBreakPreview" zoomScale="55" zoomScaleNormal="40" zoomScaleSheetLayoutView="55" workbookViewId="0">
      <selection activeCell="G20" activeCellId="2" sqref="F12 C20 G20"/>
    </sheetView>
  </sheetViews>
  <sheetFormatPr baseColWidth="10" defaultColWidth="11.42578125" defaultRowHeight="12.75" x14ac:dyDescent="0.2"/>
  <cols>
    <col min="1" max="1" width="5.140625" style="65" customWidth="1"/>
    <col min="2" max="8" width="11.42578125" style="65"/>
    <col min="9" max="9" width="11.42578125" style="65" customWidth="1"/>
    <col min="10" max="14" width="11.42578125" style="65"/>
    <col min="15" max="15" width="4.7109375" style="65" customWidth="1"/>
    <col min="16" max="16" width="16.42578125" style="65" customWidth="1"/>
    <col min="17" max="17" width="21.5703125" style="65" customWidth="1"/>
    <col min="18" max="18" width="22.85546875" style="65" customWidth="1"/>
    <col min="19" max="19" width="17.7109375" style="65" customWidth="1"/>
    <col min="20" max="20" width="19.7109375" style="65" customWidth="1"/>
    <col min="21" max="21" width="27.7109375"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488"/>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488"/>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438</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438</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304">
        <f>'03 Desglose'!BX8</f>
        <v>45958</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491"/>
      <c r="V13" s="981" t="s">
        <v>58</v>
      </c>
      <c r="W13" s="981"/>
      <c r="X13" s="491" t="s">
        <v>67</v>
      </c>
      <c r="Y13" s="981" t="s">
        <v>78</v>
      </c>
      <c r="Z13" s="981"/>
    </row>
    <row r="14" spans="1:28" ht="14.25" customHeight="1" x14ac:dyDescent="0.2">
      <c r="B14" s="950" t="s">
        <v>181</v>
      </c>
      <c r="C14" s="951"/>
      <c r="D14" s="956" t="s">
        <v>451</v>
      </c>
      <c r="E14" s="956"/>
      <c r="F14" s="956"/>
      <c r="G14" s="956"/>
      <c r="H14" s="956"/>
      <c r="I14" s="956"/>
      <c r="J14" s="956"/>
      <c r="K14" s="956"/>
      <c r="L14" s="956"/>
      <c r="M14" s="956"/>
      <c r="N14" s="956"/>
      <c r="P14" s="286"/>
      <c r="Q14" s="489"/>
      <c r="R14" s="489"/>
      <c r="S14" s="489"/>
      <c r="T14" s="489"/>
      <c r="U14" s="489"/>
      <c r="V14" s="957"/>
      <c r="W14" s="957"/>
      <c r="X14" s="965" t="s">
        <v>63</v>
      </c>
      <c r="Y14" s="957"/>
      <c r="Z14" s="957"/>
    </row>
    <row r="15" spans="1:28" ht="19.899999999999999" customHeight="1" x14ac:dyDescent="0.2">
      <c r="B15" s="952"/>
      <c r="C15" s="953"/>
      <c r="D15" s="956"/>
      <c r="E15" s="956"/>
      <c r="F15" s="956"/>
      <c r="G15" s="956"/>
      <c r="H15" s="956"/>
      <c r="I15" s="956"/>
      <c r="J15" s="956"/>
      <c r="K15" s="956"/>
      <c r="L15" s="956"/>
      <c r="M15" s="956"/>
      <c r="N15" s="956"/>
      <c r="O15" s="70"/>
      <c r="P15" s="287"/>
      <c r="Q15" s="489"/>
      <c r="R15" s="489"/>
      <c r="S15" s="968"/>
      <c r="T15" s="969"/>
      <c r="U15" s="490"/>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489"/>
      <c r="R16" s="489"/>
      <c r="S16" s="490"/>
      <c r="T16" s="490"/>
      <c r="U16" s="490"/>
      <c r="V16" s="970"/>
      <c r="W16" s="970"/>
      <c r="X16" s="966"/>
      <c r="Y16" s="957"/>
      <c r="Z16" s="957"/>
    </row>
    <row r="17" spans="2:26" ht="21" customHeight="1" x14ac:dyDescent="0.3">
      <c r="B17" s="952"/>
      <c r="C17" s="953"/>
      <c r="D17" s="956"/>
      <c r="E17" s="956"/>
      <c r="F17" s="956"/>
      <c r="G17" s="956"/>
      <c r="H17" s="956"/>
      <c r="I17" s="956"/>
      <c r="J17" s="956"/>
      <c r="K17" s="956"/>
      <c r="L17" s="956"/>
      <c r="M17" s="956"/>
      <c r="N17" s="956"/>
      <c r="O17" s="70"/>
      <c r="P17" s="287"/>
      <c r="Q17" s="489"/>
      <c r="R17" s="489"/>
      <c r="S17" s="944" t="s">
        <v>450</v>
      </c>
      <c r="T17" s="945"/>
      <c r="U17" s="459" t="s">
        <v>360</v>
      </c>
      <c r="V17" s="982">
        <v>43.06</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489"/>
      <c r="R18" s="489"/>
      <c r="S18" s="490"/>
      <c r="T18" s="490"/>
      <c r="U18" s="490"/>
      <c r="V18" s="970"/>
      <c r="W18" s="970"/>
      <c r="X18" s="966"/>
      <c r="Y18" s="957"/>
      <c r="Z18" s="957"/>
    </row>
    <row r="19" spans="2:26" ht="19.149999999999999" customHeight="1" x14ac:dyDescent="0.3">
      <c r="B19" s="954"/>
      <c r="C19" s="955"/>
      <c r="D19" s="956"/>
      <c r="E19" s="956"/>
      <c r="F19" s="956"/>
      <c r="G19" s="956"/>
      <c r="H19" s="956"/>
      <c r="I19" s="956"/>
      <c r="J19" s="956"/>
      <c r="K19" s="956"/>
      <c r="L19" s="956"/>
      <c r="M19" s="956"/>
      <c r="N19" s="956"/>
      <c r="O19" s="70"/>
      <c r="P19" s="287"/>
      <c r="Q19" s="489"/>
      <c r="R19" s="489"/>
      <c r="S19" s="944"/>
      <c r="T19" s="945"/>
      <c r="U19" s="459"/>
      <c r="V19" s="982"/>
      <c r="W19" s="982"/>
      <c r="X19" s="966"/>
      <c r="Y19" s="1127"/>
      <c r="Z19" s="1127"/>
    </row>
    <row r="20" spans="2:26" ht="15.6" customHeight="1" x14ac:dyDescent="0.2">
      <c r="B20" s="231"/>
      <c r="C20" s="69"/>
      <c r="D20" s="68"/>
      <c r="E20" s="68"/>
      <c r="F20" s="68"/>
      <c r="G20" s="68"/>
      <c r="H20" s="83"/>
      <c r="I20" s="68"/>
      <c r="J20" s="68"/>
      <c r="K20" s="70"/>
      <c r="L20" s="70"/>
      <c r="M20" s="70"/>
      <c r="N20" s="214"/>
      <c r="O20" s="70"/>
      <c r="P20" s="287"/>
      <c r="Q20" s="489"/>
      <c r="R20" s="489"/>
      <c r="S20" s="489"/>
      <c r="T20" s="489"/>
      <c r="U20" s="489"/>
      <c r="V20" s="957"/>
      <c r="W20" s="957"/>
      <c r="X20" s="966"/>
      <c r="Y20" s="971"/>
      <c r="Z20" s="971"/>
    </row>
    <row r="21" spans="2:26" ht="19.899999999999999" customHeight="1" x14ac:dyDescent="0.3">
      <c r="B21" s="947" t="s">
        <v>77</v>
      </c>
      <c r="C21" s="948"/>
      <c r="D21" s="948"/>
      <c r="E21" s="948"/>
      <c r="F21" s="948"/>
      <c r="G21" s="948"/>
      <c r="H21" s="948"/>
      <c r="I21" s="948"/>
      <c r="J21" s="948"/>
      <c r="K21" s="948"/>
      <c r="L21" s="948"/>
      <c r="M21" s="948"/>
      <c r="N21" s="949"/>
      <c r="O21" s="70"/>
      <c r="P21" s="287"/>
      <c r="Q21" s="489"/>
      <c r="R21" s="489"/>
      <c r="S21" s="944"/>
      <c r="T21" s="945"/>
      <c r="U21" s="459"/>
      <c r="V21" s="982"/>
      <c r="W21" s="982"/>
      <c r="X21" s="966"/>
      <c r="Y21" s="1127"/>
      <c r="Z21" s="1127"/>
    </row>
    <row r="22" spans="2:26" ht="13.9" customHeight="1" x14ac:dyDescent="0.2">
      <c r="B22" s="213"/>
      <c r="C22" s="69"/>
      <c r="D22" s="68"/>
      <c r="E22" s="68"/>
      <c r="F22" s="68"/>
      <c r="G22" s="68"/>
      <c r="H22" s="83"/>
      <c r="I22" s="68"/>
      <c r="J22" s="68"/>
      <c r="K22" s="70"/>
      <c r="L22" s="70"/>
      <c r="M22" s="70"/>
      <c r="N22" s="214"/>
      <c r="O22" s="70"/>
      <c r="P22" s="287"/>
      <c r="Q22" s="489"/>
      <c r="R22" s="489"/>
      <c r="S22" s="489"/>
      <c r="T22" s="489"/>
      <c r="X22" s="966"/>
      <c r="Y22" s="421"/>
      <c r="Z22" s="421"/>
    </row>
    <row r="23" spans="2:26" ht="13.9" customHeight="1" x14ac:dyDescent="0.2">
      <c r="B23" s="213"/>
      <c r="C23" s="69"/>
      <c r="D23" s="68"/>
      <c r="E23" s="68"/>
      <c r="F23" s="68"/>
      <c r="G23" s="68"/>
      <c r="H23" s="83"/>
      <c r="I23" s="68"/>
      <c r="J23" s="68"/>
      <c r="K23" s="70"/>
      <c r="L23" s="70"/>
      <c r="M23" s="70"/>
      <c r="N23" s="214"/>
      <c r="O23" s="70"/>
      <c r="P23" s="287"/>
      <c r="Q23" s="489"/>
      <c r="R23" s="489"/>
      <c r="S23" s="489"/>
      <c r="T23" s="489"/>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489"/>
      <c r="R24" s="489"/>
      <c r="S24" s="489"/>
      <c r="T24" s="489"/>
      <c r="U24" s="489"/>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489"/>
      <c r="R25" s="489"/>
      <c r="S25" s="489"/>
      <c r="T25" s="489"/>
      <c r="U25" s="489"/>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489"/>
      <c r="R26" s="489"/>
      <c r="S26" s="489"/>
      <c r="T26" s="489"/>
      <c r="U26" s="489"/>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489"/>
      <c r="R27" s="489"/>
      <c r="S27" s="489"/>
      <c r="T27" s="489"/>
      <c r="U27" s="489"/>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489"/>
      <c r="R28" s="489"/>
      <c r="S28" s="489"/>
      <c r="T28" s="489"/>
      <c r="U28" s="489"/>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489"/>
      <c r="R29" s="489"/>
      <c r="S29" s="489"/>
      <c r="T29" s="489"/>
      <c r="U29" s="489"/>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489"/>
      <c r="R30" s="489"/>
      <c r="S30" s="489"/>
      <c r="T30" s="489"/>
      <c r="U30" s="489"/>
      <c r="V30" s="957"/>
      <c r="W30" s="957"/>
      <c r="X30" s="966"/>
      <c r="Y30" s="957"/>
      <c r="Z30" s="957"/>
    </row>
    <row r="31" spans="2:26" ht="13.9" customHeight="1" x14ac:dyDescent="0.2">
      <c r="B31" s="213"/>
      <c r="C31" s="69"/>
      <c r="D31" s="68"/>
      <c r="E31" s="68"/>
      <c r="F31" s="68"/>
      <c r="G31" s="68"/>
      <c r="H31" s="83"/>
      <c r="I31" s="68"/>
      <c r="J31" s="68"/>
      <c r="K31" s="68"/>
      <c r="L31" s="68"/>
      <c r="M31" s="68"/>
      <c r="N31" s="215"/>
      <c r="P31" s="287"/>
      <c r="Q31" s="489"/>
      <c r="R31" s="489"/>
      <c r="S31" s="489"/>
      <c r="T31" s="489"/>
      <c r="U31" s="489"/>
      <c r="V31" s="957"/>
      <c r="W31" s="957"/>
      <c r="X31" s="966"/>
      <c r="Y31" s="957"/>
      <c r="Z31" s="957"/>
    </row>
    <row r="32" spans="2:26" ht="13.9" customHeight="1" x14ac:dyDescent="0.2">
      <c r="B32" s="213"/>
      <c r="C32" s="69"/>
      <c r="D32" s="68"/>
      <c r="E32" s="68"/>
      <c r="F32" s="68"/>
      <c r="G32" s="68"/>
      <c r="H32" s="83"/>
      <c r="I32" s="68"/>
      <c r="J32" s="68"/>
      <c r="K32" s="68"/>
      <c r="L32" s="68"/>
      <c r="M32" s="68"/>
      <c r="N32" s="215"/>
      <c r="P32" s="287"/>
      <c r="Q32" s="489"/>
      <c r="R32" s="489"/>
      <c r="S32" s="489"/>
      <c r="T32" s="489"/>
      <c r="U32" s="489"/>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489"/>
      <c r="R33" s="489"/>
      <c r="S33" s="489"/>
      <c r="T33" s="489"/>
      <c r="U33" s="489"/>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489"/>
      <c r="R34" s="489"/>
      <c r="S34" s="489"/>
      <c r="T34" s="489"/>
      <c r="U34" s="489"/>
      <c r="V34" s="957"/>
      <c r="W34" s="957"/>
      <c r="X34" s="967"/>
      <c r="Y34" s="957"/>
      <c r="Z34" s="957"/>
    </row>
    <row r="35" spans="2:26" ht="20.45" customHeight="1" x14ac:dyDescent="0.25">
      <c r="B35" s="213"/>
      <c r="C35" s="69"/>
      <c r="D35" s="68"/>
      <c r="E35" s="68"/>
      <c r="F35" s="68"/>
      <c r="G35" s="68"/>
      <c r="H35" s="83"/>
      <c r="I35" s="68"/>
      <c r="J35" s="68"/>
      <c r="K35" s="68"/>
      <c r="L35" s="68"/>
      <c r="M35" s="68"/>
      <c r="N35" s="215"/>
      <c r="P35" s="288"/>
      <c r="Q35" s="289"/>
      <c r="R35" s="290"/>
      <c r="S35" s="291"/>
      <c r="T35" s="292"/>
      <c r="U35" s="293" t="s">
        <v>76</v>
      </c>
      <c r="V35" s="958">
        <f>SUM(V17:W21)</f>
        <v>43.06</v>
      </c>
      <c r="W35" s="958"/>
      <c r="X35" s="294"/>
      <c r="Y35" s="959"/>
      <c r="Z35" s="960"/>
    </row>
    <row r="36" spans="2:26" ht="13.9" customHeight="1" x14ac:dyDescent="0.2">
      <c r="B36" s="213"/>
      <c r="C36" s="69"/>
      <c r="D36" s="68"/>
      <c r="E36" s="68"/>
      <c r="F36" s="68"/>
      <c r="G36" s="68"/>
      <c r="H36" s="83"/>
      <c r="I36" s="68"/>
      <c r="J36" s="68"/>
      <c r="K36" s="68"/>
      <c r="L36" s="68"/>
      <c r="M36" s="68"/>
      <c r="N36" s="215"/>
      <c r="P36" s="216"/>
      <c r="X36" s="84"/>
      <c r="Y36" s="84"/>
      <c r="Z36" s="217"/>
    </row>
    <row r="37" spans="2:26" ht="13.9" customHeight="1" x14ac:dyDescent="0.2">
      <c r="B37" s="213"/>
      <c r="C37" s="69"/>
      <c r="D37" s="68"/>
      <c r="E37" s="68"/>
      <c r="F37" s="68"/>
      <c r="G37" s="68"/>
      <c r="H37" s="83"/>
      <c r="I37" s="68"/>
      <c r="J37" s="68"/>
      <c r="K37" s="68"/>
      <c r="L37" s="68"/>
      <c r="M37" s="68"/>
      <c r="N37" s="215"/>
      <c r="P37" s="961" t="s">
        <v>75</v>
      </c>
      <c r="Q37" s="962"/>
      <c r="R37" s="962"/>
      <c r="S37" s="962"/>
      <c r="T37" s="962"/>
      <c r="U37" s="962"/>
      <c r="V37" s="962"/>
      <c r="W37" s="962"/>
      <c r="X37" s="962"/>
      <c r="Y37" s="962"/>
      <c r="Z37" s="963"/>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t="s">
        <v>272</v>
      </c>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ht="15" x14ac:dyDescent="0.2">
      <c r="B75" s="213"/>
      <c r="C75" s="69"/>
      <c r="D75" s="68"/>
      <c r="E75" s="68"/>
      <c r="F75" s="68"/>
      <c r="G75" s="68"/>
      <c r="H75" s="83"/>
      <c r="I75" s="68"/>
      <c r="J75" s="68"/>
      <c r="K75" s="68"/>
      <c r="L75" s="68"/>
      <c r="M75" s="68"/>
      <c r="N75" s="215"/>
      <c r="P75" s="216"/>
      <c r="T75" s="964"/>
      <c r="U75" s="964"/>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ht="16.5" customHeight="1" x14ac:dyDescent="0.25">
      <c r="B78" s="213"/>
      <c r="C78" s="69"/>
      <c r="D78" s="68"/>
      <c r="E78" s="68"/>
      <c r="F78" s="68"/>
      <c r="G78" s="68"/>
      <c r="H78" s="83"/>
      <c r="I78" s="68"/>
      <c r="J78" s="68"/>
      <c r="K78" s="68"/>
      <c r="L78" s="68"/>
      <c r="M78" s="68"/>
      <c r="N78" s="215"/>
      <c r="P78" s="216"/>
      <c r="S78" s="374"/>
      <c r="T78" s="374"/>
      <c r="X78" s="84"/>
      <c r="Y78" s="84"/>
      <c r="Z78" s="217"/>
    </row>
    <row r="79" spans="2:26" ht="12.75" customHeight="1" x14ac:dyDescent="0.25">
      <c r="B79" s="216"/>
      <c r="N79" s="217"/>
      <c r="P79" s="216"/>
      <c r="S79" s="374"/>
      <c r="T79" s="374"/>
      <c r="X79" s="82"/>
      <c r="Y79" s="85"/>
      <c r="Z79" s="217"/>
    </row>
    <row r="80" spans="2:26" ht="12.75" customHeight="1" x14ac:dyDescent="0.2">
      <c r="B80" s="218"/>
      <c r="C80" s="219"/>
      <c r="D80" s="219"/>
      <c r="E80" s="219"/>
      <c r="F80" s="219"/>
      <c r="G80" s="219"/>
      <c r="H80" s="219"/>
      <c r="I80" s="219"/>
      <c r="J80" s="219"/>
      <c r="K80" s="219"/>
      <c r="L80" s="219"/>
      <c r="M80" s="219"/>
      <c r="N80" s="220"/>
      <c r="P80" s="218"/>
      <c r="Q80" s="219"/>
      <c r="R80" s="219"/>
      <c r="S80" s="219"/>
      <c r="T80" s="219"/>
      <c r="U80" s="219"/>
      <c r="V80" s="219"/>
      <c r="W80" s="219"/>
      <c r="X80" s="219"/>
      <c r="Y80" s="219"/>
      <c r="Z80" s="220"/>
    </row>
    <row r="82" spans="1:26" x14ac:dyDescent="0.2">
      <c r="B82" s="221"/>
      <c r="C82" s="210"/>
      <c r="D82" s="210"/>
      <c r="E82" s="210"/>
      <c r="F82" s="210"/>
      <c r="G82" s="210"/>
      <c r="H82" s="222"/>
      <c r="I82" s="222"/>
      <c r="J82" s="222"/>
      <c r="K82" s="222"/>
      <c r="L82" s="222"/>
      <c r="M82" s="222"/>
      <c r="N82" s="222"/>
      <c r="O82" s="222"/>
      <c r="P82" s="222"/>
      <c r="Q82" s="222"/>
      <c r="R82" s="222"/>
      <c r="S82" s="222"/>
      <c r="T82" s="222"/>
      <c r="U82" s="222"/>
      <c r="V82" s="222"/>
      <c r="W82" s="210"/>
      <c r="X82" s="210"/>
      <c r="Y82" s="210"/>
      <c r="Z82" s="223"/>
    </row>
    <row r="83" spans="1:26" x14ac:dyDescent="0.2">
      <c r="B83" s="216"/>
      <c r="C83" s="946"/>
      <c r="D83" s="946"/>
      <c r="E83" s="946"/>
      <c r="F83" s="946"/>
      <c r="H83" s="946"/>
      <c r="I83" s="946"/>
      <c r="J83" s="946"/>
      <c r="K83" s="946"/>
      <c r="M83" s="946"/>
      <c r="N83" s="946"/>
      <c r="O83" s="946"/>
      <c r="P83" s="946"/>
      <c r="R83" s="946"/>
      <c r="S83" s="946"/>
      <c r="T83" s="946"/>
      <c r="W83" s="946"/>
      <c r="X83" s="946"/>
      <c r="Y83" s="946"/>
      <c r="Z83" s="224"/>
    </row>
    <row r="84" spans="1:26" x14ac:dyDescent="0.2">
      <c r="B84" s="216"/>
      <c r="Z84" s="217"/>
    </row>
    <row r="85" spans="1:26" x14ac:dyDescent="0.2">
      <c r="B85" s="216"/>
      <c r="Z85" s="217"/>
    </row>
    <row r="86" spans="1:26" x14ac:dyDescent="0.2">
      <c r="B86" s="216"/>
      <c r="Z86" s="217"/>
    </row>
    <row r="87" spans="1:26" s="67" customFormat="1" ht="11.45" customHeight="1" x14ac:dyDescent="0.2">
      <c r="B87" s="226"/>
      <c r="C87" s="858"/>
      <c r="D87" s="858"/>
      <c r="E87" s="858"/>
      <c r="F87" s="858"/>
      <c r="H87" s="858"/>
      <c r="I87" s="858"/>
      <c r="J87" s="858"/>
      <c r="K87" s="858"/>
      <c r="M87" s="858"/>
      <c r="N87" s="858"/>
      <c r="O87" s="858"/>
      <c r="P87" s="858"/>
      <c r="R87" s="858"/>
      <c r="S87" s="858"/>
      <c r="T87" s="858"/>
      <c r="W87" s="858"/>
      <c r="X87" s="858"/>
      <c r="Y87" s="858"/>
      <c r="Z87" s="227"/>
    </row>
    <row r="88" spans="1:26" x14ac:dyDescent="0.2">
      <c r="B88" s="228"/>
      <c r="C88" s="229"/>
      <c r="D88" s="229"/>
      <c r="E88" s="229"/>
      <c r="F88" s="229"/>
      <c r="G88" s="229"/>
      <c r="H88" s="219"/>
      <c r="I88" s="219"/>
      <c r="J88" s="219"/>
      <c r="K88" s="219"/>
      <c r="L88" s="219"/>
      <c r="M88" s="219"/>
      <c r="N88" s="219"/>
      <c r="O88" s="219"/>
      <c r="P88" s="219"/>
      <c r="Q88" s="219"/>
      <c r="R88" s="219"/>
      <c r="S88" s="219"/>
      <c r="T88" s="219"/>
      <c r="U88" s="219"/>
      <c r="V88" s="219"/>
      <c r="W88" s="229"/>
      <c r="X88" s="229"/>
      <c r="Y88" s="229"/>
      <c r="Z88" s="230"/>
    </row>
    <row r="90" spans="1:26" x14ac:dyDescent="0.2">
      <c r="A90" s="66"/>
    </row>
  </sheetData>
  <mergeCells count="68">
    <mergeCell ref="S17:T17"/>
    <mergeCell ref="S19:T19"/>
    <mergeCell ref="S21:T21"/>
    <mergeCell ref="C87:F87"/>
    <mergeCell ref="H87:K87"/>
    <mergeCell ref="M87:P87"/>
    <mergeCell ref="R87:T87"/>
    <mergeCell ref="C83:F83"/>
    <mergeCell ref="H83:K83"/>
    <mergeCell ref="B21:N21"/>
    <mergeCell ref="B14:C19"/>
    <mergeCell ref="D14:N19"/>
    <mergeCell ref="V33:W33"/>
    <mergeCell ref="Y33:Z33"/>
    <mergeCell ref="V34:W34"/>
    <mergeCell ref="Y34:Z34"/>
    <mergeCell ref="W87:Y87"/>
    <mergeCell ref="V35:W35"/>
    <mergeCell ref="Y35:Z35"/>
    <mergeCell ref="P37:Z37"/>
    <mergeCell ref="T75:U75"/>
    <mergeCell ref="M83:P83"/>
    <mergeCell ref="R83:T83"/>
    <mergeCell ref="W83:Y83"/>
    <mergeCell ref="V30:W30"/>
    <mergeCell ref="Y30:Z30"/>
    <mergeCell ref="V31:W31"/>
    <mergeCell ref="Y31:Z31"/>
    <mergeCell ref="V32:W32"/>
    <mergeCell ref="Y32:Z32"/>
    <mergeCell ref="V27:W27"/>
    <mergeCell ref="Y27:Z27"/>
    <mergeCell ref="V28:W28"/>
    <mergeCell ref="Y28:Z28"/>
    <mergeCell ref="V29:W29"/>
    <mergeCell ref="Y29:Z29"/>
    <mergeCell ref="V14:W14"/>
    <mergeCell ref="X14:X34"/>
    <mergeCell ref="Y14:Z14"/>
    <mergeCell ref="S15:T15"/>
    <mergeCell ref="V15:W15"/>
    <mergeCell ref="Y15:Z15"/>
    <mergeCell ref="V16:W16"/>
    <mergeCell ref="V24:W24"/>
    <mergeCell ref="Y24:Z24"/>
    <mergeCell ref="V25:W25"/>
    <mergeCell ref="Y25:Z25"/>
    <mergeCell ref="Y16:Z16"/>
    <mergeCell ref="V26:W26"/>
    <mergeCell ref="Y26:Z26"/>
    <mergeCell ref="V23:W23"/>
    <mergeCell ref="Y23:Z23"/>
    <mergeCell ref="V20:W20"/>
    <mergeCell ref="Y20:Z20"/>
    <mergeCell ref="V21:W21"/>
    <mergeCell ref="Y21:Z21"/>
    <mergeCell ref="B11:N11"/>
    <mergeCell ref="P11:Z11"/>
    <mergeCell ref="B13:C13"/>
    <mergeCell ref="D13:N13"/>
    <mergeCell ref="V13:W13"/>
    <mergeCell ref="Y13:Z13"/>
    <mergeCell ref="V17:W17"/>
    <mergeCell ref="Y17:Z17"/>
    <mergeCell ref="V18:W18"/>
    <mergeCell ref="Y18:Z18"/>
    <mergeCell ref="V19:W19"/>
    <mergeCell ref="Y19:Z19"/>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8C729-E756-4033-9D3A-14A686A58397}">
  <sheetPr>
    <tabColor rgb="FF92D050"/>
    <pageSetUpPr fitToPage="1"/>
  </sheetPr>
  <dimension ref="A1:AB102"/>
  <sheetViews>
    <sheetView showGridLines="0" view="pageBreakPreview" zoomScale="55" zoomScaleNormal="40" zoomScaleSheetLayoutView="55" workbookViewId="0">
      <selection activeCell="G20" activeCellId="2" sqref="B11:Z12 C20 G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56"/>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56"/>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438</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438</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449</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B11:Z12"/>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5536F-D96B-4F51-BDC5-E71487E50B04}">
  <sheetPr>
    <tabColor rgb="FF92D050"/>
    <pageSetUpPr fitToPage="1"/>
  </sheetPr>
  <dimension ref="A1:AB93"/>
  <sheetViews>
    <sheetView showGridLines="0" view="pageBreakPreview" topLeftCell="G56" zoomScale="59" zoomScaleNormal="40" zoomScaleSheetLayoutView="59" workbookViewId="0">
      <selection activeCell="D15" activeCellId="2" sqref="B11:Z12 B15:C20 D15:Z20"/>
    </sheetView>
  </sheetViews>
  <sheetFormatPr baseColWidth="10" defaultColWidth="11.42578125" defaultRowHeight="12.75" x14ac:dyDescent="0.2"/>
  <cols>
    <col min="1" max="1" width="5.140625" style="65" customWidth="1"/>
    <col min="2" max="8" width="11.42578125" style="65"/>
    <col min="9" max="9" width="11.42578125" style="65" customWidth="1"/>
    <col min="10" max="14" width="11.42578125" style="65"/>
    <col min="15" max="15" width="4.7109375" style="65" customWidth="1"/>
    <col min="16" max="16" width="16.42578125" style="65" customWidth="1"/>
    <col min="17" max="17" width="21.5703125" style="65" customWidth="1"/>
    <col min="18" max="18" width="22.85546875" style="65" customWidth="1"/>
    <col min="19" max="19" width="17.7109375" style="65" customWidth="1"/>
    <col min="20" max="20" width="19.7109375" style="65" customWidth="1"/>
    <col min="21" max="21" width="27.7109375"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8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8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462</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462</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304">
        <f>'03 Desglose'!BX8</f>
        <v>45958</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587"/>
      <c r="V13" s="981" t="s">
        <v>58</v>
      </c>
      <c r="W13" s="981"/>
      <c r="X13" s="587" t="s">
        <v>67</v>
      </c>
      <c r="Y13" s="981" t="s">
        <v>78</v>
      </c>
      <c r="Z13" s="981"/>
    </row>
    <row r="14" spans="1:28" ht="14.25" customHeight="1" x14ac:dyDescent="0.2">
      <c r="B14" s="950" t="s">
        <v>231</v>
      </c>
      <c r="C14" s="951"/>
      <c r="D14" s="956" t="s">
        <v>184</v>
      </c>
      <c r="E14" s="956"/>
      <c r="F14" s="956"/>
      <c r="G14" s="956"/>
      <c r="H14" s="956"/>
      <c r="I14" s="956"/>
      <c r="J14" s="956"/>
      <c r="K14" s="956"/>
      <c r="L14" s="956"/>
      <c r="M14" s="956"/>
      <c r="N14" s="956"/>
      <c r="P14" s="286"/>
      <c r="Q14" s="584"/>
      <c r="R14" s="584"/>
      <c r="S14" s="584"/>
      <c r="T14" s="584"/>
      <c r="U14" s="584"/>
      <c r="V14" s="957"/>
      <c r="W14" s="957"/>
      <c r="X14" s="965" t="s">
        <v>79</v>
      </c>
      <c r="Y14" s="957"/>
      <c r="Z14" s="957"/>
    </row>
    <row r="15" spans="1:28" ht="19.899999999999999" customHeight="1" x14ac:dyDescent="0.2">
      <c r="B15" s="952"/>
      <c r="C15" s="953"/>
      <c r="D15" s="956"/>
      <c r="E15" s="956"/>
      <c r="F15" s="956"/>
      <c r="G15" s="956"/>
      <c r="H15" s="956"/>
      <c r="I15" s="956"/>
      <c r="J15" s="956"/>
      <c r="K15" s="956"/>
      <c r="L15" s="956"/>
      <c r="M15" s="956"/>
      <c r="N15" s="956"/>
      <c r="O15" s="70"/>
      <c r="P15" s="287"/>
      <c r="Q15" s="584"/>
      <c r="R15" s="584"/>
      <c r="S15" s="968"/>
      <c r="T15" s="969"/>
      <c r="U15" s="586"/>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584"/>
      <c r="R16" s="584"/>
      <c r="S16" s="586"/>
      <c r="T16" s="586"/>
      <c r="U16" s="586"/>
      <c r="V16" s="970"/>
      <c r="W16" s="970"/>
      <c r="X16" s="966"/>
      <c r="Y16" s="957"/>
      <c r="Z16" s="957"/>
    </row>
    <row r="17" spans="2:26" ht="21" customHeight="1" x14ac:dyDescent="0.3">
      <c r="B17" s="952"/>
      <c r="C17" s="953"/>
      <c r="D17" s="956"/>
      <c r="E17" s="956"/>
      <c r="F17" s="956"/>
      <c r="G17" s="956"/>
      <c r="H17" s="956"/>
      <c r="I17" s="956"/>
      <c r="J17" s="956"/>
      <c r="K17" s="956"/>
      <c r="L17" s="956"/>
      <c r="M17" s="956"/>
      <c r="N17" s="956"/>
      <c r="O17" s="70"/>
      <c r="P17" s="287"/>
      <c r="Q17" s="584"/>
      <c r="R17" s="584"/>
      <c r="S17" s="586"/>
      <c r="T17" s="586"/>
      <c r="U17" s="459" t="s">
        <v>300</v>
      </c>
      <c r="V17" s="982">
        <f>1*0.95</f>
        <v>0.95</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584"/>
      <c r="R18" s="584"/>
      <c r="S18" s="586"/>
      <c r="T18" s="586"/>
      <c r="U18" s="586"/>
      <c r="V18" s="970"/>
      <c r="W18" s="970"/>
      <c r="X18" s="966"/>
      <c r="Y18" s="957"/>
      <c r="Z18" s="957"/>
    </row>
    <row r="19" spans="2:26" ht="19.149999999999999" customHeight="1" x14ac:dyDescent="0.2">
      <c r="B19" s="954"/>
      <c r="C19" s="955"/>
      <c r="D19" s="956"/>
      <c r="E19" s="956"/>
      <c r="F19" s="956"/>
      <c r="G19" s="956"/>
      <c r="H19" s="956"/>
      <c r="I19" s="956"/>
      <c r="J19" s="956"/>
      <c r="K19" s="956"/>
      <c r="L19" s="956"/>
      <c r="M19" s="956"/>
      <c r="N19" s="956"/>
      <c r="O19" s="70"/>
      <c r="P19" s="287"/>
      <c r="Q19" s="584"/>
      <c r="R19" s="584"/>
      <c r="S19" s="586"/>
      <c r="T19" s="586"/>
      <c r="U19" s="420"/>
      <c r="V19" s="968"/>
      <c r="W19" s="969"/>
      <c r="X19" s="966"/>
      <c r="Y19" s="984"/>
      <c r="Z19" s="984"/>
    </row>
    <row r="20" spans="2:26" ht="15.6" customHeight="1" x14ac:dyDescent="0.2">
      <c r="B20" s="231"/>
      <c r="C20" s="69"/>
      <c r="D20" s="68"/>
      <c r="E20" s="68"/>
      <c r="F20" s="68"/>
      <c r="G20" s="68"/>
      <c r="H20" s="83"/>
      <c r="I20" s="68"/>
      <c r="J20" s="68"/>
      <c r="K20" s="70"/>
      <c r="L20" s="70"/>
      <c r="M20" s="70"/>
      <c r="N20" s="214"/>
      <c r="O20" s="70"/>
      <c r="P20" s="287"/>
      <c r="Q20" s="584"/>
      <c r="R20" s="584"/>
      <c r="S20" s="584"/>
      <c r="T20" s="584"/>
      <c r="U20" s="584"/>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584"/>
      <c r="R21" s="584"/>
      <c r="S21" s="584"/>
      <c r="T21" s="584"/>
      <c r="U21" s="584"/>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584"/>
      <c r="R22" s="584"/>
      <c r="S22" s="584"/>
      <c r="T22" s="584"/>
      <c r="X22" s="966"/>
      <c r="Y22" s="421"/>
      <c r="Z22" s="421"/>
    </row>
    <row r="23" spans="2:26" ht="13.9" customHeight="1" x14ac:dyDescent="0.2">
      <c r="B23" s="213"/>
      <c r="C23" s="69"/>
      <c r="D23" s="68"/>
      <c r="E23" s="68"/>
      <c r="F23" s="68"/>
      <c r="G23" s="68"/>
      <c r="H23" s="83"/>
      <c r="I23" s="68"/>
      <c r="J23" s="68"/>
      <c r="K23" s="70"/>
      <c r="L23" s="70"/>
      <c r="M23" s="70"/>
      <c r="N23" s="214"/>
      <c r="O23" s="70"/>
      <c r="P23" s="287"/>
      <c r="Q23" s="584"/>
      <c r="R23" s="584"/>
      <c r="S23" s="584"/>
      <c r="T23" s="584"/>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584"/>
      <c r="R24" s="584"/>
      <c r="S24" s="584"/>
      <c r="T24" s="584"/>
      <c r="U24" s="584"/>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584"/>
      <c r="R25" s="584"/>
      <c r="S25" s="584"/>
      <c r="T25" s="584"/>
      <c r="U25" s="584"/>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584"/>
      <c r="R26" s="584"/>
      <c r="S26" s="584"/>
      <c r="T26" s="584"/>
      <c r="U26" s="584"/>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584"/>
      <c r="R27" s="584"/>
      <c r="S27" s="584"/>
      <c r="T27" s="584"/>
      <c r="U27" s="584"/>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584"/>
      <c r="R28" s="584"/>
      <c r="S28" s="584"/>
      <c r="T28" s="584"/>
      <c r="U28" s="584"/>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584"/>
      <c r="R29" s="584"/>
      <c r="S29" s="584"/>
      <c r="T29" s="584"/>
      <c r="U29" s="584"/>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584"/>
      <c r="R30" s="584"/>
      <c r="S30" s="584"/>
      <c r="T30" s="584"/>
      <c r="U30" s="584"/>
      <c r="V30" s="957"/>
      <c r="W30" s="957"/>
      <c r="X30" s="966"/>
      <c r="Y30" s="957"/>
      <c r="Z30" s="957"/>
    </row>
    <row r="31" spans="2:26" ht="13.9" customHeight="1" x14ac:dyDescent="0.2">
      <c r="B31" s="213"/>
      <c r="C31" s="69"/>
      <c r="D31" s="68"/>
      <c r="E31" s="68"/>
      <c r="F31" s="68"/>
      <c r="G31" s="68"/>
      <c r="H31" s="83"/>
      <c r="I31" s="68"/>
      <c r="J31" s="68"/>
      <c r="K31" s="68"/>
      <c r="L31" s="68"/>
      <c r="M31" s="68"/>
      <c r="N31" s="215"/>
      <c r="P31" s="287"/>
      <c r="Q31" s="584"/>
      <c r="R31" s="584"/>
      <c r="S31" s="584"/>
      <c r="T31" s="584"/>
      <c r="U31" s="584"/>
      <c r="V31" s="957"/>
      <c r="W31" s="957"/>
      <c r="X31" s="966"/>
      <c r="Y31" s="957"/>
      <c r="Z31" s="957"/>
    </row>
    <row r="32" spans="2:26" ht="13.9" customHeight="1" x14ac:dyDescent="0.2">
      <c r="B32" s="213"/>
      <c r="C32" s="69"/>
      <c r="D32" s="68"/>
      <c r="E32" s="68"/>
      <c r="F32" s="68"/>
      <c r="G32" s="68"/>
      <c r="H32" s="83"/>
      <c r="I32" s="68"/>
      <c r="J32" s="68"/>
      <c r="K32" s="68"/>
      <c r="L32" s="68"/>
      <c r="M32" s="68"/>
      <c r="N32" s="215"/>
      <c r="P32" s="287"/>
      <c r="Q32" s="584"/>
      <c r="R32" s="584"/>
      <c r="S32" s="584"/>
      <c r="T32" s="584"/>
      <c r="U32" s="584"/>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584"/>
      <c r="R33" s="584"/>
      <c r="S33" s="584"/>
      <c r="T33" s="584"/>
      <c r="U33" s="584"/>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584"/>
      <c r="R34" s="584"/>
      <c r="S34" s="584"/>
      <c r="T34" s="584"/>
      <c r="U34" s="584"/>
      <c r="V34" s="957"/>
      <c r="W34" s="957"/>
      <c r="X34" s="967"/>
      <c r="Y34" s="957"/>
      <c r="Z34" s="957"/>
    </row>
    <row r="35" spans="2:26" ht="20.45" customHeight="1" x14ac:dyDescent="0.25">
      <c r="B35" s="213"/>
      <c r="C35" s="69"/>
      <c r="D35" s="68"/>
      <c r="E35" s="68"/>
      <c r="F35" s="68"/>
      <c r="G35" s="68"/>
      <c r="H35" s="83"/>
      <c r="I35" s="68"/>
      <c r="J35" s="68"/>
      <c r="K35" s="68"/>
      <c r="L35" s="68"/>
      <c r="M35" s="68"/>
      <c r="N35" s="215"/>
      <c r="P35" s="288"/>
      <c r="Q35" s="289"/>
      <c r="R35" s="290"/>
      <c r="S35" s="291"/>
      <c r="T35" s="292"/>
      <c r="U35" s="293" t="s">
        <v>76</v>
      </c>
      <c r="V35" s="958">
        <f>SUM(V17:W19)</f>
        <v>0.95</v>
      </c>
      <c r="W35" s="958"/>
      <c r="X35" s="294"/>
      <c r="Y35" s="959"/>
      <c r="Z35" s="960"/>
    </row>
    <row r="36" spans="2:26" ht="13.9" customHeight="1" x14ac:dyDescent="0.2">
      <c r="B36" s="213"/>
      <c r="C36" s="69"/>
      <c r="D36" s="68"/>
      <c r="E36" s="68"/>
      <c r="F36" s="68"/>
      <c r="G36" s="68"/>
      <c r="H36" s="83"/>
      <c r="I36" s="68"/>
      <c r="J36" s="68"/>
      <c r="K36" s="68"/>
      <c r="L36" s="68"/>
      <c r="M36" s="68"/>
      <c r="N36" s="215"/>
      <c r="P36" s="216"/>
      <c r="X36" s="84"/>
      <c r="Y36" s="84"/>
      <c r="Z36" s="217"/>
    </row>
    <row r="37" spans="2:26" ht="13.9" customHeight="1" x14ac:dyDescent="0.2">
      <c r="B37" s="213"/>
      <c r="C37" s="69"/>
      <c r="D37" s="68"/>
      <c r="E37" s="68"/>
      <c r="F37" s="68"/>
      <c r="G37" s="68"/>
      <c r="H37" s="83"/>
      <c r="I37" s="68"/>
      <c r="J37" s="68"/>
      <c r="K37" s="68"/>
      <c r="L37" s="68"/>
      <c r="M37" s="68"/>
      <c r="N37" s="215"/>
      <c r="P37" s="961" t="s">
        <v>75</v>
      </c>
      <c r="Q37" s="962"/>
      <c r="R37" s="962"/>
      <c r="S37" s="962"/>
      <c r="T37" s="962"/>
      <c r="U37" s="962"/>
      <c r="V37" s="962"/>
      <c r="W37" s="962"/>
      <c r="X37" s="962"/>
      <c r="Y37" s="962"/>
      <c r="Z37" s="963"/>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t="s">
        <v>272</v>
      </c>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ht="15" x14ac:dyDescent="0.2">
      <c r="B75" s="213"/>
      <c r="C75" s="69"/>
      <c r="D75" s="68"/>
      <c r="E75" s="68"/>
      <c r="F75" s="68"/>
      <c r="G75" s="68"/>
      <c r="H75" s="83"/>
      <c r="I75" s="68"/>
      <c r="J75" s="68"/>
      <c r="K75" s="68"/>
      <c r="L75" s="68"/>
      <c r="M75" s="68"/>
      <c r="N75" s="215"/>
      <c r="P75" s="216"/>
      <c r="T75" s="964"/>
      <c r="U75" s="964"/>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ht="16.5" customHeight="1" x14ac:dyDescent="0.25">
      <c r="B78" s="213"/>
      <c r="C78" s="69"/>
      <c r="D78" s="68"/>
      <c r="E78" s="68"/>
      <c r="F78" s="68"/>
      <c r="G78" s="68"/>
      <c r="H78" s="83"/>
      <c r="I78" s="68"/>
      <c r="J78" s="68"/>
      <c r="K78" s="68"/>
      <c r="L78" s="68"/>
      <c r="M78" s="68"/>
      <c r="N78" s="215"/>
      <c r="P78" s="216"/>
      <c r="S78" s="374"/>
      <c r="T78" s="374"/>
      <c r="X78" s="84"/>
      <c r="Y78" s="84"/>
      <c r="Z78" s="217"/>
    </row>
    <row r="79" spans="2:26" ht="12.75" customHeight="1" x14ac:dyDescent="0.25">
      <c r="B79" s="216"/>
      <c r="N79" s="217"/>
      <c r="P79" s="216"/>
      <c r="S79" s="374"/>
      <c r="T79" s="374"/>
      <c r="X79" s="82"/>
      <c r="Y79" s="85"/>
      <c r="Z79" s="217"/>
    </row>
    <row r="80" spans="2:26" ht="12.75" customHeight="1" x14ac:dyDescent="0.2">
      <c r="B80" s="218"/>
      <c r="C80" s="219"/>
      <c r="D80" s="219"/>
      <c r="E80" s="219"/>
      <c r="F80" s="219"/>
      <c r="G80" s="219"/>
      <c r="H80" s="219"/>
      <c r="I80" s="219"/>
      <c r="J80" s="219"/>
      <c r="K80" s="219"/>
      <c r="L80" s="219"/>
      <c r="M80" s="219"/>
      <c r="N80" s="220"/>
      <c r="P80" s="218"/>
      <c r="Q80" s="219"/>
      <c r="R80" s="219"/>
      <c r="S80" s="219"/>
      <c r="T80" s="219"/>
      <c r="U80" s="219"/>
      <c r="V80" s="219"/>
      <c r="W80" s="219"/>
      <c r="X80" s="219"/>
      <c r="Y80" s="219"/>
      <c r="Z80" s="220"/>
    </row>
    <row r="82" spans="1:26" x14ac:dyDescent="0.2">
      <c r="B82" s="221"/>
      <c r="C82" s="210"/>
      <c r="D82" s="210"/>
      <c r="E82" s="210"/>
      <c r="F82" s="210"/>
      <c r="G82" s="210"/>
      <c r="H82" s="222"/>
      <c r="I82" s="222"/>
      <c r="J82" s="222"/>
      <c r="K82" s="222"/>
      <c r="L82" s="222"/>
      <c r="M82" s="222"/>
      <c r="N82" s="222"/>
      <c r="O82" s="222"/>
      <c r="P82" s="222"/>
      <c r="Q82" s="222"/>
      <c r="R82" s="222"/>
      <c r="S82" s="222"/>
      <c r="T82" s="222"/>
      <c r="U82" s="222"/>
      <c r="V82" s="222"/>
      <c r="W82" s="210"/>
      <c r="X82" s="210"/>
      <c r="Y82" s="210"/>
      <c r="Z82" s="223"/>
    </row>
    <row r="83" spans="1:26" x14ac:dyDescent="0.2">
      <c r="B83" s="216"/>
      <c r="C83" s="946"/>
      <c r="D83" s="946"/>
      <c r="E83" s="946"/>
      <c r="F83" s="946"/>
      <c r="H83" s="946"/>
      <c r="I83" s="946"/>
      <c r="J83" s="946"/>
      <c r="K83" s="946"/>
      <c r="M83" s="946"/>
      <c r="N83" s="946"/>
      <c r="O83" s="946"/>
      <c r="P83" s="946"/>
      <c r="R83" s="946"/>
      <c r="S83" s="946"/>
      <c r="T83" s="946"/>
      <c r="W83" s="946"/>
      <c r="X83" s="946"/>
      <c r="Y83" s="946"/>
      <c r="Z83" s="224"/>
    </row>
    <row r="84" spans="1:26" x14ac:dyDescent="0.2">
      <c r="B84" s="216"/>
      <c r="Z84" s="217"/>
    </row>
    <row r="85" spans="1:26" x14ac:dyDescent="0.2">
      <c r="B85" s="216"/>
      <c r="Z85" s="217"/>
    </row>
    <row r="86" spans="1:26" x14ac:dyDescent="0.2">
      <c r="B86" s="216"/>
      <c r="Z86" s="217"/>
    </row>
    <row r="87" spans="1:26" x14ac:dyDescent="0.2">
      <c r="B87" s="216"/>
      <c r="Z87" s="217"/>
    </row>
    <row r="88" spans="1:26" x14ac:dyDescent="0.2">
      <c r="B88" s="216"/>
      <c r="Z88" s="217"/>
    </row>
    <row r="89" spans="1:26" x14ac:dyDescent="0.2">
      <c r="B89" s="216"/>
      <c r="Z89" s="217"/>
    </row>
    <row r="90" spans="1:26" s="67" customFormat="1" ht="11.45" customHeight="1" x14ac:dyDescent="0.2">
      <c r="B90" s="226"/>
      <c r="C90" s="858"/>
      <c r="D90" s="858"/>
      <c r="E90" s="858"/>
      <c r="F90" s="858"/>
      <c r="H90" s="858"/>
      <c r="I90" s="858"/>
      <c r="J90" s="858"/>
      <c r="K90" s="858"/>
      <c r="M90" s="858"/>
      <c r="N90" s="858"/>
      <c r="O90" s="858"/>
      <c r="P90" s="858"/>
      <c r="R90" s="858"/>
      <c r="S90" s="858"/>
      <c r="T90" s="858"/>
      <c r="W90" s="858"/>
      <c r="X90" s="858"/>
      <c r="Y90" s="858"/>
      <c r="Z90" s="227"/>
    </row>
    <row r="91" spans="1:26" x14ac:dyDescent="0.2">
      <c r="B91" s="228"/>
      <c r="C91" s="229"/>
      <c r="D91" s="229"/>
      <c r="E91" s="229"/>
      <c r="F91" s="229"/>
      <c r="G91" s="229"/>
      <c r="H91" s="219"/>
      <c r="I91" s="219"/>
      <c r="J91" s="219"/>
      <c r="K91" s="219"/>
      <c r="L91" s="219"/>
      <c r="M91" s="219"/>
      <c r="N91" s="219"/>
      <c r="O91" s="219"/>
      <c r="P91" s="219"/>
      <c r="Q91" s="219"/>
      <c r="R91" s="219"/>
      <c r="S91" s="219"/>
      <c r="T91" s="219"/>
      <c r="U91" s="219"/>
      <c r="V91" s="219"/>
      <c r="W91" s="229"/>
      <c r="X91" s="229"/>
      <c r="Y91" s="229"/>
      <c r="Z91" s="230"/>
    </row>
    <row r="93" spans="1:26" x14ac:dyDescent="0.2">
      <c r="A93" s="66"/>
    </row>
  </sheetData>
  <mergeCells count="65">
    <mergeCell ref="B11:N11"/>
    <mergeCell ref="P11:Z11"/>
    <mergeCell ref="B13:C13"/>
    <mergeCell ref="D13:N13"/>
    <mergeCell ref="V13:W13"/>
    <mergeCell ref="Y13:Z13"/>
    <mergeCell ref="Y16:Z16"/>
    <mergeCell ref="V23:W23"/>
    <mergeCell ref="Y23:Z23"/>
    <mergeCell ref="V17:W17"/>
    <mergeCell ref="Y17:Z17"/>
    <mergeCell ref="V18:W18"/>
    <mergeCell ref="Y18:Z18"/>
    <mergeCell ref="V19:W19"/>
    <mergeCell ref="Y19:Z19"/>
    <mergeCell ref="V20:W20"/>
    <mergeCell ref="Y20:Z20"/>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V26:W26"/>
    <mergeCell ref="Y26:Z26"/>
    <mergeCell ref="V27:W27"/>
    <mergeCell ref="Y27:Z27"/>
    <mergeCell ref="V28:W28"/>
    <mergeCell ref="Y28:Z28"/>
    <mergeCell ref="V29:W29"/>
    <mergeCell ref="Y29:Z29"/>
    <mergeCell ref="V30:W30"/>
    <mergeCell ref="Y30:Z30"/>
    <mergeCell ref="V31:W31"/>
    <mergeCell ref="Y31:Z31"/>
    <mergeCell ref="V32:W32"/>
    <mergeCell ref="Y32:Z32"/>
    <mergeCell ref="V33:W33"/>
    <mergeCell ref="Y33:Z33"/>
    <mergeCell ref="V34:W34"/>
    <mergeCell ref="Y34:Z34"/>
    <mergeCell ref="V35:W35"/>
    <mergeCell ref="Y35:Z35"/>
    <mergeCell ref="P37:Z37"/>
    <mergeCell ref="T75:U75"/>
    <mergeCell ref="C83:F83"/>
    <mergeCell ref="H83:K83"/>
    <mergeCell ref="M83:P83"/>
    <mergeCell ref="R83:T83"/>
    <mergeCell ref="W83:Y83"/>
    <mergeCell ref="C90:F90"/>
    <mergeCell ref="H90:K90"/>
    <mergeCell ref="M90:P90"/>
    <mergeCell ref="R90:T90"/>
    <mergeCell ref="W90:Y90"/>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1F46A-C0F1-458B-A83C-2CAE9CFD678C}">
  <sheetPr>
    <tabColor rgb="FF92D050"/>
    <pageSetUpPr fitToPage="1"/>
  </sheetPr>
  <dimension ref="A1:AB102"/>
  <sheetViews>
    <sheetView showGridLines="0" view="pageBreakPreview" topLeftCell="A12" zoomScale="48" zoomScaleNormal="40" zoomScaleSheetLayoutView="48" workbookViewId="0">
      <selection activeCell="D15" activeCellId="2" sqref="B11:Z12 B15:C20 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8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8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438</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438</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57" spans="3:8" ht="20.25" x14ac:dyDescent="0.3">
      <c r="C57" s="994"/>
      <c r="D57" s="994"/>
      <c r="E57" s="994"/>
      <c r="F57" s="994"/>
      <c r="G57" s="994"/>
      <c r="H57" s="994"/>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30">
    <mergeCell ref="C92:F92"/>
    <mergeCell ref="H92:K92"/>
    <mergeCell ref="M92:P92"/>
    <mergeCell ref="R92:T92"/>
    <mergeCell ref="W92:Y92"/>
    <mergeCell ref="B11:Z12"/>
    <mergeCell ref="B15:C20"/>
    <mergeCell ref="D15:Z20"/>
    <mergeCell ref="D27:F28"/>
    <mergeCell ref="C57:H57"/>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E6E06-3AD2-4A88-B1FD-234A70ED2F84}">
  <sheetPr>
    <tabColor rgb="FF92D050"/>
    <pageSetUpPr fitToPage="1"/>
  </sheetPr>
  <dimension ref="A1:AC103"/>
  <sheetViews>
    <sheetView showGridLines="0" view="pageBreakPreview" topLeftCell="A6" zoomScale="30" zoomScaleNormal="40" zoomScaleSheetLayoutView="30" workbookViewId="0">
      <selection activeCell="D15" activeCellId="2" sqref="B11:Z12 B15:C20 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60.28515625" style="65" customWidth="1"/>
    <col min="24" max="24" width="18" style="65" customWidth="1"/>
    <col min="25" max="25" width="2.140625" style="65" customWidth="1"/>
    <col min="26" max="26" width="30"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8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8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462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462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73" spans="26:29" x14ac:dyDescent="0.2">
      <c r="Z73" s="623"/>
      <c r="AA73" s="623"/>
      <c r="AB73" s="623"/>
      <c r="AC73" s="623"/>
    </row>
    <row r="74" spans="26:29" x14ac:dyDescent="0.2">
      <c r="Z74" s="623"/>
      <c r="AA74" s="623"/>
      <c r="AB74" s="623"/>
      <c r="AC74" s="623"/>
    </row>
    <row r="75" spans="26:29" x14ac:dyDescent="0.2">
      <c r="Z75" s="623"/>
      <c r="AA75" s="623"/>
      <c r="AB75" s="623"/>
      <c r="AC75" s="623"/>
    </row>
    <row r="76" spans="26:29" x14ac:dyDescent="0.2">
      <c r="Z76" s="997"/>
      <c r="AA76" s="997"/>
      <c r="AB76" s="997"/>
      <c r="AC76" s="623"/>
    </row>
    <row r="77" spans="26:29" x14ac:dyDescent="0.2">
      <c r="Z77" s="623"/>
      <c r="AA77" s="623"/>
      <c r="AB77" s="623"/>
      <c r="AC77" s="623"/>
    </row>
    <row r="78" spans="26:29" x14ac:dyDescent="0.2">
      <c r="Z78" s="623"/>
      <c r="AA78" s="623"/>
      <c r="AB78" s="623"/>
      <c r="AC78" s="623"/>
    </row>
    <row r="79" spans="26:29" x14ac:dyDescent="0.2">
      <c r="Z79" s="623"/>
      <c r="AA79" s="623"/>
      <c r="AB79" s="623"/>
      <c r="AC79" s="623"/>
    </row>
    <row r="80" spans="26:29" x14ac:dyDescent="0.2">
      <c r="Z80" s="995"/>
      <c r="AA80" s="995"/>
      <c r="AB80" s="995"/>
      <c r="AC80" s="623"/>
    </row>
    <row r="81" spans="2:29" x14ac:dyDescent="0.2">
      <c r="Z81" s="995"/>
      <c r="AA81" s="995"/>
      <c r="AB81" s="995"/>
      <c r="AC81" s="623"/>
    </row>
    <row r="82" spans="2:29" x14ac:dyDescent="0.2">
      <c r="Z82" s="996"/>
      <c r="AA82" s="996"/>
      <c r="AB82" s="996"/>
      <c r="AC82" s="623"/>
    </row>
    <row r="83" spans="2:29" x14ac:dyDescent="0.2">
      <c r="Z83" s="996"/>
      <c r="AA83" s="996"/>
      <c r="AB83" s="996"/>
      <c r="AC83" s="623"/>
    </row>
    <row r="84" spans="2:29" x14ac:dyDescent="0.2">
      <c r="Z84" s="624"/>
      <c r="AA84" s="624"/>
      <c r="AB84" s="624"/>
      <c r="AC84" s="623"/>
    </row>
    <row r="85" spans="2:29" x14ac:dyDescent="0.2">
      <c r="Z85" s="625"/>
      <c r="AA85" s="625"/>
      <c r="AB85" s="625"/>
      <c r="AC85" s="623"/>
    </row>
    <row r="86" spans="2:29" x14ac:dyDescent="0.2">
      <c r="Z86" s="623"/>
      <c r="AA86" s="623"/>
      <c r="AB86" s="623"/>
      <c r="AC86" s="623"/>
    </row>
    <row r="87" spans="2:29" x14ac:dyDescent="0.2">
      <c r="Z87" s="623"/>
      <c r="AA87" s="623"/>
      <c r="AB87" s="623"/>
      <c r="AC87" s="623"/>
    </row>
    <row r="88" spans="2:29" ht="16.5" customHeight="1" x14ac:dyDescent="0.2"/>
    <row r="89" spans="2:29" ht="12.75" customHeight="1" x14ac:dyDescent="0.2"/>
    <row r="90" spans="2:29" ht="12.75" customHeight="1" x14ac:dyDescent="0.2"/>
    <row r="92" spans="2:29" x14ac:dyDescent="0.2">
      <c r="B92" s="221"/>
      <c r="C92" s="210"/>
      <c r="D92" s="210"/>
      <c r="E92" s="210"/>
      <c r="F92" s="210"/>
      <c r="G92" s="210"/>
      <c r="H92" s="222"/>
      <c r="I92" s="222"/>
      <c r="J92" s="222"/>
      <c r="K92" s="222"/>
      <c r="L92" s="222"/>
      <c r="M92" s="222"/>
      <c r="N92" s="222"/>
      <c r="O92" s="222"/>
      <c r="P92" s="222"/>
      <c r="Q92" s="222"/>
      <c r="R92" s="222"/>
      <c r="S92" s="222"/>
      <c r="T92" s="222"/>
      <c r="U92" s="222"/>
      <c r="V92" s="222"/>
      <c r="W92" s="210"/>
      <c r="X92" s="210"/>
      <c r="Y92" s="210"/>
      <c r="Z92" s="223"/>
    </row>
    <row r="93" spans="2:29" x14ac:dyDescent="0.2">
      <c r="B93" s="216"/>
      <c r="C93" s="946"/>
      <c r="D93" s="946"/>
      <c r="E93" s="946"/>
      <c r="F93" s="946"/>
      <c r="H93" s="946"/>
      <c r="I93" s="946"/>
      <c r="J93" s="946"/>
      <c r="K93" s="946"/>
      <c r="M93" s="946"/>
      <c r="N93" s="946"/>
      <c r="O93" s="946"/>
      <c r="P93" s="946"/>
      <c r="R93" s="946"/>
      <c r="S93" s="946"/>
      <c r="T93" s="946"/>
      <c r="W93" s="946"/>
      <c r="X93" s="946"/>
      <c r="Y93" s="946"/>
      <c r="Z93" s="224"/>
    </row>
    <row r="94" spans="2:29" x14ac:dyDescent="0.2">
      <c r="B94" s="216"/>
      <c r="Z94" s="217"/>
    </row>
    <row r="95" spans="2:29" x14ac:dyDescent="0.2">
      <c r="B95" s="216"/>
      <c r="Z95" s="217"/>
    </row>
    <row r="96" spans="2:29" x14ac:dyDescent="0.2">
      <c r="B96" s="216"/>
      <c r="Z96" s="217"/>
    </row>
    <row r="97" spans="1:26" x14ac:dyDescent="0.2">
      <c r="B97" s="216"/>
      <c r="C97" s="985"/>
      <c r="D97" s="985"/>
      <c r="E97" s="985"/>
      <c r="F97" s="985"/>
      <c r="H97" s="985"/>
      <c r="I97" s="985"/>
      <c r="J97" s="985"/>
      <c r="K97" s="985"/>
      <c r="M97" s="985"/>
      <c r="N97" s="985"/>
      <c r="O97" s="985"/>
      <c r="P97" s="985"/>
      <c r="R97" s="985"/>
      <c r="S97" s="985"/>
      <c r="T97" s="985"/>
      <c r="W97" s="985"/>
      <c r="X97" s="985"/>
      <c r="Y97" s="985"/>
      <c r="Z97" s="217"/>
    </row>
    <row r="98" spans="1:26" x14ac:dyDescent="0.2">
      <c r="B98" s="216"/>
      <c r="C98" s="985"/>
      <c r="D98" s="985"/>
      <c r="E98" s="985"/>
      <c r="F98" s="985"/>
      <c r="H98" s="985"/>
      <c r="I98" s="985"/>
      <c r="J98" s="985"/>
      <c r="K98" s="985"/>
      <c r="M98" s="985"/>
      <c r="N98" s="985"/>
      <c r="O98" s="985"/>
      <c r="P98" s="985"/>
      <c r="Q98" s="82"/>
      <c r="R98" s="985"/>
      <c r="S98" s="985"/>
      <c r="T98" s="985"/>
      <c r="W98" s="985"/>
      <c r="X98" s="985"/>
      <c r="Y98" s="985"/>
      <c r="Z98" s="225"/>
    </row>
    <row r="99" spans="1:26" ht="12.75" customHeight="1" x14ac:dyDescent="0.2">
      <c r="B99" s="216"/>
      <c r="C99" s="858"/>
      <c r="D99" s="858"/>
      <c r="E99" s="858"/>
      <c r="F99" s="858"/>
      <c r="G99" s="67"/>
      <c r="H99" s="858"/>
      <c r="I99" s="858"/>
      <c r="J99" s="858"/>
      <c r="K99" s="858"/>
      <c r="L99" s="67"/>
      <c r="M99" s="858"/>
      <c r="N99" s="858"/>
      <c r="O99" s="858"/>
      <c r="P99" s="858"/>
      <c r="Q99" s="67"/>
      <c r="R99" s="858"/>
      <c r="S99" s="858"/>
      <c r="T99" s="858"/>
      <c r="U99" s="67"/>
      <c r="V99" s="67"/>
      <c r="W99" s="858"/>
      <c r="X99" s="858"/>
      <c r="Y99" s="858"/>
      <c r="Z99" s="225"/>
    </row>
    <row r="100" spans="1:26" s="67" customFormat="1" ht="11.45" customHeight="1" x14ac:dyDescent="0.2">
      <c r="B100" s="226"/>
      <c r="C100" s="858"/>
      <c r="D100" s="858"/>
      <c r="E100" s="858"/>
      <c r="F100" s="858"/>
      <c r="H100" s="858"/>
      <c r="I100" s="858"/>
      <c r="J100" s="858"/>
      <c r="K100" s="858"/>
      <c r="M100" s="858"/>
      <c r="N100" s="858"/>
      <c r="O100" s="858"/>
      <c r="P100" s="858"/>
      <c r="R100" s="858"/>
      <c r="S100" s="858"/>
      <c r="T100" s="858"/>
      <c r="W100" s="858"/>
      <c r="X100" s="858"/>
      <c r="Y100" s="858"/>
      <c r="Z100" s="227"/>
    </row>
    <row r="101" spans="1:26" x14ac:dyDescent="0.2">
      <c r="B101" s="228"/>
      <c r="C101" s="229"/>
      <c r="D101" s="229"/>
      <c r="E101" s="229"/>
      <c r="F101" s="229"/>
      <c r="G101" s="229"/>
      <c r="H101" s="219"/>
      <c r="I101" s="219"/>
      <c r="J101" s="219"/>
      <c r="K101" s="219"/>
      <c r="L101" s="219"/>
      <c r="M101" s="219"/>
      <c r="N101" s="219"/>
      <c r="O101" s="219"/>
      <c r="P101" s="219"/>
      <c r="Q101" s="219"/>
      <c r="R101" s="219"/>
      <c r="S101" s="219"/>
      <c r="T101" s="219"/>
      <c r="U101" s="219"/>
      <c r="V101" s="219"/>
      <c r="W101" s="229"/>
      <c r="X101" s="229"/>
      <c r="Y101" s="229"/>
      <c r="Z101" s="230"/>
    </row>
    <row r="103" spans="1:26" x14ac:dyDescent="0.2">
      <c r="A103" s="66"/>
    </row>
  </sheetData>
  <mergeCells count="34">
    <mergeCell ref="Z76:AB76"/>
    <mergeCell ref="D27:F28"/>
    <mergeCell ref="B11:Z12"/>
    <mergeCell ref="B15:C20"/>
    <mergeCell ref="D15:Z20"/>
    <mergeCell ref="Z80:AB80"/>
    <mergeCell ref="C98:F98"/>
    <mergeCell ref="H98:K98"/>
    <mergeCell ref="M98:P98"/>
    <mergeCell ref="R98:T98"/>
    <mergeCell ref="Z81:AB81"/>
    <mergeCell ref="C93:F93"/>
    <mergeCell ref="H93:K93"/>
    <mergeCell ref="M93:P93"/>
    <mergeCell ref="R93:T93"/>
    <mergeCell ref="Z82:AB82"/>
    <mergeCell ref="W93:Y93"/>
    <mergeCell ref="W97:Y97"/>
    <mergeCell ref="W98:Y98"/>
    <mergeCell ref="C100:F100"/>
    <mergeCell ref="H100:K100"/>
    <mergeCell ref="M100:P100"/>
    <mergeCell ref="R100:T100"/>
    <mergeCell ref="Z83:AB83"/>
    <mergeCell ref="C97:F97"/>
    <mergeCell ref="H97:K97"/>
    <mergeCell ref="M97:P97"/>
    <mergeCell ref="R97:T97"/>
    <mergeCell ref="C99:F99"/>
    <mergeCell ref="H99:K99"/>
    <mergeCell ref="M99:P99"/>
    <mergeCell ref="R99:T99"/>
    <mergeCell ref="W99:Y99"/>
    <mergeCell ref="W100:Y100"/>
  </mergeCells>
  <printOptions horizontalCentered="1" verticalCentered="1"/>
  <pageMargins left="0.70866141732283472" right="0.70866141732283472" top="0.74803149606299213" bottom="0.74803149606299213" header="0.31496062992125984" footer="0.31496062992125984"/>
  <pageSetup paperSize="9" scale="31" fitToHeight="0" orientation="landscape" r:id="rId1"/>
  <headerFooter>
    <oddFooter>&amp;L&amp;10ADMÓN. - ESTIMACIÓN - HOJA VIAJERA&amp;R&amp;P/&amp;N</oddFooter>
  </headerFooter>
  <drawing r:id="rId2"/>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8997B-FE48-44DB-B1FE-259A88B0B1AE}">
  <sheetPr>
    <tabColor rgb="FF92D050"/>
    <pageSetUpPr fitToPage="1"/>
  </sheetPr>
  <dimension ref="A1:AB102"/>
  <sheetViews>
    <sheetView showGridLines="0" view="pageBreakPreview" zoomScale="20" zoomScaleNormal="40" zoomScaleSheetLayoutView="20" workbookViewId="0">
      <selection activeCell="D15" activeCellId="2" sqref="B11:Z12 B15:C20 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8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8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462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462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410</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B11:Z12"/>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58F74-011C-4526-9864-4EB30A8BFB15}">
  <sheetPr>
    <tabColor rgb="FF92D050"/>
    <pageSetUpPr fitToPage="1"/>
  </sheetPr>
  <dimension ref="A1:AB94"/>
  <sheetViews>
    <sheetView showGridLines="0" view="pageBreakPreview" topLeftCell="A8" zoomScale="50" zoomScaleNormal="40" zoomScaleSheetLayoutView="50" workbookViewId="0">
      <selection activeCell="D15" activeCellId="2" sqref="B11:Z12 B15:C20 D15:Z20"/>
    </sheetView>
  </sheetViews>
  <sheetFormatPr baseColWidth="10" defaultColWidth="11.42578125" defaultRowHeight="12.75" x14ac:dyDescent="0.2"/>
  <cols>
    <col min="1" max="1" width="5.140625" style="65" customWidth="1"/>
    <col min="2" max="8" width="11.42578125" style="65"/>
    <col min="9" max="9" width="11.42578125" style="65" customWidth="1"/>
    <col min="10" max="14" width="11.42578125" style="65"/>
    <col min="15" max="15" width="4.7109375" style="65" customWidth="1"/>
    <col min="16" max="16" width="16.42578125" style="65" customWidth="1"/>
    <col min="17" max="17" width="21.5703125" style="65" customWidth="1"/>
    <col min="18" max="18" width="22.85546875" style="65" customWidth="1"/>
    <col min="19" max="19" width="17.7109375" style="65" customWidth="1"/>
    <col min="20" max="20" width="19.7109375" style="65" customWidth="1"/>
    <col min="21" max="21" width="27.7109375"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8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8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462</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462</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304">
        <f>'03 Desglose'!BX8</f>
        <v>45958</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587"/>
      <c r="V13" s="981" t="s">
        <v>58</v>
      </c>
      <c r="W13" s="981"/>
      <c r="X13" s="587" t="s">
        <v>67</v>
      </c>
      <c r="Y13" s="981" t="s">
        <v>78</v>
      </c>
      <c r="Z13" s="981"/>
    </row>
    <row r="14" spans="1:28" ht="14.25" customHeight="1" x14ac:dyDescent="0.2">
      <c r="B14" s="950" t="s">
        <v>181</v>
      </c>
      <c r="C14" s="951"/>
      <c r="D14" s="956" t="s">
        <v>170</v>
      </c>
      <c r="E14" s="956"/>
      <c r="F14" s="956"/>
      <c r="G14" s="956"/>
      <c r="H14" s="956"/>
      <c r="I14" s="956"/>
      <c r="J14" s="956"/>
      <c r="K14" s="956"/>
      <c r="L14" s="956"/>
      <c r="M14" s="956"/>
      <c r="N14" s="956"/>
      <c r="P14" s="286"/>
      <c r="Q14" s="584"/>
      <c r="R14" s="584"/>
      <c r="S14" s="584"/>
      <c r="T14" s="584"/>
      <c r="U14" s="584"/>
      <c r="V14" s="957"/>
      <c r="W14" s="957"/>
      <c r="X14" s="965" t="s">
        <v>63</v>
      </c>
      <c r="Y14" s="957"/>
      <c r="Z14" s="957"/>
    </row>
    <row r="15" spans="1:28" ht="19.899999999999999" customHeight="1" x14ac:dyDescent="0.2">
      <c r="B15" s="952"/>
      <c r="C15" s="953"/>
      <c r="D15" s="956"/>
      <c r="E15" s="956"/>
      <c r="F15" s="956"/>
      <c r="G15" s="956"/>
      <c r="H15" s="956"/>
      <c r="I15" s="956"/>
      <c r="J15" s="956"/>
      <c r="K15" s="956"/>
      <c r="L15" s="956"/>
      <c r="M15" s="956"/>
      <c r="N15" s="956"/>
      <c r="O15" s="70"/>
      <c r="P15" s="287"/>
      <c r="Q15" s="584"/>
      <c r="R15" s="584"/>
      <c r="S15" s="968"/>
      <c r="T15" s="969"/>
      <c r="U15" s="586"/>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584"/>
      <c r="R16" s="584"/>
      <c r="S16" s="586"/>
      <c r="T16" s="586"/>
      <c r="U16" s="586"/>
      <c r="V16" s="970"/>
      <c r="W16" s="970"/>
      <c r="X16" s="966"/>
      <c r="Y16" s="957"/>
      <c r="Z16" s="957"/>
    </row>
    <row r="17" spans="2:26" ht="21" customHeight="1" x14ac:dyDescent="0.3">
      <c r="B17" s="952"/>
      <c r="C17" s="953"/>
      <c r="D17" s="956"/>
      <c r="E17" s="956"/>
      <c r="F17" s="956"/>
      <c r="G17" s="956"/>
      <c r="H17" s="956"/>
      <c r="I17" s="956"/>
      <c r="J17" s="956"/>
      <c r="K17" s="956"/>
      <c r="L17" s="956"/>
      <c r="M17" s="956"/>
      <c r="N17" s="956"/>
      <c r="O17" s="70"/>
      <c r="P17" s="287"/>
      <c r="Q17" s="584"/>
      <c r="R17" s="584"/>
      <c r="S17" s="586"/>
      <c r="T17" s="1116" t="s">
        <v>487</v>
      </c>
      <c r="U17" s="1126"/>
      <c r="V17" s="982">
        <v>89.47</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584"/>
      <c r="R18" s="584"/>
      <c r="S18" s="586"/>
      <c r="T18" s="586"/>
      <c r="U18" s="586"/>
      <c r="V18" s="970"/>
      <c r="W18" s="970"/>
      <c r="X18" s="966"/>
      <c r="Y18" s="957"/>
      <c r="Z18" s="957"/>
    </row>
    <row r="19" spans="2:26" ht="19.149999999999999" customHeight="1" x14ac:dyDescent="0.2">
      <c r="B19" s="954"/>
      <c r="C19" s="955"/>
      <c r="D19" s="956"/>
      <c r="E19" s="956"/>
      <c r="F19" s="956"/>
      <c r="G19" s="956"/>
      <c r="H19" s="956"/>
      <c r="I19" s="956"/>
      <c r="J19" s="956"/>
      <c r="K19" s="956"/>
      <c r="L19" s="956"/>
      <c r="M19" s="956"/>
      <c r="N19" s="956"/>
      <c r="O19" s="70"/>
      <c r="P19" s="287"/>
      <c r="Q19" s="584"/>
      <c r="R19" s="584"/>
      <c r="S19" s="586"/>
      <c r="T19" s="586"/>
      <c r="U19" s="420"/>
      <c r="V19" s="968"/>
      <c r="W19" s="969"/>
      <c r="X19" s="966"/>
      <c r="Y19" s="984"/>
      <c r="Z19" s="984"/>
    </row>
    <row r="20" spans="2:26" ht="15.6" customHeight="1" x14ac:dyDescent="0.2">
      <c r="B20" s="231"/>
      <c r="C20" s="69"/>
      <c r="D20" s="68"/>
      <c r="E20" s="68"/>
      <c r="F20" s="68"/>
      <c r="G20" s="68"/>
      <c r="H20" s="83"/>
      <c r="I20" s="68"/>
      <c r="J20" s="68"/>
      <c r="K20" s="70"/>
      <c r="L20" s="70"/>
      <c r="M20" s="70"/>
      <c r="N20" s="214"/>
      <c r="O20" s="70"/>
      <c r="P20" s="287"/>
      <c r="Q20" s="584"/>
      <c r="R20" s="584"/>
      <c r="S20" s="584"/>
      <c r="T20" s="584"/>
      <c r="U20" s="584"/>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584"/>
      <c r="R21" s="584"/>
      <c r="S21" s="584"/>
      <c r="T21" s="584"/>
      <c r="U21" s="584"/>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584"/>
      <c r="R22" s="584"/>
      <c r="S22" s="584"/>
      <c r="T22" s="584"/>
      <c r="X22" s="966"/>
      <c r="Y22" s="421"/>
      <c r="Z22" s="421"/>
    </row>
    <row r="23" spans="2:26" ht="13.9" customHeight="1" x14ac:dyDescent="0.2">
      <c r="B23" s="213"/>
      <c r="C23" s="69"/>
      <c r="D23" s="68"/>
      <c r="E23" s="68"/>
      <c r="F23" s="68"/>
      <c r="G23" s="68"/>
      <c r="H23" s="83"/>
      <c r="I23" s="68"/>
      <c r="J23" s="68"/>
      <c r="K23" s="70"/>
      <c r="L23" s="70"/>
      <c r="M23" s="70"/>
      <c r="N23" s="214"/>
      <c r="O23" s="70"/>
      <c r="P23" s="287"/>
      <c r="Q23" s="584"/>
      <c r="R23" s="584"/>
      <c r="S23" s="584"/>
      <c r="T23" s="584"/>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584"/>
      <c r="R24" s="584"/>
      <c r="S24" s="584"/>
      <c r="T24" s="584"/>
      <c r="U24" s="584"/>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584"/>
      <c r="R25" s="584"/>
      <c r="S25" s="584"/>
      <c r="T25" s="584"/>
      <c r="U25" s="584"/>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584"/>
      <c r="R26" s="584"/>
      <c r="S26" s="584"/>
      <c r="T26" s="584"/>
      <c r="U26" s="584"/>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584"/>
      <c r="R27" s="584"/>
      <c r="S27" s="584"/>
      <c r="T27" s="584"/>
      <c r="U27" s="584"/>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584"/>
      <c r="R28" s="584"/>
      <c r="S28" s="584"/>
      <c r="T28" s="584"/>
      <c r="U28" s="584"/>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584"/>
      <c r="R29" s="584"/>
      <c r="S29" s="584"/>
      <c r="T29" s="584"/>
      <c r="U29" s="584"/>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584"/>
      <c r="R30" s="584"/>
      <c r="S30" s="584"/>
      <c r="T30" s="584"/>
      <c r="U30" s="584"/>
      <c r="V30" s="957"/>
      <c r="W30" s="957"/>
      <c r="X30" s="966"/>
      <c r="Y30" s="957"/>
      <c r="Z30" s="957"/>
    </row>
    <row r="31" spans="2:26" ht="13.9" customHeight="1" x14ac:dyDescent="0.2">
      <c r="B31" s="213"/>
      <c r="C31" s="69"/>
      <c r="D31" s="68"/>
      <c r="E31" s="68"/>
      <c r="F31" s="68"/>
      <c r="G31" s="68"/>
      <c r="H31" s="83"/>
      <c r="I31" s="68"/>
      <c r="J31" s="68"/>
      <c r="K31" s="68"/>
      <c r="L31" s="68"/>
      <c r="M31" s="68"/>
      <c r="N31" s="215"/>
      <c r="P31" s="287"/>
      <c r="Q31" s="584"/>
      <c r="R31" s="584"/>
      <c r="S31" s="584"/>
      <c r="T31" s="584"/>
      <c r="U31" s="584"/>
      <c r="V31" s="957"/>
      <c r="W31" s="957"/>
      <c r="X31" s="966"/>
      <c r="Y31" s="957"/>
      <c r="Z31" s="957"/>
    </row>
    <row r="32" spans="2:26" ht="13.9" customHeight="1" x14ac:dyDescent="0.2">
      <c r="B32" s="213"/>
      <c r="C32" s="69"/>
      <c r="D32" s="68"/>
      <c r="E32" s="68"/>
      <c r="F32" s="68"/>
      <c r="G32" s="68"/>
      <c r="H32" s="83"/>
      <c r="I32" s="68"/>
      <c r="J32" s="68"/>
      <c r="K32" s="68"/>
      <c r="L32" s="68"/>
      <c r="M32" s="68"/>
      <c r="N32" s="215"/>
      <c r="P32" s="287"/>
      <c r="Q32" s="584"/>
      <c r="R32" s="584"/>
      <c r="S32" s="584"/>
      <c r="T32" s="584"/>
      <c r="U32" s="584"/>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584"/>
      <c r="R33" s="584"/>
      <c r="S33" s="584"/>
      <c r="T33" s="584"/>
      <c r="U33" s="584"/>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584"/>
      <c r="R34" s="584"/>
      <c r="S34" s="584"/>
      <c r="T34" s="584"/>
      <c r="U34" s="584"/>
      <c r="V34" s="957"/>
      <c r="W34" s="957"/>
      <c r="X34" s="967"/>
      <c r="Y34" s="957"/>
      <c r="Z34" s="957"/>
    </row>
    <row r="35" spans="2:26" ht="20.45" customHeight="1" x14ac:dyDescent="0.25">
      <c r="B35" s="213"/>
      <c r="C35" s="69"/>
      <c r="D35" s="68"/>
      <c r="E35" s="68"/>
      <c r="F35" s="68"/>
      <c r="G35" s="68"/>
      <c r="H35" s="83"/>
      <c r="I35" s="68"/>
      <c r="J35" s="68"/>
      <c r="K35" s="68"/>
      <c r="L35" s="68"/>
      <c r="M35" s="68"/>
      <c r="N35" s="215"/>
      <c r="P35" s="288"/>
      <c r="Q35" s="289"/>
      <c r="R35" s="290"/>
      <c r="S35" s="291"/>
      <c r="T35" s="292"/>
      <c r="U35" s="293" t="s">
        <v>76</v>
      </c>
      <c r="V35" s="958">
        <f>SUM(V17:W19)</f>
        <v>89.47</v>
      </c>
      <c r="W35" s="958"/>
      <c r="X35" s="294"/>
      <c r="Y35" s="959"/>
      <c r="Z35" s="960"/>
    </row>
    <row r="36" spans="2:26" ht="13.9" customHeight="1" x14ac:dyDescent="0.2">
      <c r="B36" s="213"/>
      <c r="C36" s="69"/>
      <c r="D36" s="68"/>
      <c r="E36" s="68"/>
      <c r="F36" s="68"/>
      <c r="G36" s="68"/>
      <c r="H36" s="83"/>
      <c r="I36" s="68"/>
      <c r="J36" s="68"/>
      <c r="K36" s="68"/>
      <c r="L36" s="68"/>
      <c r="M36" s="68"/>
      <c r="N36" s="215"/>
      <c r="P36" s="216"/>
      <c r="X36" s="84"/>
      <c r="Y36" s="84"/>
      <c r="Z36" s="217"/>
    </row>
    <row r="37" spans="2:26" ht="13.9" customHeight="1" x14ac:dyDescent="0.2">
      <c r="B37" s="213"/>
      <c r="C37" s="69"/>
      <c r="D37" s="68"/>
      <c r="E37" s="68"/>
      <c r="F37" s="68"/>
      <c r="G37" s="68"/>
      <c r="H37" s="83"/>
      <c r="I37" s="68"/>
      <c r="J37" s="68"/>
      <c r="K37" s="68"/>
      <c r="L37" s="68"/>
      <c r="M37" s="68"/>
      <c r="N37" s="215"/>
      <c r="P37" s="961" t="s">
        <v>75</v>
      </c>
      <c r="Q37" s="962"/>
      <c r="R37" s="962"/>
      <c r="S37" s="962"/>
      <c r="T37" s="962"/>
      <c r="U37" s="962"/>
      <c r="V37" s="962"/>
      <c r="W37" s="962"/>
      <c r="X37" s="962"/>
      <c r="Y37" s="962"/>
      <c r="Z37" s="963"/>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t="s">
        <v>272</v>
      </c>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ht="15" x14ac:dyDescent="0.2">
      <c r="B75" s="213"/>
      <c r="C75" s="69"/>
      <c r="D75" s="68"/>
      <c r="E75" s="68"/>
      <c r="F75" s="68"/>
      <c r="G75" s="68"/>
      <c r="H75" s="83"/>
      <c r="I75" s="68"/>
      <c r="J75" s="68"/>
      <c r="K75" s="68"/>
      <c r="L75" s="68"/>
      <c r="M75" s="68"/>
      <c r="N75" s="215"/>
      <c r="P75" s="216"/>
      <c r="T75" s="964"/>
      <c r="U75" s="964"/>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ht="16.5" customHeight="1" x14ac:dyDescent="0.25">
      <c r="B78" s="213"/>
      <c r="C78" s="69"/>
      <c r="D78" s="68"/>
      <c r="E78" s="68"/>
      <c r="F78" s="68"/>
      <c r="G78" s="68"/>
      <c r="H78" s="83"/>
      <c r="I78" s="68"/>
      <c r="J78" s="68"/>
      <c r="K78" s="68"/>
      <c r="L78" s="68"/>
      <c r="M78" s="68"/>
      <c r="N78" s="215"/>
      <c r="P78" s="216"/>
      <c r="S78" s="374"/>
      <c r="T78" s="374"/>
      <c r="X78" s="84"/>
      <c r="Y78" s="84"/>
      <c r="Z78" s="217"/>
    </row>
    <row r="79" spans="2:26" ht="12.75" customHeight="1" x14ac:dyDescent="0.25">
      <c r="B79" s="216"/>
      <c r="N79" s="217"/>
      <c r="P79" s="216"/>
      <c r="S79" s="374"/>
      <c r="T79" s="374"/>
      <c r="X79" s="82"/>
      <c r="Y79" s="85"/>
      <c r="Z79" s="217"/>
    </row>
    <row r="80" spans="2:26" ht="12.75" customHeight="1" x14ac:dyDescent="0.2">
      <c r="B80" s="218"/>
      <c r="C80" s="219"/>
      <c r="D80" s="219"/>
      <c r="E80" s="219"/>
      <c r="F80" s="219"/>
      <c r="G80" s="219"/>
      <c r="H80" s="219"/>
      <c r="I80" s="219"/>
      <c r="J80" s="219"/>
      <c r="K80" s="219"/>
      <c r="L80" s="219"/>
      <c r="M80" s="219"/>
      <c r="N80" s="220"/>
      <c r="P80" s="218"/>
      <c r="Q80" s="219"/>
      <c r="R80" s="219"/>
      <c r="S80" s="219"/>
      <c r="T80" s="219"/>
      <c r="U80" s="219"/>
      <c r="V80" s="219"/>
      <c r="W80" s="219"/>
      <c r="X80" s="219"/>
      <c r="Y80" s="219"/>
      <c r="Z80" s="220"/>
    </row>
    <row r="82" spans="1:26" x14ac:dyDescent="0.2">
      <c r="B82" s="221"/>
      <c r="C82" s="210"/>
      <c r="D82" s="210"/>
      <c r="E82" s="210"/>
      <c r="F82" s="210"/>
      <c r="G82" s="210"/>
      <c r="H82" s="222"/>
      <c r="I82" s="222"/>
      <c r="J82" s="222"/>
      <c r="K82" s="222"/>
      <c r="L82" s="222"/>
      <c r="M82" s="222"/>
      <c r="N82" s="222"/>
      <c r="O82" s="222"/>
      <c r="P82" s="222"/>
      <c r="Q82" s="222"/>
      <c r="R82" s="222"/>
      <c r="S82" s="222"/>
      <c r="T82" s="222"/>
      <c r="U82" s="222"/>
      <c r="V82" s="222"/>
      <c r="W82" s="210"/>
      <c r="X82" s="210"/>
      <c r="Y82" s="210"/>
      <c r="Z82" s="223"/>
    </row>
    <row r="83" spans="1:26" x14ac:dyDescent="0.2">
      <c r="B83" s="216"/>
      <c r="C83" s="946"/>
      <c r="D83" s="946"/>
      <c r="E83" s="946"/>
      <c r="F83" s="946"/>
      <c r="H83" s="946"/>
      <c r="I83" s="946"/>
      <c r="J83" s="946"/>
      <c r="K83" s="946"/>
      <c r="M83" s="946"/>
      <c r="N83" s="946"/>
      <c r="O83" s="946"/>
      <c r="P83" s="946"/>
      <c r="R83" s="946"/>
      <c r="S83" s="946"/>
      <c r="T83" s="946"/>
      <c r="W83" s="946"/>
      <c r="X83" s="946"/>
      <c r="Y83" s="946"/>
      <c r="Z83" s="224"/>
    </row>
    <row r="84" spans="1:26" x14ac:dyDescent="0.2">
      <c r="B84" s="216"/>
      <c r="Z84" s="217"/>
    </row>
    <row r="85" spans="1:26" x14ac:dyDescent="0.2">
      <c r="B85" s="216"/>
      <c r="Z85" s="217"/>
    </row>
    <row r="86" spans="1:26" x14ac:dyDescent="0.2">
      <c r="B86" s="216"/>
      <c r="Z86" s="217"/>
    </row>
    <row r="87" spans="1:26" x14ac:dyDescent="0.2">
      <c r="B87" s="216"/>
      <c r="Z87" s="217"/>
    </row>
    <row r="88" spans="1:26" x14ac:dyDescent="0.2">
      <c r="B88" s="216"/>
      <c r="Z88" s="217"/>
    </row>
    <row r="89" spans="1:26" x14ac:dyDescent="0.2">
      <c r="B89" s="216"/>
      <c r="Z89" s="217"/>
    </row>
    <row r="90" spans="1:26" x14ac:dyDescent="0.2">
      <c r="B90" s="216"/>
      <c r="Z90" s="217"/>
    </row>
    <row r="91" spans="1:26" s="67" customFormat="1" ht="11.45" customHeight="1" x14ac:dyDescent="0.2">
      <c r="B91" s="226"/>
      <c r="C91" s="858"/>
      <c r="D91" s="858"/>
      <c r="E91" s="858"/>
      <c r="F91" s="858"/>
      <c r="H91" s="858"/>
      <c r="I91" s="858"/>
      <c r="J91" s="858"/>
      <c r="K91" s="858"/>
      <c r="M91" s="858"/>
      <c r="N91" s="858"/>
      <c r="O91" s="858"/>
      <c r="P91" s="858"/>
      <c r="R91" s="858"/>
      <c r="S91" s="858"/>
      <c r="T91" s="858"/>
      <c r="W91" s="858"/>
      <c r="X91" s="858"/>
      <c r="Y91" s="858"/>
      <c r="Z91" s="227"/>
    </row>
    <row r="92" spans="1:26" x14ac:dyDescent="0.2">
      <c r="B92" s="228"/>
      <c r="C92" s="229"/>
      <c r="D92" s="229"/>
      <c r="E92" s="229"/>
      <c r="F92" s="229"/>
      <c r="G92" s="229"/>
      <c r="H92" s="219"/>
      <c r="I92" s="219"/>
      <c r="J92" s="219"/>
      <c r="K92" s="219"/>
      <c r="L92" s="219"/>
      <c r="M92" s="219"/>
      <c r="N92" s="219"/>
      <c r="O92" s="219"/>
      <c r="P92" s="219"/>
      <c r="Q92" s="219"/>
      <c r="R92" s="219"/>
      <c r="S92" s="219"/>
      <c r="T92" s="219"/>
      <c r="U92" s="219"/>
      <c r="V92" s="219"/>
      <c r="W92" s="229"/>
      <c r="X92" s="229"/>
      <c r="Y92" s="229"/>
      <c r="Z92" s="230"/>
    </row>
    <row r="94" spans="1:26" x14ac:dyDescent="0.2">
      <c r="A94" s="66"/>
    </row>
  </sheetData>
  <mergeCells count="66">
    <mergeCell ref="V20:W20"/>
    <mergeCell ref="Y20:Z20"/>
    <mergeCell ref="V21:W21"/>
    <mergeCell ref="Y21:Z21"/>
    <mergeCell ref="B11:N11"/>
    <mergeCell ref="P11:Z11"/>
    <mergeCell ref="B13:C13"/>
    <mergeCell ref="D13:N13"/>
    <mergeCell ref="V13:W13"/>
    <mergeCell ref="Y13:Z13"/>
    <mergeCell ref="V17:W17"/>
    <mergeCell ref="Y17:Z17"/>
    <mergeCell ref="V18:W18"/>
    <mergeCell ref="Y18:Z18"/>
    <mergeCell ref="V19:W19"/>
    <mergeCell ref="Y19:Z19"/>
    <mergeCell ref="V14:W14"/>
    <mergeCell ref="X14:X34"/>
    <mergeCell ref="Y14:Z14"/>
    <mergeCell ref="S15:T15"/>
    <mergeCell ref="V15:W15"/>
    <mergeCell ref="Y15:Z15"/>
    <mergeCell ref="V16:W16"/>
    <mergeCell ref="V24:W24"/>
    <mergeCell ref="Y24:Z24"/>
    <mergeCell ref="V25:W25"/>
    <mergeCell ref="Y25:Z25"/>
    <mergeCell ref="Y16:Z16"/>
    <mergeCell ref="V26:W26"/>
    <mergeCell ref="Y26:Z26"/>
    <mergeCell ref="V23:W23"/>
    <mergeCell ref="Y23:Z23"/>
    <mergeCell ref="V27:W27"/>
    <mergeCell ref="Y27:Z27"/>
    <mergeCell ref="V28:W28"/>
    <mergeCell ref="Y28:Z28"/>
    <mergeCell ref="V29:W29"/>
    <mergeCell ref="Y29:Z29"/>
    <mergeCell ref="V30:W30"/>
    <mergeCell ref="Y30:Z30"/>
    <mergeCell ref="V31:W31"/>
    <mergeCell ref="Y31:Z31"/>
    <mergeCell ref="V32:W32"/>
    <mergeCell ref="Y32:Z32"/>
    <mergeCell ref="V33:W33"/>
    <mergeCell ref="Y33:Z33"/>
    <mergeCell ref="V34:W34"/>
    <mergeCell ref="Y34:Z34"/>
    <mergeCell ref="W91:Y91"/>
    <mergeCell ref="V35:W35"/>
    <mergeCell ref="Y35:Z35"/>
    <mergeCell ref="P37:Z37"/>
    <mergeCell ref="T75:U75"/>
    <mergeCell ref="M83:P83"/>
    <mergeCell ref="R83:T83"/>
    <mergeCell ref="W83:Y83"/>
    <mergeCell ref="T17:U17"/>
    <mergeCell ref="C91:F91"/>
    <mergeCell ref="H91:K91"/>
    <mergeCell ref="M91:P91"/>
    <mergeCell ref="R91:T91"/>
    <mergeCell ref="C83:F83"/>
    <mergeCell ref="H83:K83"/>
    <mergeCell ref="B21:N21"/>
    <mergeCell ref="B14:C19"/>
    <mergeCell ref="D14:N19"/>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E125F-E116-49E2-B7B9-A02CB83A9490}">
  <sheetPr>
    <tabColor rgb="FF92D050"/>
    <pageSetUpPr fitToPage="1"/>
  </sheetPr>
  <dimension ref="A1:AB102"/>
  <sheetViews>
    <sheetView showGridLines="0" view="pageBreakPreview" topLeftCell="C51" zoomScale="70" zoomScaleNormal="40" zoomScaleSheetLayoutView="70" workbookViewId="0">
      <selection activeCell="D15" activeCellId="2" sqref="B11:Z12 B15:C20 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8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8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438</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438</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57" spans="3:8" ht="20.25" x14ac:dyDescent="0.3">
      <c r="C57" s="994"/>
      <c r="D57" s="994"/>
      <c r="E57" s="994"/>
      <c r="F57" s="994"/>
      <c r="G57" s="994"/>
      <c r="H57" s="994"/>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30">
    <mergeCell ref="C92:F92"/>
    <mergeCell ref="H92:K92"/>
    <mergeCell ref="M92:P92"/>
    <mergeCell ref="R92:T92"/>
    <mergeCell ref="W92:Y92"/>
    <mergeCell ref="B11:Z12"/>
    <mergeCell ref="B15:C20"/>
    <mergeCell ref="D15:Z20"/>
    <mergeCell ref="D27:F28"/>
    <mergeCell ref="C57:H57"/>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9D80E-7343-40E6-AA84-06D1DCD7C375}">
  <sheetPr>
    <tabColor rgb="FFFF0000"/>
    <pageSetUpPr fitToPage="1"/>
  </sheetPr>
  <dimension ref="A1:AB102"/>
  <sheetViews>
    <sheetView showGridLines="0" view="pageBreakPreview" topLeftCell="M16" zoomScale="66" zoomScaleNormal="40" zoomScaleSheetLayoutView="66" workbookViewId="0">
      <selection activeCell="W39" sqref="W39"/>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60.28515625" style="65" customWidth="1"/>
    <col min="24" max="24" width="18" style="65" customWidth="1"/>
    <col min="25" max="25" width="2.140625" style="65" customWidth="1"/>
    <col min="26" max="26" width="30"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8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8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438</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438</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2" spans="2:26" ht="13.5" thickBot="1" x14ac:dyDescent="0.25"/>
    <row r="23" spans="2:26" ht="27" thickBot="1" x14ac:dyDescent="0.45">
      <c r="W23" s="1014" t="s">
        <v>470</v>
      </c>
      <c r="X23" s="1015"/>
      <c r="Y23" s="1016"/>
    </row>
    <row r="24" spans="2:26" ht="25.5" x14ac:dyDescent="0.35">
      <c r="W24" s="478" t="s">
        <v>469</v>
      </c>
      <c r="X24" s="1017">
        <v>974.3</v>
      </c>
      <c r="Y24" s="1017"/>
    </row>
    <row r="25" spans="2:26" ht="25.5" x14ac:dyDescent="0.35">
      <c r="W25" s="472" t="s">
        <v>333</v>
      </c>
      <c r="X25" s="1018">
        <v>-12.58</v>
      </c>
      <c r="Y25" s="1018"/>
    </row>
    <row r="26" spans="2:26" ht="25.5" x14ac:dyDescent="0.35">
      <c r="W26" s="472" t="s">
        <v>334</v>
      </c>
      <c r="X26" s="1018">
        <v>-13.51</v>
      </c>
      <c r="Y26" s="1018"/>
    </row>
    <row r="27" spans="2:26" ht="25.5" x14ac:dyDescent="0.35">
      <c r="D27" s="993"/>
      <c r="E27" s="993"/>
      <c r="F27" s="993"/>
      <c r="W27" s="472" t="s">
        <v>335</v>
      </c>
      <c r="X27" s="1018">
        <v>-16.66</v>
      </c>
      <c r="Y27" s="1018"/>
    </row>
    <row r="28" spans="2:26" ht="25.5" x14ac:dyDescent="0.35">
      <c r="D28" s="993"/>
      <c r="E28" s="993"/>
      <c r="F28" s="993"/>
      <c r="W28" s="473" t="s">
        <v>336</v>
      </c>
      <c r="X28" s="1019">
        <f>SUM(X24:Y27)</f>
        <v>931.55</v>
      </c>
      <c r="Y28" s="1019"/>
    </row>
    <row r="29" spans="2:26" ht="25.5" x14ac:dyDescent="0.35">
      <c r="W29" s="474"/>
      <c r="X29" s="1010"/>
      <c r="Y29" s="1010"/>
    </row>
    <row r="30" spans="2:26" ht="25.5" x14ac:dyDescent="0.35">
      <c r="W30" s="475" t="s">
        <v>337</v>
      </c>
      <c r="X30" s="1013">
        <v>929.35</v>
      </c>
      <c r="Y30" s="1013"/>
    </row>
    <row r="31" spans="2:26" ht="25.5" x14ac:dyDescent="0.35">
      <c r="W31" s="474"/>
      <c r="X31" s="1010"/>
      <c r="Y31" s="1010"/>
    </row>
    <row r="32" spans="2:26" ht="25.5" x14ac:dyDescent="0.35">
      <c r="W32" s="476"/>
      <c r="X32" s="1011"/>
      <c r="Y32" s="1011"/>
    </row>
    <row r="33" spans="23:25" ht="25.5" x14ac:dyDescent="0.35">
      <c r="W33" s="477" t="s">
        <v>338</v>
      </c>
      <c r="X33" s="1012">
        <f>X30-X28</f>
        <v>-2.1999999999999318</v>
      </c>
      <c r="Y33" s="1012"/>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40">
    <mergeCell ref="X30:Y30"/>
    <mergeCell ref="B11:Z12"/>
    <mergeCell ref="B15:C20"/>
    <mergeCell ref="D15:Z20"/>
    <mergeCell ref="W23:Y23"/>
    <mergeCell ref="X24:Y24"/>
    <mergeCell ref="X25:Y25"/>
    <mergeCell ref="X26:Y26"/>
    <mergeCell ref="D27:F28"/>
    <mergeCell ref="X27:Y27"/>
    <mergeCell ref="X28:Y28"/>
    <mergeCell ref="X29:Y29"/>
    <mergeCell ref="X31:Y31"/>
    <mergeCell ref="X32:Y32"/>
    <mergeCell ref="X33:Y33"/>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1" fitToHeight="0" orientation="landscape" r:id="rId1"/>
  <headerFooter>
    <oddFooter>&amp;L&amp;10ADMÓN. - ESTIMACIÓN - HOJA VIAJERA&amp;R&amp;P/&amp;N</oddFooter>
  </headerFooter>
  <drawing r:id="rId2"/>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964A9-E445-4DA8-8A37-AC6800BDA076}">
  <sheetPr>
    <tabColor rgb="FF92D050"/>
    <pageSetUpPr fitToPage="1"/>
  </sheetPr>
  <dimension ref="A1:AB102"/>
  <sheetViews>
    <sheetView showGridLines="0" view="pageBreakPreview" topLeftCell="A36" zoomScale="55" zoomScaleNormal="40" zoomScaleSheetLayoutView="55" workbookViewId="0">
      <selection activeCell="D15" activeCellId="2" sqref="B11:Z12 B15:C20 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8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8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462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462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410</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B11:Z12"/>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A970A-4643-4903-ADBC-AD3B9259FAFF}">
  <sheetPr>
    <tabColor rgb="FF92D050"/>
    <pageSetUpPr fitToPage="1"/>
  </sheetPr>
  <dimension ref="A1:AB90"/>
  <sheetViews>
    <sheetView showGridLines="0" view="pageBreakPreview" topLeftCell="A35" zoomScale="50" zoomScaleNormal="40" zoomScaleSheetLayoutView="50" workbookViewId="0">
      <selection activeCell="W74" sqref="W74"/>
    </sheetView>
  </sheetViews>
  <sheetFormatPr baseColWidth="10" defaultColWidth="11.42578125" defaultRowHeight="12.75" x14ac:dyDescent="0.2"/>
  <cols>
    <col min="1" max="1" width="5.140625" style="65" customWidth="1"/>
    <col min="2" max="8" width="11.42578125" style="65"/>
    <col min="9" max="9" width="11.42578125" style="65" customWidth="1"/>
    <col min="10" max="14" width="11.42578125" style="65"/>
    <col min="15" max="15" width="4.7109375" style="65" customWidth="1"/>
    <col min="16" max="16" width="16.42578125" style="65" customWidth="1"/>
    <col min="17" max="17" width="21.5703125" style="65" customWidth="1"/>
    <col min="18" max="18" width="22.85546875" style="65" customWidth="1"/>
    <col min="19" max="19" width="17.7109375" style="65" customWidth="1"/>
    <col min="20" max="20" width="19.7109375" style="65" customWidth="1"/>
    <col min="21" max="21" width="27.7109375"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451"/>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451"/>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462</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462</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304">
        <f>'03 Desglose'!BX8</f>
        <v>45958</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457"/>
      <c r="V13" s="981" t="s">
        <v>58</v>
      </c>
      <c r="W13" s="981"/>
      <c r="X13" s="457" t="s">
        <v>67</v>
      </c>
      <c r="Y13" s="981" t="s">
        <v>78</v>
      </c>
      <c r="Z13" s="981"/>
    </row>
    <row r="14" spans="1:28" ht="14.25" customHeight="1" x14ac:dyDescent="0.2">
      <c r="B14" s="950" t="s">
        <v>181</v>
      </c>
      <c r="C14" s="951"/>
      <c r="D14" s="956" t="s">
        <v>176</v>
      </c>
      <c r="E14" s="956"/>
      <c r="F14" s="956"/>
      <c r="G14" s="956"/>
      <c r="H14" s="956"/>
      <c r="I14" s="956"/>
      <c r="J14" s="956"/>
      <c r="K14" s="956"/>
      <c r="L14" s="956"/>
      <c r="M14" s="956"/>
      <c r="N14" s="956"/>
      <c r="P14" s="286"/>
      <c r="Q14" s="456"/>
      <c r="R14" s="456"/>
      <c r="S14" s="456"/>
      <c r="T14" s="456"/>
      <c r="U14" s="456"/>
      <c r="V14" s="957"/>
      <c r="W14" s="957"/>
      <c r="X14" s="965" t="s">
        <v>63</v>
      </c>
      <c r="Y14" s="957"/>
      <c r="Z14" s="957"/>
    </row>
    <row r="15" spans="1:28" ht="19.899999999999999" customHeight="1" x14ac:dyDescent="0.2">
      <c r="B15" s="952"/>
      <c r="C15" s="953"/>
      <c r="D15" s="956"/>
      <c r="E15" s="956"/>
      <c r="F15" s="956"/>
      <c r="G15" s="956"/>
      <c r="H15" s="956"/>
      <c r="I15" s="956"/>
      <c r="J15" s="956"/>
      <c r="K15" s="956"/>
      <c r="L15" s="956"/>
      <c r="M15" s="956"/>
      <c r="N15" s="956"/>
      <c r="O15" s="70"/>
      <c r="P15" s="287"/>
      <c r="Q15" s="456"/>
      <c r="R15" s="456"/>
      <c r="S15" s="968"/>
      <c r="T15" s="969"/>
      <c r="U15" s="458"/>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456"/>
      <c r="R16" s="456"/>
      <c r="S16" s="458"/>
      <c r="T16" s="458"/>
      <c r="U16" s="458"/>
      <c r="V16" s="970"/>
      <c r="W16" s="970"/>
      <c r="X16" s="966"/>
      <c r="Y16" s="957"/>
      <c r="Z16" s="957"/>
    </row>
    <row r="17" spans="2:26" ht="21" customHeight="1" x14ac:dyDescent="0.3">
      <c r="B17" s="952"/>
      <c r="C17" s="953"/>
      <c r="D17" s="956"/>
      <c r="E17" s="956"/>
      <c r="F17" s="956"/>
      <c r="G17" s="956"/>
      <c r="H17" s="956"/>
      <c r="I17" s="956"/>
      <c r="J17" s="956"/>
      <c r="K17" s="956"/>
      <c r="L17" s="956"/>
      <c r="M17" s="956"/>
      <c r="N17" s="956"/>
      <c r="O17" s="70"/>
      <c r="P17" s="287"/>
      <c r="Q17" s="456"/>
      <c r="R17" s="456"/>
      <c r="S17" s="458"/>
      <c r="T17" s="458"/>
      <c r="U17" s="459" t="s">
        <v>300</v>
      </c>
      <c r="V17" s="982">
        <f>861.28*0.95</f>
        <v>818.21599999999989</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456"/>
      <c r="R18" s="456"/>
      <c r="S18" s="458"/>
      <c r="T18" s="458"/>
      <c r="U18" s="458"/>
      <c r="V18" s="970"/>
      <c r="W18" s="970"/>
      <c r="X18" s="966"/>
      <c r="Y18" s="957"/>
      <c r="Z18" s="957"/>
    </row>
    <row r="19" spans="2:26" ht="19.149999999999999" customHeight="1" x14ac:dyDescent="0.2">
      <c r="B19" s="954"/>
      <c r="C19" s="955"/>
      <c r="D19" s="956"/>
      <c r="E19" s="956"/>
      <c r="F19" s="956"/>
      <c r="G19" s="956"/>
      <c r="H19" s="956"/>
      <c r="I19" s="956"/>
      <c r="J19" s="956"/>
      <c r="K19" s="956"/>
      <c r="L19" s="956"/>
      <c r="M19" s="956"/>
      <c r="N19" s="956"/>
      <c r="O19" s="70"/>
      <c r="P19" s="287"/>
      <c r="Q19" s="456"/>
      <c r="R19" s="456"/>
      <c r="S19" s="458"/>
      <c r="T19" s="458"/>
      <c r="U19" s="420"/>
      <c r="V19" s="968"/>
      <c r="W19" s="969"/>
      <c r="X19" s="966"/>
      <c r="Y19" s="984"/>
      <c r="Z19" s="984"/>
    </row>
    <row r="20" spans="2:26" ht="15.6" customHeight="1" x14ac:dyDescent="0.2">
      <c r="B20" s="231"/>
      <c r="C20" s="69"/>
      <c r="D20" s="68"/>
      <c r="E20" s="68"/>
      <c r="F20" s="68"/>
      <c r="G20" s="68"/>
      <c r="H20" s="83"/>
      <c r="I20" s="68"/>
      <c r="J20" s="68"/>
      <c r="K20" s="70"/>
      <c r="L20" s="70"/>
      <c r="M20" s="70"/>
      <c r="N20" s="214"/>
      <c r="O20" s="70"/>
      <c r="P20" s="287"/>
      <c r="Q20" s="456"/>
      <c r="R20" s="456"/>
      <c r="S20" s="456"/>
      <c r="T20" s="456"/>
      <c r="U20" s="456"/>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456"/>
      <c r="R21" s="456"/>
      <c r="S21" s="456"/>
      <c r="T21" s="456"/>
      <c r="U21" s="456"/>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456"/>
      <c r="R22" s="456"/>
      <c r="S22" s="456"/>
      <c r="T22" s="456"/>
      <c r="X22" s="966"/>
      <c r="Y22" s="421"/>
      <c r="Z22" s="421"/>
    </row>
    <row r="23" spans="2:26" ht="13.9" customHeight="1" x14ac:dyDescent="0.2">
      <c r="B23" s="213"/>
      <c r="C23" s="69"/>
      <c r="D23" s="68"/>
      <c r="E23" s="68"/>
      <c r="F23" s="68"/>
      <c r="G23" s="68"/>
      <c r="H23" s="83"/>
      <c r="I23" s="68"/>
      <c r="J23" s="68"/>
      <c r="K23" s="70"/>
      <c r="L23" s="70"/>
      <c r="M23" s="70"/>
      <c r="N23" s="214"/>
      <c r="O23" s="70"/>
      <c r="P23" s="287"/>
      <c r="Q23" s="456"/>
      <c r="R23" s="456"/>
      <c r="S23" s="456"/>
      <c r="T23" s="456"/>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456"/>
      <c r="R24" s="456"/>
      <c r="S24" s="456"/>
      <c r="T24" s="456"/>
      <c r="U24" s="456"/>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456"/>
      <c r="R25" s="456"/>
      <c r="S25" s="456"/>
      <c r="T25" s="456"/>
      <c r="U25" s="456"/>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456"/>
      <c r="R26" s="456"/>
      <c r="S26" s="456"/>
      <c r="T26" s="456"/>
      <c r="U26" s="456"/>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456"/>
      <c r="R27" s="456"/>
      <c r="S27" s="456"/>
      <c r="T27" s="456"/>
      <c r="U27" s="456"/>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456"/>
      <c r="R28" s="456"/>
      <c r="S28" s="456"/>
      <c r="T28" s="456"/>
      <c r="U28" s="456"/>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456"/>
      <c r="R29" s="456"/>
      <c r="S29" s="456"/>
      <c r="T29" s="456"/>
      <c r="U29" s="456"/>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456"/>
      <c r="R30" s="456"/>
      <c r="S30" s="456"/>
      <c r="T30" s="456"/>
      <c r="U30" s="456"/>
      <c r="V30" s="957"/>
      <c r="W30" s="957"/>
      <c r="X30" s="966"/>
      <c r="Y30" s="957"/>
      <c r="Z30" s="957"/>
    </row>
    <row r="31" spans="2:26" ht="13.9" customHeight="1" x14ac:dyDescent="0.2">
      <c r="B31" s="213"/>
      <c r="C31" s="69"/>
      <c r="D31" s="68"/>
      <c r="E31" s="68"/>
      <c r="F31" s="68"/>
      <c r="G31" s="68"/>
      <c r="H31" s="83"/>
      <c r="I31" s="68"/>
      <c r="J31" s="68"/>
      <c r="K31" s="68"/>
      <c r="L31" s="68"/>
      <c r="M31" s="68"/>
      <c r="N31" s="215"/>
      <c r="P31" s="287"/>
      <c r="Q31" s="456"/>
      <c r="R31" s="456"/>
      <c r="S31" s="456"/>
      <c r="T31" s="456"/>
      <c r="U31" s="456"/>
      <c r="V31" s="957"/>
      <c r="W31" s="957"/>
      <c r="X31" s="966"/>
      <c r="Y31" s="957"/>
      <c r="Z31" s="957"/>
    </row>
    <row r="32" spans="2:26" ht="13.9" customHeight="1" x14ac:dyDescent="0.2">
      <c r="B32" s="213"/>
      <c r="C32" s="69"/>
      <c r="D32" s="68"/>
      <c r="E32" s="68"/>
      <c r="F32" s="68"/>
      <c r="G32" s="68"/>
      <c r="H32" s="83"/>
      <c r="I32" s="68"/>
      <c r="J32" s="68"/>
      <c r="K32" s="68"/>
      <c r="L32" s="68"/>
      <c r="M32" s="68"/>
      <c r="N32" s="215"/>
      <c r="P32" s="287"/>
      <c r="Q32" s="456"/>
      <c r="R32" s="456"/>
      <c r="S32" s="456"/>
      <c r="T32" s="456"/>
      <c r="U32" s="456"/>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456"/>
      <c r="R33" s="456"/>
      <c r="S33" s="456"/>
      <c r="T33" s="456"/>
      <c r="U33" s="456"/>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456"/>
      <c r="R34" s="456"/>
      <c r="S34" s="456"/>
      <c r="T34" s="456"/>
      <c r="U34" s="456"/>
      <c r="V34" s="957"/>
      <c r="W34" s="957"/>
      <c r="X34" s="967"/>
      <c r="Y34" s="957"/>
      <c r="Z34" s="957"/>
    </row>
    <row r="35" spans="2:26" ht="20.45" customHeight="1" x14ac:dyDescent="0.25">
      <c r="B35" s="213"/>
      <c r="C35" s="69"/>
      <c r="D35" s="68"/>
      <c r="E35" s="68"/>
      <c r="F35" s="68"/>
      <c r="G35" s="68"/>
      <c r="H35" s="83"/>
      <c r="I35" s="68"/>
      <c r="J35" s="68"/>
      <c r="K35" s="68"/>
      <c r="L35" s="68"/>
      <c r="M35" s="68"/>
      <c r="N35" s="215"/>
      <c r="P35" s="288"/>
      <c r="Q35" s="289"/>
      <c r="R35" s="290"/>
      <c r="S35" s="291"/>
      <c r="T35" s="292"/>
      <c r="U35" s="293" t="s">
        <v>76</v>
      </c>
      <c r="V35" s="958">
        <f>SUM(V17:W19)</f>
        <v>818.21599999999989</v>
      </c>
      <c r="W35" s="958"/>
      <c r="X35" s="294"/>
      <c r="Y35" s="959"/>
      <c r="Z35" s="960"/>
    </row>
    <row r="36" spans="2:26" ht="13.9" customHeight="1" x14ac:dyDescent="0.2">
      <c r="B36" s="213"/>
      <c r="C36" s="69"/>
      <c r="D36" s="68"/>
      <c r="E36" s="68"/>
      <c r="F36" s="68"/>
      <c r="G36" s="68"/>
      <c r="H36" s="83"/>
      <c r="I36" s="68"/>
      <c r="J36" s="68"/>
      <c r="K36" s="68"/>
      <c r="L36" s="68"/>
      <c r="M36" s="68"/>
      <c r="N36" s="215"/>
      <c r="P36" s="216"/>
      <c r="X36" s="84"/>
      <c r="Y36" s="84"/>
      <c r="Z36" s="217"/>
    </row>
    <row r="37" spans="2:26" ht="13.9" customHeight="1" x14ac:dyDescent="0.2">
      <c r="B37" s="213"/>
      <c r="C37" s="69"/>
      <c r="D37" s="68"/>
      <c r="E37" s="68"/>
      <c r="F37" s="68"/>
      <c r="G37" s="68"/>
      <c r="H37" s="83"/>
      <c r="I37" s="68"/>
      <c r="J37" s="68"/>
      <c r="K37" s="68"/>
      <c r="L37" s="68"/>
      <c r="M37" s="68"/>
      <c r="N37" s="215"/>
      <c r="P37" s="961" t="s">
        <v>75</v>
      </c>
      <c r="Q37" s="962"/>
      <c r="R37" s="962"/>
      <c r="S37" s="962"/>
      <c r="T37" s="962"/>
      <c r="U37" s="962"/>
      <c r="V37" s="962"/>
      <c r="W37" s="962"/>
      <c r="X37" s="962"/>
      <c r="Y37" s="962"/>
      <c r="Z37" s="963"/>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t="s">
        <v>272</v>
      </c>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ht="15" x14ac:dyDescent="0.2">
      <c r="B75" s="213"/>
      <c r="C75" s="69"/>
      <c r="D75" s="68"/>
      <c r="E75" s="68"/>
      <c r="F75" s="68"/>
      <c r="G75" s="68"/>
      <c r="H75" s="83"/>
      <c r="I75" s="68"/>
      <c r="J75" s="68"/>
      <c r="K75" s="68"/>
      <c r="L75" s="68"/>
      <c r="M75" s="68"/>
      <c r="N75" s="215"/>
      <c r="P75" s="216"/>
      <c r="T75" s="964"/>
      <c r="U75" s="964"/>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ht="16.5" customHeight="1" x14ac:dyDescent="0.25">
      <c r="B78" s="213"/>
      <c r="C78" s="69"/>
      <c r="D78" s="68"/>
      <c r="E78" s="68"/>
      <c r="F78" s="68"/>
      <c r="G78" s="68"/>
      <c r="H78" s="83"/>
      <c r="I78" s="68"/>
      <c r="J78" s="68"/>
      <c r="K78" s="68"/>
      <c r="L78" s="68"/>
      <c r="M78" s="68"/>
      <c r="N78" s="215"/>
      <c r="P78" s="216"/>
      <c r="S78" s="374"/>
      <c r="T78" s="374"/>
      <c r="X78" s="84"/>
      <c r="Y78" s="84"/>
      <c r="Z78" s="217"/>
    </row>
    <row r="79" spans="2:26" ht="12.75" customHeight="1" x14ac:dyDescent="0.25">
      <c r="B79" s="216"/>
      <c r="N79" s="217"/>
      <c r="P79" s="216"/>
      <c r="S79" s="374"/>
      <c r="T79" s="374"/>
      <c r="X79" s="82"/>
      <c r="Y79" s="85"/>
      <c r="Z79" s="217"/>
    </row>
    <row r="80" spans="2:26" ht="12.75" customHeight="1" x14ac:dyDescent="0.2">
      <c r="B80" s="218"/>
      <c r="C80" s="219"/>
      <c r="D80" s="219"/>
      <c r="E80" s="219"/>
      <c r="F80" s="219"/>
      <c r="G80" s="219"/>
      <c r="H80" s="219"/>
      <c r="I80" s="219"/>
      <c r="J80" s="219"/>
      <c r="K80" s="219"/>
      <c r="L80" s="219"/>
      <c r="M80" s="219"/>
      <c r="N80" s="220"/>
      <c r="P80" s="218"/>
      <c r="Q80" s="219"/>
      <c r="R80" s="219"/>
      <c r="S80" s="219"/>
      <c r="T80" s="219"/>
      <c r="U80" s="219"/>
      <c r="V80" s="219"/>
      <c r="W80" s="219"/>
      <c r="X80" s="219"/>
      <c r="Y80" s="219"/>
      <c r="Z80" s="220"/>
    </row>
    <row r="82" spans="1:26" x14ac:dyDescent="0.2">
      <c r="B82" s="221"/>
      <c r="C82" s="210"/>
      <c r="D82" s="210"/>
      <c r="E82" s="210"/>
      <c r="F82" s="210"/>
      <c r="G82" s="210"/>
      <c r="H82" s="222"/>
      <c r="I82" s="222"/>
      <c r="J82" s="222"/>
      <c r="K82" s="222"/>
      <c r="L82" s="222"/>
      <c r="M82" s="222"/>
      <c r="N82" s="222"/>
      <c r="O82" s="222"/>
      <c r="P82" s="222"/>
      <c r="Q82" s="222"/>
      <c r="R82" s="222"/>
      <c r="S82" s="222"/>
      <c r="T82" s="222"/>
      <c r="U82" s="222"/>
      <c r="V82" s="222"/>
      <c r="W82" s="210"/>
      <c r="X82" s="210"/>
      <c r="Y82" s="210"/>
      <c r="Z82" s="223"/>
    </row>
    <row r="83" spans="1:26" x14ac:dyDescent="0.2">
      <c r="B83" s="216"/>
      <c r="C83" s="946"/>
      <c r="D83" s="946"/>
      <c r="E83" s="946"/>
      <c r="F83" s="946"/>
      <c r="H83" s="946"/>
      <c r="I83" s="946"/>
      <c r="J83" s="946"/>
      <c r="K83" s="946"/>
      <c r="M83" s="946"/>
      <c r="N83" s="946"/>
      <c r="O83" s="946"/>
      <c r="P83" s="946"/>
      <c r="R83" s="946"/>
      <c r="S83" s="946"/>
      <c r="T83" s="946"/>
      <c r="W83" s="946"/>
      <c r="X83" s="946"/>
      <c r="Y83" s="946"/>
      <c r="Z83" s="224"/>
    </row>
    <row r="84" spans="1:26" x14ac:dyDescent="0.2">
      <c r="B84" s="216"/>
      <c r="Z84" s="217"/>
    </row>
    <row r="85" spans="1:26" x14ac:dyDescent="0.2">
      <c r="B85" s="216"/>
      <c r="Z85" s="217"/>
    </row>
    <row r="86" spans="1:26" x14ac:dyDescent="0.2">
      <c r="B86" s="216"/>
      <c r="Z86" s="217"/>
    </row>
    <row r="87" spans="1:26" s="67" customFormat="1" ht="11.45" customHeight="1" x14ac:dyDescent="0.2">
      <c r="B87" s="226"/>
      <c r="C87" s="858"/>
      <c r="D87" s="858"/>
      <c r="E87" s="858"/>
      <c r="F87" s="858"/>
      <c r="H87" s="858"/>
      <c r="I87" s="858"/>
      <c r="J87" s="858"/>
      <c r="K87" s="858"/>
      <c r="M87" s="858"/>
      <c r="N87" s="858"/>
      <c r="O87" s="858"/>
      <c r="P87" s="858"/>
      <c r="R87" s="858"/>
      <c r="S87" s="858"/>
      <c r="T87" s="858"/>
      <c r="W87" s="858"/>
      <c r="X87" s="858"/>
      <c r="Y87" s="858"/>
      <c r="Z87" s="227"/>
    </row>
    <row r="88" spans="1:26" x14ac:dyDescent="0.2">
      <c r="B88" s="228"/>
      <c r="C88" s="229"/>
      <c r="D88" s="229"/>
      <c r="E88" s="229"/>
      <c r="F88" s="229"/>
      <c r="G88" s="229"/>
      <c r="H88" s="219"/>
      <c r="I88" s="219"/>
      <c r="J88" s="219"/>
      <c r="K88" s="219"/>
      <c r="L88" s="219"/>
      <c r="M88" s="219"/>
      <c r="N88" s="219"/>
      <c r="O88" s="219"/>
      <c r="P88" s="219"/>
      <c r="Q88" s="219"/>
      <c r="R88" s="219"/>
      <c r="S88" s="219"/>
      <c r="T88" s="219"/>
      <c r="U88" s="219"/>
      <c r="V88" s="219"/>
      <c r="W88" s="229"/>
      <c r="X88" s="229"/>
      <c r="Y88" s="229"/>
      <c r="Z88" s="230"/>
    </row>
    <row r="90" spans="1:26" x14ac:dyDescent="0.2">
      <c r="A90" s="66"/>
    </row>
  </sheetData>
  <mergeCells count="65">
    <mergeCell ref="B14:C19"/>
    <mergeCell ref="D14:N19"/>
    <mergeCell ref="V14:W14"/>
    <mergeCell ref="Y14:Z14"/>
    <mergeCell ref="V15:W15"/>
    <mergeCell ref="Y15:Z15"/>
    <mergeCell ref="V16:W16"/>
    <mergeCell ref="V18:W18"/>
    <mergeCell ref="Y18:Z18"/>
    <mergeCell ref="V17:W17"/>
    <mergeCell ref="X14:X34"/>
    <mergeCell ref="V33:W33"/>
    <mergeCell ref="Y33:Z33"/>
    <mergeCell ref="V34:W34"/>
    <mergeCell ref="V30:W30"/>
    <mergeCell ref="Y30:Z30"/>
    <mergeCell ref="B11:N11"/>
    <mergeCell ref="P11:Z11"/>
    <mergeCell ref="B13:C13"/>
    <mergeCell ref="D13:N13"/>
    <mergeCell ref="V13:W13"/>
    <mergeCell ref="Y13:Z13"/>
    <mergeCell ref="V19:W19"/>
    <mergeCell ref="S15:T15"/>
    <mergeCell ref="V31:W31"/>
    <mergeCell ref="Y31:Z31"/>
    <mergeCell ref="V32:W32"/>
    <mergeCell ref="Y32:Z32"/>
    <mergeCell ref="Y19:Z19"/>
    <mergeCell ref="V25:W25"/>
    <mergeCell ref="Y25:Z25"/>
    <mergeCell ref="V20:W20"/>
    <mergeCell ref="Y20:Z20"/>
    <mergeCell ref="V23:W23"/>
    <mergeCell ref="Y23:Z23"/>
    <mergeCell ref="V24:W24"/>
    <mergeCell ref="Y24:Z24"/>
    <mergeCell ref="Y16:Z16"/>
    <mergeCell ref="Y17:Z17"/>
    <mergeCell ref="B21:N21"/>
    <mergeCell ref="V21:W21"/>
    <mergeCell ref="Y21:Z21"/>
    <mergeCell ref="T75:U75"/>
    <mergeCell ref="V26:W26"/>
    <mergeCell ref="Y26:Z26"/>
    <mergeCell ref="V27:W27"/>
    <mergeCell ref="Y27:Z27"/>
    <mergeCell ref="P37:Z37"/>
    <mergeCell ref="Y34:Z34"/>
    <mergeCell ref="V35:W35"/>
    <mergeCell ref="Y35:Z35"/>
    <mergeCell ref="V28:W28"/>
    <mergeCell ref="Y28:Z28"/>
    <mergeCell ref="V29:W29"/>
    <mergeCell ref="Y29:Z29"/>
    <mergeCell ref="C87:F87"/>
    <mergeCell ref="H87:K87"/>
    <mergeCell ref="M87:P87"/>
    <mergeCell ref="R87:T87"/>
    <mergeCell ref="W87:Y87"/>
    <mergeCell ref="C83:F83"/>
    <mergeCell ref="H83:K83"/>
    <mergeCell ref="M83:P83"/>
    <mergeCell ref="R83:T83"/>
    <mergeCell ref="W83:Y83"/>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E02C7-2480-4FD8-93A4-5BF963CDB5EE}">
  <sheetPr>
    <tabColor rgb="FF92D050"/>
    <pageSetUpPr fitToPage="1"/>
  </sheetPr>
  <dimension ref="A1:AB102"/>
  <sheetViews>
    <sheetView showGridLines="0" view="pageBreakPreview" topLeftCell="C50" zoomScale="70" zoomScaleNormal="40" zoomScaleSheetLayoutView="70" workbookViewId="0">
      <selection activeCell="D15" activeCellId="2" sqref="B11:Z12 B15:C20 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460"/>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460"/>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462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462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57" spans="3:8" ht="20.25" x14ac:dyDescent="0.3">
      <c r="C57" s="994"/>
      <c r="D57" s="994"/>
      <c r="E57" s="994"/>
      <c r="F57" s="994"/>
      <c r="G57" s="994"/>
      <c r="H57" s="994"/>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30">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92:F92"/>
    <mergeCell ref="H92:K92"/>
    <mergeCell ref="M92:P92"/>
    <mergeCell ref="R92:T92"/>
    <mergeCell ref="W92:Y92"/>
    <mergeCell ref="C57:H57"/>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7A67E-1C72-4242-A568-CF7141AB0592}">
  <sheetPr>
    <tabColor rgb="FF92D050"/>
    <pageSetUpPr fitToPage="1"/>
  </sheetPr>
  <dimension ref="A1:AB102"/>
  <sheetViews>
    <sheetView showGridLines="0" view="pageBreakPreview" topLeftCell="G55" zoomScale="55" zoomScaleNormal="40" zoomScaleSheetLayoutView="55" workbookViewId="0">
      <selection activeCell="W74" sqref="W74"/>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60.28515625" style="65" customWidth="1"/>
    <col min="24" max="24" width="18" style="65" customWidth="1"/>
    <col min="25" max="25" width="2.140625" style="65" customWidth="1"/>
    <col min="26" max="26" width="30"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460"/>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460"/>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462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462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2" spans="2:26" ht="13.5" thickBot="1" x14ac:dyDescent="0.25"/>
    <row r="23" spans="2:26" ht="27" thickBot="1" x14ac:dyDescent="0.45">
      <c r="W23" s="1014" t="s">
        <v>478</v>
      </c>
      <c r="X23" s="1015"/>
      <c r="Y23" s="1016"/>
    </row>
    <row r="24" spans="2:26" ht="25.5" x14ac:dyDescent="0.35">
      <c r="W24" s="478" t="s">
        <v>477</v>
      </c>
      <c r="X24" s="1017">
        <v>906.06</v>
      </c>
      <c r="Y24" s="1017"/>
    </row>
    <row r="25" spans="2:26" ht="25.5" x14ac:dyDescent="0.35">
      <c r="W25" s="472" t="s">
        <v>333</v>
      </c>
      <c r="X25" s="1018">
        <v>-12.58</v>
      </c>
      <c r="Y25" s="1018"/>
    </row>
    <row r="26" spans="2:26" ht="25.5" x14ac:dyDescent="0.35">
      <c r="W26" s="472" t="s">
        <v>334</v>
      </c>
      <c r="X26" s="1018">
        <v>-13.52</v>
      </c>
      <c r="Y26" s="1018"/>
    </row>
    <row r="27" spans="2:26" ht="25.5" x14ac:dyDescent="0.35">
      <c r="D27" s="993"/>
      <c r="E27" s="993"/>
      <c r="F27" s="993"/>
      <c r="W27" s="472" t="s">
        <v>335</v>
      </c>
      <c r="X27" s="1018">
        <v>-15.08</v>
      </c>
      <c r="Y27" s="1018"/>
    </row>
    <row r="28" spans="2:26" ht="25.5" x14ac:dyDescent="0.35">
      <c r="D28" s="993"/>
      <c r="E28" s="993"/>
      <c r="F28" s="993"/>
      <c r="W28" s="473" t="s">
        <v>336</v>
      </c>
      <c r="X28" s="1019">
        <f>SUM(X24:Y27)</f>
        <v>864.87999999999988</v>
      </c>
      <c r="Y28" s="1019"/>
    </row>
    <row r="29" spans="2:26" ht="25.5" x14ac:dyDescent="0.35">
      <c r="W29" s="474"/>
      <c r="X29" s="1010"/>
      <c r="Y29" s="1010"/>
    </row>
    <row r="30" spans="2:26" ht="25.5" x14ac:dyDescent="0.35">
      <c r="W30" s="475" t="s">
        <v>337</v>
      </c>
      <c r="X30" s="1013">
        <v>861.28</v>
      </c>
      <c r="Y30" s="1013"/>
    </row>
    <row r="31" spans="2:26" ht="25.5" x14ac:dyDescent="0.35">
      <c r="W31" s="474"/>
      <c r="X31" s="1010"/>
      <c r="Y31" s="1010"/>
    </row>
    <row r="32" spans="2:26" ht="25.5" x14ac:dyDescent="0.35">
      <c r="W32" s="476"/>
      <c r="X32" s="1011"/>
      <c r="Y32" s="1011"/>
    </row>
    <row r="33" spans="23:25" ht="25.5" x14ac:dyDescent="0.35">
      <c r="W33" s="477" t="s">
        <v>338</v>
      </c>
      <c r="X33" s="1012">
        <f>X30-X28</f>
        <v>-3.5999999999999091</v>
      </c>
      <c r="Y33" s="1012"/>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40">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C92:F92"/>
    <mergeCell ref="H92:K92"/>
    <mergeCell ref="M92:P92"/>
    <mergeCell ref="R92:T92"/>
    <mergeCell ref="W92:Y92"/>
    <mergeCell ref="X30:Y30"/>
    <mergeCell ref="X31:Y31"/>
    <mergeCell ref="X32:Y32"/>
    <mergeCell ref="X33:Y33"/>
    <mergeCell ref="B11:Z12"/>
    <mergeCell ref="B15:C20"/>
    <mergeCell ref="D15:Z20"/>
    <mergeCell ref="D27:F28"/>
    <mergeCell ref="W23:Y23"/>
    <mergeCell ref="X24:Y24"/>
    <mergeCell ref="X25:Y25"/>
    <mergeCell ref="X26:Y26"/>
    <mergeCell ref="X27:Y27"/>
    <mergeCell ref="X28:Y28"/>
    <mergeCell ref="X29:Y29"/>
  </mergeCells>
  <printOptions horizontalCentered="1" verticalCentered="1"/>
  <pageMargins left="0.70866141732283472" right="0.70866141732283472" top="0.74803149606299213" bottom="0.74803149606299213" header="0.31496062992125984" footer="0.31496062992125984"/>
  <pageSetup paperSize="9" scale="31" fitToHeight="0" orientation="landscape" r:id="rId1"/>
  <headerFooter>
    <oddFooter>&amp;L&amp;10ADMÓN. - ESTIMACIÓN - HOJA VIAJERA&amp;R&amp;P/&amp;N</oddFooter>
  </headerFooter>
  <drawing r:id="rId2"/>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83475-33B1-4426-82AF-722550291D22}">
  <sheetPr>
    <tabColor rgb="FFFF0000"/>
    <pageSetUpPr fitToPage="1"/>
  </sheetPr>
  <dimension ref="A1:AB102"/>
  <sheetViews>
    <sheetView showGridLines="0" view="pageBreakPreview" zoomScale="40" zoomScaleNormal="40" zoomScaleSheetLayoutView="40" workbookViewId="0">
      <selection activeCell="T5" sqref="T5"/>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60.28515625" style="65" customWidth="1"/>
    <col min="24" max="24" width="18" style="65" customWidth="1"/>
    <col min="25" max="25" width="2.1406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42"/>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42"/>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408</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408</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406</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2" spans="2:26" x14ac:dyDescent="0.2">
      <c r="W22" s="548"/>
      <c r="X22" s="548"/>
      <c r="Y22" s="548"/>
    </row>
    <row r="23" spans="2:26" ht="26.25" x14ac:dyDescent="0.4">
      <c r="W23" s="1128"/>
      <c r="X23" s="1128"/>
      <c r="Y23" s="1128"/>
    </row>
    <row r="24" spans="2:26" ht="25.5" x14ac:dyDescent="0.35">
      <c r="W24" s="474"/>
      <c r="X24" s="1010"/>
      <c r="Y24" s="1010"/>
    </row>
    <row r="25" spans="2:26" ht="25.5" x14ac:dyDescent="0.35">
      <c r="W25" s="474"/>
      <c r="X25" s="1010"/>
      <c r="Y25" s="1010"/>
    </row>
    <row r="26" spans="2:26" ht="25.5" x14ac:dyDescent="0.35">
      <c r="W26" s="474"/>
      <c r="X26" s="1010"/>
      <c r="Y26" s="1010"/>
    </row>
    <row r="27" spans="2:26" ht="25.5" x14ac:dyDescent="0.35">
      <c r="D27" s="993"/>
      <c r="E27" s="993"/>
      <c r="F27" s="993"/>
      <c r="W27" s="474"/>
      <c r="X27" s="1010"/>
      <c r="Y27" s="1010"/>
    </row>
    <row r="28" spans="2:26" ht="25.5" x14ac:dyDescent="0.35">
      <c r="D28" s="993"/>
      <c r="E28" s="993"/>
      <c r="F28" s="993"/>
      <c r="W28" s="549"/>
      <c r="X28" s="1010"/>
      <c r="Y28" s="1010"/>
    </row>
    <row r="29" spans="2:26" ht="25.5" x14ac:dyDescent="0.35">
      <c r="W29" s="474"/>
      <c r="X29" s="1010"/>
      <c r="Y29" s="1010"/>
    </row>
    <row r="30" spans="2:26" ht="25.5" x14ac:dyDescent="0.35">
      <c r="W30" s="549"/>
      <c r="X30" s="1010"/>
      <c r="Y30" s="1010"/>
    </row>
    <row r="31" spans="2:26" ht="25.5" x14ac:dyDescent="0.35">
      <c r="W31" s="474"/>
      <c r="X31" s="1010"/>
      <c r="Y31" s="1010"/>
    </row>
    <row r="32" spans="2:26" ht="25.5" x14ac:dyDescent="0.35">
      <c r="W32" s="474"/>
      <c r="X32" s="1010"/>
      <c r="Y32" s="1010"/>
    </row>
    <row r="33" spans="23:25" ht="25.5" x14ac:dyDescent="0.35">
      <c r="W33" s="549"/>
      <c r="X33" s="1010"/>
      <c r="Y33" s="1010"/>
    </row>
    <row r="34" spans="23:25" x14ac:dyDescent="0.2">
      <c r="W34" s="548"/>
      <c r="X34" s="548"/>
      <c r="Y34" s="548"/>
    </row>
    <row r="35" spans="23:25" x14ac:dyDescent="0.2">
      <c r="W35" s="548"/>
      <c r="X35" s="548"/>
      <c r="Y35" s="548"/>
    </row>
    <row r="36" spans="23:25" x14ac:dyDescent="0.2">
      <c r="W36" s="548"/>
      <c r="X36" s="548"/>
      <c r="Y36" s="548"/>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40">
    <mergeCell ref="X30:Y30"/>
    <mergeCell ref="B11:Z12"/>
    <mergeCell ref="B15:C20"/>
    <mergeCell ref="D15:Z20"/>
    <mergeCell ref="W23:Y23"/>
    <mergeCell ref="X24:Y24"/>
    <mergeCell ref="X25:Y25"/>
    <mergeCell ref="X26:Y26"/>
    <mergeCell ref="D27:F28"/>
    <mergeCell ref="X27:Y27"/>
    <mergeCell ref="X28:Y28"/>
    <mergeCell ref="X29:Y29"/>
    <mergeCell ref="X31:Y31"/>
    <mergeCell ref="X32:Y32"/>
    <mergeCell ref="X33:Y33"/>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scale="30" fitToHeight="0" orientation="landscape" r:id="rId1"/>
  <headerFooter>
    <oddFooter>&amp;L&amp;10ADMÓN. - ESTIMACIÓN - HOJA VIAJERA&amp;R&amp;P/&amp;N</oddFooter>
  </headerFooter>
  <drawing r:id="rId2"/>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13E46-C5FA-41F3-9209-CBD3B84D75CE}">
  <sheetPr>
    <tabColor rgb="FF92D050"/>
    <pageSetUpPr fitToPage="1"/>
  </sheetPr>
  <dimension ref="A1:AB102"/>
  <sheetViews>
    <sheetView showGridLines="0" view="pageBreakPreview" topLeftCell="C17" zoomScale="55" zoomScaleNormal="40" zoomScaleSheetLayoutView="55" workbookViewId="0">
      <selection activeCell="D15" activeCellId="2" sqref="B11:Z12 B15:C20 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27"/>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27"/>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438</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438</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410</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B11:Z12"/>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B9D5D-035E-4543-A9CA-C340A330B2B4}">
  <sheetPr>
    <tabColor rgb="FF92D050"/>
  </sheetPr>
  <dimension ref="N25:O33"/>
  <sheetViews>
    <sheetView topLeftCell="A34" workbookViewId="0">
      <selection activeCell="A36" sqref="A36:H72"/>
    </sheetView>
  </sheetViews>
  <sheetFormatPr baseColWidth="10" defaultRowHeight="15" x14ac:dyDescent="0.25"/>
  <cols>
    <col min="15" max="15" width="12.42578125" bestFit="1" customWidth="1"/>
  </cols>
  <sheetData>
    <row r="25" spans="14:15" x14ac:dyDescent="0.25">
      <c r="O25" s="560">
        <v>100000</v>
      </c>
    </row>
    <row r="26" spans="14:15" x14ac:dyDescent="0.25">
      <c r="O26" s="560">
        <v>18000</v>
      </c>
    </row>
    <row r="27" spans="14:15" x14ac:dyDescent="0.25">
      <c r="O27" s="560">
        <f>O25+O26</f>
        <v>118000</v>
      </c>
    </row>
    <row r="28" spans="14:15" x14ac:dyDescent="0.25">
      <c r="N28" s="561">
        <v>0.13644999999999999</v>
      </c>
      <c r="O28" s="560">
        <f>O27*N28</f>
        <v>16101.099999999999</v>
      </c>
    </row>
    <row r="29" spans="14:15" x14ac:dyDescent="0.25">
      <c r="N29" s="561"/>
      <c r="O29" s="560">
        <f>O27+O28</f>
        <v>134101.1</v>
      </c>
    </row>
    <row r="30" spans="14:15" x14ac:dyDescent="0.25">
      <c r="N30" s="561">
        <v>0.08</v>
      </c>
      <c r="O30" s="560">
        <f>O29*N30</f>
        <v>10728.088000000002</v>
      </c>
    </row>
    <row r="31" spans="14:15" x14ac:dyDescent="0.25">
      <c r="N31" s="561"/>
      <c r="O31" s="560">
        <f>O29+O30</f>
        <v>144829.18799999999</v>
      </c>
    </row>
    <row r="32" spans="14:15" x14ac:dyDescent="0.25">
      <c r="N32" s="561">
        <v>8.6300000000000002E-2</v>
      </c>
      <c r="O32" s="560">
        <f>O31*N32</f>
        <v>12498.758924399999</v>
      </c>
    </row>
    <row r="33" spans="14:15" x14ac:dyDescent="0.25">
      <c r="N33" s="561"/>
      <c r="O33" s="560">
        <f>O31+O32</f>
        <v>157327.94692439999</v>
      </c>
    </row>
  </sheetData>
  <pageMargins left="0.7" right="0.7" top="0.75" bottom="0.75" header="0.3" footer="0.3"/>
  <drawing r:id="rId1"/>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A5A8B-EF70-4445-BB62-8323A7D36F1A}">
  <sheetPr>
    <tabColor rgb="FF92D050"/>
    <pageSetUpPr fitToPage="1"/>
  </sheetPr>
  <dimension ref="A1:AB90"/>
  <sheetViews>
    <sheetView showGridLines="0" view="pageBreakPreview" zoomScale="46" zoomScaleNormal="40" zoomScaleSheetLayoutView="46" workbookViewId="0">
      <selection activeCell="R7" sqref="R7"/>
    </sheetView>
  </sheetViews>
  <sheetFormatPr baseColWidth="10" defaultColWidth="11.42578125" defaultRowHeight="12.75" x14ac:dyDescent="0.2"/>
  <cols>
    <col min="1" max="1" width="5.140625" style="65" customWidth="1"/>
    <col min="2" max="8" width="11.42578125" style="65"/>
    <col min="9" max="9" width="11.42578125" style="65" customWidth="1"/>
    <col min="10" max="14" width="11.42578125" style="65"/>
    <col min="15" max="15" width="4.7109375" style="65" customWidth="1"/>
    <col min="16" max="16" width="16.42578125" style="65" customWidth="1"/>
    <col min="17" max="17" width="21.5703125" style="65" customWidth="1"/>
    <col min="18" max="18" width="22.85546875" style="65" customWidth="1"/>
    <col min="19" max="19" width="17.7109375" style="65" customWidth="1"/>
    <col min="20" max="20" width="19.7109375" style="65" customWidth="1"/>
    <col min="21" max="21" width="27.7109375"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8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8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462</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462</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304">
        <f>'03 Desglose'!BX8</f>
        <v>45958</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587"/>
      <c r="V13" s="981" t="s">
        <v>58</v>
      </c>
      <c r="W13" s="981"/>
      <c r="X13" s="587" t="s">
        <v>67</v>
      </c>
      <c r="Y13" s="981" t="s">
        <v>78</v>
      </c>
      <c r="Z13" s="981"/>
    </row>
    <row r="14" spans="1:28" ht="14.25" customHeight="1" x14ac:dyDescent="0.2">
      <c r="B14" s="950" t="s">
        <v>181</v>
      </c>
      <c r="C14" s="951"/>
      <c r="D14" s="956" t="s">
        <v>217</v>
      </c>
      <c r="E14" s="956"/>
      <c r="F14" s="956"/>
      <c r="G14" s="956"/>
      <c r="H14" s="956"/>
      <c r="I14" s="956"/>
      <c r="J14" s="956"/>
      <c r="K14" s="956"/>
      <c r="L14" s="956"/>
      <c r="M14" s="956"/>
      <c r="N14" s="956"/>
      <c r="P14" s="286"/>
      <c r="Q14" s="584"/>
      <c r="R14" s="584"/>
      <c r="S14" s="584"/>
      <c r="T14" s="584"/>
      <c r="U14" s="584"/>
      <c r="V14" s="957"/>
      <c r="W14" s="957"/>
      <c r="X14" s="965" t="s">
        <v>113</v>
      </c>
      <c r="Y14" s="957"/>
      <c r="Z14" s="957"/>
    </row>
    <row r="15" spans="1:28" ht="19.899999999999999" customHeight="1" x14ac:dyDescent="0.2">
      <c r="B15" s="952"/>
      <c r="C15" s="953"/>
      <c r="D15" s="956"/>
      <c r="E15" s="956"/>
      <c r="F15" s="956"/>
      <c r="G15" s="956"/>
      <c r="H15" s="956"/>
      <c r="I15" s="956"/>
      <c r="J15" s="956"/>
      <c r="K15" s="956"/>
      <c r="L15" s="956"/>
      <c r="M15" s="956"/>
      <c r="N15" s="956"/>
      <c r="O15" s="70"/>
      <c r="P15" s="287"/>
      <c r="Q15" s="584"/>
      <c r="R15" s="584"/>
      <c r="S15" s="968"/>
      <c r="T15" s="969"/>
      <c r="U15" s="586"/>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584"/>
      <c r="R16" s="584"/>
      <c r="S16" s="586"/>
      <c r="T16" s="586"/>
      <c r="U16" s="586"/>
      <c r="V16" s="970"/>
      <c r="W16" s="970"/>
      <c r="X16" s="966"/>
      <c r="Y16" s="957"/>
      <c r="Z16" s="957"/>
    </row>
    <row r="17" spans="2:26" ht="21" customHeight="1" x14ac:dyDescent="0.3">
      <c r="B17" s="952"/>
      <c r="C17" s="953"/>
      <c r="D17" s="956"/>
      <c r="E17" s="956"/>
      <c r="F17" s="956"/>
      <c r="G17" s="956"/>
      <c r="H17" s="956"/>
      <c r="I17" s="956"/>
      <c r="J17" s="956"/>
      <c r="K17" s="956"/>
      <c r="L17" s="956"/>
      <c r="M17" s="956"/>
      <c r="N17" s="956"/>
      <c r="O17" s="70"/>
      <c r="P17" s="287"/>
      <c r="Q17" s="584"/>
      <c r="R17" s="584"/>
      <c r="S17" s="586"/>
      <c r="T17" s="586"/>
      <c r="U17" s="459" t="s">
        <v>482</v>
      </c>
      <c r="V17" s="982">
        <f>1*0.7</f>
        <v>0.7</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584"/>
      <c r="R18" s="584"/>
      <c r="S18" s="586"/>
      <c r="T18" s="586"/>
      <c r="U18" s="586"/>
      <c r="V18" s="970"/>
      <c r="W18" s="970"/>
      <c r="X18" s="966"/>
      <c r="Y18" s="957"/>
      <c r="Z18" s="957"/>
    </row>
    <row r="19" spans="2:26" ht="19.149999999999999" customHeight="1" x14ac:dyDescent="0.2">
      <c r="B19" s="954"/>
      <c r="C19" s="955"/>
      <c r="D19" s="956"/>
      <c r="E19" s="956"/>
      <c r="F19" s="956"/>
      <c r="G19" s="956"/>
      <c r="H19" s="956"/>
      <c r="I19" s="956"/>
      <c r="J19" s="956"/>
      <c r="K19" s="956"/>
      <c r="L19" s="956"/>
      <c r="M19" s="956"/>
      <c r="N19" s="956"/>
      <c r="O19" s="70"/>
      <c r="P19" s="287"/>
      <c r="Q19" s="584"/>
      <c r="R19" s="584"/>
      <c r="S19" s="586"/>
      <c r="T19" s="586"/>
      <c r="U19" s="420"/>
      <c r="V19" s="968"/>
      <c r="W19" s="969"/>
      <c r="X19" s="966"/>
      <c r="Y19" s="984"/>
      <c r="Z19" s="984"/>
    </row>
    <row r="20" spans="2:26" ht="15.6" customHeight="1" x14ac:dyDescent="0.2">
      <c r="B20" s="231"/>
      <c r="C20" s="69"/>
      <c r="D20" s="68"/>
      <c r="E20" s="68"/>
      <c r="F20" s="68"/>
      <c r="G20" s="68"/>
      <c r="H20" s="83"/>
      <c r="I20" s="68"/>
      <c r="J20" s="68"/>
      <c r="K20" s="70"/>
      <c r="L20" s="70"/>
      <c r="M20" s="70"/>
      <c r="N20" s="214"/>
      <c r="O20" s="70"/>
      <c r="P20" s="287"/>
      <c r="Q20" s="584"/>
      <c r="R20" s="584"/>
      <c r="S20" s="584"/>
      <c r="T20" s="584"/>
      <c r="U20" s="584"/>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584"/>
      <c r="R21" s="584"/>
      <c r="S21" s="584"/>
      <c r="T21" s="584"/>
      <c r="U21" s="584"/>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584"/>
      <c r="R22" s="584"/>
      <c r="S22" s="584"/>
      <c r="T22" s="584"/>
      <c r="X22" s="966"/>
      <c r="Y22" s="421"/>
      <c r="Z22" s="421"/>
    </row>
    <row r="23" spans="2:26" ht="13.9" customHeight="1" x14ac:dyDescent="0.2">
      <c r="B23" s="213"/>
      <c r="C23" s="69"/>
      <c r="D23" s="68"/>
      <c r="E23" s="68"/>
      <c r="F23" s="68"/>
      <c r="G23" s="68"/>
      <c r="H23" s="83"/>
      <c r="I23" s="68"/>
      <c r="J23" s="68"/>
      <c r="K23" s="70"/>
      <c r="L23" s="70"/>
      <c r="M23" s="70"/>
      <c r="N23" s="214"/>
      <c r="O23" s="70"/>
      <c r="P23" s="287"/>
      <c r="Q23" s="584"/>
      <c r="R23" s="584"/>
      <c r="S23" s="584"/>
      <c r="T23" s="584"/>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584"/>
      <c r="R24" s="584"/>
      <c r="S24" s="584"/>
      <c r="T24" s="584"/>
      <c r="U24" s="584"/>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584"/>
      <c r="R25" s="584"/>
      <c r="S25" s="584"/>
      <c r="T25" s="584"/>
      <c r="U25" s="584"/>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584"/>
      <c r="R26" s="584"/>
      <c r="S26" s="584"/>
      <c r="T26" s="584"/>
      <c r="U26" s="584"/>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584"/>
      <c r="R27" s="584"/>
      <c r="S27" s="584"/>
      <c r="T27" s="584"/>
      <c r="U27" s="584"/>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584"/>
      <c r="R28" s="584"/>
      <c r="S28" s="584"/>
      <c r="T28" s="584"/>
      <c r="U28" s="584"/>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584"/>
      <c r="R29" s="584"/>
      <c r="S29" s="584"/>
      <c r="T29" s="584"/>
      <c r="U29" s="584"/>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584"/>
      <c r="R30" s="584"/>
      <c r="S30" s="584"/>
      <c r="T30" s="584"/>
      <c r="U30" s="584"/>
      <c r="V30" s="957"/>
      <c r="W30" s="957"/>
      <c r="X30" s="966"/>
      <c r="Y30" s="957"/>
      <c r="Z30" s="957"/>
    </row>
    <row r="31" spans="2:26" ht="13.9" customHeight="1" x14ac:dyDescent="0.2">
      <c r="B31" s="213"/>
      <c r="C31" s="69"/>
      <c r="D31" s="68"/>
      <c r="E31" s="68"/>
      <c r="F31" s="68"/>
      <c r="G31" s="68"/>
      <c r="H31" s="83"/>
      <c r="I31" s="68"/>
      <c r="J31" s="68"/>
      <c r="K31" s="68"/>
      <c r="L31" s="68"/>
      <c r="M31" s="68"/>
      <c r="N31" s="215"/>
      <c r="P31" s="287"/>
      <c r="Q31" s="584"/>
      <c r="R31" s="584"/>
      <c r="S31" s="584"/>
      <c r="T31" s="584"/>
      <c r="U31" s="584"/>
      <c r="V31" s="957"/>
      <c r="W31" s="957"/>
      <c r="X31" s="966"/>
      <c r="Y31" s="957"/>
      <c r="Z31" s="957"/>
    </row>
    <row r="32" spans="2:26" ht="13.9" customHeight="1" x14ac:dyDescent="0.2">
      <c r="B32" s="213"/>
      <c r="C32" s="69"/>
      <c r="D32" s="68"/>
      <c r="E32" s="68"/>
      <c r="F32" s="68"/>
      <c r="G32" s="68"/>
      <c r="H32" s="83"/>
      <c r="I32" s="68"/>
      <c r="J32" s="68"/>
      <c r="K32" s="68"/>
      <c r="L32" s="68"/>
      <c r="M32" s="68"/>
      <c r="N32" s="215"/>
      <c r="P32" s="287"/>
      <c r="Q32" s="584"/>
      <c r="R32" s="584"/>
      <c r="S32" s="584"/>
      <c r="T32" s="584"/>
      <c r="U32" s="584"/>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584"/>
      <c r="R33" s="584"/>
      <c r="S33" s="584"/>
      <c r="T33" s="584"/>
      <c r="U33" s="584"/>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584"/>
      <c r="R34" s="584"/>
      <c r="S34" s="584"/>
      <c r="T34" s="584"/>
      <c r="U34" s="584"/>
      <c r="V34" s="957"/>
      <c r="W34" s="957"/>
      <c r="X34" s="967"/>
      <c r="Y34" s="957"/>
      <c r="Z34" s="957"/>
    </row>
    <row r="35" spans="2:26" ht="20.45" customHeight="1" x14ac:dyDescent="0.25">
      <c r="B35" s="213"/>
      <c r="C35" s="69"/>
      <c r="D35" s="68"/>
      <c r="E35" s="68"/>
      <c r="F35" s="68"/>
      <c r="G35" s="68"/>
      <c r="H35" s="83"/>
      <c r="I35" s="68"/>
      <c r="J35" s="68"/>
      <c r="K35" s="68"/>
      <c r="L35" s="68"/>
      <c r="M35" s="68"/>
      <c r="N35" s="215"/>
      <c r="P35" s="288"/>
      <c r="Q35" s="289"/>
      <c r="R35" s="290"/>
      <c r="S35" s="291"/>
      <c r="T35" s="292"/>
      <c r="U35" s="293" t="s">
        <v>76</v>
      </c>
      <c r="V35" s="958">
        <f>SUM(V17:W19)</f>
        <v>0.7</v>
      </c>
      <c r="W35" s="958"/>
      <c r="X35" s="294"/>
      <c r="Y35" s="959"/>
      <c r="Z35" s="960"/>
    </row>
    <row r="36" spans="2:26" ht="13.9" customHeight="1" x14ac:dyDescent="0.2">
      <c r="B36" s="213"/>
      <c r="C36" s="69"/>
      <c r="D36" s="68"/>
      <c r="E36" s="68"/>
      <c r="F36" s="68"/>
      <c r="G36" s="68"/>
      <c r="H36" s="83"/>
      <c r="I36" s="68"/>
      <c r="J36" s="68"/>
      <c r="K36" s="68"/>
      <c r="L36" s="68"/>
      <c r="M36" s="68"/>
      <c r="N36" s="215"/>
      <c r="P36" s="216"/>
      <c r="X36" s="84"/>
      <c r="Y36" s="84"/>
      <c r="Z36" s="217"/>
    </row>
    <row r="37" spans="2:26" ht="13.9" customHeight="1" x14ac:dyDescent="0.2">
      <c r="B37" s="213"/>
      <c r="C37" s="69"/>
      <c r="D37" s="68"/>
      <c r="E37" s="68"/>
      <c r="F37" s="68"/>
      <c r="G37" s="68"/>
      <c r="H37" s="83"/>
      <c r="I37" s="68"/>
      <c r="J37" s="68"/>
      <c r="K37" s="68"/>
      <c r="L37" s="68"/>
      <c r="M37" s="68"/>
      <c r="N37" s="215"/>
      <c r="P37" s="961" t="s">
        <v>75</v>
      </c>
      <c r="Q37" s="962"/>
      <c r="R37" s="962"/>
      <c r="S37" s="962"/>
      <c r="T37" s="962"/>
      <c r="U37" s="962"/>
      <c r="V37" s="962"/>
      <c r="W37" s="962"/>
      <c r="X37" s="962"/>
      <c r="Y37" s="962"/>
      <c r="Z37" s="963"/>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t="s">
        <v>272</v>
      </c>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ht="15" x14ac:dyDescent="0.2">
      <c r="B75" s="213"/>
      <c r="C75" s="69"/>
      <c r="D75" s="68"/>
      <c r="E75" s="68"/>
      <c r="F75" s="68"/>
      <c r="G75" s="68"/>
      <c r="H75" s="83"/>
      <c r="I75" s="68"/>
      <c r="J75" s="68"/>
      <c r="K75" s="68"/>
      <c r="L75" s="68"/>
      <c r="M75" s="68"/>
      <c r="N75" s="215"/>
      <c r="P75" s="216"/>
      <c r="T75" s="964"/>
      <c r="U75" s="964"/>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ht="16.5" customHeight="1" x14ac:dyDescent="0.25">
      <c r="B78" s="213"/>
      <c r="C78" s="69"/>
      <c r="D78" s="68"/>
      <c r="E78" s="68"/>
      <c r="F78" s="68"/>
      <c r="G78" s="68"/>
      <c r="H78" s="83"/>
      <c r="I78" s="68"/>
      <c r="J78" s="68"/>
      <c r="K78" s="68"/>
      <c r="L78" s="68"/>
      <c r="M78" s="68"/>
      <c r="N78" s="215"/>
      <c r="P78" s="216"/>
      <c r="S78" s="374"/>
      <c r="T78" s="374"/>
      <c r="X78" s="84"/>
      <c r="Y78" s="84"/>
      <c r="Z78" s="217"/>
    </row>
    <row r="79" spans="2:26" ht="12.75" customHeight="1" x14ac:dyDescent="0.25">
      <c r="B79" s="216"/>
      <c r="N79" s="217"/>
      <c r="P79" s="216"/>
      <c r="S79" s="374"/>
      <c r="T79" s="374"/>
      <c r="X79" s="82"/>
      <c r="Y79" s="85"/>
      <c r="Z79" s="217"/>
    </row>
    <row r="80" spans="2:26" ht="12.75" customHeight="1" x14ac:dyDescent="0.2">
      <c r="B80" s="218"/>
      <c r="C80" s="219"/>
      <c r="D80" s="219"/>
      <c r="E80" s="219"/>
      <c r="F80" s="219"/>
      <c r="G80" s="219"/>
      <c r="H80" s="219"/>
      <c r="I80" s="219"/>
      <c r="J80" s="219"/>
      <c r="K80" s="219"/>
      <c r="L80" s="219"/>
      <c r="M80" s="219"/>
      <c r="N80" s="220"/>
      <c r="P80" s="218"/>
      <c r="Q80" s="219"/>
      <c r="R80" s="219"/>
      <c r="S80" s="219"/>
      <c r="T80" s="219"/>
      <c r="U80" s="219"/>
      <c r="V80" s="219"/>
      <c r="W80" s="219"/>
      <c r="X80" s="219"/>
      <c r="Y80" s="219"/>
      <c r="Z80" s="220"/>
    </row>
    <row r="82" spans="1:26" x14ac:dyDescent="0.2">
      <c r="B82" s="221"/>
      <c r="C82" s="210"/>
      <c r="D82" s="210"/>
      <c r="E82" s="210"/>
      <c r="F82" s="210"/>
      <c r="G82" s="210"/>
      <c r="H82" s="222"/>
      <c r="I82" s="222"/>
      <c r="J82" s="222"/>
      <c r="K82" s="222"/>
      <c r="L82" s="222"/>
      <c r="M82" s="222"/>
      <c r="N82" s="222"/>
      <c r="O82" s="222"/>
      <c r="P82" s="222"/>
      <c r="Q82" s="222"/>
      <c r="R82" s="222"/>
      <c r="S82" s="222"/>
      <c r="T82" s="222"/>
      <c r="U82" s="222"/>
      <c r="V82" s="222"/>
      <c r="W82" s="210"/>
      <c r="X82" s="210"/>
      <c r="Y82" s="210"/>
      <c r="Z82" s="223"/>
    </row>
    <row r="83" spans="1:26" x14ac:dyDescent="0.2">
      <c r="B83" s="216"/>
      <c r="C83" s="946"/>
      <c r="D83" s="946"/>
      <c r="E83" s="946"/>
      <c r="F83" s="946"/>
      <c r="H83" s="946"/>
      <c r="I83" s="946"/>
      <c r="J83" s="946"/>
      <c r="K83" s="946"/>
      <c r="M83" s="946"/>
      <c r="N83" s="946"/>
      <c r="O83" s="946"/>
      <c r="P83" s="946"/>
      <c r="R83" s="946"/>
      <c r="S83" s="946"/>
      <c r="T83" s="946"/>
      <c r="W83" s="946"/>
      <c r="X83" s="946"/>
      <c r="Y83" s="946"/>
      <c r="Z83" s="224"/>
    </row>
    <row r="84" spans="1:26" x14ac:dyDescent="0.2">
      <c r="B84" s="216"/>
      <c r="Z84" s="217"/>
    </row>
    <row r="85" spans="1:26" x14ac:dyDescent="0.2">
      <c r="B85" s="216"/>
      <c r="Z85" s="217"/>
    </row>
    <row r="86" spans="1:26" x14ac:dyDescent="0.2">
      <c r="B86" s="216"/>
      <c r="Z86" s="217"/>
    </row>
    <row r="87" spans="1:26" s="67" customFormat="1" ht="11.45" customHeight="1" x14ac:dyDescent="0.2">
      <c r="B87" s="226"/>
      <c r="C87" s="858"/>
      <c r="D87" s="858"/>
      <c r="E87" s="858"/>
      <c r="F87" s="858"/>
      <c r="H87" s="858"/>
      <c r="I87" s="858"/>
      <c r="J87" s="858"/>
      <c r="K87" s="858"/>
      <c r="M87" s="858"/>
      <c r="N87" s="858"/>
      <c r="O87" s="858"/>
      <c r="P87" s="858"/>
      <c r="R87" s="858"/>
      <c r="S87" s="858"/>
      <c r="T87" s="858"/>
      <c r="W87" s="858"/>
      <c r="X87" s="858"/>
      <c r="Y87" s="858"/>
      <c r="Z87" s="227"/>
    </row>
    <row r="88" spans="1:26" x14ac:dyDescent="0.2">
      <c r="B88" s="228"/>
      <c r="C88" s="229"/>
      <c r="D88" s="229"/>
      <c r="E88" s="229"/>
      <c r="F88" s="229"/>
      <c r="G88" s="229"/>
      <c r="H88" s="219"/>
      <c r="I88" s="219"/>
      <c r="J88" s="219"/>
      <c r="K88" s="219"/>
      <c r="L88" s="219"/>
      <c r="M88" s="219"/>
      <c r="N88" s="219"/>
      <c r="O88" s="219"/>
      <c r="P88" s="219"/>
      <c r="Q88" s="219"/>
      <c r="R88" s="219"/>
      <c r="S88" s="219"/>
      <c r="T88" s="219"/>
      <c r="U88" s="219"/>
      <c r="V88" s="219"/>
      <c r="W88" s="229"/>
      <c r="X88" s="229"/>
      <c r="Y88" s="229"/>
      <c r="Z88" s="230"/>
    </row>
    <row r="90" spans="1:26" x14ac:dyDescent="0.2">
      <c r="A90" s="66"/>
    </row>
  </sheetData>
  <mergeCells count="65">
    <mergeCell ref="B11:N11"/>
    <mergeCell ref="P11:Z11"/>
    <mergeCell ref="B13:C13"/>
    <mergeCell ref="D13:N13"/>
    <mergeCell ref="V13:W13"/>
    <mergeCell ref="Y13:Z13"/>
    <mergeCell ref="Y16:Z16"/>
    <mergeCell ref="V23:W23"/>
    <mergeCell ref="Y23:Z23"/>
    <mergeCell ref="V17:W17"/>
    <mergeCell ref="Y17:Z17"/>
    <mergeCell ref="V18:W18"/>
    <mergeCell ref="Y18:Z18"/>
    <mergeCell ref="V19:W19"/>
    <mergeCell ref="Y19:Z19"/>
    <mergeCell ref="V20:W20"/>
    <mergeCell ref="Y20:Z20"/>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V26:W26"/>
    <mergeCell ref="Y26:Z26"/>
    <mergeCell ref="V27:W27"/>
    <mergeCell ref="Y27:Z27"/>
    <mergeCell ref="V28:W28"/>
    <mergeCell ref="Y28:Z28"/>
    <mergeCell ref="V29:W29"/>
    <mergeCell ref="Y29:Z29"/>
    <mergeCell ref="V30:W30"/>
    <mergeCell ref="Y30:Z30"/>
    <mergeCell ref="V31:W31"/>
    <mergeCell ref="Y31:Z31"/>
    <mergeCell ref="V32:W32"/>
    <mergeCell ref="Y32:Z32"/>
    <mergeCell ref="V33:W33"/>
    <mergeCell ref="Y33:Z33"/>
    <mergeCell ref="V34:W34"/>
    <mergeCell ref="Y34:Z34"/>
    <mergeCell ref="V35:W35"/>
    <mergeCell ref="Y35:Z35"/>
    <mergeCell ref="P37:Z37"/>
    <mergeCell ref="T75:U75"/>
    <mergeCell ref="C83:F83"/>
    <mergeCell ref="H83:K83"/>
    <mergeCell ref="M83:P83"/>
    <mergeCell ref="R83:T83"/>
    <mergeCell ref="W83:Y83"/>
    <mergeCell ref="C87:F87"/>
    <mergeCell ref="H87:K87"/>
    <mergeCell ref="M87:P87"/>
    <mergeCell ref="R87:T87"/>
    <mergeCell ref="W87:Y87"/>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3C4EF-EC5F-49B3-BCBA-24A119A4C0E8}">
  <sheetPr>
    <tabColor rgb="FF92D050"/>
    <pageSetUpPr fitToPage="1"/>
  </sheetPr>
  <dimension ref="A1:AB102"/>
  <sheetViews>
    <sheetView showGridLines="0" view="pageBreakPreview" topLeftCell="A4" zoomScale="30" zoomScaleNormal="40" zoomScaleSheetLayoutView="30" workbookViewId="0">
      <selection activeCell="R7" sqref="R7"/>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8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8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462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462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57" spans="3:8" ht="20.25" x14ac:dyDescent="0.3">
      <c r="C57" s="994"/>
      <c r="D57" s="994"/>
      <c r="E57" s="994"/>
      <c r="F57" s="994"/>
      <c r="G57" s="994"/>
      <c r="H57" s="994"/>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30">
    <mergeCell ref="C92:F92"/>
    <mergeCell ref="H92:K92"/>
    <mergeCell ref="M92:P92"/>
    <mergeCell ref="R92:T92"/>
    <mergeCell ref="W92:Y92"/>
    <mergeCell ref="B11:Z12"/>
    <mergeCell ref="B15:C20"/>
    <mergeCell ref="D15:Z20"/>
    <mergeCell ref="D27:F28"/>
    <mergeCell ref="C57:H57"/>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800D1-D493-483B-A7C6-3E264806647F}">
  <sheetPr>
    <tabColor rgb="FF92D050"/>
    <pageSetUpPr fitToPage="1"/>
  </sheetPr>
  <dimension ref="A1:AB102"/>
  <sheetViews>
    <sheetView showGridLines="0" view="pageBreakPreview" zoomScale="20" zoomScaleNormal="40" zoomScaleSheetLayoutView="20" workbookViewId="0">
      <selection activeCell="R7" sqref="R7"/>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60.28515625" style="65" customWidth="1"/>
    <col min="24" max="24" width="18" style="65" customWidth="1"/>
    <col min="25" max="25" width="2.140625" style="65" customWidth="1"/>
    <col min="26" max="26" width="30"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8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8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462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462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75" spans="23:25" x14ac:dyDescent="0.2">
      <c r="W75" s="623"/>
      <c r="X75" s="623"/>
      <c r="Y75" s="623"/>
    </row>
    <row r="76" spans="23:25" x14ac:dyDescent="0.2">
      <c r="W76" s="623"/>
      <c r="X76" s="623"/>
      <c r="Y76" s="623"/>
    </row>
    <row r="77" spans="23:25" x14ac:dyDescent="0.2">
      <c r="W77" s="623"/>
      <c r="X77" s="623"/>
      <c r="Y77" s="623"/>
    </row>
    <row r="78" spans="23:25" x14ac:dyDescent="0.2">
      <c r="W78" s="623"/>
      <c r="X78" s="623"/>
      <c r="Y78" s="623"/>
    </row>
    <row r="79" spans="23:25" x14ac:dyDescent="0.2">
      <c r="W79" s="623"/>
      <c r="X79" s="623"/>
      <c r="Y79" s="623"/>
    </row>
    <row r="80" spans="23:25" x14ac:dyDescent="0.2">
      <c r="W80" s="623"/>
      <c r="X80" s="623"/>
      <c r="Y80" s="623"/>
    </row>
    <row r="81" spans="2:26" x14ac:dyDescent="0.2">
      <c r="W81" s="997"/>
      <c r="X81" s="997"/>
      <c r="Y81" s="997"/>
    </row>
    <row r="82" spans="2:26" x14ac:dyDescent="0.2">
      <c r="W82" s="623"/>
      <c r="X82" s="623"/>
      <c r="Y82" s="623"/>
    </row>
    <row r="83" spans="2:26" x14ac:dyDescent="0.2">
      <c r="W83" s="623"/>
      <c r="X83" s="623"/>
      <c r="Y83" s="623"/>
    </row>
    <row r="84" spans="2:26" x14ac:dyDescent="0.2">
      <c r="W84" s="623"/>
      <c r="X84" s="623"/>
      <c r="Y84" s="623"/>
    </row>
    <row r="85" spans="2:26" x14ac:dyDescent="0.2">
      <c r="W85" s="995"/>
      <c r="X85" s="995"/>
      <c r="Y85" s="995"/>
    </row>
    <row r="86" spans="2:26" x14ac:dyDescent="0.2">
      <c r="W86" s="995"/>
      <c r="X86" s="995"/>
      <c r="Y86" s="995"/>
    </row>
    <row r="87" spans="2:26" ht="16.5" customHeight="1" x14ac:dyDescent="0.2">
      <c r="W87" s="996"/>
      <c r="X87" s="996"/>
      <c r="Y87" s="996"/>
    </row>
    <row r="88" spans="2:26" ht="12.75" customHeight="1" x14ac:dyDescent="0.2">
      <c r="W88" s="996"/>
      <c r="X88" s="996"/>
      <c r="Y88" s="996"/>
    </row>
    <row r="89" spans="2:26" ht="12.75" customHeight="1" x14ac:dyDescent="0.2">
      <c r="W89" s="625"/>
      <c r="X89" s="625"/>
      <c r="Y89" s="625"/>
    </row>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34">
    <mergeCell ref="W85:Y85"/>
    <mergeCell ref="C97:F97"/>
    <mergeCell ref="H97:K97"/>
    <mergeCell ref="M97:P97"/>
    <mergeCell ref="R97:T97"/>
    <mergeCell ref="W86:Y86"/>
    <mergeCell ref="C92:F92"/>
    <mergeCell ref="H92:K92"/>
    <mergeCell ref="M92:P92"/>
    <mergeCell ref="R92:T92"/>
    <mergeCell ref="W87:Y87"/>
    <mergeCell ref="W88:Y88"/>
    <mergeCell ref="W92:Y92"/>
    <mergeCell ref="W96:Y96"/>
    <mergeCell ref="W97:Y97"/>
    <mergeCell ref="C96:F96"/>
    <mergeCell ref="W81:Y81"/>
    <mergeCell ref="D27:F28"/>
    <mergeCell ref="B11:Z12"/>
    <mergeCell ref="B15:C20"/>
    <mergeCell ref="D15:Z20"/>
    <mergeCell ref="C99:F99"/>
    <mergeCell ref="H99:K99"/>
    <mergeCell ref="M99:P99"/>
    <mergeCell ref="R99:T99"/>
    <mergeCell ref="W98:Y98"/>
    <mergeCell ref="W99:Y99"/>
    <mergeCell ref="H96:K96"/>
    <mergeCell ref="M96:P96"/>
    <mergeCell ref="R96:T96"/>
    <mergeCell ref="C98:F98"/>
    <mergeCell ref="H98:K98"/>
    <mergeCell ref="M98:P98"/>
    <mergeCell ref="R98:T98"/>
  </mergeCells>
  <printOptions horizontalCentered="1" verticalCentered="1"/>
  <pageMargins left="0.70866141732283472" right="0.70866141732283472" top="0.74803149606299213" bottom="0.74803149606299213" header="0.31496062992125984" footer="0.31496062992125984"/>
  <pageSetup paperSize="9" scale="31" fitToHeight="0" orientation="landscape" r:id="rId1"/>
  <headerFooter>
    <oddFooter>&amp;L&amp;10ADMÓN. - ESTIMACIÓN - HOJA VIAJERA&amp;R&amp;P/&amp;N</oddFooter>
  </headerFooter>
  <drawing r:id="rId2"/>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F338F-5942-46AE-85EC-8A49DB4BA6C1}">
  <sheetPr>
    <tabColor rgb="FF92D050"/>
    <pageSetUpPr fitToPage="1"/>
  </sheetPr>
  <dimension ref="A1:AB102"/>
  <sheetViews>
    <sheetView showGridLines="0" view="pageBreakPreview" topLeftCell="C52" zoomScale="70" zoomScaleNormal="40" zoomScaleSheetLayoutView="70" workbookViewId="0">
      <selection activeCell="R7" sqref="R7"/>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8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8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462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462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410</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B11:Z12"/>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EBCE0-97E0-40E5-B80E-71051E65AA41}">
  <sheetPr>
    <tabColor rgb="FF92D050"/>
    <pageSetUpPr fitToPage="1"/>
  </sheetPr>
  <dimension ref="A1:AB99"/>
  <sheetViews>
    <sheetView showGridLines="0" view="pageBreakPreview" topLeftCell="A8" zoomScale="42" zoomScaleNormal="40" zoomScaleSheetLayoutView="42" workbookViewId="0">
      <selection activeCell="D15" activeCellId="2" sqref="B11:Z12 B15:C20 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404"/>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404"/>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462</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462</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304">
        <f>'03 Desglose'!BX8</f>
        <v>45958</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v>45674</v>
      </c>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457"/>
      <c r="V13" s="981" t="s">
        <v>58</v>
      </c>
      <c r="W13" s="981"/>
      <c r="X13" s="457" t="s">
        <v>67</v>
      </c>
      <c r="Y13" s="981" t="s">
        <v>78</v>
      </c>
      <c r="Z13" s="981"/>
    </row>
    <row r="14" spans="1:28" ht="14.25" customHeight="1" x14ac:dyDescent="0.2">
      <c r="B14" s="950" t="s">
        <v>182</v>
      </c>
      <c r="C14" s="951"/>
      <c r="D14" s="956" t="s">
        <v>479</v>
      </c>
      <c r="E14" s="956"/>
      <c r="F14" s="956"/>
      <c r="G14" s="956"/>
      <c r="H14" s="956"/>
      <c r="I14" s="956"/>
      <c r="J14" s="956"/>
      <c r="K14" s="956"/>
      <c r="L14" s="956"/>
      <c r="M14" s="956"/>
      <c r="N14" s="956"/>
      <c r="P14" s="286"/>
      <c r="Q14" s="456"/>
      <c r="R14" s="456"/>
      <c r="S14" s="456"/>
      <c r="T14" s="456"/>
      <c r="U14" s="456"/>
      <c r="V14" s="957"/>
      <c r="W14" s="957"/>
      <c r="X14" s="965" t="s">
        <v>322</v>
      </c>
      <c r="Y14" s="957"/>
      <c r="Z14" s="957"/>
    </row>
    <row r="15" spans="1:28" ht="19.899999999999999" customHeight="1" x14ac:dyDescent="0.2">
      <c r="B15" s="952"/>
      <c r="C15" s="953"/>
      <c r="D15" s="956"/>
      <c r="E15" s="956"/>
      <c r="F15" s="956"/>
      <c r="G15" s="956"/>
      <c r="H15" s="956"/>
      <c r="I15" s="956"/>
      <c r="J15" s="956"/>
      <c r="K15" s="956"/>
      <c r="L15" s="956"/>
      <c r="M15" s="956"/>
      <c r="N15" s="956"/>
      <c r="O15" s="70"/>
      <c r="P15" s="287"/>
      <c r="Q15" s="456"/>
      <c r="R15" s="456"/>
      <c r="S15" s="968"/>
      <c r="T15" s="969"/>
      <c r="U15" s="458"/>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456"/>
      <c r="R16" s="456"/>
      <c r="S16" s="458"/>
      <c r="T16" s="458"/>
      <c r="U16" s="458"/>
      <c r="V16" s="970"/>
      <c r="W16" s="970"/>
      <c r="X16" s="966"/>
      <c r="Y16" s="957"/>
      <c r="Z16" s="957"/>
    </row>
    <row r="17" spans="2:26" ht="21" customHeight="1" x14ac:dyDescent="0.3">
      <c r="B17" s="952"/>
      <c r="C17" s="953"/>
      <c r="D17" s="956"/>
      <c r="E17" s="956"/>
      <c r="F17" s="956"/>
      <c r="G17" s="956"/>
      <c r="H17" s="956"/>
      <c r="I17" s="956"/>
      <c r="J17" s="956"/>
      <c r="K17" s="956"/>
      <c r="L17" s="956"/>
      <c r="M17" s="956"/>
      <c r="N17" s="956"/>
      <c r="O17" s="70"/>
      <c r="P17" s="287"/>
      <c r="Q17" s="456"/>
      <c r="R17" s="456"/>
      <c r="S17" s="458"/>
      <c r="T17" s="458"/>
      <c r="U17" s="459" t="s">
        <v>300</v>
      </c>
      <c r="V17" s="982">
        <f>1*0.95</f>
        <v>0.95</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456"/>
      <c r="R18" s="456"/>
      <c r="S18" s="458"/>
      <c r="T18" s="458"/>
      <c r="U18" s="458"/>
      <c r="V18" s="970"/>
      <c r="W18" s="970"/>
      <c r="X18" s="966"/>
      <c r="Y18" s="957"/>
      <c r="Z18" s="957"/>
    </row>
    <row r="19" spans="2:26" ht="19.149999999999999" customHeight="1" x14ac:dyDescent="0.2">
      <c r="B19" s="954"/>
      <c r="C19" s="955"/>
      <c r="D19" s="956"/>
      <c r="E19" s="956"/>
      <c r="F19" s="956"/>
      <c r="G19" s="956"/>
      <c r="H19" s="956"/>
      <c r="I19" s="956"/>
      <c r="J19" s="956"/>
      <c r="K19" s="956"/>
      <c r="L19" s="956"/>
      <c r="M19" s="956"/>
      <c r="N19" s="956"/>
      <c r="O19" s="70"/>
      <c r="P19" s="287"/>
      <c r="Q19" s="456"/>
      <c r="R19" s="456"/>
      <c r="S19" s="458"/>
      <c r="T19" s="458"/>
      <c r="U19" s="420"/>
      <c r="V19" s="968"/>
      <c r="W19" s="969"/>
      <c r="X19" s="966"/>
      <c r="Y19" s="984"/>
      <c r="Z19" s="984"/>
    </row>
    <row r="20" spans="2:26" ht="15.6" customHeight="1" x14ac:dyDescent="0.2">
      <c r="B20" s="231"/>
      <c r="C20" s="69"/>
      <c r="D20" s="68" t="s">
        <v>87</v>
      </c>
      <c r="E20" s="68"/>
      <c r="F20" s="68"/>
      <c r="G20" s="68"/>
      <c r="H20" s="83"/>
      <c r="I20" s="68"/>
      <c r="J20" s="68"/>
      <c r="K20" s="70"/>
      <c r="L20" s="70"/>
      <c r="M20" s="70"/>
      <c r="N20" s="214"/>
      <c r="O20" s="70"/>
      <c r="P20" s="287"/>
      <c r="Q20" s="456"/>
      <c r="R20" s="456"/>
      <c r="S20" s="456"/>
      <c r="T20" s="456"/>
      <c r="U20" s="456"/>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456"/>
      <c r="R21" s="456"/>
      <c r="S21" s="456"/>
      <c r="T21" s="456"/>
      <c r="U21" s="456"/>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456"/>
      <c r="R22" s="456"/>
      <c r="S22" s="456"/>
      <c r="T22" s="456"/>
      <c r="X22" s="966"/>
      <c r="Y22" s="421"/>
      <c r="Z22" s="421"/>
    </row>
    <row r="23" spans="2:26" ht="13.9" customHeight="1" x14ac:dyDescent="0.2">
      <c r="B23" s="213"/>
      <c r="C23" s="69"/>
      <c r="D23" s="68"/>
      <c r="E23" s="68"/>
      <c r="F23" s="68"/>
      <c r="G23" s="68"/>
      <c r="H23" s="83"/>
      <c r="I23" s="68"/>
      <c r="J23" s="68"/>
      <c r="K23" s="70"/>
      <c r="L23" s="70"/>
      <c r="M23" s="70"/>
      <c r="N23" s="214"/>
      <c r="O23" s="70"/>
      <c r="P23" s="287"/>
      <c r="Q23" s="456"/>
      <c r="R23" s="456"/>
      <c r="S23" s="456"/>
      <c r="T23" s="456"/>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456"/>
      <c r="R24" s="456"/>
      <c r="S24" s="456"/>
      <c r="T24" s="456"/>
      <c r="U24" s="456"/>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456"/>
      <c r="R25" s="456"/>
      <c r="S25" s="456"/>
      <c r="T25" s="456"/>
      <c r="U25" s="456"/>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456"/>
      <c r="R26" s="456"/>
      <c r="S26" s="456"/>
      <c r="T26" s="456"/>
      <c r="U26" s="456"/>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456"/>
      <c r="R27" s="456"/>
      <c r="S27" s="456"/>
      <c r="T27" s="456"/>
      <c r="U27" s="456"/>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456"/>
      <c r="R28" s="456"/>
      <c r="S28" s="456"/>
      <c r="T28" s="456"/>
      <c r="U28" s="456"/>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456"/>
      <c r="R29" s="456"/>
      <c r="S29" s="456"/>
      <c r="T29" s="456"/>
      <c r="U29" s="456"/>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456"/>
      <c r="R30" s="456"/>
      <c r="S30" s="456"/>
      <c r="T30" s="456"/>
      <c r="U30" s="456"/>
      <c r="V30" s="957"/>
      <c r="W30" s="957"/>
      <c r="X30" s="966"/>
      <c r="Y30" s="957"/>
      <c r="Z30" s="957"/>
    </row>
    <row r="31" spans="2:26" ht="13.9" customHeight="1" x14ac:dyDescent="0.2">
      <c r="B31" s="213"/>
      <c r="C31" s="69"/>
      <c r="D31" s="68"/>
      <c r="E31" s="68"/>
      <c r="F31" s="68"/>
      <c r="G31" s="68"/>
      <c r="H31" s="83"/>
      <c r="I31" s="68"/>
      <c r="J31" s="68"/>
      <c r="K31" s="68"/>
      <c r="L31" s="68"/>
      <c r="M31" s="68"/>
      <c r="N31" s="215"/>
      <c r="P31" s="287"/>
      <c r="Q31" s="456"/>
      <c r="R31" s="456"/>
      <c r="S31" s="456"/>
      <c r="T31" s="456"/>
      <c r="U31" s="456"/>
      <c r="V31" s="957"/>
      <c r="W31" s="957"/>
      <c r="X31" s="966"/>
      <c r="Y31" s="957"/>
      <c r="Z31" s="957"/>
    </row>
    <row r="32" spans="2:26" ht="13.9" customHeight="1" x14ac:dyDescent="0.2">
      <c r="B32" s="213"/>
      <c r="C32" s="69"/>
      <c r="D32" s="68"/>
      <c r="E32" s="68"/>
      <c r="F32" s="68"/>
      <c r="G32" s="68"/>
      <c r="H32" s="83"/>
      <c r="I32" s="68"/>
      <c r="J32" s="68"/>
      <c r="K32" s="68"/>
      <c r="L32" s="68"/>
      <c r="M32" s="68"/>
      <c r="N32" s="215"/>
      <c r="P32" s="287"/>
      <c r="Q32" s="456"/>
      <c r="R32" s="456"/>
      <c r="S32" s="456"/>
      <c r="T32" s="456"/>
      <c r="U32" s="456"/>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456"/>
      <c r="R33" s="456"/>
      <c r="S33" s="456"/>
      <c r="T33" s="456"/>
      <c r="U33" s="456"/>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456"/>
      <c r="R34" s="456"/>
      <c r="S34" s="456"/>
      <c r="T34" s="456"/>
      <c r="U34" s="456"/>
      <c r="V34" s="957"/>
      <c r="W34" s="957"/>
      <c r="X34" s="967"/>
      <c r="Y34" s="957"/>
      <c r="Z34" s="957"/>
    </row>
    <row r="35" spans="2:26" ht="20.45" customHeight="1" x14ac:dyDescent="0.25">
      <c r="B35" s="213"/>
      <c r="C35" s="69"/>
      <c r="D35" s="68"/>
      <c r="E35" s="68"/>
      <c r="F35" s="68"/>
      <c r="G35" s="68"/>
      <c r="H35" s="83"/>
      <c r="I35" s="68"/>
      <c r="J35" s="68"/>
      <c r="K35" s="68"/>
      <c r="L35" s="68"/>
      <c r="M35" s="68"/>
      <c r="N35" s="215"/>
      <c r="P35" s="288"/>
      <c r="Q35" s="289"/>
      <c r="R35" s="290"/>
      <c r="S35" s="291"/>
      <c r="T35" s="292"/>
      <c r="U35" s="293" t="s">
        <v>76</v>
      </c>
      <c r="V35" s="958">
        <f>SUM(V17:W19)</f>
        <v>0.95</v>
      </c>
      <c r="W35" s="958"/>
      <c r="X35" s="294"/>
      <c r="Y35" s="959"/>
      <c r="Z35" s="960"/>
    </row>
    <row r="36" spans="2:26" ht="13.9" customHeight="1" x14ac:dyDescent="0.2">
      <c r="B36" s="213"/>
      <c r="C36" s="69"/>
      <c r="D36" s="68"/>
      <c r="E36" s="68"/>
      <c r="F36" s="68"/>
      <c r="G36" s="68"/>
      <c r="H36" s="83"/>
      <c r="I36" s="68"/>
      <c r="J36" s="68"/>
      <c r="K36" s="68"/>
      <c r="L36" s="68"/>
      <c r="M36" s="68"/>
      <c r="N36" s="215"/>
      <c r="P36" s="216"/>
      <c r="X36" s="84"/>
      <c r="Y36" s="84"/>
      <c r="Z36" s="217"/>
    </row>
    <row r="37" spans="2:26" ht="13.9" customHeight="1"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999" t="s">
        <v>75</v>
      </c>
      <c r="Q39" s="999"/>
      <c r="R39" s="999"/>
      <c r="S39" s="999"/>
      <c r="T39" s="999"/>
      <c r="U39" s="999"/>
      <c r="V39" s="999"/>
      <c r="W39" s="999"/>
      <c r="X39" s="999"/>
      <c r="Y39" s="999"/>
      <c r="Z39" s="999"/>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t="s">
        <v>272</v>
      </c>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x14ac:dyDescent="0.2">
      <c r="B75" s="213"/>
      <c r="C75" s="69"/>
      <c r="D75" s="68"/>
      <c r="E75" s="68"/>
      <c r="F75" s="68"/>
      <c r="G75" s="68"/>
      <c r="H75" s="83"/>
      <c r="I75" s="68"/>
      <c r="J75" s="68"/>
      <c r="K75" s="68"/>
      <c r="L75" s="68"/>
      <c r="M75" s="68"/>
      <c r="N75" s="215"/>
      <c r="P75" s="216"/>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x14ac:dyDescent="0.2">
      <c r="B78" s="213"/>
      <c r="C78" s="69"/>
      <c r="D78" s="68"/>
      <c r="E78" s="68"/>
      <c r="F78" s="68"/>
      <c r="G78" s="68"/>
      <c r="H78" s="83"/>
      <c r="I78" s="68"/>
      <c r="J78" s="68"/>
      <c r="K78" s="68"/>
      <c r="L78" s="68"/>
      <c r="M78" s="68"/>
      <c r="N78" s="215"/>
      <c r="P78" s="216"/>
      <c r="X78" s="84"/>
      <c r="Y78" s="84"/>
      <c r="Z78" s="217"/>
    </row>
    <row r="79" spans="2:26" x14ac:dyDescent="0.2">
      <c r="B79" s="213"/>
      <c r="C79" s="69"/>
      <c r="D79" s="68"/>
      <c r="E79" s="68"/>
      <c r="F79" s="68"/>
      <c r="G79" s="68"/>
      <c r="H79" s="83"/>
      <c r="I79" s="68"/>
      <c r="J79" s="68"/>
      <c r="K79" s="68"/>
      <c r="L79" s="68"/>
      <c r="M79" s="68"/>
      <c r="N79" s="215"/>
      <c r="P79" s="216"/>
      <c r="X79" s="84"/>
      <c r="Y79" s="84"/>
      <c r="Z79" s="217"/>
    </row>
    <row r="80" spans="2:26" x14ac:dyDescent="0.2">
      <c r="B80" s="213"/>
      <c r="C80" s="69"/>
      <c r="D80" s="68"/>
      <c r="E80" s="68"/>
      <c r="F80" s="68"/>
      <c r="G80" s="68"/>
      <c r="H80" s="83"/>
      <c r="I80" s="68"/>
      <c r="J80" s="68"/>
      <c r="K80" s="68"/>
      <c r="L80" s="68"/>
      <c r="M80" s="68"/>
      <c r="N80" s="215"/>
      <c r="P80" s="216"/>
      <c r="X80" s="84"/>
      <c r="Y80" s="84"/>
      <c r="Z80" s="217"/>
    </row>
    <row r="81" spans="2:26" x14ac:dyDescent="0.2">
      <c r="B81" s="213"/>
      <c r="C81" s="69"/>
      <c r="D81" s="68"/>
      <c r="E81" s="68"/>
      <c r="F81" s="68"/>
      <c r="G81" s="68"/>
      <c r="H81" s="83"/>
      <c r="I81" s="68"/>
      <c r="J81" s="68"/>
      <c r="K81" s="68"/>
      <c r="L81" s="68"/>
      <c r="M81" s="68"/>
      <c r="N81" s="215"/>
      <c r="P81" s="216"/>
      <c r="X81" s="84"/>
      <c r="Y81" s="84"/>
      <c r="Z81" s="217"/>
    </row>
    <row r="82" spans="2:26" x14ac:dyDescent="0.2">
      <c r="B82" s="213"/>
      <c r="C82" s="69"/>
      <c r="D82" s="68"/>
      <c r="E82" s="68"/>
      <c r="F82" s="68"/>
      <c r="G82" s="68"/>
      <c r="H82" s="83"/>
      <c r="I82" s="68"/>
      <c r="J82" s="68"/>
      <c r="K82" s="68"/>
      <c r="L82" s="68"/>
      <c r="M82" s="68"/>
      <c r="N82" s="215"/>
      <c r="P82" s="216"/>
      <c r="X82" s="84"/>
      <c r="Y82" s="84"/>
      <c r="Z82" s="217"/>
    </row>
    <row r="83" spans="2:26" x14ac:dyDescent="0.2">
      <c r="B83" s="213"/>
      <c r="C83" s="69"/>
      <c r="D83" s="68"/>
      <c r="E83" s="68"/>
      <c r="F83" s="68"/>
      <c r="G83" s="68"/>
      <c r="H83" s="83"/>
      <c r="I83" s="68"/>
      <c r="J83" s="68"/>
      <c r="K83" s="68"/>
      <c r="L83" s="68"/>
      <c r="M83" s="68"/>
      <c r="N83" s="215"/>
      <c r="P83" s="216"/>
      <c r="T83" s="998"/>
      <c r="U83" s="964"/>
      <c r="X83" s="84"/>
      <c r="Y83" s="84"/>
      <c r="Z83" s="217"/>
    </row>
    <row r="84" spans="2:26" x14ac:dyDescent="0.2">
      <c r="B84" s="213"/>
      <c r="C84" s="69"/>
      <c r="D84" s="68"/>
      <c r="E84" s="68"/>
      <c r="F84" s="68"/>
      <c r="G84" s="68"/>
      <c r="H84" s="83"/>
      <c r="I84" s="68"/>
      <c r="J84" s="68"/>
      <c r="K84" s="68"/>
      <c r="L84" s="68"/>
      <c r="M84" s="68"/>
      <c r="N84" s="215"/>
      <c r="P84" s="216"/>
      <c r="T84" s="964"/>
      <c r="U84" s="964"/>
      <c r="X84" s="84"/>
      <c r="Y84" s="84"/>
      <c r="Z84" s="217"/>
    </row>
    <row r="85" spans="2:26" x14ac:dyDescent="0.2">
      <c r="B85" s="213"/>
      <c r="C85" s="69"/>
      <c r="D85" s="68"/>
      <c r="E85" s="68"/>
      <c r="F85" s="68"/>
      <c r="G85" s="68"/>
      <c r="H85" s="83"/>
      <c r="I85" s="68"/>
      <c r="J85" s="68"/>
      <c r="K85" s="68"/>
      <c r="L85" s="68"/>
      <c r="M85" s="68"/>
      <c r="N85" s="215"/>
      <c r="P85" s="216"/>
      <c r="X85" s="84"/>
      <c r="Y85" s="84"/>
      <c r="Z85" s="217"/>
    </row>
    <row r="86" spans="2:26" x14ac:dyDescent="0.2">
      <c r="B86" s="213"/>
      <c r="C86" s="69"/>
      <c r="D86" s="68"/>
      <c r="E86" s="68"/>
      <c r="F86" s="68"/>
      <c r="G86" s="68"/>
      <c r="H86" s="83"/>
      <c r="I86" s="68"/>
      <c r="J86" s="68"/>
      <c r="K86" s="68"/>
      <c r="L86" s="68"/>
      <c r="M86" s="68"/>
      <c r="N86" s="215"/>
      <c r="P86" s="216"/>
      <c r="X86" s="84"/>
      <c r="Y86" s="84"/>
      <c r="Z86" s="217"/>
    </row>
    <row r="87" spans="2:26" ht="16.5" customHeight="1" x14ac:dyDescent="0.25">
      <c r="B87" s="213"/>
      <c r="C87" s="69"/>
      <c r="D87" s="68"/>
      <c r="E87" s="68"/>
      <c r="F87" s="68"/>
      <c r="G87" s="68"/>
      <c r="H87" s="83"/>
      <c r="I87" s="68"/>
      <c r="J87" s="68"/>
      <c r="K87" s="68"/>
      <c r="L87" s="68"/>
      <c r="M87" s="68"/>
      <c r="N87" s="215"/>
      <c r="P87" s="216"/>
      <c r="S87" s="374"/>
      <c r="T87" s="374"/>
      <c r="X87" s="84"/>
      <c r="Y87" s="84"/>
      <c r="Z87" s="217"/>
    </row>
    <row r="88" spans="2:26" ht="12.75" customHeight="1" x14ac:dyDescent="0.25">
      <c r="B88" s="216"/>
      <c r="N88" s="217"/>
      <c r="P88" s="216"/>
      <c r="S88" s="374"/>
      <c r="T88" s="374"/>
      <c r="X88" s="82"/>
      <c r="Y88" s="85"/>
      <c r="Z88" s="217"/>
    </row>
    <row r="89" spans="2:26" ht="12.75" customHeight="1" x14ac:dyDescent="0.2">
      <c r="B89" s="218"/>
      <c r="C89" s="219"/>
      <c r="D89" s="219"/>
      <c r="E89" s="219"/>
      <c r="F89" s="219"/>
      <c r="G89" s="219"/>
      <c r="H89" s="219"/>
      <c r="I89" s="219"/>
      <c r="J89" s="219"/>
      <c r="K89" s="219"/>
      <c r="L89" s="219"/>
      <c r="M89" s="219"/>
      <c r="N89" s="220"/>
      <c r="P89" s="218"/>
      <c r="Q89" s="219"/>
      <c r="R89" s="219"/>
      <c r="S89" s="219"/>
      <c r="T89" s="219"/>
      <c r="U89" s="219"/>
      <c r="V89" s="219"/>
      <c r="W89" s="219"/>
      <c r="X89" s="219"/>
      <c r="Y89" s="219"/>
      <c r="Z89" s="220"/>
    </row>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s="67" customFormat="1" ht="11.45" customHeight="1" x14ac:dyDescent="0.2">
      <c r="B96" s="226"/>
      <c r="C96" s="858"/>
      <c r="D96" s="858"/>
      <c r="E96" s="858"/>
      <c r="F96" s="858"/>
      <c r="H96" s="858"/>
      <c r="I96" s="858"/>
      <c r="J96" s="858"/>
      <c r="K96" s="858"/>
      <c r="M96" s="858"/>
      <c r="N96" s="858"/>
      <c r="O96" s="858"/>
      <c r="P96" s="858"/>
      <c r="R96" s="858"/>
      <c r="S96" s="858"/>
      <c r="T96" s="858"/>
      <c r="W96" s="858"/>
      <c r="X96" s="858"/>
      <c r="Y96" s="858"/>
      <c r="Z96" s="227"/>
    </row>
    <row r="97" spans="1:26" ht="56.25" customHeight="1" x14ac:dyDescent="0.2">
      <c r="B97" s="228"/>
      <c r="C97" s="229"/>
      <c r="D97" s="229"/>
      <c r="E97" s="229"/>
      <c r="F97" s="229"/>
      <c r="G97" s="229"/>
      <c r="H97" s="219"/>
      <c r="I97" s="219"/>
      <c r="J97" s="219"/>
      <c r="K97" s="219"/>
      <c r="L97" s="219"/>
      <c r="M97" s="219"/>
      <c r="N97" s="219"/>
      <c r="O97" s="219"/>
      <c r="P97" s="219"/>
      <c r="Q97" s="219"/>
      <c r="R97" s="219"/>
      <c r="S97" s="219"/>
      <c r="T97" s="219"/>
      <c r="U97" s="219"/>
      <c r="V97" s="219"/>
      <c r="W97" s="229"/>
      <c r="X97" s="229"/>
      <c r="Y97" s="229"/>
      <c r="Z97" s="230"/>
    </row>
    <row r="99" spans="1:26" x14ac:dyDescent="0.2">
      <c r="A99" s="66"/>
    </row>
  </sheetData>
  <mergeCells count="65">
    <mergeCell ref="C92:F92"/>
    <mergeCell ref="H92:K92"/>
    <mergeCell ref="M92:P92"/>
    <mergeCell ref="R92:T92"/>
    <mergeCell ref="W92:Y92"/>
    <mergeCell ref="C96:F96"/>
    <mergeCell ref="H96:K96"/>
    <mergeCell ref="M96:P96"/>
    <mergeCell ref="R96:T96"/>
    <mergeCell ref="W96:Y96"/>
    <mergeCell ref="T83:U84"/>
    <mergeCell ref="V31:W31"/>
    <mergeCell ref="Y31:Z31"/>
    <mergeCell ref="V32:W32"/>
    <mergeCell ref="Y32:Z32"/>
    <mergeCell ref="P39:Z39"/>
    <mergeCell ref="V35:W35"/>
    <mergeCell ref="Y35:Z35"/>
    <mergeCell ref="X14:X34"/>
    <mergeCell ref="S15:T15"/>
    <mergeCell ref="V33:W33"/>
    <mergeCell ref="Y33:Z33"/>
    <mergeCell ref="V34:W34"/>
    <mergeCell ref="Y34:Z34"/>
    <mergeCell ref="V28:W28"/>
    <mergeCell ref="Y28:Z28"/>
    <mergeCell ref="V29:W29"/>
    <mergeCell ref="Y29:Z29"/>
    <mergeCell ref="V30:W30"/>
    <mergeCell ref="Y30:Z30"/>
    <mergeCell ref="V25:W25"/>
    <mergeCell ref="Y25:Z25"/>
    <mergeCell ref="V26:W26"/>
    <mergeCell ref="Y26:Z26"/>
    <mergeCell ref="V27:W27"/>
    <mergeCell ref="Y27:Z27"/>
    <mergeCell ref="B21:N21"/>
    <mergeCell ref="V21:W21"/>
    <mergeCell ref="Y21:Z21"/>
    <mergeCell ref="B14:C19"/>
    <mergeCell ref="D14:N19"/>
    <mergeCell ref="V14:W14"/>
    <mergeCell ref="Y14:Z14"/>
    <mergeCell ref="V15:W15"/>
    <mergeCell ref="Y15:Z15"/>
    <mergeCell ref="V16:W16"/>
    <mergeCell ref="Y16:Z16"/>
    <mergeCell ref="V23:W23"/>
    <mergeCell ref="Y23:Z23"/>
    <mergeCell ref="V24:W24"/>
    <mergeCell ref="V17:W17"/>
    <mergeCell ref="Y17:Z17"/>
    <mergeCell ref="V18:W18"/>
    <mergeCell ref="Y18:Z18"/>
    <mergeCell ref="V19:W19"/>
    <mergeCell ref="Y19:Z19"/>
    <mergeCell ref="V20:W20"/>
    <mergeCell ref="Y20:Z20"/>
    <mergeCell ref="Y24:Z24"/>
    <mergeCell ref="B11:N11"/>
    <mergeCell ref="P11:Z11"/>
    <mergeCell ref="B13:C13"/>
    <mergeCell ref="D13:N13"/>
    <mergeCell ref="V13:W13"/>
    <mergeCell ref="Y13:Z13"/>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FC543-9DE2-4CA1-A740-630E41F00F61}">
  <sheetPr>
    <tabColor rgb="FF92D050"/>
    <pageSetUpPr fitToPage="1"/>
  </sheetPr>
  <dimension ref="A1:AB102"/>
  <sheetViews>
    <sheetView showGridLines="0" view="pageBreakPreview" topLeftCell="F53" zoomScale="85" zoomScaleNormal="40" zoomScaleSheetLayoutView="85" workbookViewId="0">
      <selection activeCell="D15" activeCellId="2" sqref="B11:Z12 B15:C20 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460"/>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460"/>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462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462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15EAC-4180-4FDC-A7B6-6ACD6D3AB475}">
  <sheetPr>
    <tabColor rgb="FF92D050"/>
    <pageSetUpPr fitToPage="1"/>
  </sheetPr>
  <dimension ref="A1:AB102"/>
  <sheetViews>
    <sheetView showGridLines="0" view="pageBreakPreview" topLeftCell="H47" zoomScaleNormal="40" zoomScaleSheetLayoutView="100" workbookViewId="0">
      <selection activeCell="D15" activeCellId="2" sqref="B11:Z12 B15:C20 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460"/>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460"/>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462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462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A32EA-D6AB-4650-9793-570B1F24EBBD}">
  <sheetPr>
    <tabColor rgb="FF92D050"/>
    <pageSetUpPr fitToPage="1"/>
  </sheetPr>
  <dimension ref="A1:AB102"/>
  <sheetViews>
    <sheetView showGridLines="0" view="pageBreakPreview" topLeftCell="H78" zoomScaleNormal="40" zoomScaleSheetLayoutView="100" workbookViewId="0">
      <selection activeCell="D15" activeCellId="2" sqref="B11:Z12 B15:C20 D15:Z20"/>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460"/>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460"/>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462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462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323</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76E1B-9D04-45C5-8517-38BA63E387E5}">
  <sheetPr>
    <tabColor rgb="FF92D050"/>
    <pageSetUpPr fitToPage="1"/>
  </sheetPr>
  <dimension ref="A1:AB96"/>
  <sheetViews>
    <sheetView showGridLines="0" view="pageBreakPreview" topLeftCell="C7" zoomScale="55" zoomScaleNormal="40" zoomScaleSheetLayoutView="55" workbookViewId="0">
      <selection activeCell="K66" sqref="K6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8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8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'[7]03 Desglose'!$C$6</f>
        <v xml:space="preserve">SUMMYT </v>
      </c>
      <c r="E5" s="296"/>
      <c r="F5" s="296"/>
      <c r="G5" s="297"/>
      <c r="H5" s="298"/>
      <c r="I5" s="284"/>
      <c r="J5" s="284"/>
      <c r="K5" s="296"/>
      <c r="L5" s="298"/>
      <c r="M5" s="298"/>
      <c r="N5" s="290"/>
      <c r="O5" s="299"/>
      <c r="P5" s="299"/>
      <c r="Q5" s="284"/>
      <c r="R5" s="284"/>
      <c r="S5" s="290" t="s">
        <v>33</v>
      </c>
      <c r="T5" s="300" t="s">
        <v>372</v>
      </c>
      <c r="U5" s="298"/>
      <c r="V5" s="298"/>
      <c r="W5" s="290" t="s">
        <v>84</v>
      </c>
      <c r="X5" s="297"/>
      <c r="Y5" s="298"/>
      <c r="Z5" s="301"/>
    </row>
    <row r="6" spans="1:28" ht="15" x14ac:dyDescent="0.2">
      <c r="B6" s="295" t="s">
        <v>35</v>
      </c>
      <c r="C6" s="296"/>
      <c r="D6" s="297" t="str">
        <f>'[7]03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372</v>
      </c>
      <c r="U6" s="298"/>
      <c r="V6" s="298"/>
      <c r="W6" s="303" t="s">
        <v>37</v>
      </c>
      <c r="X6" s="304"/>
      <c r="Y6" s="298"/>
      <c r="Z6" s="301"/>
    </row>
    <row r="7" spans="1:28" ht="15" x14ac:dyDescent="0.2">
      <c r="B7" s="295" t="s">
        <v>38</v>
      </c>
      <c r="C7" s="296"/>
      <c r="D7" s="297" t="str">
        <f>'[7]03 Desglose'!$C$8</f>
        <v>GRUPO DAGS S.A. DE C.V.</v>
      </c>
      <c r="E7" s="296"/>
      <c r="F7" s="296"/>
      <c r="G7" s="302"/>
      <c r="H7" s="298"/>
      <c r="I7" s="284"/>
      <c r="J7" s="284"/>
      <c r="K7" s="296"/>
      <c r="L7" s="298"/>
      <c r="M7" s="298"/>
      <c r="N7" s="290"/>
      <c r="O7" s="299"/>
      <c r="P7" s="299"/>
      <c r="Q7" s="284"/>
      <c r="R7" s="284"/>
      <c r="S7" s="290" t="s">
        <v>39</v>
      </c>
      <c r="T7" s="300" t="str">
        <f>'[7]03 Desglose'!$H$8</f>
        <v>NORMAL</v>
      </c>
      <c r="U7" s="298"/>
      <c r="V7" s="298"/>
      <c r="W7" s="290" t="s">
        <v>40</v>
      </c>
      <c r="X7" s="304">
        <f>'03 Desglose'!BX8</f>
        <v>45958</v>
      </c>
      <c r="Y7" s="298"/>
      <c r="Z7" s="301"/>
    </row>
    <row r="8" spans="1:28" ht="15" x14ac:dyDescent="0.2">
      <c r="B8" s="305" t="s">
        <v>41</v>
      </c>
      <c r="C8" s="298"/>
      <c r="D8" s="297" t="str">
        <f>'[7]03 Desglose'!$C$9</f>
        <v xml:space="preserve">CIMENTACIÓN Y ESTRUCTURA </v>
      </c>
      <c r="E8" s="298"/>
      <c r="F8" s="298"/>
      <c r="G8" s="298"/>
      <c r="H8" s="306"/>
      <c r="I8" s="298"/>
      <c r="J8" s="298"/>
      <c r="K8" s="298"/>
      <c r="L8" s="298"/>
      <c r="M8" s="298"/>
      <c r="N8" s="298"/>
      <c r="O8" s="298"/>
      <c r="P8" s="298"/>
      <c r="Q8" s="290"/>
      <c r="R8" s="284"/>
      <c r="S8" s="303" t="s">
        <v>42</v>
      </c>
      <c r="T8" s="300" t="str">
        <f>'[7]03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 x14ac:dyDescent="0.25">
      <c r="B11" s="973" t="s">
        <v>82</v>
      </c>
      <c r="C11" s="974"/>
      <c r="D11" s="974"/>
      <c r="E11" s="974"/>
      <c r="F11" s="974"/>
      <c r="G11" s="974"/>
      <c r="H11" s="974"/>
      <c r="I11" s="974"/>
      <c r="J11" s="974"/>
      <c r="K11" s="974"/>
      <c r="L11" s="974"/>
      <c r="M11" s="974"/>
      <c r="N11" s="975"/>
      <c r="P11" s="1005" t="s">
        <v>81</v>
      </c>
      <c r="Q11" s="1006"/>
      <c r="R11" s="1006"/>
      <c r="S11" s="1006"/>
      <c r="T11" s="1006"/>
      <c r="U11" s="1006"/>
      <c r="V11" s="1006"/>
      <c r="W11" s="1006"/>
      <c r="X11" s="1006"/>
      <c r="Y11" s="1006"/>
      <c r="Z11" s="1007"/>
    </row>
    <row r="12" spans="1:28" ht="14.25" x14ac:dyDescent="0.2">
      <c r="B12" s="216"/>
      <c r="D12" s="341"/>
      <c r="E12" s="342"/>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1035" t="s">
        <v>226</v>
      </c>
      <c r="Q13" s="1063"/>
      <c r="R13" s="1063"/>
      <c r="S13" s="1063"/>
      <c r="T13" s="1036"/>
      <c r="U13" s="587"/>
      <c r="V13" s="981" t="s">
        <v>65</v>
      </c>
      <c r="W13" s="981"/>
      <c r="X13" s="587" t="s">
        <v>67</v>
      </c>
      <c r="Y13" s="981" t="s">
        <v>78</v>
      </c>
      <c r="Z13" s="981"/>
    </row>
    <row r="14" spans="1:28" ht="14.25" customHeight="1" x14ac:dyDescent="0.2">
      <c r="B14" s="950" t="s">
        <v>188</v>
      </c>
      <c r="C14" s="951"/>
      <c r="D14" s="956" t="s">
        <v>190</v>
      </c>
      <c r="E14" s="956"/>
      <c r="F14" s="956"/>
      <c r="G14" s="956"/>
      <c r="H14" s="956"/>
      <c r="I14" s="956"/>
      <c r="J14" s="956"/>
      <c r="K14" s="956"/>
      <c r="L14" s="956"/>
      <c r="M14" s="956"/>
      <c r="N14" s="956"/>
      <c r="P14" s="495"/>
      <c r="Q14" s="495"/>
      <c r="R14" s="495"/>
      <c r="S14" s="495"/>
      <c r="T14" s="495"/>
      <c r="U14" s="585"/>
      <c r="V14" s="971"/>
      <c r="W14" s="971"/>
      <c r="X14" s="1055" t="s">
        <v>63</v>
      </c>
      <c r="Y14" s="971"/>
      <c r="Z14" s="971"/>
    </row>
    <row r="15" spans="1:28" ht="19.899999999999999" customHeight="1" x14ac:dyDescent="0.25">
      <c r="B15" s="952"/>
      <c r="C15" s="953"/>
      <c r="D15" s="956"/>
      <c r="E15" s="956"/>
      <c r="F15" s="956"/>
      <c r="G15" s="956"/>
      <c r="H15" s="956"/>
      <c r="I15" s="956"/>
      <c r="J15" s="956"/>
      <c r="K15" s="956"/>
      <c r="L15" s="956"/>
      <c r="M15" s="956"/>
      <c r="N15" s="956"/>
      <c r="O15" s="70"/>
      <c r="P15" s="585"/>
      <c r="Q15" s="585"/>
      <c r="R15" s="585"/>
      <c r="S15" s="585"/>
      <c r="T15" s="585"/>
      <c r="U15" s="496"/>
      <c r="V15" s="1115"/>
      <c r="W15" s="1115"/>
      <c r="X15" s="1056"/>
      <c r="Y15" s="1114"/>
      <c r="Z15" s="1114"/>
    </row>
    <row r="16" spans="1:28" ht="15" customHeight="1" x14ac:dyDescent="0.25">
      <c r="B16" s="952"/>
      <c r="C16" s="953"/>
      <c r="D16" s="956"/>
      <c r="E16" s="956"/>
      <c r="F16" s="956"/>
      <c r="G16" s="956"/>
      <c r="H16" s="956"/>
      <c r="I16" s="956"/>
      <c r="J16" s="956"/>
      <c r="K16" s="956"/>
      <c r="L16" s="956"/>
      <c r="M16" s="956"/>
      <c r="N16" s="956"/>
      <c r="O16" s="70"/>
      <c r="P16" s="585"/>
      <c r="Q16" s="1116" t="s">
        <v>480</v>
      </c>
      <c r="R16" s="1117"/>
      <c r="S16" s="1117"/>
      <c r="T16" s="1117"/>
      <c r="U16" s="520"/>
      <c r="V16" s="1115"/>
      <c r="W16" s="1115"/>
      <c r="X16" s="1056"/>
      <c r="Y16" s="971"/>
      <c r="Z16" s="971"/>
    </row>
    <row r="17" spans="2:26" ht="21" customHeight="1" x14ac:dyDescent="0.2">
      <c r="B17" s="952"/>
      <c r="C17" s="953"/>
      <c r="D17" s="956"/>
      <c r="E17" s="956"/>
      <c r="F17" s="956"/>
      <c r="G17" s="956"/>
      <c r="H17" s="956"/>
      <c r="I17" s="956"/>
      <c r="J17" s="956"/>
      <c r="K17" s="956"/>
      <c r="L17" s="956"/>
      <c r="M17" s="956"/>
      <c r="N17" s="956"/>
      <c r="O17" s="70"/>
      <c r="P17" s="585"/>
      <c r="Q17" s="585"/>
      <c r="R17" s="585"/>
      <c r="S17" s="585"/>
      <c r="T17" s="585"/>
      <c r="U17" s="497"/>
      <c r="V17" s="1051"/>
      <c r="W17" s="1052"/>
      <c r="X17" s="1056"/>
      <c r="Y17" s="971"/>
      <c r="Z17" s="971"/>
    </row>
    <row r="18" spans="2:26" ht="15" customHeight="1" x14ac:dyDescent="0.25">
      <c r="B18" s="952"/>
      <c r="C18" s="953"/>
      <c r="D18" s="956"/>
      <c r="E18" s="956"/>
      <c r="F18" s="956"/>
      <c r="G18" s="956"/>
      <c r="H18" s="956"/>
      <c r="I18" s="956"/>
      <c r="J18" s="956"/>
      <c r="K18" s="956"/>
      <c r="L18" s="956"/>
      <c r="M18" s="956"/>
      <c r="N18" s="956"/>
      <c r="O18" s="70"/>
      <c r="P18" s="585"/>
      <c r="Q18" s="585"/>
      <c r="R18" s="585"/>
      <c r="S18" s="585"/>
      <c r="T18" s="585"/>
      <c r="U18" s="520" t="s">
        <v>369</v>
      </c>
      <c r="V18" s="1054">
        <v>74.099999999999994</v>
      </c>
      <c r="W18" s="1054"/>
      <c r="X18" s="1056"/>
      <c r="Y18" s="1111" t="s">
        <v>268</v>
      </c>
      <c r="Z18" s="1111"/>
    </row>
    <row r="19" spans="2:26" ht="19.149999999999999" customHeight="1" x14ac:dyDescent="0.25">
      <c r="B19" s="954"/>
      <c r="C19" s="955"/>
      <c r="D19" s="956"/>
      <c r="E19" s="956"/>
      <c r="F19" s="956"/>
      <c r="G19" s="956"/>
      <c r="H19" s="956"/>
      <c r="I19" s="956"/>
      <c r="J19" s="956"/>
      <c r="K19" s="956"/>
      <c r="L19" s="956"/>
      <c r="M19" s="956"/>
      <c r="N19" s="956"/>
      <c r="O19" s="70"/>
      <c r="P19" s="585"/>
      <c r="Q19" s="585"/>
      <c r="R19" s="585"/>
      <c r="S19" s="585"/>
      <c r="T19" s="585"/>
      <c r="U19" s="498"/>
      <c r="V19" s="1112"/>
      <c r="W19" s="1113"/>
      <c r="X19" s="1056"/>
      <c r="Y19" s="1114"/>
      <c r="Z19" s="1114"/>
    </row>
    <row r="20" spans="2:26" ht="15.6" customHeight="1" x14ac:dyDescent="0.25">
      <c r="B20" s="231"/>
      <c r="C20" s="69"/>
      <c r="D20" s="68"/>
      <c r="E20" s="68"/>
      <c r="F20" s="68"/>
      <c r="G20" s="68"/>
      <c r="H20" s="83"/>
      <c r="I20" s="68"/>
      <c r="J20" s="68"/>
      <c r="K20" s="70"/>
      <c r="L20" s="70"/>
      <c r="M20" s="70"/>
      <c r="N20" s="214"/>
      <c r="O20" s="70"/>
      <c r="P20" s="499"/>
      <c r="Q20" s="500"/>
      <c r="R20" s="500"/>
      <c r="S20" s="500"/>
      <c r="T20" s="500"/>
      <c r="U20" s="585"/>
      <c r="V20" s="1029"/>
      <c r="W20" s="971"/>
      <c r="X20" s="1056"/>
      <c r="Y20" s="1113"/>
      <c r="Z20" s="1113"/>
    </row>
    <row r="21" spans="2:26" ht="15.75" x14ac:dyDescent="0.25">
      <c r="B21" s="947" t="s">
        <v>77</v>
      </c>
      <c r="C21" s="948"/>
      <c r="D21" s="948"/>
      <c r="E21" s="948"/>
      <c r="F21" s="948"/>
      <c r="G21" s="948"/>
      <c r="H21" s="948"/>
      <c r="I21" s="948"/>
      <c r="J21" s="948"/>
      <c r="K21" s="948"/>
      <c r="L21" s="948"/>
      <c r="M21" s="948"/>
      <c r="N21" s="949"/>
      <c r="O21" s="70"/>
      <c r="P21" s="499"/>
      <c r="Q21" s="585"/>
      <c r="R21" s="585"/>
      <c r="S21" s="585"/>
      <c r="T21" s="585"/>
      <c r="U21" s="585"/>
      <c r="V21" s="971"/>
      <c r="W21" s="971"/>
      <c r="X21" s="1056"/>
      <c r="Y21" s="971"/>
      <c r="Z21" s="971"/>
    </row>
    <row r="22" spans="2:26" ht="14.25" x14ac:dyDescent="0.2">
      <c r="B22" s="213"/>
      <c r="C22" s="69"/>
      <c r="D22" s="68"/>
      <c r="E22" s="68"/>
      <c r="F22" s="68"/>
      <c r="G22" s="68"/>
      <c r="H22" s="83"/>
      <c r="I22" s="68"/>
      <c r="J22" s="68"/>
      <c r="K22" s="70"/>
      <c r="L22" s="70"/>
      <c r="M22" s="70"/>
      <c r="N22" s="214"/>
      <c r="O22" s="70"/>
      <c r="P22" s="499"/>
      <c r="Q22" s="585"/>
      <c r="R22" s="585"/>
      <c r="S22" s="585"/>
      <c r="T22" s="585"/>
      <c r="U22" s="585"/>
      <c r="V22" s="421"/>
      <c r="W22" s="421"/>
      <c r="X22" s="1056"/>
      <c r="Y22" s="971"/>
      <c r="Z22" s="971"/>
    </row>
    <row r="23" spans="2:26" ht="14.25" x14ac:dyDescent="0.2">
      <c r="B23" s="213"/>
      <c r="C23" s="69"/>
      <c r="D23" s="68"/>
      <c r="E23" s="68"/>
      <c r="F23" s="68"/>
      <c r="G23" s="68"/>
      <c r="H23" s="83"/>
      <c r="I23" s="68"/>
      <c r="J23" s="68"/>
      <c r="K23" s="70"/>
      <c r="L23" s="70"/>
      <c r="M23" s="70"/>
      <c r="N23" s="214"/>
      <c r="O23" s="70"/>
      <c r="P23" s="499"/>
      <c r="Q23" s="585"/>
      <c r="R23" s="585"/>
      <c r="S23" s="585"/>
      <c r="T23" s="585"/>
      <c r="U23" s="585"/>
      <c r="V23" s="971"/>
      <c r="W23" s="971"/>
      <c r="X23" s="1056"/>
      <c r="Y23" s="971"/>
      <c r="Z23" s="971"/>
    </row>
    <row r="24" spans="2:26" ht="14.25" x14ac:dyDescent="0.2">
      <c r="B24" s="213"/>
      <c r="C24" s="69"/>
      <c r="D24" s="68"/>
      <c r="E24" s="68"/>
      <c r="F24" s="68"/>
      <c r="G24" s="68"/>
      <c r="H24" s="83"/>
      <c r="I24" s="68"/>
      <c r="J24" s="68"/>
      <c r="K24" s="70"/>
      <c r="L24" s="70"/>
      <c r="M24" s="70"/>
      <c r="N24" s="214"/>
      <c r="O24" s="70"/>
      <c r="P24" s="499"/>
      <c r="Q24" s="585"/>
      <c r="R24" s="585"/>
      <c r="S24" s="585"/>
      <c r="T24" s="585"/>
      <c r="U24" s="585"/>
      <c r="V24" s="971"/>
      <c r="W24" s="971"/>
      <c r="X24" s="1056"/>
      <c r="Y24" s="971"/>
      <c r="Z24" s="971"/>
    </row>
    <row r="25" spans="2:26" ht="14.25" x14ac:dyDescent="0.2">
      <c r="B25" s="213"/>
      <c r="C25" s="69"/>
      <c r="D25" s="68"/>
      <c r="E25" s="68"/>
      <c r="F25" s="68"/>
      <c r="G25" s="68"/>
      <c r="H25" s="83"/>
      <c r="I25" s="68"/>
      <c r="J25" s="68"/>
      <c r="K25" s="70"/>
      <c r="L25" s="70"/>
      <c r="M25" s="70"/>
      <c r="N25" s="214"/>
      <c r="O25" s="70"/>
      <c r="P25" s="499"/>
      <c r="Q25" s="585"/>
      <c r="R25" s="585"/>
      <c r="S25" s="585"/>
      <c r="T25" s="585"/>
      <c r="U25" s="585"/>
      <c r="V25" s="971"/>
      <c r="W25" s="971"/>
      <c r="X25" s="1056"/>
      <c r="Y25" s="971"/>
      <c r="Z25" s="971"/>
    </row>
    <row r="26" spans="2:26" ht="14.25" x14ac:dyDescent="0.2">
      <c r="B26" s="213"/>
      <c r="C26" s="69"/>
      <c r="D26" s="68"/>
      <c r="E26" s="68"/>
      <c r="F26" s="68"/>
      <c r="G26" s="68"/>
      <c r="H26" s="83"/>
      <c r="I26" s="68"/>
      <c r="J26" s="68"/>
      <c r="K26" s="70"/>
      <c r="L26" s="70"/>
      <c r="M26" s="70"/>
      <c r="N26" s="214"/>
      <c r="O26" s="70"/>
      <c r="P26" s="499"/>
      <c r="Q26" s="585"/>
      <c r="R26" s="585"/>
      <c r="S26" s="585"/>
      <c r="T26" s="585"/>
      <c r="U26" s="585"/>
      <c r="V26" s="971"/>
      <c r="W26" s="971"/>
      <c r="X26" s="1056"/>
      <c r="Y26" s="971"/>
      <c r="Z26" s="971"/>
    </row>
    <row r="27" spans="2:26" ht="14.25" x14ac:dyDescent="0.2">
      <c r="B27" s="213"/>
      <c r="C27" s="69"/>
      <c r="D27" s="68"/>
      <c r="E27" s="68"/>
      <c r="F27" s="68"/>
      <c r="G27" s="68"/>
      <c r="H27" s="83"/>
      <c r="I27" s="68"/>
      <c r="J27" s="68"/>
      <c r="K27" s="70"/>
      <c r="L27" s="70"/>
      <c r="M27" s="70"/>
      <c r="N27" s="214"/>
      <c r="O27" s="70"/>
      <c r="P27" s="499"/>
      <c r="Q27" s="585"/>
      <c r="R27" s="585"/>
      <c r="S27" s="585"/>
      <c r="T27" s="585"/>
      <c r="U27" s="585"/>
      <c r="V27" s="971"/>
      <c r="W27" s="971"/>
      <c r="X27" s="1056"/>
      <c r="Y27" s="971"/>
      <c r="Z27" s="971"/>
    </row>
    <row r="28" spans="2:26" ht="14.25" x14ac:dyDescent="0.2">
      <c r="B28" s="213"/>
      <c r="C28" s="69"/>
      <c r="D28" s="68"/>
      <c r="E28" s="68"/>
      <c r="F28" s="68"/>
      <c r="G28" s="68"/>
      <c r="H28" s="83"/>
      <c r="I28" s="68"/>
      <c r="J28" s="68"/>
      <c r="K28" s="70"/>
      <c r="L28" s="70"/>
      <c r="M28" s="70"/>
      <c r="N28" s="214"/>
      <c r="O28" s="70"/>
      <c r="P28" s="499"/>
      <c r="Q28" s="585"/>
      <c r="R28" s="585"/>
      <c r="S28" s="585"/>
      <c r="T28" s="585"/>
      <c r="U28" s="585"/>
      <c r="V28" s="971"/>
      <c r="W28" s="971"/>
      <c r="X28" s="1056"/>
      <c r="Y28" s="971"/>
      <c r="Z28" s="971"/>
    </row>
    <row r="29" spans="2:26" ht="14.25" x14ac:dyDescent="0.2">
      <c r="B29" s="213"/>
      <c r="C29" s="69"/>
      <c r="D29" s="68"/>
      <c r="E29" s="68"/>
      <c r="F29" s="68"/>
      <c r="G29" s="68"/>
      <c r="H29" s="83"/>
      <c r="I29" s="68"/>
      <c r="J29" s="68"/>
      <c r="K29" s="70"/>
      <c r="L29" s="70"/>
      <c r="M29" s="70"/>
      <c r="N29" s="214"/>
      <c r="O29" s="70"/>
      <c r="P29" s="499"/>
      <c r="Q29" s="585"/>
      <c r="R29" s="585"/>
      <c r="S29" s="585"/>
      <c r="T29" s="585"/>
      <c r="U29" s="585"/>
      <c r="V29" s="971"/>
      <c r="W29" s="971"/>
      <c r="X29" s="1056"/>
      <c r="Y29" s="971"/>
      <c r="Z29" s="971"/>
    </row>
    <row r="30" spans="2:26" ht="14.25" x14ac:dyDescent="0.2">
      <c r="B30" s="213"/>
      <c r="C30" s="69"/>
      <c r="D30" s="68"/>
      <c r="E30" s="68"/>
      <c r="F30" s="68"/>
      <c r="G30" s="68"/>
      <c r="H30" s="83"/>
      <c r="I30" s="68"/>
      <c r="J30" s="68"/>
      <c r="K30" s="70"/>
      <c r="L30" s="70"/>
      <c r="M30" s="70"/>
      <c r="N30" s="214"/>
      <c r="O30" s="70"/>
      <c r="P30" s="499"/>
      <c r="Q30" s="585"/>
      <c r="R30" s="585"/>
      <c r="S30" s="585"/>
      <c r="T30" s="585"/>
      <c r="U30" s="585"/>
      <c r="V30" s="971"/>
      <c r="W30" s="971"/>
      <c r="X30" s="1056"/>
      <c r="Y30" s="971"/>
      <c r="Z30" s="971"/>
    </row>
    <row r="31" spans="2:26" ht="14.25" x14ac:dyDescent="0.2">
      <c r="B31" s="213"/>
      <c r="C31" s="69"/>
      <c r="D31" s="68"/>
      <c r="E31" s="68"/>
      <c r="F31" s="68"/>
      <c r="G31" s="68"/>
      <c r="H31" s="83"/>
      <c r="I31" s="68"/>
      <c r="J31" s="68"/>
      <c r="K31" s="68"/>
      <c r="L31" s="68"/>
      <c r="M31" s="68"/>
      <c r="N31" s="215"/>
      <c r="P31" s="499"/>
      <c r="Q31" s="585"/>
      <c r="R31" s="585"/>
      <c r="S31" s="585"/>
      <c r="T31" s="585"/>
      <c r="U31" s="585"/>
      <c r="V31" s="971"/>
      <c r="W31" s="971"/>
      <c r="X31" s="1057"/>
      <c r="Y31" s="971"/>
      <c r="Z31" s="971"/>
    </row>
    <row r="32" spans="2:26" ht="18" x14ac:dyDescent="0.25">
      <c r="B32" s="213"/>
      <c r="C32" s="69"/>
      <c r="D32" s="68"/>
      <c r="E32" s="68"/>
      <c r="F32" s="68"/>
      <c r="G32" s="68"/>
      <c r="H32" s="83"/>
      <c r="I32" s="68"/>
      <c r="J32" s="68"/>
      <c r="K32" s="68"/>
      <c r="L32" s="68"/>
      <c r="M32" s="68"/>
      <c r="N32" s="215"/>
      <c r="P32" s="288"/>
      <c r="Q32" s="289"/>
      <c r="R32" s="290"/>
      <c r="S32" s="291"/>
      <c r="T32" s="292"/>
      <c r="U32" s="293" t="s">
        <v>76</v>
      </c>
      <c r="V32" s="958">
        <f>+V18</f>
        <v>74.099999999999994</v>
      </c>
      <c r="W32" s="958"/>
      <c r="X32" s="294"/>
      <c r="Y32" s="959"/>
      <c r="Z32" s="960"/>
    </row>
    <row r="33" spans="2:26" x14ac:dyDescent="0.2">
      <c r="B33" s="213"/>
      <c r="C33" s="69"/>
      <c r="D33" s="68"/>
      <c r="E33" s="68"/>
      <c r="F33" s="68"/>
      <c r="G33" s="68"/>
      <c r="H33" s="83"/>
      <c r="I33" s="68"/>
      <c r="J33" s="68"/>
      <c r="K33" s="68"/>
      <c r="L33" s="68"/>
      <c r="M33" s="68"/>
      <c r="N33" s="215"/>
      <c r="P33" s="216"/>
      <c r="Z33" s="217"/>
    </row>
    <row r="34" spans="2:26" x14ac:dyDescent="0.2">
      <c r="B34" s="213"/>
      <c r="C34" s="69"/>
      <c r="D34" s="68"/>
      <c r="E34" s="68"/>
      <c r="F34" s="68"/>
      <c r="G34" s="68"/>
      <c r="H34" s="83"/>
      <c r="I34" s="68"/>
      <c r="J34" s="68"/>
      <c r="K34" s="68"/>
      <c r="L34" s="68"/>
      <c r="M34" s="68"/>
      <c r="N34" s="215"/>
      <c r="P34" s="216"/>
      <c r="X34" s="84"/>
      <c r="Y34" s="84"/>
      <c r="Z34" s="217"/>
    </row>
    <row r="35" spans="2:26" x14ac:dyDescent="0.2">
      <c r="B35" s="213"/>
      <c r="C35" s="69"/>
      <c r="D35" s="68"/>
      <c r="E35" s="68"/>
      <c r="F35" s="68"/>
      <c r="G35" s="68"/>
      <c r="H35" s="83"/>
      <c r="I35" s="68"/>
      <c r="J35" s="68"/>
      <c r="K35" s="68"/>
      <c r="L35" s="68"/>
      <c r="M35" s="68"/>
      <c r="N35" s="215"/>
      <c r="P35" s="216"/>
      <c r="X35" s="84"/>
      <c r="Y35" s="84"/>
      <c r="Z35" s="217"/>
    </row>
    <row r="36" spans="2:26" x14ac:dyDescent="0.2">
      <c r="B36" s="213"/>
      <c r="C36" s="69"/>
      <c r="D36" s="68"/>
      <c r="E36" s="68"/>
      <c r="F36" s="68"/>
      <c r="G36" s="68"/>
      <c r="H36" s="83"/>
      <c r="I36" s="68"/>
      <c r="J36" s="68"/>
      <c r="K36" s="68"/>
      <c r="L36" s="68"/>
      <c r="M36" s="68"/>
      <c r="N36" s="215"/>
      <c r="P36" s="999" t="s">
        <v>75</v>
      </c>
      <c r="Q36" s="999"/>
      <c r="R36" s="999"/>
      <c r="S36" s="999"/>
      <c r="T36" s="999"/>
      <c r="U36" s="999"/>
      <c r="V36" s="999"/>
      <c r="W36" s="999"/>
      <c r="X36" s="999"/>
      <c r="Y36" s="999"/>
      <c r="Z36" s="999"/>
    </row>
    <row r="37" spans="2:26"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t="s">
        <v>272</v>
      </c>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x14ac:dyDescent="0.2">
      <c r="B75" s="213"/>
      <c r="C75" s="69"/>
      <c r="D75" s="68"/>
      <c r="E75" s="68"/>
      <c r="F75" s="68"/>
      <c r="G75" s="68"/>
      <c r="H75" s="83"/>
      <c r="I75" s="68"/>
      <c r="J75" s="68"/>
      <c r="K75" s="68"/>
      <c r="L75" s="68"/>
      <c r="M75" s="68"/>
      <c r="N75" s="215"/>
      <c r="P75" s="216"/>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x14ac:dyDescent="0.2">
      <c r="B78" s="213"/>
      <c r="C78" s="69"/>
      <c r="D78" s="68"/>
      <c r="E78" s="68"/>
      <c r="F78" s="68"/>
      <c r="G78" s="68"/>
      <c r="H78" s="83"/>
      <c r="I78" s="68"/>
      <c r="J78" s="68"/>
      <c r="K78" s="68"/>
      <c r="L78" s="68"/>
      <c r="M78" s="68"/>
      <c r="N78" s="215"/>
      <c r="P78" s="216"/>
      <c r="X78" s="84"/>
      <c r="Y78" s="84"/>
      <c r="Z78" s="217"/>
    </row>
    <row r="79" spans="2:26" x14ac:dyDescent="0.2">
      <c r="B79" s="213"/>
      <c r="C79" s="69"/>
      <c r="D79" s="68"/>
      <c r="E79" s="68"/>
      <c r="F79" s="68"/>
      <c r="G79" s="68"/>
      <c r="H79" s="83"/>
      <c r="I79" s="68"/>
      <c r="J79" s="68"/>
      <c r="K79" s="68"/>
      <c r="L79" s="68"/>
      <c r="M79" s="68"/>
      <c r="N79" s="215"/>
      <c r="P79" s="216"/>
      <c r="X79" s="84"/>
      <c r="Y79" s="84"/>
      <c r="Z79" s="217"/>
    </row>
    <row r="80" spans="2:26" x14ac:dyDescent="0.2">
      <c r="B80" s="213"/>
      <c r="C80" s="69"/>
      <c r="D80" s="68"/>
      <c r="E80" s="68"/>
      <c r="F80" s="68"/>
      <c r="G80" s="68"/>
      <c r="H80" s="83"/>
      <c r="I80" s="68"/>
      <c r="J80" s="68"/>
      <c r="K80" s="68"/>
      <c r="L80" s="68"/>
      <c r="M80" s="68"/>
      <c r="N80" s="215"/>
      <c r="P80" s="216"/>
      <c r="T80" s="998"/>
      <c r="U80" s="964"/>
      <c r="X80" s="84"/>
      <c r="Y80" s="84"/>
      <c r="Z80" s="217"/>
    </row>
    <row r="81" spans="1:26" x14ac:dyDescent="0.2">
      <c r="B81" s="213"/>
      <c r="C81" s="69"/>
      <c r="D81" s="68"/>
      <c r="E81" s="68"/>
      <c r="F81" s="68"/>
      <c r="G81" s="68"/>
      <c r="H81" s="83"/>
      <c r="I81" s="68"/>
      <c r="J81" s="68"/>
      <c r="K81" s="68"/>
      <c r="L81" s="68"/>
      <c r="M81" s="68"/>
      <c r="N81" s="215"/>
      <c r="P81" s="216"/>
      <c r="T81" s="964"/>
      <c r="U81" s="964"/>
      <c r="X81" s="84"/>
      <c r="Y81" s="84"/>
      <c r="Z81" s="217"/>
    </row>
    <row r="82" spans="1:26" x14ac:dyDescent="0.2">
      <c r="B82" s="213"/>
      <c r="C82" s="69"/>
      <c r="D82" s="68"/>
      <c r="E82" s="68"/>
      <c r="F82" s="68"/>
      <c r="G82" s="68"/>
      <c r="H82" s="83"/>
      <c r="I82" s="68"/>
      <c r="J82" s="68"/>
      <c r="K82" s="68"/>
      <c r="L82" s="68"/>
      <c r="M82" s="68"/>
      <c r="N82" s="215"/>
      <c r="P82" s="216"/>
      <c r="X82" s="84"/>
      <c r="Y82" s="84"/>
      <c r="Z82" s="217"/>
    </row>
    <row r="83" spans="1:26" x14ac:dyDescent="0.2">
      <c r="B83" s="213"/>
      <c r="C83" s="69"/>
      <c r="D83" s="68"/>
      <c r="E83" s="68"/>
      <c r="F83" s="68"/>
      <c r="G83" s="68"/>
      <c r="H83" s="83"/>
      <c r="I83" s="68"/>
      <c r="J83" s="68"/>
      <c r="K83" s="68"/>
      <c r="L83" s="68"/>
      <c r="M83" s="68"/>
      <c r="N83" s="215"/>
      <c r="P83" s="216"/>
      <c r="X83" s="84"/>
      <c r="Y83" s="84"/>
      <c r="Z83" s="217"/>
    </row>
    <row r="84" spans="1:26" ht="16.5" customHeight="1" x14ac:dyDescent="0.25">
      <c r="B84" s="213"/>
      <c r="C84" s="69"/>
      <c r="D84" s="68"/>
      <c r="E84" s="68"/>
      <c r="F84" s="68"/>
      <c r="G84" s="68"/>
      <c r="H84" s="83"/>
      <c r="I84" s="68"/>
      <c r="J84" s="68"/>
      <c r="K84" s="68"/>
      <c r="L84" s="68"/>
      <c r="M84" s="68"/>
      <c r="N84" s="215"/>
      <c r="P84" s="216"/>
      <c r="S84" s="374"/>
      <c r="T84" s="374"/>
      <c r="X84" s="84"/>
      <c r="Y84" s="84"/>
      <c r="Z84" s="217"/>
    </row>
    <row r="85" spans="1:26" ht="12.75" customHeight="1" x14ac:dyDescent="0.25">
      <c r="B85" s="216"/>
      <c r="N85" s="217"/>
      <c r="P85" s="216"/>
      <c r="S85" s="374"/>
      <c r="T85" s="374"/>
      <c r="X85" s="82"/>
      <c r="Y85" s="85"/>
      <c r="Z85" s="217"/>
    </row>
    <row r="86" spans="1:26" ht="12.75" customHeight="1" x14ac:dyDescent="0.2">
      <c r="B86" s="218"/>
      <c r="C86" s="219"/>
      <c r="D86" s="219"/>
      <c r="E86" s="219"/>
      <c r="F86" s="219"/>
      <c r="G86" s="219"/>
      <c r="H86" s="219"/>
      <c r="I86" s="219"/>
      <c r="J86" s="219"/>
      <c r="K86" s="219"/>
      <c r="L86" s="219"/>
      <c r="M86" s="219"/>
      <c r="N86" s="220"/>
      <c r="P86" s="218"/>
      <c r="Q86" s="219"/>
      <c r="R86" s="219"/>
      <c r="S86" s="219"/>
      <c r="T86" s="219"/>
      <c r="U86" s="219"/>
      <c r="V86" s="219"/>
      <c r="W86" s="219"/>
      <c r="X86" s="219"/>
      <c r="Y86" s="219"/>
      <c r="Z86" s="220"/>
    </row>
    <row r="88" spans="1:26" x14ac:dyDescent="0.2">
      <c r="B88" s="221"/>
      <c r="C88" s="210"/>
      <c r="D88" s="210"/>
      <c r="E88" s="210"/>
      <c r="F88" s="210"/>
      <c r="G88" s="210"/>
      <c r="H88" s="222"/>
      <c r="I88" s="222"/>
      <c r="J88" s="222"/>
      <c r="K88" s="222"/>
      <c r="L88" s="222"/>
      <c r="M88" s="222"/>
      <c r="N88" s="222"/>
      <c r="O88" s="222"/>
      <c r="P88" s="222"/>
      <c r="Q88" s="222"/>
      <c r="R88" s="222"/>
      <c r="S88" s="222"/>
      <c r="T88" s="222"/>
      <c r="U88" s="222"/>
      <c r="V88" s="222"/>
      <c r="W88" s="210"/>
      <c r="X88" s="210"/>
      <c r="Y88" s="210"/>
      <c r="Z88" s="223"/>
    </row>
    <row r="89" spans="1:26" x14ac:dyDescent="0.2">
      <c r="B89" s="216"/>
      <c r="C89" s="946"/>
      <c r="D89" s="946"/>
      <c r="E89" s="946"/>
      <c r="F89" s="946"/>
      <c r="H89" s="946"/>
      <c r="I89" s="946"/>
      <c r="J89" s="946"/>
      <c r="K89" s="946"/>
      <c r="M89" s="946"/>
      <c r="N89" s="946"/>
      <c r="O89" s="946"/>
      <c r="P89" s="946"/>
      <c r="R89" s="946"/>
      <c r="S89" s="946"/>
      <c r="T89" s="946"/>
      <c r="W89" s="946"/>
      <c r="X89" s="946"/>
      <c r="Y89" s="946"/>
      <c r="Z89" s="224"/>
    </row>
    <row r="90" spans="1:26" x14ac:dyDescent="0.2">
      <c r="B90" s="216"/>
      <c r="Z90" s="217"/>
    </row>
    <row r="91" spans="1:26" x14ac:dyDescent="0.2">
      <c r="B91" s="216"/>
      <c r="Z91" s="217"/>
    </row>
    <row r="92" spans="1:26" x14ac:dyDescent="0.2">
      <c r="B92" s="216"/>
      <c r="Z92" s="217"/>
    </row>
    <row r="93" spans="1:26" s="67" customFormat="1" ht="11.45" customHeight="1" x14ac:dyDescent="0.2">
      <c r="B93" s="226"/>
      <c r="C93" s="858"/>
      <c r="D93" s="858"/>
      <c r="E93" s="858"/>
      <c r="F93" s="858"/>
      <c r="H93" s="858"/>
      <c r="I93" s="858"/>
      <c r="J93" s="858"/>
      <c r="K93" s="858"/>
      <c r="M93" s="858"/>
      <c r="N93" s="858"/>
      <c r="O93" s="858"/>
      <c r="P93" s="858"/>
      <c r="R93" s="858"/>
      <c r="S93" s="858"/>
      <c r="T93" s="858"/>
      <c r="W93" s="858"/>
      <c r="X93" s="858"/>
      <c r="Y93" s="858"/>
      <c r="Z93" s="227"/>
    </row>
    <row r="94" spans="1:26" ht="56.25" customHeight="1" x14ac:dyDescent="0.2">
      <c r="B94" s="228"/>
      <c r="C94" s="229"/>
      <c r="D94" s="229"/>
      <c r="E94" s="229"/>
      <c r="F94" s="229"/>
      <c r="G94" s="229"/>
      <c r="H94" s="219"/>
      <c r="I94" s="219"/>
      <c r="J94" s="219"/>
      <c r="K94" s="219"/>
      <c r="L94" s="219"/>
      <c r="M94" s="219"/>
      <c r="N94" s="219"/>
      <c r="O94" s="219"/>
      <c r="P94" s="219"/>
      <c r="Q94" s="219"/>
      <c r="R94" s="219"/>
      <c r="S94" s="219"/>
      <c r="T94" s="219"/>
      <c r="U94" s="219"/>
      <c r="V94" s="219"/>
      <c r="W94" s="229"/>
      <c r="X94" s="229"/>
      <c r="Y94" s="229"/>
      <c r="Z94" s="230"/>
    </row>
    <row r="96" spans="1:26" x14ac:dyDescent="0.2">
      <c r="A96" s="66"/>
    </row>
  </sheetData>
  <mergeCells count="61">
    <mergeCell ref="B11:N11"/>
    <mergeCell ref="P11:Z11"/>
    <mergeCell ref="B13:C13"/>
    <mergeCell ref="D13:N13"/>
    <mergeCell ref="P13:T13"/>
    <mergeCell ref="V13:W13"/>
    <mergeCell ref="Y13:Z13"/>
    <mergeCell ref="Y22:Z22"/>
    <mergeCell ref="V17:W17"/>
    <mergeCell ref="Y17:Z17"/>
    <mergeCell ref="V18:W18"/>
    <mergeCell ref="Y18:Z18"/>
    <mergeCell ref="V19:W19"/>
    <mergeCell ref="Y19:Z19"/>
    <mergeCell ref="V20:W20"/>
    <mergeCell ref="Y20:Z20"/>
    <mergeCell ref="B21:N21"/>
    <mergeCell ref="V21:W21"/>
    <mergeCell ref="Y21:Z21"/>
    <mergeCell ref="B14:C19"/>
    <mergeCell ref="D14:N19"/>
    <mergeCell ref="V14:W14"/>
    <mergeCell ref="X14:X31"/>
    <mergeCell ref="Y14:Z14"/>
    <mergeCell ref="V15:W15"/>
    <mergeCell ref="Y15:Z15"/>
    <mergeCell ref="Q16:T16"/>
    <mergeCell ref="V16:W16"/>
    <mergeCell ref="Y16:Z16"/>
    <mergeCell ref="V23:W23"/>
    <mergeCell ref="Y23:Z23"/>
    <mergeCell ref="V24:W24"/>
    <mergeCell ref="Y24:Z24"/>
    <mergeCell ref="V25:W25"/>
    <mergeCell ref="Y25:Z25"/>
    <mergeCell ref="V26:W26"/>
    <mergeCell ref="Y26:Z26"/>
    <mergeCell ref="V27:W27"/>
    <mergeCell ref="Y27:Z27"/>
    <mergeCell ref="V28:W28"/>
    <mergeCell ref="Y28:Z28"/>
    <mergeCell ref="V29:W29"/>
    <mergeCell ref="Y29:Z29"/>
    <mergeCell ref="V30:W30"/>
    <mergeCell ref="Y30:Z30"/>
    <mergeCell ref="V31:W31"/>
    <mergeCell ref="Y31:Z31"/>
    <mergeCell ref="V32:W32"/>
    <mergeCell ref="Y32:Z32"/>
    <mergeCell ref="P36:Z36"/>
    <mergeCell ref="T80:U81"/>
    <mergeCell ref="C89:F89"/>
    <mergeCell ref="H89:K89"/>
    <mergeCell ref="M89:P89"/>
    <mergeCell ref="R89:T89"/>
    <mergeCell ref="W89:Y89"/>
    <mergeCell ref="C93:F93"/>
    <mergeCell ref="H93:K93"/>
    <mergeCell ref="M93:P93"/>
    <mergeCell ref="R93:T93"/>
    <mergeCell ref="W93:Y93"/>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99361-F6E9-4B8A-B608-44A0636FCE26}">
  <sheetPr>
    <tabColor rgb="FF92D050"/>
    <pageSetUpPr fitToPage="1"/>
  </sheetPr>
  <dimension ref="A1:AB102"/>
  <sheetViews>
    <sheetView showGridLines="0" view="pageBreakPreview" topLeftCell="A13" zoomScale="44" zoomScaleNormal="40" zoomScaleSheetLayoutView="44" workbookViewId="0">
      <selection activeCell="K66" sqref="K6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8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8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462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462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B11:Z12"/>
    <mergeCell ref="B15:C20"/>
    <mergeCell ref="D15:Z20"/>
    <mergeCell ref="D27:F28"/>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2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412B5-3A9C-448E-B295-53362396F4CF}">
  <sheetPr>
    <outlinePr summaryBelow="0"/>
    <pageSetUpPr fitToPage="1"/>
  </sheetPr>
  <dimension ref="A1:CD167"/>
  <sheetViews>
    <sheetView showGridLines="0" view="pageBreakPreview" topLeftCell="K101" zoomScale="50" zoomScaleNormal="70" zoomScaleSheetLayoutView="50" workbookViewId="0">
      <selection activeCell="BR104" sqref="BR104"/>
    </sheetView>
  </sheetViews>
  <sheetFormatPr baseColWidth="10" defaultColWidth="11.42578125" defaultRowHeight="15" outlineLevelRow="4" outlineLevelCol="1" x14ac:dyDescent="0.25"/>
  <cols>
    <col min="1" max="1" width="1.85546875" style="373" customWidth="1"/>
    <col min="2" max="2" width="7.28515625" style="15" customWidth="1"/>
    <col min="3" max="3" width="9.42578125" style="15" customWidth="1"/>
    <col min="4" max="4" width="50.85546875" style="15" customWidth="1"/>
    <col min="5" max="5" width="9.7109375" style="16" customWidth="1"/>
    <col min="6" max="6" width="10.140625" style="43" customWidth="1"/>
    <col min="7" max="7" width="29.5703125" style="15" customWidth="1"/>
    <col min="8" max="8" width="20.140625" style="15" customWidth="1"/>
    <col min="9" max="9" width="10.7109375" style="15" customWidth="1"/>
    <col min="10" max="10" width="14.85546875" style="15" customWidth="1"/>
    <col min="11" max="11" width="17.28515625" style="15" customWidth="1"/>
    <col min="12" max="12" width="20.5703125" style="15" customWidth="1"/>
    <col min="13" max="13" width="10.7109375" style="15" customWidth="1"/>
    <col min="14" max="14" width="14.85546875" style="15" customWidth="1"/>
    <col min="15" max="15" width="18.140625" style="15" customWidth="1"/>
    <col min="16" max="16" width="25.28515625" style="15" customWidth="1"/>
    <col min="17" max="17" width="17.42578125" style="15" customWidth="1"/>
    <col min="18" max="18" width="25.85546875" style="15" customWidth="1"/>
    <col min="19" max="19" width="19" style="15" customWidth="1"/>
    <col min="20" max="20" width="16.7109375" style="15" hidden="1" customWidth="1" outlineLevel="1"/>
    <col min="21" max="21" width="23.28515625" style="15" hidden="1" customWidth="1" outlineLevel="1"/>
    <col min="22" max="22" width="14.5703125" style="15" hidden="1" customWidth="1" outlineLevel="1"/>
    <col min="23" max="23" width="19.85546875" style="15" hidden="1" customWidth="1" outlineLevel="1"/>
    <col min="24" max="24" width="14.5703125" style="15" hidden="1" customWidth="1" outlineLevel="1"/>
    <col min="25" max="25" width="20.28515625" style="15" hidden="1" customWidth="1" outlineLevel="1"/>
    <col min="26" max="26" width="14.5703125" style="15" hidden="1" customWidth="1" outlineLevel="1"/>
    <col min="27" max="27" width="21.140625" style="15" hidden="1" customWidth="1" outlineLevel="1"/>
    <col min="28" max="28" width="14.5703125" style="15" hidden="1" customWidth="1" outlineLevel="1"/>
    <col min="29" max="29" width="17.7109375" style="15" hidden="1" customWidth="1" outlineLevel="1"/>
    <col min="30" max="30" width="14.5703125" style="15" hidden="1" customWidth="1" outlineLevel="1"/>
    <col min="31" max="31" width="17.7109375" style="15" hidden="1" customWidth="1" outlineLevel="1"/>
    <col min="32" max="32" width="14.5703125" style="15" hidden="1" customWidth="1" outlineLevel="1"/>
    <col min="33" max="33" width="17.7109375" style="15" hidden="1" customWidth="1" outlineLevel="1"/>
    <col min="34" max="34" width="14.5703125" style="15" hidden="1" customWidth="1" outlineLevel="1"/>
    <col min="35" max="35" width="17.7109375" style="15" hidden="1" customWidth="1" outlineLevel="1"/>
    <col min="36" max="36" width="14.5703125" style="15" hidden="1" customWidth="1" outlineLevel="1"/>
    <col min="37" max="37" width="20.5703125" style="15" hidden="1" customWidth="1" outlineLevel="1"/>
    <col min="38" max="38" width="14.5703125" style="15" hidden="1" customWidth="1" outlineLevel="1"/>
    <col min="39" max="39" width="17.7109375" style="15" hidden="1" customWidth="1" outlineLevel="1"/>
    <col min="40" max="40" width="14.5703125" style="15" hidden="1" customWidth="1" outlineLevel="1"/>
    <col min="41" max="52" width="17.7109375" style="15" hidden="1" customWidth="1" outlineLevel="1"/>
    <col min="53" max="53" width="20" style="15" hidden="1" customWidth="1" outlineLevel="1"/>
    <col min="54" max="56" width="17.7109375" style="15" hidden="1" customWidth="1" outlineLevel="1"/>
    <col min="57" max="57" width="22" style="15" hidden="1" customWidth="1" outlineLevel="1"/>
    <col min="58" max="69" width="17.7109375" style="15" hidden="1" customWidth="1" outlineLevel="1"/>
    <col min="70" max="70" width="17.5703125" style="15" customWidth="1" collapsed="1"/>
    <col min="71" max="71" width="30.42578125" style="15" customWidth="1"/>
    <col min="72" max="72" width="21.85546875" style="15" customWidth="1"/>
    <col min="73" max="73" width="15.85546875" style="15" customWidth="1"/>
    <col min="74" max="74" width="22" style="15" customWidth="1"/>
    <col min="75" max="75" width="15.85546875" style="15" customWidth="1"/>
    <col min="76" max="76" width="18" style="15" customWidth="1"/>
    <col min="77" max="77" width="25.85546875" style="15" customWidth="1"/>
    <col min="78" max="78" width="1.85546875" style="373" customWidth="1"/>
    <col min="79" max="79" width="11.42578125" style="15" customWidth="1"/>
    <col min="80" max="16384" width="11.42578125" style="15"/>
  </cols>
  <sheetData>
    <row r="1" spans="1:82" s="12" customFormat="1" ht="55.5" customHeight="1" thickBot="1" x14ac:dyDescent="0.3">
      <c r="A1" s="398"/>
      <c r="B1" s="8" t="s">
        <v>74</v>
      </c>
      <c r="C1" s="8"/>
      <c r="D1" s="9"/>
      <c r="E1" s="9"/>
      <c r="F1" s="10"/>
      <c r="G1" s="8"/>
      <c r="H1" s="9"/>
      <c r="I1" s="9"/>
      <c r="J1" s="9"/>
      <c r="K1" s="9"/>
      <c r="L1" s="9"/>
      <c r="M1" s="9"/>
      <c r="N1" s="9"/>
      <c r="O1" s="9"/>
      <c r="P1" s="9"/>
      <c r="Q1" s="9"/>
      <c r="R1" s="9"/>
      <c r="S1" s="9"/>
      <c r="T1" s="64"/>
      <c r="U1" s="64"/>
      <c r="V1" s="64"/>
      <c r="W1" s="64"/>
      <c r="X1" s="64"/>
      <c r="Y1" s="64"/>
      <c r="Z1" s="64"/>
      <c r="AA1" s="64"/>
      <c r="AB1" s="64"/>
      <c r="AC1" s="64"/>
      <c r="AD1" s="64"/>
      <c r="AE1" s="64"/>
      <c r="AF1" s="64"/>
      <c r="AG1" s="64"/>
      <c r="AH1" s="64"/>
      <c r="AI1" s="64"/>
      <c r="AJ1" s="64"/>
      <c r="AK1" s="64"/>
      <c r="AL1" s="64"/>
      <c r="AM1" s="64"/>
      <c r="AN1" s="64"/>
      <c r="AO1" s="64"/>
      <c r="AP1" s="64"/>
      <c r="AQ1" s="64"/>
      <c r="AR1" s="64"/>
      <c r="AS1" s="64"/>
      <c r="AT1" s="64"/>
      <c r="AU1" s="64"/>
      <c r="AV1" s="64"/>
      <c r="AW1" s="64"/>
      <c r="AX1" s="64"/>
      <c r="AY1" s="64"/>
      <c r="AZ1" s="64"/>
      <c r="BA1" s="64"/>
      <c r="BB1" s="64"/>
      <c r="BC1" s="64"/>
      <c r="BD1" s="64"/>
      <c r="BE1" s="64"/>
      <c r="BF1" s="64"/>
      <c r="BG1" s="64"/>
      <c r="BH1" s="64"/>
      <c r="BI1" s="64"/>
      <c r="BJ1" s="64"/>
      <c r="BK1" s="64"/>
      <c r="BL1" s="64"/>
      <c r="BM1" s="64"/>
      <c r="BN1" s="64"/>
      <c r="BO1" s="64"/>
      <c r="BP1" s="64"/>
      <c r="BQ1" s="64"/>
      <c r="BR1" s="64"/>
      <c r="BS1" s="64"/>
      <c r="BT1" s="64"/>
      <c r="BU1" s="64"/>
      <c r="BV1" s="64"/>
      <c r="BW1" s="63"/>
      <c r="BX1" s="63"/>
      <c r="BY1" s="63"/>
      <c r="BZ1" s="402"/>
      <c r="CA1" s="14"/>
      <c r="CB1" s="62"/>
      <c r="CC1" s="907"/>
      <c r="CD1" s="907"/>
    </row>
    <row r="2" spans="1:82" s="12" customFormat="1" ht="15.75" thickTop="1" x14ac:dyDescent="0.25">
      <c r="A2" s="398"/>
      <c r="B2" s="14"/>
      <c r="C2" s="14"/>
      <c r="D2" s="14"/>
      <c r="E2" s="59"/>
      <c r="F2" s="60"/>
      <c r="G2" s="14"/>
      <c r="H2" s="14"/>
      <c r="I2" s="14"/>
      <c r="J2" s="14"/>
      <c r="K2" s="14"/>
      <c r="L2" s="14"/>
      <c r="M2" s="14"/>
      <c r="N2" s="14"/>
      <c r="O2" s="14"/>
      <c r="P2" s="14"/>
      <c r="Q2" s="14"/>
      <c r="R2" s="14"/>
      <c r="S2" s="14"/>
      <c r="T2" s="14"/>
      <c r="U2" s="14"/>
      <c r="V2" s="14"/>
      <c r="W2" s="14"/>
      <c r="X2" s="14"/>
      <c r="Y2" s="14"/>
      <c r="Z2" s="14"/>
      <c r="AA2" s="14"/>
      <c r="AB2" s="14"/>
      <c r="AC2" s="14"/>
      <c r="AD2" s="14"/>
      <c r="AE2" s="14"/>
      <c r="AF2" s="14"/>
      <c r="AG2" s="14"/>
      <c r="AH2" s="14"/>
      <c r="AI2" s="14"/>
      <c r="AJ2" s="14"/>
      <c r="AK2" s="14"/>
      <c r="AL2" s="14"/>
      <c r="AM2" s="14"/>
      <c r="AN2" s="14"/>
      <c r="AO2" s="14"/>
      <c r="AP2" s="14"/>
      <c r="AQ2" s="14"/>
      <c r="AR2" s="14"/>
      <c r="AS2" s="14"/>
      <c r="AT2" s="14"/>
      <c r="AU2" s="14"/>
      <c r="AV2" s="14"/>
      <c r="AW2" s="14"/>
      <c r="AX2" s="14"/>
      <c r="AY2" s="14"/>
      <c r="AZ2" s="14"/>
      <c r="BA2" s="14"/>
      <c r="BB2" s="14"/>
      <c r="BC2" s="14"/>
      <c r="BD2" s="14"/>
      <c r="BE2" s="14"/>
      <c r="BF2" s="14"/>
      <c r="BG2" s="14"/>
      <c r="BH2" s="14"/>
      <c r="BI2" s="14"/>
      <c r="BJ2" s="14"/>
      <c r="BK2" s="14"/>
      <c r="BL2" s="14"/>
      <c r="BM2" s="14"/>
      <c r="BN2" s="14"/>
      <c r="BO2" s="14"/>
      <c r="BP2" s="14"/>
      <c r="BQ2" s="14"/>
      <c r="BR2" s="14"/>
      <c r="BS2" s="14"/>
      <c r="BT2" s="14"/>
      <c r="BU2" s="14"/>
      <c r="BV2" s="14"/>
      <c r="BW2" s="61"/>
      <c r="BX2" s="61"/>
      <c r="BY2" s="61"/>
      <c r="BZ2" s="400"/>
      <c r="CA2" s="55"/>
      <c r="CB2" s="57"/>
      <c r="CC2" s="57"/>
      <c r="CD2" s="57"/>
    </row>
    <row r="3" spans="1:82" s="12" customFormat="1" x14ac:dyDescent="0.25">
      <c r="A3" s="398"/>
      <c r="B3" s="14"/>
      <c r="C3" s="14"/>
      <c r="D3" s="14"/>
      <c r="E3" s="59"/>
      <c r="F3" s="60"/>
      <c r="G3" s="14"/>
      <c r="H3" s="14"/>
      <c r="I3" s="14"/>
      <c r="J3" s="14"/>
      <c r="K3" s="14"/>
      <c r="L3" s="14"/>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4"/>
      <c r="AS3" s="14"/>
      <c r="AT3" s="14"/>
      <c r="AU3" s="14"/>
      <c r="AV3" s="14"/>
      <c r="AW3" s="14"/>
      <c r="AX3" s="14"/>
      <c r="AY3" s="14"/>
      <c r="AZ3" s="14"/>
      <c r="BA3" s="14"/>
      <c r="BB3" s="14"/>
      <c r="BC3" s="14"/>
      <c r="BD3" s="14"/>
      <c r="BE3" s="14"/>
      <c r="BF3" s="14"/>
      <c r="BG3" s="14"/>
      <c r="BH3" s="14"/>
      <c r="BI3" s="14"/>
      <c r="BJ3" s="14"/>
      <c r="BK3" s="14"/>
      <c r="BL3" s="14"/>
      <c r="BM3" s="14"/>
      <c r="BN3" s="14"/>
      <c r="BO3" s="14"/>
      <c r="BP3" s="14"/>
      <c r="BQ3" s="14"/>
      <c r="BR3" s="14"/>
      <c r="BS3" s="14"/>
      <c r="BT3" s="14"/>
      <c r="BU3" s="14"/>
      <c r="BV3" s="14"/>
      <c r="BW3" s="14"/>
      <c r="BX3" s="14"/>
      <c r="BY3" s="14"/>
      <c r="BZ3" s="400"/>
      <c r="CA3" s="55"/>
      <c r="CB3" s="57"/>
      <c r="CD3" s="57"/>
    </row>
    <row r="4" spans="1:82" s="14" customFormat="1" ht="12" customHeight="1" x14ac:dyDescent="0.25">
      <c r="A4" s="399"/>
      <c r="E4" s="59"/>
      <c r="F4" s="58"/>
      <c r="BZ4" s="400"/>
      <c r="CA4" s="55"/>
      <c r="CB4" s="57"/>
      <c r="CC4" s="57"/>
      <c r="CD4" s="57"/>
    </row>
    <row r="5" spans="1:82" s="14" customFormat="1" x14ac:dyDescent="0.25">
      <c r="A5" s="399"/>
      <c r="B5" s="197"/>
      <c r="C5" s="182"/>
      <c r="D5" s="182"/>
      <c r="E5" s="182"/>
      <c r="F5" s="198"/>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2"/>
      <c r="AI5" s="182"/>
      <c r="AJ5" s="182"/>
      <c r="AK5" s="182"/>
      <c r="AL5" s="182"/>
      <c r="AM5" s="182"/>
      <c r="AN5" s="182"/>
      <c r="AO5" s="182"/>
      <c r="AP5" s="182"/>
      <c r="AQ5" s="182"/>
      <c r="AR5" s="182"/>
      <c r="AS5" s="182"/>
      <c r="AT5" s="182"/>
      <c r="AU5" s="182"/>
      <c r="AV5" s="182"/>
      <c r="AW5" s="182"/>
      <c r="AX5" s="182"/>
      <c r="AY5" s="182"/>
      <c r="AZ5" s="182"/>
      <c r="BA5" s="182"/>
      <c r="BB5" s="182"/>
      <c r="BC5" s="182"/>
      <c r="BD5" s="182"/>
      <c r="BE5" s="182"/>
      <c r="BF5" s="182"/>
      <c r="BG5" s="182"/>
      <c r="BH5" s="182"/>
      <c r="BI5" s="182"/>
      <c r="BJ5" s="182"/>
      <c r="BK5" s="182"/>
      <c r="BL5" s="182"/>
      <c r="BM5" s="182"/>
      <c r="BN5" s="182"/>
      <c r="BO5" s="182"/>
      <c r="BP5" s="182"/>
      <c r="BQ5" s="182"/>
      <c r="BR5" s="182"/>
      <c r="BS5" s="182"/>
      <c r="BT5" s="182"/>
      <c r="BU5" s="182"/>
      <c r="BV5" s="182"/>
      <c r="BW5" s="182"/>
      <c r="BX5" s="182"/>
      <c r="BY5" s="199"/>
      <c r="BZ5" s="399"/>
      <c r="CB5" s="57"/>
      <c r="CC5" s="57"/>
      <c r="CD5" s="57"/>
    </row>
    <row r="6" spans="1:82" s="55" customFormat="1" ht="12.75" x14ac:dyDescent="0.25">
      <c r="A6" s="400"/>
      <c r="B6" s="143" t="s">
        <v>32</v>
      </c>
      <c r="C6" s="90" t="s">
        <v>105</v>
      </c>
      <c r="E6" s="90"/>
      <c r="F6" s="56"/>
      <c r="G6" s="54" t="s">
        <v>33</v>
      </c>
      <c r="H6" s="91" t="s">
        <v>462</v>
      </c>
      <c r="I6" s="91"/>
      <c r="J6" s="91"/>
      <c r="K6" s="91"/>
      <c r="L6" s="91"/>
      <c r="M6" s="91"/>
      <c r="N6" s="91"/>
      <c r="O6" s="91"/>
      <c r="P6" s="91"/>
      <c r="Q6" s="91"/>
      <c r="R6" s="91"/>
      <c r="S6" s="91"/>
      <c r="T6" s="89"/>
      <c r="V6" s="89"/>
      <c r="X6" s="89"/>
      <c r="Z6" s="89"/>
      <c r="AB6" s="89"/>
      <c r="AD6" s="89"/>
      <c r="AF6" s="89"/>
      <c r="AH6" s="89"/>
      <c r="AJ6" s="89"/>
      <c r="AL6" s="89"/>
      <c r="AN6" s="89"/>
      <c r="BR6" s="89"/>
      <c r="BW6" s="54" t="s">
        <v>34</v>
      </c>
      <c r="BX6" s="52"/>
      <c r="BY6" s="200"/>
      <c r="BZ6" s="400"/>
    </row>
    <row r="7" spans="1:82" s="55" customFormat="1" ht="12.75" x14ac:dyDescent="0.25">
      <c r="A7" s="400"/>
      <c r="B7" s="143" t="s">
        <v>35</v>
      </c>
      <c r="C7" s="90" t="s">
        <v>222</v>
      </c>
      <c r="E7" s="19"/>
      <c r="F7" s="56"/>
      <c r="G7" s="54" t="s">
        <v>36</v>
      </c>
      <c r="H7" s="91" t="s">
        <v>462</v>
      </c>
      <c r="I7" s="91"/>
      <c r="J7" s="91"/>
      <c r="K7" s="91"/>
      <c r="L7" s="91"/>
      <c r="M7" s="91"/>
      <c r="N7" s="91"/>
      <c r="O7" s="91"/>
      <c r="P7" s="91"/>
      <c r="Q7" s="91"/>
      <c r="R7" s="91"/>
      <c r="S7" s="91"/>
      <c r="T7" s="89"/>
      <c r="V7" s="89"/>
      <c r="X7" s="89"/>
      <c r="Z7" s="89"/>
      <c r="AB7" s="89"/>
      <c r="AD7" s="89"/>
      <c r="AF7" s="89"/>
      <c r="AH7" s="89"/>
      <c r="AJ7" s="89"/>
      <c r="AL7" s="89"/>
      <c r="AN7" s="89"/>
      <c r="BR7" s="89"/>
      <c r="BW7" s="54" t="s">
        <v>37</v>
      </c>
      <c r="BX7" s="52"/>
      <c r="BY7" s="200"/>
      <c r="BZ7" s="400"/>
    </row>
    <row r="8" spans="1:82" s="55" customFormat="1" ht="12.75" x14ac:dyDescent="0.25">
      <c r="A8" s="400"/>
      <c r="B8" s="143" t="s">
        <v>38</v>
      </c>
      <c r="C8" s="90" t="s">
        <v>106</v>
      </c>
      <c r="E8" s="19"/>
      <c r="F8" s="56"/>
      <c r="G8" s="54" t="s">
        <v>39</v>
      </c>
      <c r="H8" s="91" t="s">
        <v>56</v>
      </c>
      <c r="I8" s="91"/>
      <c r="J8" s="91"/>
      <c r="K8" s="91"/>
      <c r="L8" s="91"/>
      <c r="M8" s="91"/>
      <c r="N8" s="91"/>
      <c r="O8" s="91"/>
      <c r="P8" s="91"/>
      <c r="Q8" s="91"/>
      <c r="R8" s="91"/>
      <c r="S8" s="91"/>
      <c r="T8" s="89"/>
      <c r="V8" s="89"/>
      <c r="X8" s="89"/>
      <c r="Z8" s="89"/>
      <c r="AB8" s="89"/>
      <c r="AD8" s="89"/>
      <c r="AF8" s="89"/>
      <c r="AH8" s="89"/>
      <c r="AJ8" s="89"/>
      <c r="AL8" s="89"/>
      <c r="AN8" s="89"/>
      <c r="BR8" s="89"/>
      <c r="BW8" s="54" t="s">
        <v>40</v>
      </c>
      <c r="BX8" s="201">
        <v>45915</v>
      </c>
      <c r="BY8" s="200"/>
      <c r="BZ8" s="400"/>
    </row>
    <row r="9" spans="1:82" s="14" customFormat="1" x14ac:dyDescent="0.25">
      <c r="A9" s="399"/>
      <c r="B9" s="202" t="s">
        <v>41</v>
      </c>
      <c r="C9" s="90" t="s">
        <v>107</v>
      </c>
      <c r="F9" s="53"/>
      <c r="G9" s="54" t="s">
        <v>42</v>
      </c>
      <c r="H9" s="91" t="s">
        <v>57</v>
      </c>
      <c r="I9" s="91"/>
      <c r="J9" s="91"/>
      <c r="K9" s="91"/>
      <c r="L9" s="91"/>
      <c r="M9" s="91"/>
      <c r="N9" s="91"/>
      <c r="O9" s="91"/>
      <c r="P9" s="91"/>
      <c r="Q9" s="91"/>
      <c r="R9" s="91"/>
      <c r="S9" s="91"/>
      <c r="BW9" s="54" t="s">
        <v>43</v>
      </c>
      <c r="BX9" s="203" t="s">
        <v>463</v>
      </c>
      <c r="BY9" s="204"/>
      <c r="BZ9" s="399"/>
    </row>
    <row r="10" spans="1:82" s="14" customFormat="1" x14ac:dyDescent="0.25">
      <c r="A10" s="399"/>
      <c r="B10" s="186"/>
      <c r="C10" s="187"/>
      <c r="D10" s="187"/>
      <c r="E10" s="187"/>
      <c r="F10" s="205"/>
      <c r="G10" s="187"/>
      <c r="H10" s="187"/>
      <c r="I10" s="187"/>
      <c r="J10" s="187"/>
      <c r="K10" s="187"/>
      <c r="L10" s="187"/>
      <c r="M10" s="187"/>
      <c r="N10" s="187"/>
      <c r="O10" s="187"/>
      <c r="P10" s="187"/>
      <c r="Q10" s="187"/>
      <c r="R10" s="187"/>
      <c r="S10" s="187"/>
      <c r="T10" s="187"/>
      <c r="U10" s="187"/>
      <c r="V10" s="187"/>
      <c r="W10" s="187"/>
      <c r="X10" s="187"/>
      <c r="Y10" s="187"/>
      <c r="Z10" s="187"/>
      <c r="AA10" s="187"/>
      <c r="AB10" s="187"/>
      <c r="AC10" s="187"/>
      <c r="AD10" s="187"/>
      <c r="AE10" s="187"/>
      <c r="AF10" s="187"/>
      <c r="AG10" s="187"/>
      <c r="AH10" s="187"/>
      <c r="AI10" s="187"/>
      <c r="AJ10" s="187"/>
      <c r="AK10" s="187"/>
      <c r="AL10" s="187"/>
      <c r="AM10" s="187"/>
      <c r="AN10" s="187"/>
      <c r="AO10" s="187"/>
      <c r="AP10" s="187"/>
      <c r="AQ10" s="187"/>
      <c r="AR10" s="187"/>
      <c r="AS10" s="187"/>
      <c r="AT10" s="187"/>
      <c r="AU10" s="187"/>
      <c r="AV10" s="187"/>
      <c r="AW10" s="187"/>
      <c r="AX10" s="187"/>
      <c r="AY10" s="187"/>
      <c r="AZ10" s="187"/>
      <c r="BA10" s="187"/>
      <c r="BB10" s="187"/>
      <c r="BC10" s="187"/>
      <c r="BD10" s="187"/>
      <c r="BE10" s="187"/>
      <c r="BF10" s="187"/>
      <c r="BG10" s="187"/>
      <c r="BH10" s="187"/>
      <c r="BI10" s="187"/>
      <c r="BJ10" s="187"/>
      <c r="BK10" s="187"/>
      <c r="BL10" s="187"/>
      <c r="BM10" s="187"/>
      <c r="BN10" s="187"/>
      <c r="BO10" s="187"/>
      <c r="BP10" s="187"/>
      <c r="BQ10" s="187"/>
      <c r="BR10" s="187"/>
      <c r="BS10" s="187"/>
      <c r="BT10" s="187"/>
      <c r="BU10" s="187"/>
      <c r="BV10" s="187"/>
      <c r="BW10" s="187"/>
      <c r="BX10" s="187"/>
      <c r="BY10" s="206"/>
      <c r="BZ10" s="399"/>
    </row>
    <row r="11" spans="1:82" s="14" customFormat="1" ht="15.75" thickBot="1" x14ac:dyDescent="0.3">
      <c r="A11" s="399"/>
      <c r="F11" s="53"/>
      <c r="BZ11" s="399"/>
    </row>
    <row r="12" spans="1:82" ht="15" customHeight="1" thickBot="1" x14ac:dyDescent="0.25">
      <c r="B12" s="908" t="s">
        <v>44</v>
      </c>
      <c r="C12" s="909"/>
      <c r="D12" s="912">
        <v>0.15</v>
      </c>
      <c r="E12" s="914" t="s">
        <v>293</v>
      </c>
      <c r="F12" s="915"/>
      <c r="G12" s="915"/>
      <c r="H12" s="915"/>
      <c r="I12" s="914" t="s">
        <v>292</v>
      </c>
      <c r="J12" s="915"/>
      <c r="K12" s="915"/>
      <c r="L12" s="915"/>
      <c r="M12" s="916" t="s">
        <v>294</v>
      </c>
      <c r="N12" s="917"/>
      <c r="O12" s="917"/>
      <c r="P12" s="918"/>
      <c r="Q12" s="919" t="s">
        <v>114</v>
      </c>
      <c r="R12" s="920"/>
      <c r="S12" s="921" t="s">
        <v>68</v>
      </c>
      <c r="T12" s="915" t="s">
        <v>73</v>
      </c>
      <c r="U12" s="915"/>
      <c r="V12" s="919" t="s">
        <v>72</v>
      </c>
      <c r="W12" s="920"/>
      <c r="X12" s="919" t="s">
        <v>71</v>
      </c>
      <c r="Y12" s="920"/>
      <c r="Z12" s="919" t="s">
        <v>70</v>
      </c>
      <c r="AA12" s="920"/>
      <c r="AB12" s="919" t="s">
        <v>69</v>
      </c>
      <c r="AC12" s="920"/>
      <c r="AD12" s="919" t="s">
        <v>261</v>
      </c>
      <c r="AE12" s="920"/>
      <c r="AF12" s="919" t="s">
        <v>262</v>
      </c>
      <c r="AG12" s="920"/>
      <c r="AH12" s="919" t="s">
        <v>263</v>
      </c>
      <c r="AI12" s="920"/>
      <c r="AJ12" s="919" t="s">
        <v>264</v>
      </c>
      <c r="AK12" s="920"/>
      <c r="AL12" s="919" t="s">
        <v>265</v>
      </c>
      <c r="AM12" s="920"/>
      <c r="AN12" s="919" t="s">
        <v>266</v>
      </c>
      <c r="AO12" s="920"/>
      <c r="AP12" s="919" t="s">
        <v>299</v>
      </c>
      <c r="AQ12" s="920"/>
      <c r="AR12" s="919" t="s">
        <v>302</v>
      </c>
      <c r="AS12" s="920"/>
      <c r="AT12" s="919" t="s">
        <v>303</v>
      </c>
      <c r="AU12" s="920"/>
      <c r="AV12" s="919" t="s">
        <v>304</v>
      </c>
      <c r="AW12" s="920"/>
      <c r="AX12" s="919" t="s">
        <v>310</v>
      </c>
      <c r="AY12" s="920"/>
      <c r="AZ12" s="919" t="s">
        <v>311</v>
      </c>
      <c r="BA12" s="920"/>
      <c r="BB12" s="919" t="s">
        <v>312</v>
      </c>
      <c r="BC12" s="920"/>
      <c r="BD12" s="919" t="s">
        <v>313</v>
      </c>
      <c r="BE12" s="920"/>
      <c r="BF12" s="919" t="s">
        <v>314</v>
      </c>
      <c r="BG12" s="920"/>
      <c r="BH12" s="919" t="s">
        <v>315</v>
      </c>
      <c r="BI12" s="920"/>
      <c r="BJ12" s="919" t="s">
        <v>316</v>
      </c>
      <c r="BK12" s="920"/>
      <c r="BL12" s="919" t="s">
        <v>317</v>
      </c>
      <c r="BM12" s="920"/>
      <c r="BN12" s="919" t="s">
        <v>318</v>
      </c>
      <c r="BO12" s="920"/>
      <c r="BP12" s="919" t="s">
        <v>319</v>
      </c>
      <c r="BQ12" s="920"/>
      <c r="BR12" s="926" t="s">
        <v>121</v>
      </c>
      <c r="BS12" s="927"/>
      <c r="BT12" s="921" t="s">
        <v>68</v>
      </c>
      <c r="BU12" s="915" t="s">
        <v>122</v>
      </c>
      <c r="BV12" s="915"/>
      <c r="BW12" s="921" t="s">
        <v>68</v>
      </c>
      <c r="BX12" s="915" t="s">
        <v>86</v>
      </c>
      <c r="BY12" s="915"/>
    </row>
    <row r="13" spans="1:82" ht="21" customHeight="1" thickBot="1" x14ac:dyDescent="0.25">
      <c r="B13" s="910"/>
      <c r="C13" s="911"/>
      <c r="D13" s="913"/>
      <c r="E13" s="630" t="s">
        <v>67</v>
      </c>
      <c r="F13" s="630" t="s">
        <v>65</v>
      </c>
      <c r="G13" s="630" t="s">
        <v>66</v>
      </c>
      <c r="H13" s="630" t="s">
        <v>64</v>
      </c>
      <c r="I13" s="630" t="s">
        <v>67</v>
      </c>
      <c r="J13" s="630" t="s">
        <v>65</v>
      </c>
      <c r="K13" s="630" t="s">
        <v>66</v>
      </c>
      <c r="L13" s="630" t="s">
        <v>64</v>
      </c>
      <c r="M13" s="630" t="s">
        <v>67</v>
      </c>
      <c r="N13" s="630" t="s">
        <v>65</v>
      </c>
      <c r="O13" s="630" t="s">
        <v>66</v>
      </c>
      <c r="P13" s="630" t="s">
        <v>64</v>
      </c>
      <c r="Q13" s="630" t="s">
        <v>65</v>
      </c>
      <c r="R13" s="630" t="s">
        <v>115</v>
      </c>
      <c r="S13" s="913"/>
      <c r="T13" s="630" t="s">
        <v>65</v>
      </c>
      <c r="U13" s="630" t="s">
        <v>64</v>
      </c>
      <c r="V13" s="630" t="s">
        <v>65</v>
      </c>
      <c r="W13" s="630" t="s">
        <v>64</v>
      </c>
      <c r="X13" s="630" t="s">
        <v>65</v>
      </c>
      <c r="Y13" s="630" t="s">
        <v>64</v>
      </c>
      <c r="Z13" s="630" t="s">
        <v>65</v>
      </c>
      <c r="AA13" s="630" t="s">
        <v>64</v>
      </c>
      <c r="AB13" s="630" t="s">
        <v>65</v>
      </c>
      <c r="AC13" s="630" t="s">
        <v>64</v>
      </c>
      <c r="AD13" s="630" t="s">
        <v>65</v>
      </c>
      <c r="AE13" s="630" t="s">
        <v>64</v>
      </c>
      <c r="AF13" s="630" t="s">
        <v>65</v>
      </c>
      <c r="AG13" s="630" t="s">
        <v>64</v>
      </c>
      <c r="AH13" s="630" t="s">
        <v>65</v>
      </c>
      <c r="AI13" s="630" t="s">
        <v>64</v>
      </c>
      <c r="AJ13" s="630" t="s">
        <v>65</v>
      </c>
      <c r="AK13" s="630" t="s">
        <v>64</v>
      </c>
      <c r="AL13" s="630" t="s">
        <v>65</v>
      </c>
      <c r="AM13" s="630" t="s">
        <v>64</v>
      </c>
      <c r="AN13" s="630" t="s">
        <v>65</v>
      </c>
      <c r="AO13" s="630" t="s">
        <v>64</v>
      </c>
      <c r="AP13" s="630" t="s">
        <v>65</v>
      </c>
      <c r="AQ13" s="630" t="s">
        <v>64</v>
      </c>
      <c r="AR13" s="630" t="s">
        <v>65</v>
      </c>
      <c r="AS13" s="630" t="s">
        <v>64</v>
      </c>
      <c r="AT13" s="630" t="s">
        <v>65</v>
      </c>
      <c r="AU13" s="630" t="s">
        <v>64</v>
      </c>
      <c r="AV13" s="630" t="s">
        <v>65</v>
      </c>
      <c r="AW13" s="630" t="s">
        <v>64</v>
      </c>
      <c r="AX13" s="630" t="s">
        <v>65</v>
      </c>
      <c r="AY13" s="630" t="s">
        <v>64</v>
      </c>
      <c r="AZ13" s="630" t="s">
        <v>65</v>
      </c>
      <c r="BA13" s="630" t="s">
        <v>64</v>
      </c>
      <c r="BB13" s="630" t="s">
        <v>65</v>
      </c>
      <c r="BC13" s="630" t="s">
        <v>64</v>
      </c>
      <c r="BD13" s="630" t="s">
        <v>65</v>
      </c>
      <c r="BE13" s="630" t="s">
        <v>64</v>
      </c>
      <c r="BF13" s="630" t="s">
        <v>65</v>
      </c>
      <c r="BG13" s="630" t="s">
        <v>64</v>
      </c>
      <c r="BH13" s="630" t="s">
        <v>65</v>
      </c>
      <c r="BI13" s="630" t="s">
        <v>64</v>
      </c>
      <c r="BJ13" s="630" t="s">
        <v>65</v>
      </c>
      <c r="BK13" s="630" t="s">
        <v>64</v>
      </c>
      <c r="BL13" s="630" t="s">
        <v>65</v>
      </c>
      <c r="BM13" s="630" t="s">
        <v>64</v>
      </c>
      <c r="BN13" s="630" t="s">
        <v>65</v>
      </c>
      <c r="BO13" s="630" t="s">
        <v>64</v>
      </c>
      <c r="BP13" s="630" t="s">
        <v>65</v>
      </c>
      <c r="BQ13" s="630" t="s">
        <v>64</v>
      </c>
      <c r="BR13" s="329" t="s">
        <v>65</v>
      </c>
      <c r="BS13" s="329" t="s">
        <v>64</v>
      </c>
      <c r="BT13" s="913"/>
      <c r="BU13" s="630" t="s">
        <v>65</v>
      </c>
      <c r="BV13" s="630" t="s">
        <v>64</v>
      </c>
      <c r="BW13" s="913"/>
      <c r="BX13" s="630" t="s">
        <v>65</v>
      </c>
      <c r="BY13" s="630" t="s">
        <v>64</v>
      </c>
    </row>
    <row r="14" spans="1:82" s="233" customFormat="1" ht="18.75" customHeight="1" x14ac:dyDescent="0.25">
      <c r="A14" s="401"/>
      <c r="B14" s="922" t="s">
        <v>108</v>
      </c>
      <c r="C14" s="923"/>
      <c r="D14" s="235" t="s">
        <v>90</v>
      </c>
      <c r="E14" s="236"/>
      <c r="F14" s="237"/>
      <c r="G14" s="238"/>
      <c r="H14" s="239">
        <f>H15+H24+H40+H102</f>
        <v>102344133.48189904</v>
      </c>
      <c r="I14" s="236"/>
      <c r="J14" s="237"/>
      <c r="K14" s="238"/>
      <c r="L14" s="239">
        <f>L15+L24+L40+L102</f>
        <v>1853692.92</v>
      </c>
      <c r="M14" s="236"/>
      <c r="N14" s="237"/>
      <c r="O14" s="238"/>
      <c r="P14" s="239">
        <f>P15+P24+P40+P102</f>
        <v>104197826.40189904</v>
      </c>
      <c r="Q14" s="258"/>
      <c r="R14" s="239">
        <f>R15+R24+R40+R102</f>
        <v>80145103.720272899</v>
      </c>
      <c r="S14" s="282">
        <f t="shared" ref="S14:S32" si="0">R14/H14</f>
        <v>0.78309426240291202</v>
      </c>
      <c r="T14" s="241"/>
      <c r="U14" s="239">
        <f>U15+U24+U40+U102</f>
        <v>4082385.9237999995</v>
      </c>
      <c r="V14" s="240"/>
      <c r="W14" s="239">
        <f>W15+W24+W40+W102</f>
        <v>2047427.0586000001</v>
      </c>
      <c r="X14" s="240"/>
      <c r="Y14" s="239">
        <f>Y15+Y24+Y40+Y102</f>
        <v>2817629.5579499998</v>
      </c>
      <c r="Z14" s="240"/>
      <c r="AA14" s="239">
        <f>AA15+AA24+AA40+AA102</f>
        <v>5150092.5728921201</v>
      </c>
      <c r="AB14" s="240"/>
      <c r="AC14" s="239">
        <f>AC15+AC24+AC40+AC102</f>
        <v>1365247.9305168423</v>
      </c>
      <c r="AD14" s="240"/>
      <c r="AE14" s="239">
        <f>AE15+AE24+AE40+AE102</f>
        <v>3124478.763108992</v>
      </c>
      <c r="AF14" s="240"/>
      <c r="AG14" s="239">
        <f>AG15+AG24+AG40+AG102</f>
        <v>1970305.647130419</v>
      </c>
      <c r="AH14" s="240"/>
      <c r="AI14" s="239">
        <f>AI15+AI24+AI40+AI102</f>
        <v>7880556.6884922003</v>
      </c>
      <c r="AJ14" s="240"/>
      <c r="AK14" s="239">
        <f>AK15+AK24+AK40+AK102</f>
        <v>3325277.7410373348</v>
      </c>
      <c r="AL14" s="240"/>
      <c r="AM14" s="239">
        <f>AM15+AM24+AM40+AM102</f>
        <v>4611613.6304374877</v>
      </c>
      <c r="AN14" s="240"/>
      <c r="AO14" s="258">
        <f>AO15+AO24+AO40+AO102</f>
        <v>1259936.7562072885</v>
      </c>
      <c r="AP14" s="422"/>
      <c r="AQ14" s="405">
        <f>AQ15+AQ24+AQ40+AQ102</f>
        <v>4798571.2420346988</v>
      </c>
      <c r="AR14" s="422"/>
      <c r="AS14" s="405">
        <f>AS15+AS24+AS40+AS102</f>
        <v>2918704.4006379037</v>
      </c>
      <c r="AT14" s="422"/>
      <c r="AU14" s="405">
        <f>AU15+AU24+AU40+AU102</f>
        <v>3710567.4066825192</v>
      </c>
      <c r="AV14" s="422"/>
      <c r="AW14" s="405">
        <f>AW15+AW24+AW40+AW102</f>
        <v>3570457.6438580416</v>
      </c>
      <c r="AX14" s="422"/>
      <c r="AY14" s="405">
        <f>AY15+AY24+AY40+AY102</f>
        <v>4323980.2120460961</v>
      </c>
      <c r="AZ14" s="422"/>
      <c r="BA14" s="405">
        <f>BA15+BA24+BA40+BA102</f>
        <v>4713769.8768855995</v>
      </c>
      <c r="BB14" s="422"/>
      <c r="BC14" s="405">
        <f>BC15+BC24+BC40+BC102</f>
        <v>3888308.6964128674</v>
      </c>
      <c r="BD14" s="422"/>
      <c r="BE14" s="405">
        <f>BE15+BE24+BE40+BE102</f>
        <v>1416746.1407458382</v>
      </c>
      <c r="BF14" s="422"/>
      <c r="BG14" s="405">
        <f>BG15+BG24+BG40+BG102</f>
        <v>5360829.1508062407</v>
      </c>
      <c r="BH14" s="422"/>
      <c r="BI14" s="405">
        <f>BI15+BI24+BI40+BI102</f>
        <v>3661407.976951329</v>
      </c>
      <c r="BJ14" s="422"/>
      <c r="BK14" s="405">
        <f>BK15+BK24+BK40+BK102</f>
        <v>4146808.703039079</v>
      </c>
      <c r="BL14" s="422"/>
      <c r="BM14" s="405">
        <f>BM15+BM24+BM40+BM102</f>
        <v>0</v>
      </c>
      <c r="BN14" s="422"/>
      <c r="BO14" s="405">
        <f>BO15+BO24+BO40+BO102</f>
        <v>0</v>
      </c>
      <c r="BP14" s="422"/>
      <c r="BQ14" s="405">
        <f>BQ15+BQ24+BQ40+BQ102</f>
        <v>0</v>
      </c>
      <c r="BR14" s="382"/>
      <c r="BS14" s="383">
        <f>BS15+BS24+BS40+BS102</f>
        <v>6132622.1871703733</v>
      </c>
      <c r="BT14" s="282">
        <f t="shared" ref="BT14:BT31" si="1">BS14/H14</f>
        <v>5.9921580050848848E-2</v>
      </c>
      <c r="BU14" s="240"/>
      <c r="BV14" s="239">
        <f>BV15+BV24+BV40+BV102</f>
        <v>86277725.905443281</v>
      </c>
      <c r="BW14" s="282">
        <f>BV14/P14</f>
        <v>0.82801848066065653</v>
      </c>
      <c r="BX14" s="240"/>
      <c r="BY14" s="239">
        <f>BY15+BY24+BY40+BY102</f>
        <v>17920100.49645577</v>
      </c>
      <c r="BZ14" s="401"/>
      <c r="CB14" s="234"/>
    </row>
    <row r="15" spans="1:82" s="19" customFormat="1" ht="15" customHeight="1" outlineLevel="1" x14ac:dyDescent="0.25">
      <c r="A15" s="402"/>
      <c r="B15" s="924" t="s">
        <v>109</v>
      </c>
      <c r="C15" s="925"/>
      <c r="D15" s="242" t="s">
        <v>110</v>
      </c>
      <c r="E15" s="243"/>
      <c r="F15" s="244"/>
      <c r="G15" s="245"/>
      <c r="H15" s="263">
        <f>SUM(H16,H19,H21)</f>
        <v>9095641.6539990399</v>
      </c>
      <c r="I15" s="243"/>
      <c r="J15" s="244"/>
      <c r="K15" s="245"/>
      <c r="L15" s="263">
        <f>SUM(L16,L19,L21)</f>
        <v>0</v>
      </c>
      <c r="M15" s="243"/>
      <c r="N15" s="244"/>
      <c r="O15" s="245"/>
      <c r="P15" s="263">
        <f>SUM(P16,P19,P21)</f>
        <v>9095641.6539990399</v>
      </c>
      <c r="Q15" s="259"/>
      <c r="R15" s="263">
        <f>SUM(R16,R19,R21)</f>
        <v>9095641.6539990399</v>
      </c>
      <c r="S15" s="248">
        <f t="shared" si="0"/>
        <v>1</v>
      </c>
      <c r="T15" s="247"/>
      <c r="U15" s="263">
        <f>SUM(U16,U19,U21)</f>
        <v>3955948.8537999997</v>
      </c>
      <c r="V15" s="246"/>
      <c r="W15" s="263">
        <f>SUM(W16,W19,W21)</f>
        <v>2047427.0586000001</v>
      </c>
      <c r="X15" s="246"/>
      <c r="Y15" s="263">
        <f>SUM(Y16,Y19,Y21)</f>
        <v>2691192.48795</v>
      </c>
      <c r="Z15" s="246"/>
      <c r="AA15" s="263">
        <f>SUM(AA16,AA19,AA21)</f>
        <v>0</v>
      </c>
      <c r="AB15" s="246"/>
      <c r="AC15" s="263">
        <f>SUM(AC16,AC19,AC21)</f>
        <v>0</v>
      </c>
      <c r="AD15" s="246"/>
      <c r="AE15" s="263">
        <f>SUM(AE16,AE19,AE21)</f>
        <v>0</v>
      </c>
      <c r="AF15" s="246"/>
      <c r="AG15" s="263">
        <f>SUM(AG16,AG19,AG21)</f>
        <v>0</v>
      </c>
      <c r="AH15" s="246"/>
      <c r="AI15" s="263">
        <f>SUM(AI16,AI19,AI21)</f>
        <v>0</v>
      </c>
      <c r="AJ15" s="246"/>
      <c r="AK15" s="263">
        <f>SUM(AK16,AK19,AK21)</f>
        <v>333902.6536490405</v>
      </c>
      <c r="AL15" s="246"/>
      <c r="AM15" s="263">
        <f>SUM(AM16,AM19,AM21)</f>
        <v>0</v>
      </c>
      <c r="AN15" s="246"/>
      <c r="AO15" s="376">
        <f>SUM(AO16,AO19,AO21)</f>
        <v>0</v>
      </c>
      <c r="AP15" s="423"/>
      <c r="AQ15" s="376">
        <f>SUM(AQ16,AQ19,AQ21)</f>
        <v>67170.600000000006</v>
      </c>
      <c r="AR15" s="423"/>
      <c r="AS15" s="376">
        <f>SUM(AS16,AS19,AS21)</f>
        <v>0</v>
      </c>
      <c r="AT15" s="423"/>
      <c r="AU15" s="376">
        <f>SUM(AU16,AU19,AU21)</f>
        <v>0</v>
      </c>
      <c r="AV15" s="423"/>
      <c r="AW15" s="376">
        <f>SUM(AW16,AW19,AW21)</f>
        <v>0</v>
      </c>
      <c r="AX15" s="423"/>
      <c r="AY15" s="376">
        <f>SUM(AY16,AY19,AY21)</f>
        <v>0</v>
      </c>
      <c r="AZ15" s="423"/>
      <c r="BA15" s="376">
        <f>SUM(BA16,BA19,BA21)</f>
        <v>0</v>
      </c>
      <c r="BB15" s="423"/>
      <c r="BC15" s="376">
        <f>SUM(BC16,BC19,BC21)</f>
        <v>0</v>
      </c>
      <c r="BD15" s="423"/>
      <c r="BE15" s="376">
        <f>SUM(BE16,BE19,BE21)</f>
        <v>0</v>
      </c>
      <c r="BF15" s="423"/>
      <c r="BG15" s="376">
        <f>SUM(BG16,BG19,BG21)</f>
        <v>0</v>
      </c>
      <c r="BH15" s="423"/>
      <c r="BI15" s="376">
        <f>SUM(BI16,BI19,BI21)</f>
        <v>0</v>
      </c>
      <c r="BJ15" s="423"/>
      <c r="BK15" s="376">
        <f>SUM(BK16,BK19,BK21)</f>
        <v>0</v>
      </c>
      <c r="BL15" s="423"/>
      <c r="BM15" s="376">
        <f>SUM(BM16,BM19,BM21)</f>
        <v>0</v>
      </c>
      <c r="BN15" s="423"/>
      <c r="BO15" s="376">
        <f>SUM(BO16,BO19,BO21)</f>
        <v>0</v>
      </c>
      <c r="BP15" s="423"/>
      <c r="BQ15" s="376">
        <f>SUM(BQ16,BQ19,BQ21)</f>
        <v>0</v>
      </c>
      <c r="BR15" s="384"/>
      <c r="BS15" s="385">
        <f>SUM(BS16,BS19,BS21)</f>
        <v>0</v>
      </c>
      <c r="BT15" s="377">
        <f t="shared" si="1"/>
        <v>0</v>
      </c>
      <c r="BU15" s="246"/>
      <c r="BV15" s="263">
        <f>SUM(BV16,BV19,BV21)</f>
        <v>9095641.6539990399</v>
      </c>
      <c r="BW15" s="248">
        <f t="shared" ref="BW15:BW32" si="2">BV15/H15</f>
        <v>1</v>
      </c>
      <c r="BX15" s="246"/>
      <c r="BY15" s="263">
        <f>SUM(BY16,BY19,BY21)</f>
        <v>0</v>
      </c>
      <c r="BZ15" s="402"/>
      <c r="CB15" s="52"/>
    </row>
    <row r="16" spans="1:82" s="19" customFormat="1" ht="15" customHeight="1" outlineLevel="2" x14ac:dyDescent="0.25">
      <c r="A16" s="402"/>
      <c r="B16" s="928" t="s">
        <v>111</v>
      </c>
      <c r="C16" s="929"/>
      <c r="D16" s="256" t="s">
        <v>257</v>
      </c>
      <c r="E16" s="249"/>
      <c r="F16" s="250"/>
      <c r="G16" s="251"/>
      <c r="H16" s="252">
        <f>SUM(H17:H18)</f>
        <v>8021465.0729990406</v>
      </c>
      <c r="I16" s="249"/>
      <c r="J16" s="250"/>
      <c r="K16" s="251"/>
      <c r="L16" s="252">
        <f>SUM(L17:L18)</f>
        <v>0</v>
      </c>
      <c r="M16" s="249"/>
      <c r="N16" s="250"/>
      <c r="O16" s="251"/>
      <c r="P16" s="252">
        <f>SUM(P17:P18)</f>
        <v>8021465.0729990406</v>
      </c>
      <c r="Q16" s="260"/>
      <c r="R16" s="260">
        <f>SUM(R17:R18)</f>
        <v>8021465.0729990406</v>
      </c>
      <c r="S16" s="255">
        <f t="shared" si="0"/>
        <v>1</v>
      </c>
      <c r="T16" s="254"/>
      <c r="U16" s="252">
        <f>SUM(U17:U18)</f>
        <v>2881772.2727999999</v>
      </c>
      <c r="V16" s="253"/>
      <c r="W16" s="252">
        <f>SUM(W17:W18)</f>
        <v>2047427.0586000001</v>
      </c>
      <c r="X16" s="253"/>
      <c r="Y16" s="252">
        <f>SUM(Y17:Y18)</f>
        <v>2691192.48795</v>
      </c>
      <c r="Z16" s="253"/>
      <c r="AA16" s="252">
        <f>SUM(AA17:AA18)</f>
        <v>0</v>
      </c>
      <c r="AB16" s="253"/>
      <c r="AC16" s="252">
        <f>SUM(AC17:AC18)</f>
        <v>0</v>
      </c>
      <c r="AD16" s="253"/>
      <c r="AE16" s="252">
        <f>SUM(AE17:AE18)</f>
        <v>0</v>
      </c>
      <c r="AF16" s="253"/>
      <c r="AG16" s="252">
        <f>SUM(AG17:AG18)</f>
        <v>0</v>
      </c>
      <c r="AH16" s="253"/>
      <c r="AI16" s="252">
        <f>SUM(AI17:AI18)</f>
        <v>0</v>
      </c>
      <c r="AJ16" s="253"/>
      <c r="AK16" s="252">
        <f>SUM(AK17:AK18)</f>
        <v>333902.6536490405</v>
      </c>
      <c r="AL16" s="253"/>
      <c r="AM16" s="252">
        <f>SUM(AM17:AM18)</f>
        <v>0</v>
      </c>
      <c r="AN16" s="253"/>
      <c r="AO16" s="260">
        <f>SUM(AO17:AO18)</f>
        <v>0</v>
      </c>
      <c r="AP16" s="424"/>
      <c r="AQ16" s="260">
        <f>SUM(AQ17:AQ18)</f>
        <v>67170.600000000006</v>
      </c>
      <c r="AR16" s="424"/>
      <c r="AS16" s="260">
        <f>SUM(AS17:AS18)</f>
        <v>0</v>
      </c>
      <c r="AT16" s="424"/>
      <c r="AU16" s="260">
        <f>SUM(AU17:AU18)</f>
        <v>0</v>
      </c>
      <c r="AV16" s="424"/>
      <c r="AW16" s="260">
        <f>SUM(AW17:AW18)</f>
        <v>0</v>
      </c>
      <c r="AX16" s="424"/>
      <c r="AY16" s="260">
        <f>SUM(AY17:AY18)</f>
        <v>0</v>
      </c>
      <c r="AZ16" s="424"/>
      <c r="BA16" s="260">
        <f>SUM(BA17:BA18)</f>
        <v>0</v>
      </c>
      <c r="BB16" s="424"/>
      <c r="BC16" s="260">
        <f>SUM(BC17:BC18)</f>
        <v>0</v>
      </c>
      <c r="BD16" s="424"/>
      <c r="BE16" s="260">
        <f>SUM(BE17:BE18)</f>
        <v>0</v>
      </c>
      <c r="BF16" s="424"/>
      <c r="BG16" s="260">
        <f>SUM(BG17:BG18)</f>
        <v>0</v>
      </c>
      <c r="BH16" s="424"/>
      <c r="BI16" s="260">
        <f>SUM(BI17:BI18)</f>
        <v>0</v>
      </c>
      <c r="BJ16" s="424"/>
      <c r="BK16" s="260">
        <f>SUM(BK17:BK18)</f>
        <v>0</v>
      </c>
      <c r="BL16" s="424"/>
      <c r="BM16" s="260">
        <f>SUM(BM17:BM18)</f>
        <v>0</v>
      </c>
      <c r="BN16" s="424"/>
      <c r="BO16" s="260">
        <f>SUM(BO17:BO18)</f>
        <v>0</v>
      </c>
      <c r="BP16" s="424"/>
      <c r="BQ16" s="260">
        <f>SUM(BQ17:BQ18)</f>
        <v>0</v>
      </c>
      <c r="BR16" s="386"/>
      <c r="BS16" s="387">
        <f>SUM(BS17:BS18)</f>
        <v>0</v>
      </c>
      <c r="BT16" s="378">
        <f t="shared" si="1"/>
        <v>0</v>
      </c>
      <c r="BU16" s="253"/>
      <c r="BV16" s="252">
        <f>SUM(BV17:BV18)</f>
        <v>8021465.0729990406</v>
      </c>
      <c r="BW16" s="255">
        <f t="shared" si="2"/>
        <v>1</v>
      </c>
      <c r="BX16" s="253"/>
      <c r="BY16" s="252">
        <f>SUM(BY17:BY18)</f>
        <v>0</v>
      </c>
      <c r="BZ16" s="402"/>
      <c r="CB16" s="52"/>
    </row>
    <row r="17" spans="2:80" s="430" customFormat="1" ht="73.5" customHeight="1" outlineLevel="3" x14ac:dyDescent="0.2">
      <c r="B17" s="431"/>
      <c r="C17" s="444"/>
      <c r="D17" s="433" t="s">
        <v>126</v>
      </c>
      <c r="E17" s="333" t="s">
        <v>124</v>
      </c>
      <c r="F17" s="334">
        <v>8359.3499999989999</v>
      </c>
      <c r="G17" s="434">
        <v>479.79</v>
      </c>
      <c r="H17" s="435">
        <f>F17*G17</f>
        <v>4010732.5364995203</v>
      </c>
      <c r="I17" s="333"/>
      <c r="J17" s="334"/>
      <c r="K17" s="434"/>
      <c r="L17" s="435"/>
      <c r="M17" s="333" t="s">
        <v>124</v>
      </c>
      <c r="N17" s="334">
        <v>8359.3499999989999</v>
      </c>
      <c r="O17" s="434">
        <v>479.79</v>
      </c>
      <c r="P17" s="435">
        <f>N17*O17</f>
        <v>4010732.5364995203</v>
      </c>
      <c r="Q17" s="336">
        <f>+T17+V17+X17+Z17+AB17+AD17+AF17+AH17+AJ17+AL17+AN17+AP17+AR17+AT17+AV17</f>
        <v>8359.3499999989999</v>
      </c>
      <c r="R17" s="436">
        <f>G17*Q17</f>
        <v>4010732.5364995203</v>
      </c>
      <c r="S17" s="437">
        <f t="shared" si="0"/>
        <v>1</v>
      </c>
      <c r="T17" s="338">
        <v>3003.16</v>
      </c>
      <c r="U17" s="435">
        <f>G17*T17</f>
        <v>1440886.1364</v>
      </c>
      <c r="V17" s="336">
        <v>2133.67</v>
      </c>
      <c r="W17" s="435">
        <f>G17*V17</f>
        <v>1023713.5293000001</v>
      </c>
      <c r="X17" s="336">
        <v>2804.5524999999998</v>
      </c>
      <c r="Y17" s="435">
        <f>G17*X17</f>
        <v>1345596.243975</v>
      </c>
      <c r="Z17" s="336"/>
      <c r="AA17" s="435">
        <f>X17*Z17</f>
        <v>0</v>
      </c>
      <c r="AB17" s="336"/>
      <c r="AC17" s="435">
        <f>Z17*AB17</f>
        <v>0</v>
      </c>
      <c r="AD17" s="438"/>
      <c r="AE17" s="435">
        <f>AB17*AD17</f>
        <v>0</v>
      </c>
      <c r="AF17" s="336"/>
      <c r="AG17" s="435">
        <f>AD17*AF17</f>
        <v>0</v>
      </c>
      <c r="AH17" s="336"/>
      <c r="AI17" s="435">
        <f>AF17*AH17</f>
        <v>0</v>
      </c>
      <c r="AJ17" s="336">
        <v>417.96749999900021</v>
      </c>
      <c r="AK17" s="435">
        <f>$G17*AJ17</f>
        <v>200536.62682452032</v>
      </c>
      <c r="AL17" s="336"/>
      <c r="AM17" s="435">
        <f>AJ17*AL17</f>
        <v>0</v>
      </c>
      <c r="AN17" s="336"/>
      <c r="AO17" s="436">
        <f>AL17*AN17</f>
        <v>0</v>
      </c>
      <c r="AP17" s="439"/>
      <c r="AQ17" s="440">
        <f>AN17*AP17</f>
        <v>0</v>
      </c>
      <c r="AR17" s="439"/>
      <c r="AS17" s="440">
        <f>AP17*AR17</f>
        <v>0</v>
      </c>
      <c r="AT17" s="439"/>
      <c r="AU17" s="440">
        <f>AR17*AT17</f>
        <v>0</v>
      </c>
      <c r="AV17" s="439"/>
      <c r="AW17" s="440">
        <f>AT17*AV17</f>
        <v>0</v>
      </c>
      <c r="AX17" s="439"/>
      <c r="AY17" s="440">
        <f>AV17*AX17</f>
        <v>0</v>
      </c>
      <c r="AZ17" s="439"/>
      <c r="BA17" s="440">
        <f>AX17*AZ17</f>
        <v>0</v>
      </c>
      <c r="BB17" s="439"/>
      <c r="BC17" s="440">
        <f>AZ17*BB17</f>
        <v>0</v>
      </c>
      <c r="BD17" s="439"/>
      <c r="BE17" s="440">
        <f>BB17*BD17</f>
        <v>0</v>
      </c>
      <c r="BF17" s="439"/>
      <c r="BG17" s="440">
        <f>BD17*BF17</f>
        <v>0</v>
      </c>
      <c r="BH17" s="439"/>
      <c r="BI17" s="440">
        <f>BF17*BH17</f>
        <v>0</v>
      </c>
      <c r="BJ17" s="439"/>
      <c r="BK17" s="440">
        <f>BH17*BJ17</f>
        <v>0</v>
      </c>
      <c r="BL17" s="439"/>
      <c r="BM17" s="440">
        <f>BJ17*BL17</f>
        <v>0</v>
      </c>
      <c r="BN17" s="439"/>
      <c r="BO17" s="440">
        <f>BL17*BN17</f>
        <v>0</v>
      </c>
      <c r="BP17" s="439"/>
      <c r="BQ17" s="440">
        <f>BN17*BP17</f>
        <v>0</v>
      </c>
      <c r="BR17" s="447"/>
      <c r="BS17" s="441">
        <f>$G17*BR17</f>
        <v>0</v>
      </c>
      <c r="BT17" s="442">
        <f t="shared" si="1"/>
        <v>0</v>
      </c>
      <c r="BU17" s="336">
        <f>Q17+BR17</f>
        <v>8359.3499999989999</v>
      </c>
      <c r="BV17" s="448">
        <f>$G17*BU17</f>
        <v>4010732.5364995203</v>
      </c>
      <c r="BW17" s="437">
        <f t="shared" si="2"/>
        <v>1</v>
      </c>
      <c r="BX17" s="336">
        <f>F17-BU17</f>
        <v>0</v>
      </c>
      <c r="BY17" s="435">
        <f>$G17*BX17</f>
        <v>0</v>
      </c>
    </row>
    <row r="18" spans="2:80" s="430" customFormat="1" ht="74.25" customHeight="1" outlineLevel="3" x14ac:dyDescent="0.2">
      <c r="B18" s="431"/>
      <c r="C18" s="444"/>
      <c r="D18" s="433" t="s">
        <v>125</v>
      </c>
      <c r="E18" s="333" t="s">
        <v>124</v>
      </c>
      <c r="F18" s="334">
        <v>8359.3499999989999</v>
      </c>
      <c r="G18" s="434">
        <v>479.79</v>
      </c>
      <c r="H18" s="435">
        <f>F18*G18</f>
        <v>4010732.5364995203</v>
      </c>
      <c r="I18" s="333"/>
      <c r="J18" s="334"/>
      <c r="K18" s="434"/>
      <c r="L18" s="435"/>
      <c r="M18" s="333" t="s">
        <v>124</v>
      </c>
      <c r="N18" s="334">
        <v>8359.3499999989999</v>
      </c>
      <c r="O18" s="434">
        <v>479.79</v>
      </c>
      <c r="P18" s="435">
        <f>N18*O18</f>
        <v>4010732.5364995203</v>
      </c>
      <c r="Q18" s="336">
        <f>+T18+V18+X18+Z18+AB18+AD18+AF18+AH18+AJ18+AL18+AN18+AP18+AR18+AT18+AV18</f>
        <v>8359.3499999989999</v>
      </c>
      <c r="R18" s="436">
        <f>G18*Q18</f>
        <v>4010732.5364995203</v>
      </c>
      <c r="S18" s="437">
        <f t="shared" si="0"/>
        <v>1</v>
      </c>
      <c r="T18" s="338">
        <v>3003.16</v>
      </c>
      <c r="U18" s="435">
        <f>G18*T18</f>
        <v>1440886.1364</v>
      </c>
      <c r="V18" s="336">
        <v>2133.67</v>
      </c>
      <c r="W18" s="435">
        <f>G18*V18</f>
        <v>1023713.5293000001</v>
      </c>
      <c r="X18" s="336">
        <v>2804.5524999999998</v>
      </c>
      <c r="Y18" s="435">
        <f>G18*X18</f>
        <v>1345596.243975</v>
      </c>
      <c r="Z18" s="336"/>
      <c r="AA18" s="435">
        <f>X18*Z18</f>
        <v>0</v>
      </c>
      <c r="AB18" s="336"/>
      <c r="AC18" s="435">
        <f>Z18*AB18</f>
        <v>0</v>
      </c>
      <c r="AD18" s="438"/>
      <c r="AE18" s="435">
        <f>AB18*AD18</f>
        <v>0</v>
      </c>
      <c r="AF18" s="336"/>
      <c r="AG18" s="435">
        <f>AD18*AF18</f>
        <v>0</v>
      </c>
      <c r="AH18" s="336"/>
      <c r="AI18" s="435">
        <f>AF18*AH18</f>
        <v>0</v>
      </c>
      <c r="AJ18" s="336">
        <v>277.96749999899998</v>
      </c>
      <c r="AK18" s="435">
        <f>$G18*AJ18</f>
        <v>133366.0268245202</v>
      </c>
      <c r="AL18" s="336"/>
      <c r="AM18" s="435">
        <f>AJ18*AL18</f>
        <v>0</v>
      </c>
      <c r="AN18" s="336"/>
      <c r="AO18" s="436">
        <f>AL18*AN18</f>
        <v>0</v>
      </c>
      <c r="AP18" s="439">
        <v>140</v>
      </c>
      <c r="AQ18" s="440">
        <f>$G18*AP18</f>
        <v>67170.600000000006</v>
      </c>
      <c r="AR18" s="439"/>
      <c r="AS18" s="440">
        <f>$G18*AR18</f>
        <v>0</v>
      </c>
      <c r="AT18" s="439"/>
      <c r="AU18" s="440">
        <f>$G18*AT18</f>
        <v>0</v>
      </c>
      <c r="AV18" s="439"/>
      <c r="AW18" s="440">
        <f>$G18*AV18</f>
        <v>0</v>
      </c>
      <c r="AX18" s="439"/>
      <c r="AY18" s="440">
        <f>$G18*AX18</f>
        <v>0</v>
      </c>
      <c r="AZ18" s="439"/>
      <c r="BA18" s="440">
        <f>$G18*AZ18</f>
        <v>0</v>
      </c>
      <c r="BB18" s="439"/>
      <c r="BC18" s="440">
        <f>$G18*BB18</f>
        <v>0</v>
      </c>
      <c r="BD18" s="439"/>
      <c r="BE18" s="440">
        <f>$G18*BD18</f>
        <v>0</v>
      </c>
      <c r="BF18" s="439"/>
      <c r="BG18" s="440">
        <f>$G18*BF18</f>
        <v>0</v>
      </c>
      <c r="BH18" s="439"/>
      <c r="BI18" s="440">
        <f>$G18*BH18</f>
        <v>0</v>
      </c>
      <c r="BJ18" s="439"/>
      <c r="BK18" s="440">
        <f>$G18*BJ18</f>
        <v>0</v>
      </c>
      <c r="BL18" s="439"/>
      <c r="BM18" s="440">
        <f>$G18*BL18</f>
        <v>0</v>
      </c>
      <c r="BN18" s="439"/>
      <c r="BO18" s="440">
        <f>$G18*BN18</f>
        <v>0</v>
      </c>
      <c r="BP18" s="439"/>
      <c r="BQ18" s="440">
        <f>$G18*BP18</f>
        <v>0</v>
      </c>
      <c r="BR18" s="390"/>
      <c r="BS18" s="441">
        <f>$G18*BR18</f>
        <v>0</v>
      </c>
      <c r="BT18" s="442">
        <f t="shared" si="1"/>
        <v>0</v>
      </c>
      <c r="BU18" s="336">
        <f>Q18+BR18</f>
        <v>8359.3499999989999</v>
      </c>
      <c r="BV18" s="448">
        <f>$G18*BU18</f>
        <v>4010732.5364995203</v>
      </c>
      <c r="BW18" s="437">
        <f t="shared" si="2"/>
        <v>1</v>
      </c>
      <c r="BX18" s="336">
        <f>F18-BU18</f>
        <v>0</v>
      </c>
      <c r="BY18" s="435">
        <f>$G18*BX18</f>
        <v>0</v>
      </c>
    </row>
    <row r="19" spans="2:80" s="354" customFormat="1" ht="15" customHeight="1" outlineLevel="2" x14ac:dyDescent="0.25">
      <c r="B19" s="1133" t="s">
        <v>123</v>
      </c>
      <c r="C19" s="1134"/>
      <c r="D19" s="345" t="s">
        <v>248</v>
      </c>
      <c r="E19" s="346"/>
      <c r="F19" s="347"/>
      <c r="G19" s="348"/>
      <c r="H19" s="349">
        <f>SUM(H20)</f>
        <v>119009.26</v>
      </c>
      <c r="I19" s="346"/>
      <c r="J19" s="347"/>
      <c r="K19" s="348"/>
      <c r="L19" s="349">
        <f>SUM(L20)</f>
        <v>0</v>
      </c>
      <c r="M19" s="346"/>
      <c r="N19" s="347"/>
      <c r="O19" s="348"/>
      <c r="P19" s="349">
        <f>SUM(P20)</f>
        <v>119009.26</v>
      </c>
      <c r="Q19" s="350"/>
      <c r="R19" s="350">
        <f>SUM(R20)</f>
        <v>119009.26</v>
      </c>
      <c r="S19" s="351">
        <f t="shared" si="0"/>
        <v>1</v>
      </c>
      <c r="T19" s="352"/>
      <c r="U19" s="349">
        <f>SUM(U20)</f>
        <v>119009.26</v>
      </c>
      <c r="V19" s="353"/>
      <c r="W19" s="349">
        <f>SUM(W20)</f>
        <v>0</v>
      </c>
      <c r="X19" s="353"/>
      <c r="Y19" s="349">
        <f>SUM(Y20)</f>
        <v>0</v>
      </c>
      <c r="Z19" s="353"/>
      <c r="AA19" s="349">
        <f>SUM(AA20)</f>
        <v>0</v>
      </c>
      <c r="AB19" s="353"/>
      <c r="AC19" s="349">
        <f>SUM(AC20)</f>
        <v>0</v>
      </c>
      <c r="AD19" s="352"/>
      <c r="AE19" s="349">
        <f>SUM(AE20)</f>
        <v>0</v>
      </c>
      <c r="AF19" s="353"/>
      <c r="AG19" s="349">
        <f>SUM(AG20)</f>
        <v>0</v>
      </c>
      <c r="AH19" s="353"/>
      <c r="AI19" s="349">
        <f>SUM(AI20)</f>
        <v>0</v>
      </c>
      <c r="AJ19" s="353"/>
      <c r="AK19" s="349">
        <f>SUM(AK20)</f>
        <v>0</v>
      </c>
      <c r="AL19" s="353"/>
      <c r="AM19" s="349">
        <f>SUM(AM20)</f>
        <v>0</v>
      </c>
      <c r="AN19" s="353"/>
      <c r="AO19" s="350">
        <f>SUM(AO20)</f>
        <v>0</v>
      </c>
      <c r="AP19" s="425"/>
      <c r="AQ19" s="350">
        <f>SUM(AQ20)</f>
        <v>0</v>
      </c>
      <c r="AR19" s="425"/>
      <c r="AS19" s="350">
        <f>SUM(AS20)</f>
        <v>0</v>
      </c>
      <c r="AT19" s="425"/>
      <c r="AU19" s="350">
        <f>SUM(AU20)</f>
        <v>0</v>
      </c>
      <c r="AV19" s="425"/>
      <c r="AW19" s="350">
        <f>SUM(AW20)</f>
        <v>0</v>
      </c>
      <c r="AX19" s="425"/>
      <c r="AY19" s="350">
        <f>SUM(AY20)</f>
        <v>0</v>
      </c>
      <c r="AZ19" s="425"/>
      <c r="BA19" s="350">
        <f>SUM(BA20)</f>
        <v>0</v>
      </c>
      <c r="BB19" s="425"/>
      <c r="BC19" s="350">
        <f>SUM(BC20)</f>
        <v>0</v>
      </c>
      <c r="BD19" s="425"/>
      <c r="BE19" s="350">
        <f>SUM(BE20)</f>
        <v>0</v>
      </c>
      <c r="BF19" s="425"/>
      <c r="BG19" s="350">
        <f>SUM(BG20)</f>
        <v>0</v>
      </c>
      <c r="BH19" s="425"/>
      <c r="BI19" s="350">
        <f>SUM(BI20)</f>
        <v>0</v>
      </c>
      <c r="BJ19" s="425"/>
      <c r="BK19" s="350">
        <f>SUM(BK20)</f>
        <v>0</v>
      </c>
      <c r="BL19" s="425"/>
      <c r="BM19" s="350">
        <f>SUM(BM20)</f>
        <v>0</v>
      </c>
      <c r="BN19" s="425"/>
      <c r="BO19" s="350">
        <f>SUM(BO20)</f>
        <v>0</v>
      </c>
      <c r="BP19" s="425"/>
      <c r="BQ19" s="350">
        <f>SUM(BQ20)</f>
        <v>0</v>
      </c>
      <c r="BR19" s="388"/>
      <c r="BS19" s="389">
        <f>SUM(BS20)</f>
        <v>0</v>
      </c>
      <c r="BT19" s="379">
        <f t="shared" si="1"/>
        <v>0</v>
      </c>
      <c r="BU19" s="353"/>
      <c r="BV19" s="349">
        <f>SUM(BV20)</f>
        <v>119009.26</v>
      </c>
      <c r="BW19" s="351">
        <f t="shared" si="2"/>
        <v>1</v>
      </c>
      <c r="BX19" s="353"/>
      <c r="BY19" s="349">
        <f>SUM(BY20)</f>
        <v>0</v>
      </c>
      <c r="CB19" s="355"/>
    </row>
    <row r="20" spans="2:80" s="339" customFormat="1" ht="54.75" customHeight="1" outlineLevel="3" x14ac:dyDescent="0.2">
      <c r="B20" s="330"/>
      <c r="C20" s="331"/>
      <c r="D20" s="332" t="s">
        <v>439</v>
      </c>
      <c r="E20" s="333" t="s">
        <v>113</v>
      </c>
      <c r="F20" s="334">
        <v>1</v>
      </c>
      <c r="G20" s="335">
        <v>119009.26</v>
      </c>
      <c r="H20" s="257">
        <f>F20*G20</f>
        <v>119009.26</v>
      </c>
      <c r="I20" s="333"/>
      <c r="J20" s="334"/>
      <c r="K20" s="335"/>
      <c r="L20" s="257"/>
      <c r="M20" s="333" t="s">
        <v>113</v>
      </c>
      <c r="N20" s="334">
        <v>1</v>
      </c>
      <c r="O20" s="335">
        <v>119009.26</v>
      </c>
      <c r="P20" s="257">
        <f>N20*O20</f>
        <v>119009.26</v>
      </c>
      <c r="Q20" s="336">
        <f>+T20+V20+X20+Z20+AB20+AD20+AF20+AH20+AJ20+AL20+AN20+AP20+AR20+AT20+AV20</f>
        <v>1</v>
      </c>
      <c r="R20" s="261">
        <f>$G20*Q20</f>
        <v>119009.26</v>
      </c>
      <c r="S20" s="337">
        <f t="shared" si="0"/>
        <v>1</v>
      </c>
      <c r="T20" s="338">
        <v>1</v>
      </c>
      <c r="U20" s="257">
        <f>$G20*T20</f>
        <v>119009.26</v>
      </c>
      <c r="V20" s="336"/>
      <c r="W20" s="257">
        <f>$G20*V20</f>
        <v>0</v>
      </c>
      <c r="X20" s="336"/>
      <c r="Y20" s="257">
        <f>$G20*X20</f>
        <v>0</v>
      </c>
      <c r="Z20" s="336"/>
      <c r="AA20" s="257">
        <f>$G20*Z20</f>
        <v>0</v>
      </c>
      <c r="AB20" s="336"/>
      <c r="AC20" s="257">
        <f>$G20*AB20</f>
        <v>0</v>
      </c>
      <c r="AD20" s="281"/>
      <c r="AE20" s="257">
        <f>$G20*AD20</f>
        <v>0</v>
      </c>
      <c r="AF20" s="336"/>
      <c r="AG20" s="257">
        <f>$G20*AF20</f>
        <v>0</v>
      </c>
      <c r="AH20" s="336"/>
      <c r="AI20" s="257">
        <f>$G20*AH20</f>
        <v>0</v>
      </c>
      <c r="AJ20" s="336"/>
      <c r="AK20" s="257">
        <f>$G20*AJ20</f>
        <v>0</v>
      </c>
      <c r="AL20" s="336"/>
      <c r="AM20" s="257">
        <f>$G20*AL20</f>
        <v>0</v>
      </c>
      <c r="AN20" s="336"/>
      <c r="AO20" s="261">
        <f>$G20*AN20</f>
        <v>0</v>
      </c>
      <c r="AP20" s="426"/>
      <c r="AQ20" s="406">
        <f>$G20*AP20</f>
        <v>0</v>
      </c>
      <c r="AR20" s="426"/>
      <c r="AS20" s="406">
        <f>$G20*AR20</f>
        <v>0</v>
      </c>
      <c r="AT20" s="426"/>
      <c r="AU20" s="406">
        <f>$G20*AT20</f>
        <v>0</v>
      </c>
      <c r="AV20" s="426"/>
      <c r="AW20" s="406">
        <f>$G20*AV20</f>
        <v>0</v>
      </c>
      <c r="AX20" s="426"/>
      <c r="AY20" s="406">
        <f>$G20*AX20</f>
        <v>0</v>
      </c>
      <c r="AZ20" s="426"/>
      <c r="BA20" s="406">
        <f>$G20*AZ20</f>
        <v>0</v>
      </c>
      <c r="BB20" s="426"/>
      <c r="BC20" s="406">
        <f>$G20*BB20</f>
        <v>0</v>
      </c>
      <c r="BD20" s="426"/>
      <c r="BE20" s="406">
        <f>$G20*BD20</f>
        <v>0</v>
      </c>
      <c r="BF20" s="426"/>
      <c r="BG20" s="406">
        <f>$G20*BF20</f>
        <v>0</v>
      </c>
      <c r="BH20" s="426"/>
      <c r="BI20" s="406">
        <f>$G20*BH20</f>
        <v>0</v>
      </c>
      <c r="BJ20" s="426"/>
      <c r="BK20" s="406">
        <f>$G20*BJ20</f>
        <v>0</v>
      </c>
      <c r="BL20" s="426"/>
      <c r="BM20" s="406">
        <f>$G20*BL20</f>
        <v>0</v>
      </c>
      <c r="BN20" s="426"/>
      <c r="BO20" s="406">
        <f>$G20*BN20</f>
        <v>0</v>
      </c>
      <c r="BP20" s="426"/>
      <c r="BQ20" s="406">
        <f>$G20*BP20</f>
        <v>0</v>
      </c>
      <c r="BR20" s="390"/>
      <c r="BS20" s="391">
        <f>$G20*BR20</f>
        <v>0</v>
      </c>
      <c r="BT20" s="380">
        <f t="shared" si="1"/>
        <v>0</v>
      </c>
      <c r="BU20" s="336">
        <f>Q20+BR20</f>
        <v>1</v>
      </c>
      <c r="BV20" s="344">
        <f>$G20*BU20</f>
        <v>119009.26</v>
      </c>
      <c r="BW20" s="337">
        <f t="shared" si="2"/>
        <v>1</v>
      </c>
      <c r="BX20" s="336">
        <f>F20-BU20</f>
        <v>0</v>
      </c>
      <c r="BY20" s="257">
        <f>$G20*BX20</f>
        <v>0</v>
      </c>
    </row>
    <row r="21" spans="2:80" s="354" customFormat="1" ht="15" customHeight="1" outlineLevel="2" x14ac:dyDescent="0.25">
      <c r="B21" s="1133" t="s">
        <v>230</v>
      </c>
      <c r="C21" s="1134"/>
      <c r="D21" s="345" t="s">
        <v>249</v>
      </c>
      <c r="E21" s="346"/>
      <c r="F21" s="347"/>
      <c r="G21" s="348"/>
      <c r="H21" s="349">
        <f>SUM(H22:H23)</f>
        <v>955167.321</v>
      </c>
      <c r="I21" s="346"/>
      <c r="J21" s="347"/>
      <c r="K21" s="348"/>
      <c r="L21" s="349">
        <f>SUM(L22:L23)</f>
        <v>0</v>
      </c>
      <c r="M21" s="346"/>
      <c r="N21" s="347"/>
      <c r="O21" s="348"/>
      <c r="P21" s="349">
        <f>SUM(P22:P23)</f>
        <v>955167.321</v>
      </c>
      <c r="Q21" s="350"/>
      <c r="R21" s="350">
        <f>SUM(R22:R23)</f>
        <v>955167.321</v>
      </c>
      <c r="S21" s="351">
        <f t="shared" si="0"/>
        <v>1</v>
      </c>
      <c r="T21" s="352"/>
      <c r="U21" s="349">
        <f>SUM(U22:U23)</f>
        <v>955167.321</v>
      </c>
      <c r="V21" s="353"/>
      <c r="W21" s="349">
        <f>SUM(W22:W23)</f>
        <v>0</v>
      </c>
      <c r="X21" s="353"/>
      <c r="Y21" s="349">
        <f>SUM(Y22:Y23)</f>
        <v>0</v>
      </c>
      <c r="Z21" s="353"/>
      <c r="AA21" s="349">
        <f>SUM(AA22:AA23)</f>
        <v>0</v>
      </c>
      <c r="AB21" s="353"/>
      <c r="AC21" s="349">
        <f>SUM(AC22:AC23)</f>
        <v>0</v>
      </c>
      <c r="AD21" s="352"/>
      <c r="AE21" s="349">
        <f>SUM(AE22:AE23)</f>
        <v>0</v>
      </c>
      <c r="AF21" s="353"/>
      <c r="AG21" s="349">
        <f>SUM(AG22:AG23)</f>
        <v>0</v>
      </c>
      <c r="AH21" s="353"/>
      <c r="AI21" s="349">
        <f>SUM(AI22:AI23)</f>
        <v>0</v>
      </c>
      <c r="AJ21" s="353"/>
      <c r="AK21" s="349">
        <f>SUM(AK22:AK23)</f>
        <v>0</v>
      </c>
      <c r="AL21" s="353"/>
      <c r="AM21" s="349">
        <f>SUM(AM22:AM23)</f>
        <v>0</v>
      </c>
      <c r="AN21" s="353"/>
      <c r="AO21" s="350">
        <f>SUM(AO22:AO23)</f>
        <v>0</v>
      </c>
      <c r="AP21" s="425"/>
      <c r="AQ21" s="350">
        <f>SUM(AQ22:AQ23)</f>
        <v>0</v>
      </c>
      <c r="AR21" s="425"/>
      <c r="AS21" s="350">
        <f>SUM(AS22:AS23)</f>
        <v>0</v>
      </c>
      <c r="AT21" s="425"/>
      <c r="AU21" s="350">
        <f>SUM(AU22:AU23)</f>
        <v>0</v>
      </c>
      <c r="AV21" s="425"/>
      <c r="AW21" s="350">
        <f>SUM(AW22:AW23)</f>
        <v>0</v>
      </c>
      <c r="AX21" s="425"/>
      <c r="AY21" s="350">
        <f>SUM(AY22:AY23)</f>
        <v>0</v>
      </c>
      <c r="AZ21" s="425"/>
      <c r="BA21" s="350">
        <f>SUM(BA22:BA23)</f>
        <v>0</v>
      </c>
      <c r="BB21" s="425"/>
      <c r="BC21" s="350">
        <f>SUM(BC22:BC23)</f>
        <v>0</v>
      </c>
      <c r="BD21" s="425"/>
      <c r="BE21" s="350">
        <f>SUM(BE22:BE23)</f>
        <v>0</v>
      </c>
      <c r="BF21" s="425"/>
      <c r="BG21" s="350">
        <f>SUM(BG22:BG23)</f>
        <v>0</v>
      </c>
      <c r="BH21" s="425"/>
      <c r="BI21" s="350">
        <f>SUM(BI22:BI23)</f>
        <v>0</v>
      </c>
      <c r="BJ21" s="425"/>
      <c r="BK21" s="350">
        <f>SUM(BK22:BK23)</f>
        <v>0</v>
      </c>
      <c r="BL21" s="425"/>
      <c r="BM21" s="350">
        <f>SUM(BM22:BM23)</f>
        <v>0</v>
      </c>
      <c r="BN21" s="425"/>
      <c r="BO21" s="350">
        <f>SUM(BO22:BO23)</f>
        <v>0</v>
      </c>
      <c r="BP21" s="425"/>
      <c r="BQ21" s="350">
        <f>SUM(BQ22:BQ23)</f>
        <v>0</v>
      </c>
      <c r="BR21" s="388"/>
      <c r="BS21" s="389">
        <f>SUM(BS22:BS23)</f>
        <v>0</v>
      </c>
      <c r="BT21" s="379">
        <f t="shared" si="1"/>
        <v>0</v>
      </c>
      <c r="BU21" s="353"/>
      <c r="BV21" s="349">
        <f>SUM(BV22:BV23)</f>
        <v>955167.321</v>
      </c>
      <c r="BW21" s="351">
        <f t="shared" si="2"/>
        <v>1</v>
      </c>
      <c r="BX21" s="353"/>
      <c r="BY21" s="349">
        <f>SUM(BY22:BY23)</f>
        <v>0</v>
      </c>
      <c r="CB21" s="355"/>
    </row>
    <row r="22" spans="2:80" s="339" customFormat="1" ht="73.5" customHeight="1" outlineLevel="3" x14ac:dyDescent="0.2">
      <c r="B22" s="330"/>
      <c r="C22" s="331"/>
      <c r="D22" s="332" t="s">
        <v>224</v>
      </c>
      <c r="E22" s="333" t="s">
        <v>113</v>
      </c>
      <c r="F22" s="334">
        <v>1</v>
      </c>
      <c r="G22" s="335">
        <v>406386.10100000002</v>
      </c>
      <c r="H22" s="257">
        <f>F22*G22</f>
        <v>406386.10100000002</v>
      </c>
      <c r="I22" s="333"/>
      <c r="J22" s="334"/>
      <c r="K22" s="335"/>
      <c r="L22" s="257"/>
      <c r="M22" s="333" t="s">
        <v>113</v>
      </c>
      <c r="N22" s="334">
        <v>1</v>
      </c>
      <c r="O22" s="335">
        <v>406386.10100000002</v>
      </c>
      <c r="P22" s="257">
        <f>N22*O22</f>
        <v>406386.10100000002</v>
      </c>
      <c r="Q22" s="336">
        <f>+T22+V22+X22+Z22+AB22+AD22+AF22+AH22+AJ22+AL22+AN22+AP22+AR22+AT22+AV22</f>
        <v>1</v>
      </c>
      <c r="R22" s="261">
        <f>G22*Q22</f>
        <v>406386.10100000002</v>
      </c>
      <c r="S22" s="337">
        <f t="shared" si="0"/>
        <v>1</v>
      </c>
      <c r="T22" s="338">
        <v>1</v>
      </c>
      <c r="U22" s="257">
        <f>G22*T22</f>
        <v>406386.10100000002</v>
      </c>
      <c r="V22" s="336">
        <v>0</v>
      </c>
      <c r="W22" s="257">
        <f>G22*V22</f>
        <v>0</v>
      </c>
      <c r="X22" s="336"/>
      <c r="Y22" s="257">
        <f>V22*X22</f>
        <v>0</v>
      </c>
      <c r="Z22" s="336"/>
      <c r="AA22" s="257">
        <f>X22*Z22</f>
        <v>0</v>
      </c>
      <c r="AB22" s="336"/>
      <c r="AC22" s="257">
        <f>Z22*AB22</f>
        <v>0</v>
      </c>
      <c r="AD22" s="281"/>
      <c r="AE22" s="257">
        <f>AB22*AD22</f>
        <v>0</v>
      </c>
      <c r="AF22" s="336"/>
      <c r="AG22" s="257">
        <f>AD22*AF22</f>
        <v>0</v>
      </c>
      <c r="AH22" s="336"/>
      <c r="AI22" s="257">
        <f>AF22*AH22</f>
        <v>0</v>
      </c>
      <c r="AJ22" s="336"/>
      <c r="AK22" s="257">
        <f>AH22*AJ22</f>
        <v>0</v>
      </c>
      <c r="AL22" s="336"/>
      <c r="AM22" s="257">
        <f>AJ22*AL22</f>
        <v>0</v>
      </c>
      <c r="AN22" s="336"/>
      <c r="AO22" s="261">
        <f>AL22*AN22</f>
        <v>0</v>
      </c>
      <c r="AP22" s="426"/>
      <c r="AQ22" s="406">
        <f>AN22*AP22</f>
        <v>0</v>
      </c>
      <c r="AR22" s="426"/>
      <c r="AS22" s="406">
        <f>AP22*AR22</f>
        <v>0</v>
      </c>
      <c r="AT22" s="426"/>
      <c r="AU22" s="406">
        <f>AR22*AT22</f>
        <v>0</v>
      </c>
      <c r="AV22" s="426"/>
      <c r="AW22" s="406">
        <f>AT22*AV22</f>
        <v>0</v>
      </c>
      <c r="AX22" s="426"/>
      <c r="AY22" s="406">
        <f>AV22*AX22</f>
        <v>0</v>
      </c>
      <c r="AZ22" s="426"/>
      <c r="BA22" s="406">
        <f>AX22*AZ22</f>
        <v>0</v>
      </c>
      <c r="BB22" s="426"/>
      <c r="BC22" s="406">
        <f>AZ22*BB22</f>
        <v>0</v>
      </c>
      <c r="BD22" s="426"/>
      <c r="BE22" s="406">
        <f>BB22*BD22</f>
        <v>0</v>
      </c>
      <c r="BF22" s="426"/>
      <c r="BG22" s="406">
        <f>BD22*BF22</f>
        <v>0</v>
      </c>
      <c r="BH22" s="426"/>
      <c r="BI22" s="406">
        <f>BF22*BH22</f>
        <v>0</v>
      </c>
      <c r="BJ22" s="426"/>
      <c r="BK22" s="406">
        <f>BH22*BJ22</f>
        <v>0</v>
      </c>
      <c r="BL22" s="426"/>
      <c r="BM22" s="406">
        <f>BJ22*BL22</f>
        <v>0</v>
      </c>
      <c r="BN22" s="426"/>
      <c r="BO22" s="406">
        <f>BL22*BN22</f>
        <v>0</v>
      </c>
      <c r="BP22" s="426"/>
      <c r="BQ22" s="406">
        <f>BN22*BP22</f>
        <v>0</v>
      </c>
      <c r="BR22" s="390"/>
      <c r="BS22" s="391">
        <f>$G22*BR22</f>
        <v>0</v>
      </c>
      <c r="BT22" s="380">
        <f t="shared" si="1"/>
        <v>0</v>
      </c>
      <c r="BU22" s="336">
        <f>Q22+BR22</f>
        <v>1</v>
      </c>
      <c r="BV22" s="344">
        <f>$G22*BU22</f>
        <v>406386.10100000002</v>
      </c>
      <c r="BW22" s="337">
        <f t="shared" si="2"/>
        <v>1</v>
      </c>
      <c r="BX22" s="336">
        <f>F22-BU22</f>
        <v>0</v>
      </c>
      <c r="BY22" s="257">
        <f>$G22*BX22</f>
        <v>0</v>
      </c>
    </row>
    <row r="23" spans="2:80" s="339" customFormat="1" ht="74.25" customHeight="1" outlineLevel="3" x14ac:dyDescent="0.2">
      <c r="B23" s="330"/>
      <c r="C23" s="331"/>
      <c r="D23" s="332" t="s">
        <v>112</v>
      </c>
      <c r="E23" s="333" t="s">
        <v>113</v>
      </c>
      <c r="F23" s="334">
        <v>1</v>
      </c>
      <c r="G23" s="335">
        <v>548781.22</v>
      </c>
      <c r="H23" s="257">
        <f>F23*G23</f>
        <v>548781.22</v>
      </c>
      <c r="I23" s="333"/>
      <c r="J23" s="334"/>
      <c r="K23" s="335"/>
      <c r="L23" s="257"/>
      <c r="M23" s="333" t="s">
        <v>113</v>
      </c>
      <c r="N23" s="334">
        <v>1</v>
      </c>
      <c r="O23" s="335">
        <v>548781.22</v>
      </c>
      <c r="P23" s="257">
        <f>N23*O23</f>
        <v>548781.22</v>
      </c>
      <c r="Q23" s="336">
        <f>+T23+V23+X23+Z23+AB23+AD23+AF23+AH23+AJ23+AL23+AN23+AP23+AR23+AT23+AV23</f>
        <v>1</v>
      </c>
      <c r="R23" s="261">
        <f>G23*Q23</f>
        <v>548781.22</v>
      </c>
      <c r="S23" s="337">
        <f t="shared" si="0"/>
        <v>1</v>
      </c>
      <c r="T23" s="338">
        <v>1</v>
      </c>
      <c r="U23" s="257">
        <f>G23*T23</f>
        <v>548781.22</v>
      </c>
      <c r="V23" s="336">
        <v>0</v>
      </c>
      <c r="W23" s="257">
        <f>G23*V23</f>
        <v>0</v>
      </c>
      <c r="X23" s="336"/>
      <c r="Y23" s="257">
        <f>V23*X23</f>
        <v>0</v>
      </c>
      <c r="Z23" s="336"/>
      <c r="AA23" s="257">
        <f>X23*Z23</f>
        <v>0</v>
      </c>
      <c r="AB23" s="336"/>
      <c r="AC23" s="257">
        <f>Z23*AB23</f>
        <v>0</v>
      </c>
      <c r="AD23" s="281"/>
      <c r="AE23" s="257">
        <f>AB23*AD23</f>
        <v>0</v>
      </c>
      <c r="AF23" s="336"/>
      <c r="AG23" s="257">
        <f>AD23*AF23</f>
        <v>0</v>
      </c>
      <c r="AH23" s="336"/>
      <c r="AI23" s="257">
        <f>AF23*AH23</f>
        <v>0</v>
      </c>
      <c r="AJ23" s="336"/>
      <c r="AK23" s="257">
        <f>AH23*AJ23</f>
        <v>0</v>
      </c>
      <c r="AL23" s="336"/>
      <c r="AM23" s="257">
        <f>AJ23*AL23</f>
        <v>0</v>
      </c>
      <c r="AN23" s="336"/>
      <c r="AO23" s="261">
        <f>AL23*AN23</f>
        <v>0</v>
      </c>
      <c r="AP23" s="426"/>
      <c r="AQ23" s="406">
        <f>AN23*AP23</f>
        <v>0</v>
      </c>
      <c r="AR23" s="426"/>
      <c r="AS23" s="406">
        <f>AP23*AR23</f>
        <v>0</v>
      </c>
      <c r="AT23" s="426"/>
      <c r="AU23" s="406">
        <f>AR23*AT23</f>
        <v>0</v>
      </c>
      <c r="AV23" s="426"/>
      <c r="AW23" s="406">
        <f>AT23*AV23</f>
        <v>0</v>
      </c>
      <c r="AX23" s="426"/>
      <c r="AY23" s="406">
        <f>AV23*AX23</f>
        <v>0</v>
      </c>
      <c r="AZ23" s="426"/>
      <c r="BA23" s="406">
        <f>AX23*AZ23</f>
        <v>0</v>
      </c>
      <c r="BB23" s="426"/>
      <c r="BC23" s="406">
        <f>AZ23*BB23</f>
        <v>0</v>
      </c>
      <c r="BD23" s="426"/>
      <c r="BE23" s="406">
        <f>BB23*BD23</f>
        <v>0</v>
      </c>
      <c r="BF23" s="426"/>
      <c r="BG23" s="406">
        <f>BD23*BF23</f>
        <v>0</v>
      </c>
      <c r="BH23" s="426"/>
      <c r="BI23" s="406">
        <f>BF23*BH23</f>
        <v>0</v>
      </c>
      <c r="BJ23" s="426"/>
      <c r="BK23" s="406">
        <f>BH23*BJ23</f>
        <v>0</v>
      </c>
      <c r="BL23" s="426"/>
      <c r="BM23" s="406">
        <f>BJ23*BL23</f>
        <v>0</v>
      </c>
      <c r="BN23" s="426"/>
      <c r="BO23" s="406">
        <f>BL23*BN23</f>
        <v>0</v>
      </c>
      <c r="BP23" s="426"/>
      <c r="BQ23" s="406">
        <f>BN23*BP23</f>
        <v>0</v>
      </c>
      <c r="BR23" s="390"/>
      <c r="BS23" s="391">
        <f>$G23*BR23</f>
        <v>0</v>
      </c>
      <c r="BT23" s="380">
        <f t="shared" si="1"/>
        <v>0</v>
      </c>
      <c r="BU23" s="336">
        <f>Q23+BR23</f>
        <v>1</v>
      </c>
      <c r="BV23" s="344">
        <f>$G23*BU23</f>
        <v>548781.22</v>
      </c>
      <c r="BW23" s="337">
        <f t="shared" si="2"/>
        <v>1</v>
      </c>
      <c r="BX23" s="336">
        <f>F23-BU23</f>
        <v>0</v>
      </c>
      <c r="BY23" s="257">
        <f>$G23*BX23</f>
        <v>0</v>
      </c>
    </row>
    <row r="24" spans="2:80" s="354" customFormat="1" ht="15" customHeight="1" outlineLevel="1" x14ac:dyDescent="0.25">
      <c r="B24" s="1135" t="s">
        <v>128</v>
      </c>
      <c r="C24" s="1136"/>
      <c r="D24" s="356" t="s">
        <v>127</v>
      </c>
      <c r="E24" s="357"/>
      <c r="F24" s="358"/>
      <c r="G24" s="359"/>
      <c r="H24" s="360">
        <f>SUM(H25,H28,H30,H32,H38)</f>
        <v>10104556.104999999</v>
      </c>
      <c r="I24" s="357"/>
      <c r="J24" s="358"/>
      <c r="K24" s="359"/>
      <c r="L24" s="360">
        <f>SUM(L25,L28,L30,L32,L38)</f>
        <v>0</v>
      </c>
      <c r="M24" s="357"/>
      <c r="N24" s="358"/>
      <c r="O24" s="359"/>
      <c r="P24" s="360">
        <f>SUM(P25,P28,P30,P32,P38)</f>
        <v>10104556.104999999</v>
      </c>
      <c r="Q24" s="361"/>
      <c r="R24" s="362">
        <f>SUM(R25,R28,R30,R32,R38)</f>
        <v>9588846.294770116</v>
      </c>
      <c r="S24" s="363">
        <f t="shared" si="0"/>
        <v>0.94896264567478661</v>
      </c>
      <c r="T24" s="364"/>
      <c r="U24" s="360">
        <f>SUM(U25,U28,U30,U32,U38)</f>
        <v>126437.07</v>
      </c>
      <c r="V24" s="365"/>
      <c r="W24" s="360">
        <f>SUM(W25,W28,W30,W32,W38)</f>
        <v>0</v>
      </c>
      <c r="X24" s="365"/>
      <c r="Y24" s="360">
        <f>SUM(Y25,Y28,Y30,Y32,Y38)</f>
        <v>126437.07</v>
      </c>
      <c r="Z24" s="365"/>
      <c r="AA24" s="360">
        <f>SUM(AA25,AA28,AA30,AA32,AA38)</f>
        <v>3029207.0913445386</v>
      </c>
      <c r="AB24" s="365"/>
      <c r="AC24" s="360">
        <f>SUM(AC25,AC28,AC30,AC32,AC38)</f>
        <v>616487.37914537371</v>
      </c>
      <c r="AD24" s="364"/>
      <c r="AE24" s="360">
        <f>SUM(AE25,AE28,AE30,AE32,AE38)</f>
        <v>452460.23003735021</v>
      </c>
      <c r="AF24" s="365"/>
      <c r="AG24" s="360">
        <f>SUM(AG25,AG28,AG30,AG32,AG38)</f>
        <v>1598210.6708452338</v>
      </c>
      <c r="AH24" s="365"/>
      <c r="AI24" s="360">
        <f>SUM(AI25,AI28,AI30,AI32,AI38)</f>
        <v>1650058.6457097447</v>
      </c>
      <c r="AJ24" s="365"/>
      <c r="AK24" s="360">
        <f>SUM(AK25,AK28,AK30,AK32,AK38)</f>
        <v>171903.27007662834</v>
      </c>
      <c r="AL24" s="365"/>
      <c r="AM24" s="360">
        <f>SUM(AM25,AM28,AM30,AM32,AM38)</f>
        <v>1093083.4653592028</v>
      </c>
      <c r="AN24" s="365"/>
      <c r="AO24" s="362">
        <f>SUM(AO25,AO28,AO30,AO32,AO38)</f>
        <v>248057.30594249637</v>
      </c>
      <c r="AP24" s="427"/>
      <c r="AQ24" s="362">
        <f>SUM(AQ25,AQ28,AQ30,AQ32,AQ38)</f>
        <v>392572.5989307852</v>
      </c>
      <c r="AR24" s="427"/>
      <c r="AS24" s="362">
        <f>SUM(AS25,AS28,AS30,AS32,AS38)</f>
        <v>20712.962378760752</v>
      </c>
      <c r="AT24" s="427"/>
      <c r="AU24" s="362">
        <f>SUM(AU25,AU28,AU30,AU32,AU38)</f>
        <v>0</v>
      </c>
      <c r="AV24" s="427"/>
      <c r="AW24" s="362">
        <f>SUM(AW25,AW28,AW30,AW32,AW38)</f>
        <v>0</v>
      </c>
      <c r="AX24" s="427"/>
      <c r="AY24" s="362">
        <f>SUM(AY25,AY28,AY30,AY32,AY38)</f>
        <v>0</v>
      </c>
      <c r="AZ24" s="427"/>
      <c r="BA24" s="362">
        <f>SUM(BA25,BA28,BA30,BA32,BA38)</f>
        <v>63218.535000000003</v>
      </c>
      <c r="BB24" s="427"/>
      <c r="BC24" s="362">
        <f>SUM(BC25,BC28,BC30,BC32,BC38)</f>
        <v>0</v>
      </c>
      <c r="BD24" s="427"/>
      <c r="BE24" s="362">
        <f>SUM(BE25,BE28,BE30,BE32,BE38)</f>
        <v>0</v>
      </c>
      <c r="BF24" s="427"/>
      <c r="BG24" s="362">
        <f>SUM(BG25,BG28,BG30,BG32,BG38)</f>
        <v>0</v>
      </c>
      <c r="BH24" s="427"/>
      <c r="BI24" s="362">
        <f>SUM(BI25,BI28,BI30,BI32,BI38)</f>
        <v>0</v>
      </c>
      <c r="BJ24" s="427"/>
      <c r="BK24" s="362">
        <f>SUM(BK25,BK28,BK30,BK32,BK38)</f>
        <v>0</v>
      </c>
      <c r="BL24" s="427"/>
      <c r="BM24" s="362">
        <f>SUM(BM25,BM28,BM30,BM32,BM38)</f>
        <v>0</v>
      </c>
      <c r="BN24" s="427"/>
      <c r="BO24" s="362">
        <f>SUM(BO25,BO28,BO30,BO32,BO38)</f>
        <v>0</v>
      </c>
      <c r="BP24" s="427"/>
      <c r="BQ24" s="362">
        <f>SUM(BQ25,BQ28,BQ30,BQ32,BQ38)</f>
        <v>0</v>
      </c>
      <c r="BR24" s="392"/>
      <c r="BS24" s="393">
        <f>SUM(BS25,BS28,BS30,BS32,BS38)</f>
        <v>0</v>
      </c>
      <c r="BT24" s="381">
        <f t="shared" si="1"/>
        <v>0</v>
      </c>
      <c r="BU24" s="365"/>
      <c r="BV24" s="360">
        <f>SUM(BV25,BV28,BV30,BV32,BV38)</f>
        <v>9588846.294770116</v>
      </c>
      <c r="BW24" s="363">
        <f t="shared" si="2"/>
        <v>0.94896264567478661</v>
      </c>
      <c r="BX24" s="365"/>
      <c r="BY24" s="360">
        <f>SUM(BY25,BY28,BY30,BY32,BY38)</f>
        <v>515709.81022988504</v>
      </c>
      <c r="CB24" s="355"/>
    </row>
    <row r="25" spans="2:80" s="354" customFormat="1" ht="15" customHeight="1" outlineLevel="2" x14ac:dyDescent="0.25">
      <c r="B25" s="1137" t="s">
        <v>129</v>
      </c>
      <c r="C25" s="1138"/>
      <c r="D25" s="345" t="s">
        <v>250</v>
      </c>
      <c r="E25" s="346"/>
      <c r="F25" s="347"/>
      <c r="G25" s="348"/>
      <c r="H25" s="349">
        <f>SUM(H26:H27)</f>
        <v>4662005.2699999996</v>
      </c>
      <c r="I25" s="346"/>
      <c r="J25" s="347"/>
      <c r="K25" s="348"/>
      <c r="L25" s="349">
        <f>SUM(L26:L27)</f>
        <v>0</v>
      </c>
      <c r="M25" s="346"/>
      <c r="N25" s="347"/>
      <c r="O25" s="348"/>
      <c r="P25" s="349">
        <f>SUM(P26:P27)</f>
        <v>4662005.2699999996</v>
      </c>
      <c r="Q25" s="350"/>
      <c r="R25" s="350">
        <f>SUM(R26:R27)</f>
        <v>4146295.4597701151</v>
      </c>
      <c r="S25" s="351">
        <f t="shared" si="0"/>
        <v>0.8893802601321632</v>
      </c>
      <c r="T25" s="352"/>
      <c r="U25" s="349">
        <f>SUM(U26:U27)</f>
        <v>0</v>
      </c>
      <c r="V25" s="353"/>
      <c r="W25" s="349">
        <f>SUM(W26:W27)</f>
        <v>0</v>
      </c>
      <c r="X25" s="353"/>
      <c r="Y25" s="349">
        <f>SUM(Y26:Y27)</f>
        <v>0</v>
      </c>
      <c r="Z25" s="353"/>
      <c r="AA25" s="349">
        <f>SUM(AA26:AA27)</f>
        <v>2062839.2409195402</v>
      </c>
      <c r="AB25" s="353"/>
      <c r="AC25" s="349">
        <f>SUM(AC26:AC27)</f>
        <v>0</v>
      </c>
      <c r="AD25" s="352"/>
      <c r="AE25" s="349">
        <f>SUM(AE26:AE27)</f>
        <v>323189.56222222222</v>
      </c>
      <c r="AF25" s="353"/>
      <c r="AG25" s="349">
        <f>SUM(AG26:AG27)</f>
        <v>859516.35038314178</v>
      </c>
      <c r="AH25" s="353"/>
      <c r="AI25" s="349">
        <f>SUM(AI26:AI27)</f>
        <v>546635.27712643682</v>
      </c>
      <c r="AJ25" s="353"/>
      <c r="AK25" s="349">
        <f>SUM(AK26:AK27)</f>
        <v>171903.27007662834</v>
      </c>
      <c r="AL25" s="353"/>
      <c r="AM25" s="349">
        <f>SUM(AM26:AM27)</f>
        <v>171903.27007662834</v>
      </c>
      <c r="AN25" s="353"/>
      <c r="AO25" s="350">
        <f>SUM(AO26:AO27)</f>
        <v>10308.488965517241</v>
      </c>
      <c r="AP25" s="425"/>
      <c r="AQ25" s="350">
        <f>SUM(AQ26:AQ27)</f>
        <v>0</v>
      </c>
      <c r="AR25" s="425"/>
      <c r="AS25" s="350">
        <f>SUM(AS26:AS27)</f>
        <v>0</v>
      </c>
      <c r="AT25" s="425"/>
      <c r="AU25" s="350">
        <f>SUM(AU26:AU27)</f>
        <v>0</v>
      </c>
      <c r="AV25" s="425"/>
      <c r="AW25" s="350">
        <f>SUM(AW26:AW27)</f>
        <v>0</v>
      </c>
      <c r="AX25" s="425"/>
      <c r="AY25" s="350">
        <f>SUM(AY26:AY27)</f>
        <v>0</v>
      </c>
      <c r="AZ25" s="425"/>
      <c r="BA25" s="350">
        <f>SUM(BA26:BA27)</f>
        <v>0</v>
      </c>
      <c r="BB25" s="425"/>
      <c r="BC25" s="350">
        <f>SUM(BC26:BC27)</f>
        <v>0</v>
      </c>
      <c r="BD25" s="425"/>
      <c r="BE25" s="350">
        <f>SUM(BE26:BE27)</f>
        <v>0</v>
      </c>
      <c r="BF25" s="425"/>
      <c r="BG25" s="350">
        <f>SUM(BG26:BG27)</f>
        <v>0</v>
      </c>
      <c r="BH25" s="425"/>
      <c r="BI25" s="350">
        <f>SUM(BI26:BI27)</f>
        <v>0</v>
      </c>
      <c r="BJ25" s="425"/>
      <c r="BK25" s="350">
        <f>SUM(BK26:BK27)</f>
        <v>0</v>
      </c>
      <c r="BL25" s="425"/>
      <c r="BM25" s="350">
        <f>SUM(BM26:BM27)</f>
        <v>0</v>
      </c>
      <c r="BN25" s="425"/>
      <c r="BO25" s="350">
        <f>SUM(BO26:BO27)</f>
        <v>0</v>
      </c>
      <c r="BP25" s="425"/>
      <c r="BQ25" s="350">
        <f>SUM(BQ26:BQ27)</f>
        <v>0</v>
      </c>
      <c r="BR25" s="388"/>
      <c r="BS25" s="389">
        <f>SUM(BS26:BS27)</f>
        <v>0</v>
      </c>
      <c r="BT25" s="379">
        <f t="shared" si="1"/>
        <v>0</v>
      </c>
      <c r="BU25" s="353"/>
      <c r="BV25" s="349">
        <f>SUM(BV26:BV27)</f>
        <v>4146295.4597701151</v>
      </c>
      <c r="BW25" s="351">
        <f t="shared" si="2"/>
        <v>0.8893802601321632</v>
      </c>
      <c r="BX25" s="353"/>
      <c r="BY25" s="349">
        <f>SUM(BY26:BY27)</f>
        <v>515709.81022988504</v>
      </c>
      <c r="CB25" s="355"/>
    </row>
    <row r="26" spans="2:80" s="430" customFormat="1" ht="100.5" customHeight="1" outlineLevel="3" x14ac:dyDescent="0.2">
      <c r="B26" s="431"/>
      <c r="C26" s="444"/>
      <c r="D26" s="433" t="s">
        <v>132</v>
      </c>
      <c r="E26" s="333" t="s">
        <v>79</v>
      </c>
      <c r="F26" s="334">
        <v>27</v>
      </c>
      <c r="G26" s="434">
        <v>161594.78111111111</v>
      </c>
      <c r="H26" s="435">
        <f>F26*G26</f>
        <v>4363059.09</v>
      </c>
      <c r="I26" s="333"/>
      <c r="J26" s="334"/>
      <c r="K26" s="434"/>
      <c r="L26" s="435"/>
      <c r="M26" s="333" t="s">
        <v>79</v>
      </c>
      <c r="N26" s="334">
        <v>27</v>
      </c>
      <c r="O26" s="434">
        <v>161594.78111111111</v>
      </c>
      <c r="P26" s="435">
        <f>N26*O26</f>
        <v>4363059.09</v>
      </c>
      <c r="Q26" s="336">
        <f>+T26+V26+X26+Z26+AB26+AD26+AF26+AH26+AJ26+AL26+AN26+AP26+AR26+AT26+AV26</f>
        <v>24</v>
      </c>
      <c r="R26" s="436">
        <f>$G26*Q26</f>
        <v>3878274.7466666666</v>
      </c>
      <c r="S26" s="437">
        <f t="shared" si="0"/>
        <v>0.88888888888888895</v>
      </c>
      <c r="T26" s="338"/>
      <c r="U26" s="436">
        <f>$G26*T26</f>
        <v>0</v>
      </c>
      <c r="V26" s="336"/>
      <c r="W26" s="436">
        <f>$G26*V26</f>
        <v>0</v>
      </c>
      <c r="X26" s="336"/>
      <c r="Y26" s="436">
        <f>$G26*X26</f>
        <v>0</v>
      </c>
      <c r="Z26" s="336">
        <v>12</v>
      </c>
      <c r="AA26" s="436">
        <f>$G26*Z26</f>
        <v>1939137.3733333333</v>
      </c>
      <c r="AB26" s="336"/>
      <c r="AC26" s="436">
        <f>$G26*AB26</f>
        <v>0</v>
      </c>
      <c r="AD26" s="281">
        <v>2</v>
      </c>
      <c r="AE26" s="436">
        <f>$G26*AD26</f>
        <v>323189.56222222222</v>
      </c>
      <c r="AF26" s="336">
        <v>5</v>
      </c>
      <c r="AG26" s="436">
        <f>$G26*AF26</f>
        <v>807973.9055555556</v>
      </c>
      <c r="AH26" s="336">
        <v>3</v>
      </c>
      <c r="AI26" s="436">
        <f>$G26*AH26</f>
        <v>484784.34333333332</v>
      </c>
      <c r="AJ26" s="336">
        <v>1</v>
      </c>
      <c r="AK26" s="436">
        <f>$G26*AJ26</f>
        <v>161594.78111111111</v>
      </c>
      <c r="AL26" s="336">
        <v>1</v>
      </c>
      <c r="AM26" s="436">
        <f>$G26*AL26</f>
        <v>161594.78111111111</v>
      </c>
      <c r="AN26" s="336"/>
      <c r="AO26" s="436">
        <f>$G26*AN26</f>
        <v>0</v>
      </c>
      <c r="AP26" s="439"/>
      <c r="AQ26" s="440">
        <f>$G26*AP26</f>
        <v>0</v>
      </c>
      <c r="AR26" s="439"/>
      <c r="AS26" s="440">
        <f>$G26*AR26</f>
        <v>0</v>
      </c>
      <c r="AT26" s="439"/>
      <c r="AU26" s="440">
        <f>$G26*AT26</f>
        <v>0</v>
      </c>
      <c r="AV26" s="439"/>
      <c r="AW26" s="440">
        <f>$G26*AV26</f>
        <v>0</v>
      </c>
      <c r="AX26" s="439"/>
      <c r="AY26" s="440">
        <f>$G26*AX26</f>
        <v>0</v>
      </c>
      <c r="AZ26" s="439"/>
      <c r="BA26" s="440">
        <f>$G26*AZ26</f>
        <v>0</v>
      </c>
      <c r="BB26" s="439"/>
      <c r="BC26" s="440">
        <f>$G26*BB26</f>
        <v>0</v>
      </c>
      <c r="BD26" s="439"/>
      <c r="BE26" s="440">
        <f>$G26*BD26</f>
        <v>0</v>
      </c>
      <c r="BF26" s="439"/>
      <c r="BG26" s="440">
        <f>$G26*BF26</f>
        <v>0</v>
      </c>
      <c r="BH26" s="439"/>
      <c r="BI26" s="440">
        <f>$G26*BH26</f>
        <v>0</v>
      </c>
      <c r="BJ26" s="439"/>
      <c r="BK26" s="440">
        <f>$G26*BJ26</f>
        <v>0</v>
      </c>
      <c r="BL26" s="439"/>
      <c r="BM26" s="440">
        <f>$G26*BL26</f>
        <v>0</v>
      </c>
      <c r="BN26" s="439"/>
      <c r="BO26" s="440">
        <f>$G26*BN26</f>
        <v>0</v>
      </c>
      <c r="BP26" s="439"/>
      <c r="BQ26" s="440">
        <f>$G26*BP26</f>
        <v>0</v>
      </c>
      <c r="BR26" s="390"/>
      <c r="BS26" s="449">
        <f>$G26*BR26</f>
        <v>0</v>
      </c>
      <c r="BT26" s="442">
        <f t="shared" si="1"/>
        <v>0</v>
      </c>
      <c r="BU26" s="336">
        <f>Q26+BR26</f>
        <v>24</v>
      </c>
      <c r="BV26" s="436">
        <f>$G26*BU26</f>
        <v>3878274.7466666666</v>
      </c>
      <c r="BW26" s="437">
        <f t="shared" si="2"/>
        <v>0.88888888888888895</v>
      </c>
      <c r="BX26" s="336">
        <f>F26-BU26</f>
        <v>3</v>
      </c>
      <c r="BY26" s="435">
        <f>$G26*BX26</f>
        <v>484784.34333333332</v>
      </c>
    </row>
    <row r="27" spans="2:80" s="430" customFormat="1" ht="113.25" customHeight="1" outlineLevel="3" x14ac:dyDescent="0.2">
      <c r="B27" s="431"/>
      <c r="C27" s="444"/>
      <c r="D27" s="433" t="s">
        <v>135</v>
      </c>
      <c r="E27" s="333" t="s">
        <v>79</v>
      </c>
      <c r="F27" s="334">
        <v>29</v>
      </c>
      <c r="G27" s="434">
        <v>10308.488965517241</v>
      </c>
      <c r="H27" s="435">
        <f>F27*G27</f>
        <v>298946.18</v>
      </c>
      <c r="I27" s="333"/>
      <c r="J27" s="334"/>
      <c r="K27" s="434"/>
      <c r="L27" s="435"/>
      <c r="M27" s="333" t="s">
        <v>79</v>
      </c>
      <c r="N27" s="334">
        <v>29</v>
      </c>
      <c r="O27" s="434">
        <v>10308.488965517241</v>
      </c>
      <c r="P27" s="435">
        <f>N27*O27</f>
        <v>298946.18</v>
      </c>
      <c r="Q27" s="336">
        <f>+T27+V27+X27+Z27+AB27+AD27+AF27+AH27+AJ27+AL27+AN27+AP27+AR27+AT27+AV27</f>
        <v>26</v>
      </c>
      <c r="R27" s="436">
        <f>$G27*Q27</f>
        <v>268020.71310344827</v>
      </c>
      <c r="S27" s="437">
        <f t="shared" si="0"/>
        <v>0.89655172413793105</v>
      </c>
      <c r="T27" s="338"/>
      <c r="U27" s="436">
        <f>$G27*T27</f>
        <v>0</v>
      </c>
      <c r="V27" s="418"/>
      <c r="W27" s="450">
        <f>$G27*V27</f>
        <v>0</v>
      </c>
      <c r="X27" s="336"/>
      <c r="Y27" s="436">
        <f>$G27*X27</f>
        <v>0</v>
      </c>
      <c r="Z27" s="418">
        <v>12</v>
      </c>
      <c r="AA27" s="436">
        <f>$G27*Z27</f>
        <v>123701.86758620689</v>
      </c>
      <c r="AB27" s="418"/>
      <c r="AC27" s="436">
        <f>$G27*AB27</f>
        <v>0</v>
      </c>
      <c r="AD27" s="438"/>
      <c r="AE27" s="436">
        <f>$G27*AD27</f>
        <v>0</v>
      </c>
      <c r="AF27" s="418">
        <v>5</v>
      </c>
      <c r="AG27" s="436">
        <f>$G27*AF27</f>
        <v>51542.444827586209</v>
      </c>
      <c r="AH27" s="418">
        <v>6</v>
      </c>
      <c r="AI27" s="436">
        <f>$G27*AH27</f>
        <v>61850.933793103446</v>
      </c>
      <c r="AJ27" s="418">
        <v>1</v>
      </c>
      <c r="AK27" s="436">
        <f>$G27*AJ27</f>
        <v>10308.488965517241</v>
      </c>
      <c r="AL27" s="418">
        <v>1</v>
      </c>
      <c r="AM27" s="436">
        <f>$G27*AL27</f>
        <v>10308.488965517241</v>
      </c>
      <c r="AN27" s="418">
        <v>1</v>
      </c>
      <c r="AO27" s="436">
        <f>$G27*AN27</f>
        <v>10308.488965517241</v>
      </c>
      <c r="AP27" s="439"/>
      <c r="AQ27" s="440">
        <f>$G27*AP27</f>
        <v>0</v>
      </c>
      <c r="AR27" s="439"/>
      <c r="AS27" s="440">
        <f>$G27*AR27</f>
        <v>0</v>
      </c>
      <c r="AT27" s="439"/>
      <c r="AU27" s="440">
        <f>$G27*AT27</f>
        <v>0</v>
      </c>
      <c r="AV27" s="439"/>
      <c r="AW27" s="440">
        <f>$G27*AV27</f>
        <v>0</v>
      </c>
      <c r="AX27" s="439"/>
      <c r="AY27" s="440">
        <f>$G27*AX27</f>
        <v>0</v>
      </c>
      <c r="AZ27" s="439"/>
      <c r="BA27" s="440">
        <f>$G27*AZ27</f>
        <v>0</v>
      </c>
      <c r="BB27" s="439"/>
      <c r="BC27" s="440">
        <f>$G27*BB27</f>
        <v>0</v>
      </c>
      <c r="BD27" s="439"/>
      <c r="BE27" s="440">
        <f>$G27*BD27</f>
        <v>0</v>
      </c>
      <c r="BF27" s="439"/>
      <c r="BG27" s="440">
        <f>$G27*BF27</f>
        <v>0</v>
      </c>
      <c r="BH27" s="439"/>
      <c r="BI27" s="440">
        <f>$G27*BH27</f>
        <v>0</v>
      </c>
      <c r="BJ27" s="439"/>
      <c r="BK27" s="440">
        <f>$G27*BJ27</f>
        <v>0</v>
      </c>
      <c r="BL27" s="439"/>
      <c r="BM27" s="440">
        <f>$G27*BL27</f>
        <v>0</v>
      </c>
      <c r="BN27" s="439"/>
      <c r="BO27" s="440">
        <f>$G27*BN27</f>
        <v>0</v>
      </c>
      <c r="BP27" s="439"/>
      <c r="BQ27" s="440">
        <f>$G27*BP27</f>
        <v>0</v>
      </c>
      <c r="BR27" s="390"/>
      <c r="BS27" s="441">
        <f>$G27*BR27</f>
        <v>0</v>
      </c>
      <c r="BT27" s="442">
        <f t="shared" si="1"/>
        <v>0</v>
      </c>
      <c r="BU27" s="418">
        <f>Q27+BR27</f>
        <v>26</v>
      </c>
      <c r="BV27" s="436">
        <f>$G27*BU27</f>
        <v>268020.71310344827</v>
      </c>
      <c r="BW27" s="437">
        <f t="shared" si="2"/>
        <v>0.89655172413793105</v>
      </c>
      <c r="BX27" s="336">
        <f>F27-BU27</f>
        <v>3</v>
      </c>
      <c r="BY27" s="435">
        <f>$G27*BX27</f>
        <v>30925.466896551723</v>
      </c>
    </row>
    <row r="28" spans="2:80" s="354" customFormat="1" ht="15" customHeight="1" outlineLevel="2" x14ac:dyDescent="0.25">
      <c r="B28" s="1137" t="s">
        <v>133</v>
      </c>
      <c r="C28" s="1138"/>
      <c r="D28" s="345" t="s">
        <v>247</v>
      </c>
      <c r="E28" s="346"/>
      <c r="F28" s="347"/>
      <c r="G28" s="348"/>
      <c r="H28" s="349">
        <f>SUM(H29)</f>
        <v>152086.32</v>
      </c>
      <c r="I28" s="346"/>
      <c r="J28" s="347"/>
      <c r="K28" s="348"/>
      <c r="L28" s="349">
        <f>SUM(L29)</f>
        <v>0</v>
      </c>
      <c r="M28" s="346"/>
      <c r="N28" s="347"/>
      <c r="O28" s="348"/>
      <c r="P28" s="349">
        <f>SUM(P29)</f>
        <v>152086.32</v>
      </c>
      <c r="Q28" s="350"/>
      <c r="R28" s="350">
        <f>SUM(R29)</f>
        <v>152086.32</v>
      </c>
      <c r="S28" s="351">
        <f t="shared" si="0"/>
        <v>1</v>
      </c>
      <c r="T28" s="352"/>
      <c r="U28" s="349">
        <f>SUM(U29)</f>
        <v>0</v>
      </c>
      <c r="V28" s="353"/>
      <c r="W28" s="349">
        <f>SUM(W29)</f>
        <v>0</v>
      </c>
      <c r="X28" s="353"/>
      <c r="Y28" s="349">
        <f>SUM(Y29)</f>
        <v>0</v>
      </c>
      <c r="Z28" s="353"/>
      <c r="AA28" s="349">
        <f>SUM(AA29)</f>
        <v>0</v>
      </c>
      <c r="AB28" s="353"/>
      <c r="AC28" s="349">
        <f>SUM(AC29)</f>
        <v>43453.234285714287</v>
      </c>
      <c r="AD28" s="352"/>
      <c r="AE28" s="349">
        <f>SUM(AE29)</f>
        <v>21726.617142857143</v>
      </c>
      <c r="AF28" s="353"/>
      <c r="AG28" s="349">
        <f>SUM(AG29)</f>
        <v>21726.617142857143</v>
      </c>
      <c r="AH28" s="353"/>
      <c r="AI28" s="349">
        <f>SUM(AI29)</f>
        <v>43453.234285714287</v>
      </c>
      <c r="AJ28" s="353"/>
      <c r="AK28" s="349">
        <f>SUM(AK29)</f>
        <v>0</v>
      </c>
      <c r="AL28" s="353"/>
      <c r="AM28" s="349">
        <f>SUM(AM29)</f>
        <v>21726.617142857143</v>
      </c>
      <c r="AN28" s="353"/>
      <c r="AO28" s="350">
        <f>SUM(AO29)</f>
        <v>0</v>
      </c>
      <c r="AP28" s="425"/>
      <c r="AQ28" s="350">
        <f>SUM(AQ29)</f>
        <v>0</v>
      </c>
      <c r="AR28" s="425"/>
      <c r="AS28" s="350">
        <f>SUM(AS29)</f>
        <v>0</v>
      </c>
      <c r="AT28" s="425"/>
      <c r="AU28" s="350">
        <f>SUM(AU29)</f>
        <v>0</v>
      </c>
      <c r="AV28" s="425"/>
      <c r="AW28" s="350">
        <f>SUM(AW29)</f>
        <v>0</v>
      </c>
      <c r="AX28" s="425"/>
      <c r="AY28" s="350">
        <f>SUM(AY29)</f>
        <v>0</v>
      </c>
      <c r="AZ28" s="425"/>
      <c r="BA28" s="350">
        <f>SUM(BA29)</f>
        <v>0</v>
      </c>
      <c r="BB28" s="425"/>
      <c r="BC28" s="350">
        <f>SUM(BC29)</f>
        <v>0</v>
      </c>
      <c r="BD28" s="425"/>
      <c r="BE28" s="350">
        <f>SUM(BE29)</f>
        <v>0</v>
      </c>
      <c r="BF28" s="425"/>
      <c r="BG28" s="350">
        <f>SUM(BG29)</f>
        <v>0</v>
      </c>
      <c r="BH28" s="425"/>
      <c r="BI28" s="350">
        <f>SUM(BI29)</f>
        <v>0</v>
      </c>
      <c r="BJ28" s="425"/>
      <c r="BK28" s="350">
        <f>SUM(BK29)</f>
        <v>0</v>
      </c>
      <c r="BL28" s="425"/>
      <c r="BM28" s="350">
        <f>SUM(BM29)</f>
        <v>0</v>
      </c>
      <c r="BN28" s="425"/>
      <c r="BO28" s="350">
        <f>SUM(BO29)</f>
        <v>0</v>
      </c>
      <c r="BP28" s="425"/>
      <c r="BQ28" s="350">
        <f>SUM(BQ29)</f>
        <v>0</v>
      </c>
      <c r="BR28" s="388"/>
      <c r="BS28" s="389">
        <f>SUM(BS29)</f>
        <v>0</v>
      </c>
      <c r="BT28" s="379">
        <f t="shared" si="1"/>
        <v>0</v>
      </c>
      <c r="BU28" s="353"/>
      <c r="BV28" s="349">
        <f>SUM(BV29)</f>
        <v>152086.32</v>
      </c>
      <c r="BW28" s="351">
        <f t="shared" si="2"/>
        <v>1</v>
      </c>
      <c r="BX28" s="353"/>
      <c r="BY28" s="349">
        <f>SUM(BY29)</f>
        <v>0</v>
      </c>
      <c r="CB28" s="355"/>
    </row>
    <row r="29" spans="2:80" s="339" customFormat="1" ht="105" outlineLevel="3" x14ac:dyDescent="0.2">
      <c r="B29" s="330"/>
      <c r="C29" s="331"/>
      <c r="D29" s="332" t="s">
        <v>137</v>
      </c>
      <c r="E29" s="333" t="s">
        <v>79</v>
      </c>
      <c r="F29" s="334">
        <v>7</v>
      </c>
      <c r="G29" s="335">
        <v>21726.617142857143</v>
      </c>
      <c r="H29" s="257">
        <f>F29*G29</f>
        <v>152086.32</v>
      </c>
      <c r="I29" s="333"/>
      <c r="J29" s="334"/>
      <c r="K29" s="335"/>
      <c r="L29" s="257"/>
      <c r="M29" s="333" t="s">
        <v>79</v>
      </c>
      <c r="N29" s="334">
        <v>7</v>
      </c>
      <c r="O29" s="335">
        <v>21726.617142857143</v>
      </c>
      <c r="P29" s="257">
        <f>N29*O29</f>
        <v>152086.32</v>
      </c>
      <c r="Q29" s="336">
        <f>+T29+V29+X29+Z29+AB29+AD29+AF29+AH29+AJ29+AL29+AN29+AP29+AR29+AT29+AV29</f>
        <v>7</v>
      </c>
      <c r="R29" s="261">
        <f>$G29*Q29</f>
        <v>152086.32</v>
      </c>
      <c r="S29" s="337">
        <f t="shared" si="0"/>
        <v>1</v>
      </c>
      <c r="T29" s="338"/>
      <c r="U29" s="257">
        <f>$G29*T29</f>
        <v>0</v>
      </c>
      <c r="V29" s="336"/>
      <c r="W29" s="257">
        <f>$G29*V29</f>
        <v>0</v>
      </c>
      <c r="X29" s="336"/>
      <c r="Y29" s="257">
        <f>$G29*X29</f>
        <v>0</v>
      </c>
      <c r="Z29" s="336"/>
      <c r="AA29" s="257">
        <f>$G29*Z29</f>
        <v>0</v>
      </c>
      <c r="AB29" s="336">
        <v>2</v>
      </c>
      <c r="AC29" s="257">
        <f>$G29*AB29</f>
        <v>43453.234285714287</v>
      </c>
      <c r="AD29" s="281">
        <v>1</v>
      </c>
      <c r="AE29" s="257">
        <f>$G29*AD29</f>
        <v>21726.617142857143</v>
      </c>
      <c r="AF29" s="336">
        <v>1</v>
      </c>
      <c r="AG29" s="257">
        <f>$G29*AF29</f>
        <v>21726.617142857143</v>
      </c>
      <c r="AH29" s="336">
        <v>2</v>
      </c>
      <c r="AI29" s="257">
        <f>$G29*AH29</f>
        <v>43453.234285714287</v>
      </c>
      <c r="AJ29" s="336"/>
      <c r="AK29" s="257">
        <f>$G29*AJ29</f>
        <v>0</v>
      </c>
      <c r="AL29" s="336">
        <v>1</v>
      </c>
      <c r="AM29" s="257">
        <f>$G29*AL29</f>
        <v>21726.617142857143</v>
      </c>
      <c r="AN29" s="336"/>
      <c r="AO29" s="261">
        <f>$G29*AN29</f>
        <v>0</v>
      </c>
      <c r="AP29" s="426"/>
      <c r="AQ29" s="406">
        <f>$G29*AP29</f>
        <v>0</v>
      </c>
      <c r="AR29" s="426"/>
      <c r="AS29" s="406">
        <f>$G29*AR29</f>
        <v>0</v>
      </c>
      <c r="AT29" s="426"/>
      <c r="AU29" s="406">
        <f>$G29*AT29</f>
        <v>0</v>
      </c>
      <c r="AV29" s="426"/>
      <c r="AW29" s="406">
        <f>$G29*AV29</f>
        <v>0</v>
      </c>
      <c r="AX29" s="426"/>
      <c r="AY29" s="406">
        <f>$G29*AX29</f>
        <v>0</v>
      </c>
      <c r="AZ29" s="426"/>
      <c r="BA29" s="406">
        <f>$G29*AZ29</f>
        <v>0</v>
      </c>
      <c r="BB29" s="426"/>
      <c r="BC29" s="406">
        <f>$G29*BB29</f>
        <v>0</v>
      </c>
      <c r="BD29" s="426"/>
      <c r="BE29" s="406">
        <f>$G29*BD29</f>
        <v>0</v>
      </c>
      <c r="BF29" s="426"/>
      <c r="BG29" s="406">
        <f>$G29*BF29</f>
        <v>0</v>
      </c>
      <c r="BH29" s="426"/>
      <c r="BI29" s="406">
        <f>$G29*BH29</f>
        <v>0</v>
      </c>
      <c r="BJ29" s="426"/>
      <c r="BK29" s="406">
        <f>$G29*BJ29</f>
        <v>0</v>
      </c>
      <c r="BL29" s="426"/>
      <c r="BM29" s="406">
        <f>$G29*BL29</f>
        <v>0</v>
      </c>
      <c r="BN29" s="426"/>
      <c r="BO29" s="406">
        <f>$G29*BN29</f>
        <v>0</v>
      </c>
      <c r="BP29" s="426"/>
      <c r="BQ29" s="406">
        <f>$G29*BP29</f>
        <v>0</v>
      </c>
      <c r="BR29" s="390"/>
      <c r="BS29" s="391">
        <f>$G29*BR29</f>
        <v>0</v>
      </c>
      <c r="BT29" s="380">
        <f t="shared" si="1"/>
        <v>0</v>
      </c>
      <c r="BU29" s="336">
        <f>Q29+BR29</f>
        <v>7</v>
      </c>
      <c r="BV29" s="257">
        <f>$G29*BU29</f>
        <v>152086.32</v>
      </c>
      <c r="BW29" s="337">
        <f t="shared" si="2"/>
        <v>1</v>
      </c>
      <c r="BX29" s="336">
        <f>F29-BU29</f>
        <v>0</v>
      </c>
      <c r="BY29" s="257">
        <f>$G29*BX29</f>
        <v>0</v>
      </c>
    </row>
    <row r="30" spans="2:80" s="354" customFormat="1" ht="15" customHeight="1" outlineLevel="2" x14ac:dyDescent="0.25">
      <c r="B30" s="1133" t="s">
        <v>134</v>
      </c>
      <c r="C30" s="1134"/>
      <c r="D30" s="345" t="s">
        <v>251</v>
      </c>
      <c r="E30" s="346"/>
      <c r="F30" s="347"/>
      <c r="G30" s="348"/>
      <c r="H30" s="349">
        <f>SUM(H31)</f>
        <v>1671864.15</v>
      </c>
      <c r="I30" s="346"/>
      <c r="J30" s="347"/>
      <c r="K30" s="348"/>
      <c r="L30" s="349">
        <f>SUM(L31)</f>
        <v>0</v>
      </c>
      <c r="M30" s="346"/>
      <c r="N30" s="347"/>
      <c r="O30" s="348"/>
      <c r="P30" s="349">
        <f>SUM(P31)</f>
        <v>1671864.15</v>
      </c>
      <c r="Q30" s="350"/>
      <c r="R30" s="350">
        <f>SUM(R31)</f>
        <v>1671864.15</v>
      </c>
      <c r="S30" s="351">
        <f t="shared" si="0"/>
        <v>1</v>
      </c>
      <c r="T30" s="352"/>
      <c r="U30" s="349">
        <f>SUM(U31)</f>
        <v>0</v>
      </c>
      <c r="V30" s="353"/>
      <c r="W30" s="349">
        <f>SUM(W31)</f>
        <v>0</v>
      </c>
      <c r="X30" s="353"/>
      <c r="Y30" s="349">
        <f>SUM(Y31)</f>
        <v>0</v>
      </c>
      <c r="Z30" s="353"/>
      <c r="AA30" s="349">
        <f>SUM(AA31)</f>
        <v>0</v>
      </c>
      <c r="AB30" s="353"/>
      <c r="AC30" s="349">
        <f>SUM(AC31)</f>
        <v>0</v>
      </c>
      <c r="AD30" s="352"/>
      <c r="AE30" s="349">
        <f>SUM(AE31)</f>
        <v>0</v>
      </c>
      <c r="AF30" s="353"/>
      <c r="AG30" s="349">
        <f>SUM(AG31)</f>
        <v>0</v>
      </c>
      <c r="AH30" s="353"/>
      <c r="AI30" s="349">
        <f>SUM(AI31)</f>
        <v>835932.07499999995</v>
      </c>
      <c r="AJ30" s="353"/>
      <c r="AK30" s="349">
        <f>SUM(AK31)</f>
        <v>0</v>
      </c>
      <c r="AL30" s="353"/>
      <c r="AM30" s="349">
        <f>SUM(AM31)</f>
        <v>835932.07499999995</v>
      </c>
      <c r="AN30" s="353"/>
      <c r="AO30" s="350">
        <f>SUM(AO31)</f>
        <v>0</v>
      </c>
      <c r="AP30" s="425"/>
      <c r="AQ30" s="350">
        <f>SUM(AQ31)</f>
        <v>0</v>
      </c>
      <c r="AR30" s="425"/>
      <c r="AS30" s="350">
        <f>SUM(AS31)</f>
        <v>0</v>
      </c>
      <c r="AT30" s="425"/>
      <c r="AU30" s="350">
        <f>SUM(AU31)</f>
        <v>0</v>
      </c>
      <c r="AV30" s="425"/>
      <c r="AW30" s="350">
        <f>SUM(AW31)</f>
        <v>0</v>
      </c>
      <c r="AX30" s="425"/>
      <c r="AY30" s="350">
        <f>SUM(AY31)</f>
        <v>0</v>
      </c>
      <c r="AZ30" s="425"/>
      <c r="BA30" s="350">
        <f>SUM(BA31)</f>
        <v>0</v>
      </c>
      <c r="BB30" s="425"/>
      <c r="BC30" s="350">
        <f>SUM(BC31)</f>
        <v>0</v>
      </c>
      <c r="BD30" s="425"/>
      <c r="BE30" s="350">
        <f>SUM(BE31)</f>
        <v>0</v>
      </c>
      <c r="BF30" s="425"/>
      <c r="BG30" s="350">
        <f>SUM(BG31)</f>
        <v>0</v>
      </c>
      <c r="BH30" s="425"/>
      <c r="BI30" s="350">
        <f>SUM(BI31)</f>
        <v>0</v>
      </c>
      <c r="BJ30" s="425"/>
      <c r="BK30" s="350">
        <f>SUM(BK31)</f>
        <v>0</v>
      </c>
      <c r="BL30" s="425"/>
      <c r="BM30" s="350">
        <f>SUM(BM31)</f>
        <v>0</v>
      </c>
      <c r="BN30" s="425"/>
      <c r="BO30" s="350">
        <f>SUM(BO31)</f>
        <v>0</v>
      </c>
      <c r="BP30" s="425"/>
      <c r="BQ30" s="350">
        <f>SUM(BQ31)</f>
        <v>0</v>
      </c>
      <c r="BR30" s="388"/>
      <c r="BS30" s="389">
        <f>SUM(BS31)</f>
        <v>0</v>
      </c>
      <c r="BT30" s="379">
        <f t="shared" si="1"/>
        <v>0</v>
      </c>
      <c r="BU30" s="353"/>
      <c r="BV30" s="349">
        <f>SUM(BV31)</f>
        <v>1671864.15</v>
      </c>
      <c r="BW30" s="351">
        <f t="shared" si="2"/>
        <v>1</v>
      </c>
      <c r="BX30" s="353"/>
      <c r="BY30" s="349">
        <f>SUM(BY31)</f>
        <v>0</v>
      </c>
      <c r="CB30" s="355"/>
    </row>
    <row r="31" spans="2:80" s="430" customFormat="1" ht="105" outlineLevel="3" x14ac:dyDescent="0.2">
      <c r="B31" s="431"/>
      <c r="C31" s="444"/>
      <c r="D31" s="433" t="s">
        <v>136</v>
      </c>
      <c r="E31" s="333" t="s">
        <v>79</v>
      </c>
      <c r="F31" s="334">
        <v>2</v>
      </c>
      <c r="G31" s="434">
        <v>835932.07499999995</v>
      </c>
      <c r="H31" s="435">
        <f>F31*G31</f>
        <v>1671864.15</v>
      </c>
      <c r="I31" s="333"/>
      <c r="J31" s="334"/>
      <c r="K31" s="434"/>
      <c r="L31" s="435"/>
      <c r="M31" s="333" t="s">
        <v>79</v>
      </c>
      <c r="N31" s="334">
        <v>2</v>
      </c>
      <c r="O31" s="434">
        <v>835932.07499999995</v>
      </c>
      <c r="P31" s="435">
        <f>N31*O31</f>
        <v>1671864.15</v>
      </c>
      <c r="Q31" s="336">
        <f>+T31+V31+X31+Z31+AB31+AD31+AF31+AH31+AJ31+AL31+AN31+AP31+AR31+AT31+AV31</f>
        <v>2</v>
      </c>
      <c r="R31" s="436">
        <f>$G31*Q31</f>
        <v>1671864.15</v>
      </c>
      <c r="S31" s="437">
        <f t="shared" si="0"/>
        <v>1</v>
      </c>
      <c r="T31" s="338"/>
      <c r="U31" s="435">
        <f>$G31*T31</f>
        <v>0</v>
      </c>
      <c r="V31" s="336"/>
      <c r="W31" s="435">
        <f>$G31*V31</f>
        <v>0</v>
      </c>
      <c r="X31" s="336"/>
      <c r="Y31" s="435">
        <f>$G31*X31</f>
        <v>0</v>
      </c>
      <c r="Z31" s="336"/>
      <c r="AA31" s="435">
        <f>$G31*Z31</f>
        <v>0</v>
      </c>
      <c r="AB31" s="336"/>
      <c r="AC31" s="435">
        <f>$G31*AB31</f>
        <v>0</v>
      </c>
      <c r="AD31" s="281"/>
      <c r="AE31" s="435">
        <f>$G31*AD31</f>
        <v>0</v>
      </c>
      <c r="AF31" s="336"/>
      <c r="AG31" s="435">
        <f>$G31*AF31</f>
        <v>0</v>
      </c>
      <c r="AH31" s="336">
        <v>1</v>
      </c>
      <c r="AI31" s="435">
        <f>$G31*AH31</f>
        <v>835932.07499999995</v>
      </c>
      <c r="AJ31" s="336"/>
      <c r="AK31" s="435">
        <f>$G31*AJ31</f>
        <v>0</v>
      </c>
      <c r="AL31" s="336">
        <v>1</v>
      </c>
      <c r="AM31" s="435">
        <f>$G31*AL31</f>
        <v>835932.07499999995</v>
      </c>
      <c r="AN31" s="336"/>
      <c r="AO31" s="436">
        <f>$G31*AN31</f>
        <v>0</v>
      </c>
      <c r="AP31" s="439"/>
      <c r="AQ31" s="440">
        <f>$G31*AP31</f>
        <v>0</v>
      </c>
      <c r="AR31" s="439"/>
      <c r="AS31" s="440">
        <f>$G31*AR31</f>
        <v>0</v>
      </c>
      <c r="AT31" s="439"/>
      <c r="AU31" s="440">
        <f>$G31*AT31</f>
        <v>0</v>
      </c>
      <c r="AV31" s="439"/>
      <c r="AW31" s="440">
        <f>$G31*AV31</f>
        <v>0</v>
      </c>
      <c r="AX31" s="439"/>
      <c r="AY31" s="440">
        <f>$G31*AX31</f>
        <v>0</v>
      </c>
      <c r="AZ31" s="439"/>
      <c r="BA31" s="440">
        <f>$G31*AZ31</f>
        <v>0</v>
      </c>
      <c r="BB31" s="439"/>
      <c r="BC31" s="440">
        <f>$G31*BB31</f>
        <v>0</v>
      </c>
      <c r="BD31" s="439"/>
      <c r="BE31" s="440">
        <f>$G31*BD31</f>
        <v>0</v>
      </c>
      <c r="BF31" s="439"/>
      <c r="BG31" s="440">
        <f>$G31*BF31</f>
        <v>0</v>
      </c>
      <c r="BH31" s="439"/>
      <c r="BI31" s="440">
        <f>$G31*BH31</f>
        <v>0</v>
      </c>
      <c r="BJ31" s="439"/>
      <c r="BK31" s="440">
        <f>$G31*BJ31</f>
        <v>0</v>
      </c>
      <c r="BL31" s="439"/>
      <c r="BM31" s="440">
        <f>$G31*BL31</f>
        <v>0</v>
      </c>
      <c r="BN31" s="439"/>
      <c r="BO31" s="440">
        <f>$G31*BN31</f>
        <v>0</v>
      </c>
      <c r="BP31" s="439"/>
      <c r="BQ31" s="440">
        <f>$G31*BP31</f>
        <v>0</v>
      </c>
      <c r="BR31" s="390"/>
      <c r="BS31" s="441">
        <f>$G31*BR31</f>
        <v>0</v>
      </c>
      <c r="BT31" s="442">
        <f t="shared" si="1"/>
        <v>0</v>
      </c>
      <c r="BU31" s="336">
        <f>Q31+BR31</f>
        <v>2</v>
      </c>
      <c r="BV31" s="435">
        <f>$G31*BU31</f>
        <v>1671864.15</v>
      </c>
      <c r="BW31" s="437">
        <f t="shared" si="2"/>
        <v>1</v>
      </c>
      <c r="BX31" s="336">
        <f>F31-BU31</f>
        <v>0</v>
      </c>
      <c r="BY31" s="435">
        <f>$G31*BX31</f>
        <v>0</v>
      </c>
    </row>
    <row r="32" spans="2:80" s="354" customFormat="1" ht="15" customHeight="1" outlineLevel="2" x14ac:dyDescent="0.25">
      <c r="B32" s="1133" t="s">
        <v>138</v>
      </c>
      <c r="C32" s="1134"/>
      <c r="D32" s="345" t="s">
        <v>252</v>
      </c>
      <c r="E32" s="346"/>
      <c r="F32" s="347"/>
      <c r="G32" s="348"/>
      <c r="H32" s="350">
        <f>SUM(H34:H37)</f>
        <v>3049633.55</v>
      </c>
      <c r="I32" s="346"/>
      <c r="J32" s="347"/>
      <c r="K32" s="348"/>
      <c r="L32" s="350">
        <f>SUM(L34:L37)</f>
        <v>0</v>
      </c>
      <c r="M32" s="346"/>
      <c r="N32" s="347"/>
      <c r="O32" s="348"/>
      <c r="P32" s="350">
        <f>SUM(P34:P37)</f>
        <v>3049633.55</v>
      </c>
      <c r="Q32" s="350"/>
      <c r="R32" s="350">
        <f>SUM(R34:R37)</f>
        <v>3049633.55</v>
      </c>
      <c r="S32" s="351">
        <f t="shared" si="0"/>
        <v>1</v>
      </c>
      <c r="T32" s="352"/>
      <c r="U32" s="350">
        <f>SUM(U34:U37)</f>
        <v>0</v>
      </c>
      <c r="V32" s="353"/>
      <c r="W32" s="350">
        <f>SUM(W34:W37)</f>
        <v>0</v>
      </c>
      <c r="X32" s="353"/>
      <c r="Y32" s="350">
        <f>SUM(Y34:Y37)</f>
        <v>0</v>
      </c>
      <c r="Z32" s="353"/>
      <c r="AA32" s="350">
        <f>SUM(AA34:AA37)</f>
        <v>839930.78042499849</v>
      </c>
      <c r="AB32" s="353"/>
      <c r="AC32" s="350">
        <f>SUM(AC34:AC37)</f>
        <v>446597.07485965942</v>
      </c>
      <c r="AD32" s="352"/>
      <c r="AE32" s="350">
        <f>SUM(AE34:AE37)</f>
        <v>107544.05067227082</v>
      </c>
      <c r="AF32" s="353"/>
      <c r="AG32" s="350">
        <f>SUM(AG34:AG37)</f>
        <v>716967.70331923501</v>
      </c>
      <c r="AH32" s="353"/>
      <c r="AI32" s="350">
        <f>SUM(AI34:AI37)</f>
        <v>224038.05929759354</v>
      </c>
      <c r="AJ32" s="353"/>
      <c r="AK32" s="350">
        <f>SUM(AK34:AK37)</f>
        <v>0</v>
      </c>
      <c r="AL32" s="353"/>
      <c r="AM32" s="350">
        <f>SUM(AM34:AM37)</f>
        <v>63521.503139717424</v>
      </c>
      <c r="AN32" s="353"/>
      <c r="AO32" s="350">
        <f>SUM(AO34:AO37)</f>
        <v>237748.81697697914</v>
      </c>
      <c r="AP32" s="425"/>
      <c r="AQ32" s="350">
        <f>SUM(AQ34:AQ37)</f>
        <v>392572.5989307852</v>
      </c>
      <c r="AR32" s="425"/>
      <c r="AS32" s="350">
        <f>SUM(AS34:AS37)</f>
        <v>20712.962378760752</v>
      </c>
      <c r="AT32" s="425"/>
      <c r="AU32" s="350">
        <f>SUM(AU34:AU37)</f>
        <v>0</v>
      </c>
      <c r="AV32" s="425"/>
      <c r="AW32" s="350">
        <f>SUM(AW34:AW37)</f>
        <v>0</v>
      </c>
      <c r="AX32" s="425"/>
      <c r="AY32" s="350">
        <f>SUM(AY34:AY37)</f>
        <v>0</v>
      </c>
      <c r="AZ32" s="425"/>
      <c r="BA32" s="350">
        <f>SUM(BA34:BA37)</f>
        <v>0</v>
      </c>
      <c r="BB32" s="425"/>
      <c r="BC32" s="350">
        <f>SUM(BC34:BC37)</f>
        <v>0</v>
      </c>
      <c r="BD32" s="425"/>
      <c r="BE32" s="350">
        <f>SUM(BE34:BE37)</f>
        <v>0</v>
      </c>
      <c r="BF32" s="425"/>
      <c r="BG32" s="350">
        <f>SUM(BG34:BG37)</f>
        <v>0</v>
      </c>
      <c r="BH32" s="425"/>
      <c r="BI32" s="350">
        <f>SUM(BI34:BI37)</f>
        <v>0</v>
      </c>
      <c r="BJ32" s="425"/>
      <c r="BK32" s="350">
        <f>SUM(BK34:BK37)</f>
        <v>0</v>
      </c>
      <c r="BL32" s="425"/>
      <c r="BM32" s="350">
        <f>SUM(BM34:BM37)</f>
        <v>0</v>
      </c>
      <c r="BN32" s="425"/>
      <c r="BO32" s="350">
        <f>SUM(BO34:BO37)</f>
        <v>0</v>
      </c>
      <c r="BP32" s="425"/>
      <c r="BQ32" s="350">
        <f>SUM(BQ34:BQ37)</f>
        <v>0</v>
      </c>
      <c r="BR32" s="388"/>
      <c r="BS32" s="389">
        <f>SUM(BS34:BS37)</f>
        <v>0</v>
      </c>
      <c r="BT32" s="366">
        <f>SUM(BT34:BT37)</f>
        <v>0</v>
      </c>
      <c r="BU32" s="353"/>
      <c r="BV32" s="350">
        <f>SUM(BV34:BV37)</f>
        <v>3049633.55</v>
      </c>
      <c r="BW32" s="351">
        <f t="shared" si="2"/>
        <v>1</v>
      </c>
      <c r="BX32" s="353"/>
      <c r="BY32" s="350">
        <f>SUM(BY34:BY37)</f>
        <v>0</v>
      </c>
      <c r="CB32" s="355"/>
    </row>
    <row r="33" spans="2:80" s="339" customFormat="1" ht="15.75" outlineLevel="3" x14ac:dyDescent="0.2">
      <c r="B33" s="330"/>
      <c r="C33" s="331"/>
      <c r="D33" s="332" t="s">
        <v>144</v>
      </c>
      <c r="E33" s="333"/>
      <c r="F33" s="334"/>
      <c r="G33" s="335"/>
      <c r="H33" s="257"/>
      <c r="I33" s="333"/>
      <c r="J33" s="334"/>
      <c r="K33" s="335"/>
      <c r="L33" s="257"/>
      <c r="M33" s="333"/>
      <c r="N33" s="334"/>
      <c r="O33" s="335"/>
      <c r="P33" s="257"/>
      <c r="Q33" s="336"/>
      <c r="R33" s="261"/>
      <c r="S33" s="337"/>
      <c r="T33" s="338"/>
      <c r="U33" s="257"/>
      <c r="V33" s="336"/>
      <c r="W33" s="257"/>
      <c r="X33" s="336"/>
      <c r="Y33" s="257"/>
      <c r="Z33" s="336"/>
      <c r="AA33" s="257"/>
      <c r="AB33" s="336"/>
      <c r="AC33" s="257"/>
      <c r="AD33" s="281"/>
      <c r="AE33" s="257"/>
      <c r="AF33" s="336"/>
      <c r="AG33" s="257"/>
      <c r="AH33" s="336"/>
      <c r="AI33" s="257"/>
      <c r="AJ33" s="336"/>
      <c r="AK33" s="257"/>
      <c r="AL33" s="336"/>
      <c r="AM33" s="257"/>
      <c r="AN33" s="336"/>
      <c r="AO33" s="261"/>
      <c r="AP33" s="426"/>
      <c r="AQ33" s="406"/>
      <c r="AR33" s="426"/>
      <c r="AS33" s="406"/>
      <c r="AT33" s="426"/>
      <c r="AU33" s="406"/>
      <c r="AV33" s="426"/>
      <c r="AW33" s="406"/>
      <c r="AX33" s="426"/>
      <c r="AY33" s="406"/>
      <c r="AZ33" s="426"/>
      <c r="BA33" s="406"/>
      <c r="BB33" s="426"/>
      <c r="BC33" s="406"/>
      <c r="BD33" s="426"/>
      <c r="BE33" s="406"/>
      <c r="BF33" s="426"/>
      <c r="BG33" s="406"/>
      <c r="BH33" s="426"/>
      <c r="BI33" s="406"/>
      <c r="BJ33" s="426"/>
      <c r="BK33" s="406"/>
      <c r="BL33" s="426"/>
      <c r="BM33" s="406"/>
      <c r="BN33" s="426"/>
      <c r="BO33" s="406"/>
      <c r="BP33" s="426"/>
      <c r="BQ33" s="406"/>
      <c r="BR33" s="390"/>
      <c r="BS33" s="391"/>
      <c r="BT33" s="380"/>
      <c r="BU33" s="336"/>
      <c r="BV33" s="261"/>
      <c r="BW33" s="337"/>
      <c r="BX33" s="336"/>
      <c r="BY33" s="257"/>
    </row>
    <row r="34" spans="2:80" s="430" customFormat="1" ht="105" outlineLevel="3" x14ac:dyDescent="0.2">
      <c r="B34" s="431"/>
      <c r="C34" s="444"/>
      <c r="D34" s="433" t="s">
        <v>140</v>
      </c>
      <c r="E34" s="333" t="s">
        <v>141</v>
      </c>
      <c r="F34" s="334">
        <v>133.77000000000001</v>
      </c>
      <c r="G34" s="434">
        <v>6416.3134484563052</v>
      </c>
      <c r="H34" s="435">
        <f>F34*G34</f>
        <v>858310.25</v>
      </c>
      <c r="I34" s="333"/>
      <c r="J34" s="334"/>
      <c r="K34" s="434"/>
      <c r="L34" s="435"/>
      <c r="M34" s="333" t="s">
        <v>141</v>
      </c>
      <c r="N34" s="334">
        <v>133.77000000000001</v>
      </c>
      <c r="O34" s="434">
        <v>6416.3134484563052</v>
      </c>
      <c r="P34" s="435">
        <f>N34*O34</f>
        <v>858310.25</v>
      </c>
      <c r="Q34" s="336">
        <f>+T34+V34+X34+Z34+AB34+AD34+AF34+AH34+AJ34+AL34+AN34+AP34+AR34+AT34+AV34</f>
        <v>133.77000000000001</v>
      </c>
      <c r="R34" s="436">
        <f>$G34*Q34</f>
        <v>858310.25</v>
      </c>
      <c r="S34" s="437">
        <f>R34/H34</f>
        <v>1</v>
      </c>
      <c r="T34" s="338"/>
      <c r="U34" s="435">
        <f>$G34*T34</f>
        <v>0</v>
      </c>
      <c r="V34" s="336"/>
      <c r="W34" s="435">
        <f>$G34*V34</f>
        <v>0</v>
      </c>
      <c r="X34" s="336"/>
      <c r="Y34" s="435">
        <f>$G34*X34</f>
        <v>0</v>
      </c>
      <c r="Z34" s="336">
        <v>63.494999999999997</v>
      </c>
      <c r="AA34" s="435">
        <f>$G34*Z34</f>
        <v>407403.82240973308</v>
      </c>
      <c r="AB34" s="336">
        <v>22.38</v>
      </c>
      <c r="AC34" s="435">
        <f>$G34*AB34</f>
        <v>143597.09497645209</v>
      </c>
      <c r="AD34" s="438">
        <v>4.1500000000000004</v>
      </c>
      <c r="AE34" s="435">
        <f>$G34*AD34</f>
        <v>26627.700811093669</v>
      </c>
      <c r="AF34" s="336">
        <v>13.45</v>
      </c>
      <c r="AG34" s="435">
        <f>$G34*AF34</f>
        <v>86299.415881737295</v>
      </c>
      <c r="AH34" s="336">
        <v>7.21</v>
      </c>
      <c r="AI34" s="435">
        <f>$G34*AH34</f>
        <v>46261.619963369958</v>
      </c>
      <c r="AJ34" s="336"/>
      <c r="AK34" s="435">
        <f>$G34*AJ34</f>
        <v>0</v>
      </c>
      <c r="AL34" s="336">
        <v>9.9</v>
      </c>
      <c r="AM34" s="435">
        <f>$G34*AL34</f>
        <v>63521.503139717424</v>
      </c>
      <c r="AN34" s="336">
        <v>13.185</v>
      </c>
      <c r="AO34" s="436">
        <f>$G34*AN34</f>
        <v>84599.09281789638</v>
      </c>
      <c r="AP34" s="439"/>
      <c r="AQ34" s="440">
        <f>$G34*AP34</f>
        <v>0</v>
      </c>
      <c r="AR34" s="439"/>
      <c r="AS34" s="440">
        <f>$G34*AR34</f>
        <v>0</v>
      </c>
      <c r="AT34" s="439"/>
      <c r="AU34" s="440">
        <f>$G34*AT34</f>
        <v>0</v>
      </c>
      <c r="AV34" s="439"/>
      <c r="AW34" s="440">
        <f>$G34*AV34</f>
        <v>0</v>
      </c>
      <c r="AX34" s="439"/>
      <c r="AY34" s="440">
        <f>$G34*AX34</f>
        <v>0</v>
      </c>
      <c r="AZ34" s="439"/>
      <c r="BA34" s="440">
        <f>$G34*AZ34</f>
        <v>0</v>
      </c>
      <c r="BB34" s="439"/>
      <c r="BC34" s="440">
        <f>$G34*BB34</f>
        <v>0</v>
      </c>
      <c r="BD34" s="439"/>
      <c r="BE34" s="440">
        <f>$G34*BD34</f>
        <v>0</v>
      </c>
      <c r="BF34" s="439"/>
      <c r="BG34" s="440">
        <f>$G34*BF34</f>
        <v>0</v>
      </c>
      <c r="BH34" s="439"/>
      <c r="BI34" s="440">
        <f>$G34*BH34</f>
        <v>0</v>
      </c>
      <c r="BJ34" s="439"/>
      <c r="BK34" s="440">
        <f>$G34*BJ34</f>
        <v>0</v>
      </c>
      <c r="BL34" s="439"/>
      <c r="BM34" s="440">
        <f>$G34*BL34</f>
        <v>0</v>
      </c>
      <c r="BN34" s="439"/>
      <c r="BO34" s="440">
        <f>$G34*BN34</f>
        <v>0</v>
      </c>
      <c r="BP34" s="439"/>
      <c r="BQ34" s="440">
        <f>$G34*BP34</f>
        <v>0</v>
      </c>
      <c r="BR34" s="390"/>
      <c r="BS34" s="441">
        <f>$G34*BR34</f>
        <v>0</v>
      </c>
      <c r="BT34" s="442">
        <f>BS34/H34</f>
        <v>0</v>
      </c>
      <c r="BU34" s="336">
        <f>Q34+BR34</f>
        <v>133.77000000000001</v>
      </c>
      <c r="BV34" s="435">
        <f>$G34*BU34</f>
        <v>858310.25</v>
      </c>
      <c r="BW34" s="437">
        <f>BV34/H34</f>
        <v>1</v>
      </c>
      <c r="BX34" s="336">
        <f>F34-BU34</f>
        <v>0</v>
      </c>
      <c r="BY34" s="435">
        <f>$G34*BX34</f>
        <v>0</v>
      </c>
    </row>
    <row r="35" spans="2:80" s="339" customFormat="1" ht="15.75" outlineLevel="3" x14ac:dyDescent="0.2">
      <c r="B35" s="330"/>
      <c r="C35" s="331"/>
      <c r="D35" s="332" t="s">
        <v>145</v>
      </c>
      <c r="E35" s="333"/>
      <c r="F35" s="334"/>
      <c r="G35" s="335"/>
      <c r="H35" s="257"/>
      <c r="I35" s="333"/>
      <c r="J35" s="334"/>
      <c r="K35" s="335"/>
      <c r="L35" s="257"/>
      <c r="M35" s="333"/>
      <c r="N35" s="334"/>
      <c r="O35" s="335"/>
      <c r="P35" s="257"/>
      <c r="Q35" s="336"/>
      <c r="R35" s="261"/>
      <c r="S35" s="337"/>
      <c r="T35" s="338"/>
      <c r="U35" s="257"/>
      <c r="V35" s="336"/>
      <c r="W35" s="257"/>
      <c r="X35" s="336"/>
      <c r="Y35" s="257"/>
      <c r="Z35" s="336"/>
      <c r="AA35" s="257"/>
      <c r="AB35" s="336"/>
      <c r="AC35" s="257"/>
      <c r="AD35" s="281"/>
      <c r="AE35" s="257"/>
      <c r="AF35" s="336"/>
      <c r="AG35" s="257"/>
      <c r="AH35" s="336"/>
      <c r="AI35" s="257"/>
      <c r="AJ35" s="336"/>
      <c r="AK35" s="257"/>
      <c r="AL35" s="336"/>
      <c r="AM35" s="257"/>
      <c r="AN35" s="336"/>
      <c r="AO35" s="261"/>
      <c r="AP35" s="426"/>
      <c r="AQ35" s="406"/>
      <c r="AR35" s="426"/>
      <c r="AS35" s="406"/>
      <c r="AT35" s="426"/>
      <c r="AU35" s="406"/>
      <c r="AV35" s="426"/>
      <c r="AW35" s="406"/>
      <c r="AX35" s="426"/>
      <c r="AY35" s="406"/>
      <c r="AZ35" s="426"/>
      <c r="BA35" s="406"/>
      <c r="BB35" s="426"/>
      <c r="BC35" s="406"/>
      <c r="BD35" s="426"/>
      <c r="BE35" s="406"/>
      <c r="BF35" s="426"/>
      <c r="BG35" s="406"/>
      <c r="BH35" s="426"/>
      <c r="BI35" s="406"/>
      <c r="BJ35" s="426"/>
      <c r="BK35" s="406"/>
      <c r="BL35" s="426"/>
      <c r="BM35" s="406"/>
      <c r="BN35" s="426"/>
      <c r="BO35" s="406"/>
      <c r="BP35" s="426"/>
      <c r="BQ35" s="406"/>
      <c r="BR35" s="390"/>
      <c r="BS35" s="391"/>
      <c r="BT35" s="380"/>
      <c r="BU35" s="336"/>
      <c r="BV35" s="261"/>
      <c r="BW35" s="337"/>
      <c r="BX35" s="336"/>
      <c r="BY35" s="257"/>
    </row>
    <row r="36" spans="2:80" s="430" customFormat="1" ht="105" outlineLevel="3" x14ac:dyDescent="0.2">
      <c r="B36" s="431"/>
      <c r="C36" s="432"/>
      <c r="D36" s="433" t="s">
        <v>142</v>
      </c>
      <c r="E36" s="333" t="s">
        <v>63</v>
      </c>
      <c r="F36" s="334">
        <v>442.21</v>
      </c>
      <c r="G36" s="434">
        <v>2495.1079204803314</v>
      </c>
      <c r="H36" s="435">
        <f>F36*G36</f>
        <v>1103361.6735156074</v>
      </c>
      <c r="I36" s="333"/>
      <c r="J36" s="334"/>
      <c r="K36" s="434"/>
      <c r="L36" s="435"/>
      <c r="M36" s="333" t="s">
        <v>63</v>
      </c>
      <c r="N36" s="334">
        <v>442.21</v>
      </c>
      <c r="O36" s="434">
        <v>2495.1079204803314</v>
      </c>
      <c r="P36" s="435">
        <f>N36*O36</f>
        <v>1103361.6735156074</v>
      </c>
      <c r="Q36" s="336">
        <f>+T36+V36+X36+Z36+AB36+AD36+AF36+AH36+AJ36+AL36+AN36+AP36+AR36+AT36+AV36</f>
        <v>442.21</v>
      </c>
      <c r="R36" s="436">
        <f>$G36*Q36</f>
        <v>1103361.6735156074</v>
      </c>
      <c r="S36" s="437">
        <f t="shared" ref="S36:S60" si="3">R36/H36</f>
        <v>1</v>
      </c>
      <c r="T36" s="338"/>
      <c r="U36" s="436">
        <f>$G36*T36</f>
        <v>0</v>
      </c>
      <c r="V36" s="338"/>
      <c r="W36" s="435">
        <f>$G36*V36</f>
        <v>0</v>
      </c>
      <c r="X36" s="336"/>
      <c r="Y36" s="435">
        <f>$G36*X36</f>
        <v>0</v>
      </c>
      <c r="Z36" s="336">
        <v>173.35</v>
      </c>
      <c r="AA36" s="435">
        <f>$G36*Z36</f>
        <v>432526.95801526541</v>
      </c>
      <c r="AB36" s="336">
        <v>65.739999999999995</v>
      </c>
      <c r="AC36" s="435">
        <f>$G36*AB36</f>
        <v>164028.39469237698</v>
      </c>
      <c r="AD36" s="438">
        <v>32.43</v>
      </c>
      <c r="AE36" s="435">
        <f>$G36*AD36</f>
        <v>80916.34986117715</v>
      </c>
      <c r="AF36" s="336">
        <v>38.06</v>
      </c>
      <c r="AG36" s="435">
        <f>$G36*AF36</f>
        <v>94963.807453481422</v>
      </c>
      <c r="AH36" s="336">
        <v>71.25</v>
      </c>
      <c r="AI36" s="435">
        <f>$G36*AH36</f>
        <v>177776.4393342236</v>
      </c>
      <c r="AJ36" s="336"/>
      <c r="AK36" s="435">
        <f>$G36*AJ36</f>
        <v>0</v>
      </c>
      <c r="AL36" s="336"/>
      <c r="AM36" s="435">
        <f>$G36*AL36</f>
        <v>0</v>
      </c>
      <c r="AN36" s="336">
        <v>61.38</v>
      </c>
      <c r="AO36" s="436">
        <f>$G36*AN36</f>
        <v>153149.72415908275</v>
      </c>
      <c r="AP36" s="439"/>
      <c r="AQ36" s="440">
        <f>$G36*AP36</f>
        <v>0</v>
      </c>
      <c r="AR36" s="439"/>
      <c r="AS36" s="440">
        <f>$G36*AR36</f>
        <v>0</v>
      </c>
      <c r="AT36" s="439"/>
      <c r="AU36" s="440">
        <f>$G36*AT36</f>
        <v>0</v>
      </c>
      <c r="AV36" s="439"/>
      <c r="AW36" s="440">
        <f>$G36*AV36</f>
        <v>0</v>
      </c>
      <c r="AX36" s="439"/>
      <c r="AY36" s="440">
        <f>$G36*AX36</f>
        <v>0</v>
      </c>
      <c r="AZ36" s="439"/>
      <c r="BA36" s="440">
        <f>$G36*AZ36</f>
        <v>0</v>
      </c>
      <c r="BB36" s="439"/>
      <c r="BC36" s="440">
        <f>$G36*BB36</f>
        <v>0</v>
      </c>
      <c r="BD36" s="439"/>
      <c r="BE36" s="440">
        <f>$G36*BD36</f>
        <v>0</v>
      </c>
      <c r="BF36" s="439"/>
      <c r="BG36" s="440">
        <f>$G36*BF36</f>
        <v>0</v>
      </c>
      <c r="BH36" s="439"/>
      <c r="BI36" s="440">
        <f>$G36*BH36</f>
        <v>0</v>
      </c>
      <c r="BJ36" s="439"/>
      <c r="BK36" s="440">
        <f>$G36*BJ36</f>
        <v>0</v>
      </c>
      <c r="BL36" s="439"/>
      <c r="BM36" s="440">
        <f>$G36*BL36</f>
        <v>0</v>
      </c>
      <c r="BN36" s="439"/>
      <c r="BO36" s="440">
        <f>$G36*BN36</f>
        <v>0</v>
      </c>
      <c r="BP36" s="439"/>
      <c r="BQ36" s="440">
        <f>$G36*BP36</f>
        <v>0</v>
      </c>
      <c r="BR36" s="390"/>
      <c r="BS36" s="441">
        <f>$G36*BR36</f>
        <v>0</v>
      </c>
      <c r="BT36" s="442">
        <f t="shared" ref="BT36:BT60" si="4">BS36/H36</f>
        <v>0</v>
      </c>
      <c r="BU36" s="336">
        <f>Q36+BR36</f>
        <v>442.21</v>
      </c>
      <c r="BV36" s="435">
        <f>$G36*BU36</f>
        <v>1103361.6735156074</v>
      </c>
      <c r="BW36" s="437">
        <f t="shared" ref="BW36:BW60" si="5">BV36/H36</f>
        <v>1</v>
      </c>
      <c r="BX36" s="336">
        <f>F36-BU36</f>
        <v>0</v>
      </c>
      <c r="BY36" s="435">
        <f>$G36*BX36</f>
        <v>0</v>
      </c>
    </row>
    <row r="37" spans="2:80" s="430" customFormat="1" ht="105" outlineLevel="3" x14ac:dyDescent="0.2">
      <c r="B37" s="431"/>
      <c r="C37" s="432"/>
      <c r="D37" s="433" t="s">
        <v>143</v>
      </c>
      <c r="E37" s="333" t="s">
        <v>63</v>
      </c>
      <c r="F37" s="334">
        <v>245.82</v>
      </c>
      <c r="G37" s="434">
        <v>4425.846662128356</v>
      </c>
      <c r="H37" s="435">
        <f>F37*G37</f>
        <v>1087961.6264843924</v>
      </c>
      <c r="I37" s="333"/>
      <c r="J37" s="334"/>
      <c r="K37" s="434"/>
      <c r="L37" s="435"/>
      <c r="M37" s="333" t="s">
        <v>63</v>
      </c>
      <c r="N37" s="334">
        <v>245.82</v>
      </c>
      <c r="O37" s="434">
        <v>4425.846662128356</v>
      </c>
      <c r="P37" s="435">
        <f>N37*O37</f>
        <v>1087961.6264843924</v>
      </c>
      <c r="Q37" s="336">
        <f>+T37+V37+X37+Z37+AB37+AD37+AF37+AH37+AJ37+AL37+AN37+AP37+AR37+AT37+AV37</f>
        <v>245.82</v>
      </c>
      <c r="R37" s="436">
        <f>$G37*Q37</f>
        <v>1087961.6264843924</v>
      </c>
      <c r="S37" s="437">
        <f t="shared" si="3"/>
        <v>1</v>
      </c>
      <c r="T37" s="338"/>
      <c r="U37" s="436">
        <f>$G37*T37</f>
        <v>0</v>
      </c>
      <c r="V37" s="338"/>
      <c r="W37" s="435">
        <f>$G37*V37</f>
        <v>0</v>
      </c>
      <c r="X37" s="336"/>
      <c r="Y37" s="435">
        <f>$G37*X37</f>
        <v>0</v>
      </c>
      <c r="Z37" s="336"/>
      <c r="AA37" s="435">
        <f>$G37*Z37</f>
        <v>0</v>
      </c>
      <c r="AB37" s="336">
        <v>31.4</v>
      </c>
      <c r="AC37" s="435">
        <f>$G37*AB37</f>
        <v>138971.58519083037</v>
      </c>
      <c r="AD37" s="438"/>
      <c r="AE37" s="435">
        <f>$G37*AD37</f>
        <v>0</v>
      </c>
      <c r="AF37" s="336">
        <v>121.04</v>
      </c>
      <c r="AG37" s="435">
        <f>$G37*AF37</f>
        <v>535704.47998401627</v>
      </c>
      <c r="AH37" s="336"/>
      <c r="AI37" s="435">
        <f>$G37*AH37</f>
        <v>0</v>
      </c>
      <c r="AJ37" s="336"/>
      <c r="AK37" s="435">
        <f>$G37*AJ37</f>
        <v>0</v>
      </c>
      <c r="AL37" s="336"/>
      <c r="AM37" s="435">
        <f>$G37*AL37</f>
        <v>0</v>
      </c>
      <c r="AN37" s="336"/>
      <c r="AO37" s="436">
        <f>$G37*AN37</f>
        <v>0</v>
      </c>
      <c r="AP37" s="439">
        <v>88.7</v>
      </c>
      <c r="AQ37" s="440">
        <f>$G37*AP37</f>
        <v>392572.5989307852</v>
      </c>
      <c r="AR37" s="439">
        <v>4.6800000000000104</v>
      </c>
      <c r="AS37" s="440">
        <f>$G37*AR37</f>
        <v>20712.962378760752</v>
      </c>
      <c r="AT37" s="439"/>
      <c r="AU37" s="440">
        <f>$G37*AT37</f>
        <v>0</v>
      </c>
      <c r="AV37" s="439"/>
      <c r="AW37" s="440">
        <f>$G37*AV37</f>
        <v>0</v>
      </c>
      <c r="AX37" s="439"/>
      <c r="AY37" s="440">
        <f>$G37*AX37</f>
        <v>0</v>
      </c>
      <c r="AZ37" s="439"/>
      <c r="BA37" s="440">
        <f>$G37*AZ37</f>
        <v>0</v>
      </c>
      <c r="BB37" s="439"/>
      <c r="BC37" s="440">
        <f>$G37*BB37</f>
        <v>0</v>
      </c>
      <c r="BD37" s="439"/>
      <c r="BE37" s="440">
        <f>$G37*BD37</f>
        <v>0</v>
      </c>
      <c r="BF37" s="439"/>
      <c r="BG37" s="440">
        <f>$G37*BF37</f>
        <v>0</v>
      </c>
      <c r="BH37" s="439"/>
      <c r="BI37" s="440">
        <f>$G37*BH37</f>
        <v>0</v>
      </c>
      <c r="BJ37" s="439"/>
      <c r="BK37" s="440">
        <f>$G37*BJ37</f>
        <v>0</v>
      </c>
      <c r="BL37" s="439"/>
      <c r="BM37" s="440">
        <f>$G37*BL37</f>
        <v>0</v>
      </c>
      <c r="BN37" s="439"/>
      <c r="BO37" s="440">
        <f>$G37*BN37</f>
        <v>0</v>
      </c>
      <c r="BP37" s="439"/>
      <c r="BQ37" s="440">
        <f>$G37*BP37</f>
        <v>0</v>
      </c>
      <c r="BR37" s="390"/>
      <c r="BS37" s="441">
        <f>$G37*BR37</f>
        <v>0</v>
      </c>
      <c r="BT37" s="442">
        <f t="shared" si="4"/>
        <v>0</v>
      </c>
      <c r="BU37" s="336">
        <f>Q37+BR37</f>
        <v>245.82</v>
      </c>
      <c r="BV37" s="435">
        <f>$G37*BU37</f>
        <v>1087961.6264843924</v>
      </c>
      <c r="BW37" s="437">
        <f t="shared" si="5"/>
        <v>1</v>
      </c>
      <c r="BX37" s="336">
        <f>F37-BU37</f>
        <v>0</v>
      </c>
      <c r="BY37" s="435">
        <f>$G37*BX37</f>
        <v>0</v>
      </c>
      <c r="CB37" s="443"/>
    </row>
    <row r="38" spans="2:80" s="354" customFormat="1" ht="19.5" customHeight="1" outlineLevel="2" x14ac:dyDescent="0.25">
      <c r="B38" s="1133" t="s">
        <v>139</v>
      </c>
      <c r="C38" s="1134"/>
      <c r="D38" s="345" t="s">
        <v>253</v>
      </c>
      <c r="E38" s="346"/>
      <c r="F38" s="347"/>
      <c r="G38" s="348"/>
      <c r="H38" s="349">
        <f>SUM(H39)</f>
        <v>568966.81500000006</v>
      </c>
      <c r="I38" s="346"/>
      <c r="J38" s="347"/>
      <c r="K38" s="348"/>
      <c r="L38" s="349">
        <f>SUM(L39)</f>
        <v>0</v>
      </c>
      <c r="M38" s="346"/>
      <c r="N38" s="347"/>
      <c r="O38" s="348"/>
      <c r="P38" s="349">
        <f>SUM(P39)</f>
        <v>568966.81500000006</v>
      </c>
      <c r="Q38" s="350"/>
      <c r="R38" s="350">
        <f>SUM(R39)</f>
        <v>568966.81500000006</v>
      </c>
      <c r="S38" s="351">
        <f t="shared" si="3"/>
        <v>1</v>
      </c>
      <c r="T38" s="352"/>
      <c r="U38" s="349">
        <f>SUM(U39)</f>
        <v>126437.07</v>
      </c>
      <c r="V38" s="353"/>
      <c r="W38" s="349">
        <f>SUM(W39)</f>
        <v>0</v>
      </c>
      <c r="X38" s="353"/>
      <c r="Y38" s="349">
        <f>SUM(Y39)</f>
        <v>126437.07</v>
      </c>
      <c r="Z38" s="353"/>
      <c r="AA38" s="349">
        <f>SUM(AA39)</f>
        <v>126437.07</v>
      </c>
      <c r="AB38" s="353"/>
      <c r="AC38" s="349">
        <f>SUM(AC39)</f>
        <v>126437.07</v>
      </c>
      <c r="AD38" s="352"/>
      <c r="AE38" s="349">
        <f>SUM(AE39)</f>
        <v>0</v>
      </c>
      <c r="AF38" s="353"/>
      <c r="AG38" s="349">
        <f>SUM(AG39)</f>
        <v>0</v>
      </c>
      <c r="AH38" s="353"/>
      <c r="AI38" s="349">
        <f>SUM(AI39)</f>
        <v>0</v>
      </c>
      <c r="AJ38" s="353"/>
      <c r="AK38" s="349">
        <f>SUM(AK39)</f>
        <v>0</v>
      </c>
      <c r="AL38" s="353"/>
      <c r="AM38" s="349">
        <f>SUM(AM39)</f>
        <v>0</v>
      </c>
      <c r="AN38" s="353"/>
      <c r="AO38" s="350">
        <f>SUM(AO39)</f>
        <v>0</v>
      </c>
      <c r="AP38" s="425"/>
      <c r="AQ38" s="350">
        <f>SUM(AQ39)</f>
        <v>0</v>
      </c>
      <c r="AR38" s="425"/>
      <c r="AS38" s="350">
        <f>SUM(AS39)</f>
        <v>0</v>
      </c>
      <c r="AT38" s="425"/>
      <c r="AU38" s="350">
        <f>SUM(AU39)</f>
        <v>0</v>
      </c>
      <c r="AV38" s="425"/>
      <c r="AW38" s="350">
        <f>SUM(AW39)</f>
        <v>0</v>
      </c>
      <c r="AX38" s="425"/>
      <c r="AY38" s="350">
        <f>SUM(AY39)</f>
        <v>0</v>
      </c>
      <c r="AZ38" s="425"/>
      <c r="BA38" s="350">
        <f>SUM(BA39)</f>
        <v>63218.535000000003</v>
      </c>
      <c r="BB38" s="425"/>
      <c r="BC38" s="350">
        <f>SUM(BC39)</f>
        <v>0</v>
      </c>
      <c r="BD38" s="425"/>
      <c r="BE38" s="350">
        <f>SUM(BE39)</f>
        <v>0</v>
      </c>
      <c r="BF38" s="425"/>
      <c r="BG38" s="350">
        <f>SUM(BG39)</f>
        <v>0</v>
      </c>
      <c r="BH38" s="425"/>
      <c r="BI38" s="350">
        <f>SUM(BI39)</f>
        <v>0</v>
      </c>
      <c r="BJ38" s="425"/>
      <c r="BK38" s="350">
        <f>SUM(BK39)</f>
        <v>0</v>
      </c>
      <c r="BL38" s="425"/>
      <c r="BM38" s="350">
        <f>SUM(BM39)</f>
        <v>0</v>
      </c>
      <c r="BN38" s="425"/>
      <c r="BO38" s="350">
        <f>SUM(BO39)</f>
        <v>0</v>
      </c>
      <c r="BP38" s="425"/>
      <c r="BQ38" s="350">
        <f>SUM(BQ39)</f>
        <v>0</v>
      </c>
      <c r="BR38" s="388"/>
      <c r="BS38" s="389">
        <f>SUM(BS39)</f>
        <v>0</v>
      </c>
      <c r="BT38" s="379">
        <f t="shared" si="4"/>
        <v>0</v>
      </c>
      <c r="BU38" s="353"/>
      <c r="BV38" s="349">
        <f>SUM(BV39)</f>
        <v>568966.81500000006</v>
      </c>
      <c r="BW38" s="351">
        <f t="shared" si="5"/>
        <v>1</v>
      </c>
      <c r="BX38" s="353"/>
      <c r="BY38" s="349">
        <f>SUM(BY39)</f>
        <v>0</v>
      </c>
      <c r="CB38" s="355"/>
    </row>
    <row r="39" spans="2:80" s="339" customFormat="1" ht="150" outlineLevel="3" x14ac:dyDescent="0.2">
      <c r="B39" s="330"/>
      <c r="C39" s="331"/>
      <c r="D39" s="332" t="s">
        <v>130</v>
      </c>
      <c r="E39" s="333" t="s">
        <v>131</v>
      </c>
      <c r="F39" s="334">
        <v>4.5</v>
      </c>
      <c r="G39" s="335">
        <v>126437.07</v>
      </c>
      <c r="H39" s="257">
        <f>F39*G39</f>
        <v>568966.81500000006</v>
      </c>
      <c r="I39" s="333"/>
      <c r="J39" s="334"/>
      <c r="K39" s="335"/>
      <c r="L39" s="257"/>
      <c r="M39" s="333" t="s">
        <v>131</v>
      </c>
      <c r="N39" s="334">
        <v>4.5</v>
      </c>
      <c r="O39" s="335">
        <v>126437.07</v>
      </c>
      <c r="P39" s="257">
        <f>N39*O39</f>
        <v>568966.81500000006</v>
      </c>
      <c r="Q39" s="336">
        <f>+T39+V39+X39+Z39+AB39+AD39+AF39+AH39+AJ39+AL39+AN39+AP39+AR39+AT39+AV39+AZ39+BB39+BD39+BF39+BH39+BJ39+BL39+BN39+BP39</f>
        <v>4.5</v>
      </c>
      <c r="R39" s="261">
        <f>$G39*Q39</f>
        <v>568966.81500000006</v>
      </c>
      <c r="S39" s="337">
        <f t="shared" si="3"/>
        <v>1</v>
      </c>
      <c r="T39" s="338">
        <v>1</v>
      </c>
      <c r="U39" s="257">
        <f>$G39*T39</f>
        <v>126437.07</v>
      </c>
      <c r="V39" s="336">
        <v>0</v>
      </c>
      <c r="W39" s="257">
        <f>$G39*V39</f>
        <v>0</v>
      </c>
      <c r="X39" s="281">
        <v>1</v>
      </c>
      <c r="Y39" s="257">
        <f>$G39*X39</f>
        <v>126437.07</v>
      </c>
      <c r="Z39" s="336">
        <v>1</v>
      </c>
      <c r="AA39" s="257">
        <f>$G39*Z39</f>
        <v>126437.07</v>
      </c>
      <c r="AB39" s="336">
        <v>1</v>
      </c>
      <c r="AC39" s="257">
        <f>$G39*AB39</f>
        <v>126437.07</v>
      </c>
      <c r="AD39" s="281"/>
      <c r="AE39" s="257">
        <f>$G39*AD39</f>
        <v>0</v>
      </c>
      <c r="AF39" s="336"/>
      <c r="AG39" s="257">
        <f>$G39*AF39</f>
        <v>0</v>
      </c>
      <c r="AH39" s="336"/>
      <c r="AI39" s="257">
        <f>$G39*AH39</f>
        <v>0</v>
      </c>
      <c r="AJ39" s="336"/>
      <c r="AK39" s="257">
        <f>$G39*AJ39</f>
        <v>0</v>
      </c>
      <c r="AL39" s="336"/>
      <c r="AM39" s="257">
        <f>$G39*AL39</f>
        <v>0</v>
      </c>
      <c r="AN39" s="336"/>
      <c r="AO39" s="261">
        <f>$G39*AN39</f>
        <v>0</v>
      </c>
      <c r="AP39" s="426"/>
      <c r="AQ39" s="406">
        <f>$G39*AP39</f>
        <v>0</v>
      </c>
      <c r="AR39" s="426"/>
      <c r="AS39" s="406">
        <f>$G39*AR39</f>
        <v>0</v>
      </c>
      <c r="AT39" s="426"/>
      <c r="AU39" s="406">
        <f>$G39*AT39</f>
        <v>0</v>
      </c>
      <c r="AV39" s="426"/>
      <c r="AW39" s="406">
        <f>$G39*AV39</f>
        <v>0</v>
      </c>
      <c r="AX39" s="426"/>
      <c r="AY39" s="406">
        <f>$G39*AX39</f>
        <v>0</v>
      </c>
      <c r="AZ39" s="426">
        <v>0.5</v>
      </c>
      <c r="BA39" s="406">
        <f>$G39*AZ39</f>
        <v>63218.535000000003</v>
      </c>
      <c r="BB39" s="426"/>
      <c r="BC39" s="406">
        <f>$G39*BB39</f>
        <v>0</v>
      </c>
      <c r="BD39" s="426"/>
      <c r="BE39" s="406">
        <f>$G39*BD39</f>
        <v>0</v>
      </c>
      <c r="BF39" s="426"/>
      <c r="BG39" s="406">
        <f>$G39*BF39</f>
        <v>0</v>
      </c>
      <c r="BH39" s="426"/>
      <c r="BI39" s="406">
        <f>$G39*BH39</f>
        <v>0</v>
      </c>
      <c r="BJ39" s="426"/>
      <c r="BK39" s="406">
        <f>$G39*BJ39</f>
        <v>0</v>
      </c>
      <c r="BL39" s="426"/>
      <c r="BM39" s="406">
        <f>$G39*BL39</f>
        <v>0</v>
      </c>
      <c r="BN39" s="426"/>
      <c r="BO39" s="406">
        <f>$G39*BN39</f>
        <v>0</v>
      </c>
      <c r="BP39" s="426"/>
      <c r="BQ39" s="406">
        <f>$G39*BP39</f>
        <v>0</v>
      </c>
      <c r="BR39" s="390"/>
      <c r="BS39" s="391">
        <f>$G39*BR39</f>
        <v>0</v>
      </c>
      <c r="BT39" s="380">
        <f t="shared" si="4"/>
        <v>0</v>
      </c>
      <c r="BU39" s="336">
        <f>Q39+BR39</f>
        <v>4.5</v>
      </c>
      <c r="BV39" s="257">
        <f>$G39*BU39</f>
        <v>568966.81500000006</v>
      </c>
      <c r="BW39" s="337">
        <f t="shared" si="5"/>
        <v>1</v>
      </c>
      <c r="BX39" s="336">
        <f>F39-BU39</f>
        <v>0</v>
      </c>
      <c r="BY39" s="257">
        <f>$G39*BX39</f>
        <v>0</v>
      </c>
    </row>
    <row r="40" spans="2:80" s="354" customFormat="1" ht="15" customHeight="1" outlineLevel="1" x14ac:dyDescent="0.25">
      <c r="B40" s="1135" t="s">
        <v>146</v>
      </c>
      <c r="C40" s="1136"/>
      <c r="D40" s="356" t="s">
        <v>185</v>
      </c>
      <c r="E40" s="357"/>
      <c r="F40" s="358"/>
      <c r="G40" s="359"/>
      <c r="H40" s="360">
        <f>SUM(H41,H43,H58,H60,H86)</f>
        <v>78499028.754900008</v>
      </c>
      <c r="I40" s="357"/>
      <c r="J40" s="358"/>
      <c r="K40" s="359"/>
      <c r="L40" s="360">
        <f>SUM(L41,L43,L58,L60,L86)</f>
        <v>0</v>
      </c>
      <c r="M40" s="357"/>
      <c r="N40" s="358"/>
      <c r="O40" s="359"/>
      <c r="P40" s="360">
        <f>SUM(P41,P43,P58,P60,P86)</f>
        <v>78499028.754900008</v>
      </c>
      <c r="Q40" s="361"/>
      <c r="R40" s="360">
        <f>SUM(R41,R43,R58,R60,R86)</f>
        <v>56248858.504309043</v>
      </c>
      <c r="S40" s="363">
        <f t="shared" si="3"/>
        <v>0.716554833817583</v>
      </c>
      <c r="T40" s="364"/>
      <c r="U40" s="360">
        <f>SUM(U41,U43,U58,U60,U86)</f>
        <v>0</v>
      </c>
      <c r="V40" s="365"/>
      <c r="W40" s="360">
        <f>SUM(W41,W43,W58,W60,W86)</f>
        <v>0</v>
      </c>
      <c r="X40" s="365"/>
      <c r="Y40" s="360">
        <f>SUM(Y41,Y43,Y58,Y60,Y86)</f>
        <v>0</v>
      </c>
      <c r="Z40" s="365"/>
      <c r="AA40" s="360">
        <f>SUM(AA41,AA43,AA58,AA60,AA86,)</f>
        <v>2120885.4815475815</v>
      </c>
      <c r="AB40" s="365"/>
      <c r="AC40" s="360">
        <f>SUM(AC41,AC43,AC58,AC60,AC86,)</f>
        <v>748760.5513714687</v>
      </c>
      <c r="AD40" s="364"/>
      <c r="AE40" s="360">
        <f>SUM(AE41,AE43,AE58,AE60,AE86,)</f>
        <v>2672018.5330716418</v>
      </c>
      <c r="AF40" s="365"/>
      <c r="AG40" s="360">
        <f>SUM(AG41,AG43,AG58,AG60,AG86,)</f>
        <v>372094.9762851852</v>
      </c>
      <c r="AH40" s="365"/>
      <c r="AI40" s="360">
        <f>SUM(AI41,AI43,AI58,AI60,AI86,)</f>
        <v>5669958.6347824559</v>
      </c>
      <c r="AJ40" s="365"/>
      <c r="AK40" s="360">
        <f>SUM(AK41,AK43,AK58,AK60,AK86,)</f>
        <v>2819471.817311666</v>
      </c>
      <c r="AL40" s="365"/>
      <c r="AM40" s="360">
        <f>SUM(AM41,AM43,AM58,AM60,AM86,)</f>
        <v>2392237.8450782844</v>
      </c>
      <c r="AN40" s="365"/>
      <c r="AO40" s="362">
        <f>SUM(AO41,AO43,AO58,AO60,AO86,)</f>
        <v>1011879.4502647922</v>
      </c>
      <c r="AP40" s="427"/>
      <c r="AQ40" s="362">
        <f>SUM(AQ41,AQ43,AQ58,AQ60,AQ86,)</f>
        <v>4338828.0431039138</v>
      </c>
      <c r="AR40" s="427"/>
      <c r="AS40" s="362">
        <f>SUM(AS41,AS43,AS58,AS60,AS86,)</f>
        <v>2897991.4382591429</v>
      </c>
      <c r="AT40" s="427"/>
      <c r="AU40" s="362">
        <f>SUM(AU41,AU43,AU58,AU60,AU86,)</f>
        <v>2983166.8066825191</v>
      </c>
      <c r="AV40" s="427"/>
      <c r="AW40" s="362">
        <f>SUM(AW41,AW43,AW58,AW60,AW86,)</f>
        <v>3570457.6438580416</v>
      </c>
      <c r="AX40" s="427"/>
      <c r="AY40" s="362">
        <f>SUM(AY41,AY43,AY58,AY60,AY86,)</f>
        <v>4215883.4645460965</v>
      </c>
      <c r="AZ40" s="427"/>
      <c r="BA40" s="362">
        <f>SUM(BA41,BA43,BA58,BA60,BA86,)</f>
        <v>3633762.0691820984</v>
      </c>
      <c r="BB40" s="427"/>
      <c r="BC40" s="362">
        <f>SUM(BC41,BC43,BC58,BC60,BC86,)</f>
        <v>3888308.6964128674</v>
      </c>
      <c r="BD40" s="427"/>
      <c r="BE40" s="362">
        <f>SUM(BE41,BE43,BE58,BE60,BE86,)</f>
        <v>614600.87229811423</v>
      </c>
      <c r="BF40" s="427"/>
      <c r="BG40" s="362">
        <f>SUM(BG41,BG43,BG58,BG60,BG86,)</f>
        <v>4614117.6027627606</v>
      </c>
      <c r="BH40" s="427"/>
      <c r="BI40" s="362">
        <f>SUM(BI41,BI43,BI58,BI60,BI86,)</f>
        <v>3537625.874451329</v>
      </c>
      <c r="BJ40" s="427"/>
      <c r="BK40" s="362">
        <f>SUM(BK41,BK43,BK58,BK60,BK86,)</f>
        <v>4146808.703039079</v>
      </c>
      <c r="BL40" s="427"/>
      <c r="BM40" s="362">
        <f>SUM(BM41,BM43,BM58,BM60,BM86,)</f>
        <v>0</v>
      </c>
      <c r="BN40" s="427"/>
      <c r="BO40" s="362">
        <f>SUM(BO41,BO43,BO58,BO60,BO86,)</f>
        <v>0</v>
      </c>
      <c r="BP40" s="427"/>
      <c r="BQ40" s="362">
        <f>SUM(BQ41,BQ43,BQ58,BQ60,BQ86,)</f>
        <v>0</v>
      </c>
      <c r="BR40" s="392"/>
      <c r="BS40" s="393">
        <f>SUM(BS41,BS43,BS58,BS60,BS86)</f>
        <v>6040257.2573456401</v>
      </c>
      <c r="BT40" s="381">
        <f t="shared" si="4"/>
        <v>7.6946904352222317E-2</v>
      </c>
      <c r="BU40" s="365"/>
      <c r="BV40" s="360">
        <f>SUM(BV41,BV43,BV58,BV60,BV86)</f>
        <v>62289115.759654686</v>
      </c>
      <c r="BW40" s="363">
        <f t="shared" si="5"/>
        <v>0.79350173814432734</v>
      </c>
      <c r="BX40" s="365"/>
      <c r="BY40" s="360">
        <f>SUM(BY41,BY43,BY58,BY60,BY86)</f>
        <v>16209912.995245323</v>
      </c>
      <c r="CB40" s="355"/>
    </row>
    <row r="41" spans="2:80" s="354" customFormat="1" ht="15" customHeight="1" outlineLevel="2" x14ac:dyDescent="0.25">
      <c r="B41" s="1137" t="s">
        <v>147</v>
      </c>
      <c r="C41" s="1138"/>
      <c r="D41" s="345" t="s">
        <v>148</v>
      </c>
      <c r="E41" s="346"/>
      <c r="F41" s="347"/>
      <c r="G41" s="348"/>
      <c r="H41" s="349">
        <f>SUM(H42:H42)</f>
        <v>1580463.375</v>
      </c>
      <c r="I41" s="346"/>
      <c r="J41" s="347"/>
      <c r="K41" s="348"/>
      <c r="L41" s="349">
        <f>SUM(L42:L42)</f>
        <v>0</v>
      </c>
      <c r="M41" s="346"/>
      <c r="N41" s="347"/>
      <c r="O41" s="348"/>
      <c r="P41" s="349">
        <f>SUM(P42:P42)</f>
        <v>1580463.375</v>
      </c>
      <c r="Q41" s="350"/>
      <c r="R41" s="349">
        <f>SUM(R42:R42)</f>
        <v>1201152.165</v>
      </c>
      <c r="S41" s="351">
        <f t="shared" si="3"/>
        <v>0.76</v>
      </c>
      <c r="T41" s="352"/>
      <c r="U41" s="349">
        <f>SUM(U42:U42)</f>
        <v>0</v>
      </c>
      <c r="V41" s="353"/>
      <c r="W41" s="349">
        <f>SUM(W42:W42)</f>
        <v>0</v>
      </c>
      <c r="X41" s="353"/>
      <c r="Y41" s="349">
        <f>SUM(Y42:Y42)</f>
        <v>0</v>
      </c>
      <c r="Z41" s="353"/>
      <c r="AA41" s="349">
        <f>SUM(AA42:AA42)</f>
        <v>0</v>
      </c>
      <c r="AB41" s="353"/>
      <c r="AC41" s="349">
        <f>SUM(AC42:AC42)</f>
        <v>0</v>
      </c>
      <c r="AD41" s="352"/>
      <c r="AE41" s="349">
        <f>SUM(AE42:AE42)</f>
        <v>0</v>
      </c>
      <c r="AF41" s="353"/>
      <c r="AG41" s="349">
        <f>SUM(AG42:AG42)</f>
        <v>126437.07</v>
      </c>
      <c r="AH41" s="353"/>
      <c r="AI41" s="349">
        <f>SUM(AI42:AI42)</f>
        <v>0</v>
      </c>
      <c r="AJ41" s="353"/>
      <c r="AK41" s="349">
        <f>SUM(AK42:AK42)</f>
        <v>126437.07</v>
      </c>
      <c r="AL41" s="353"/>
      <c r="AM41" s="349">
        <f>SUM(AM42:AM42)</f>
        <v>0</v>
      </c>
      <c r="AN41" s="353"/>
      <c r="AO41" s="350">
        <f>SUM(AO42:AO42)</f>
        <v>126437.07</v>
      </c>
      <c r="AP41" s="425"/>
      <c r="AQ41" s="350">
        <f>SUM(AQ42:AQ42)</f>
        <v>0</v>
      </c>
      <c r="AR41" s="425"/>
      <c r="AS41" s="350">
        <f>SUM(AS42:AS42)</f>
        <v>126437.07</v>
      </c>
      <c r="AT41" s="425"/>
      <c r="AU41" s="350">
        <f>SUM(AU42:AU42)</f>
        <v>0</v>
      </c>
      <c r="AV41" s="425"/>
      <c r="AW41" s="350">
        <f>SUM(AW42:AW42)</f>
        <v>126437.07</v>
      </c>
      <c r="AX41" s="425"/>
      <c r="AY41" s="350">
        <f>SUM(AY42:AY42)</f>
        <v>0</v>
      </c>
      <c r="AZ41" s="425"/>
      <c r="BA41" s="350">
        <f>SUM(BA42:BA42)</f>
        <v>189655.60500000001</v>
      </c>
      <c r="BB41" s="425"/>
      <c r="BC41" s="350">
        <f>SUM(BC42:BC42)</f>
        <v>0</v>
      </c>
      <c r="BD41" s="425"/>
      <c r="BE41" s="350">
        <f>SUM(BE42:BE42)</f>
        <v>126437.07</v>
      </c>
      <c r="BF41" s="425"/>
      <c r="BG41" s="350">
        <f>SUM(BG42:BG42)</f>
        <v>126437.07</v>
      </c>
      <c r="BH41" s="425"/>
      <c r="BI41" s="350">
        <f>SUM(BI42:BI42)</f>
        <v>0</v>
      </c>
      <c r="BJ41" s="425"/>
      <c r="BK41" s="350">
        <f>SUM(BK42:BK42)</f>
        <v>126437.07</v>
      </c>
      <c r="BL41" s="425"/>
      <c r="BM41" s="350">
        <f>SUM(BM42:BM42)</f>
        <v>0</v>
      </c>
      <c r="BN41" s="425"/>
      <c r="BO41" s="350">
        <f>SUM(BO42:BO42)</f>
        <v>0</v>
      </c>
      <c r="BP41" s="425"/>
      <c r="BQ41" s="350">
        <f>SUM(BQ42:BQ42)</f>
        <v>0</v>
      </c>
      <c r="BR41" s="388"/>
      <c r="BS41" s="389">
        <f>SUM(BS42:BS42)</f>
        <v>0</v>
      </c>
      <c r="BT41" s="379">
        <f t="shared" si="4"/>
        <v>0</v>
      </c>
      <c r="BU41" s="353"/>
      <c r="BV41" s="349">
        <f>SUM(BV42:BV42)</f>
        <v>1201152.165</v>
      </c>
      <c r="BW41" s="351">
        <f t="shared" si="5"/>
        <v>0.76</v>
      </c>
      <c r="BX41" s="353"/>
      <c r="BY41" s="349">
        <f>SUM(BY42:BY42)</f>
        <v>379311.21</v>
      </c>
      <c r="CB41" s="355"/>
    </row>
    <row r="42" spans="2:80" s="430" customFormat="1" ht="150" outlineLevel="3" x14ac:dyDescent="0.2">
      <c r="B42" s="431"/>
      <c r="C42" s="444"/>
      <c r="D42" s="433" t="s">
        <v>130</v>
      </c>
      <c r="E42" s="333" t="s">
        <v>131</v>
      </c>
      <c r="F42" s="334">
        <v>12.5</v>
      </c>
      <c r="G42" s="434">
        <v>126437.07</v>
      </c>
      <c r="H42" s="435">
        <f>F42*G42</f>
        <v>1580463.375</v>
      </c>
      <c r="I42" s="333"/>
      <c r="J42" s="334"/>
      <c r="K42" s="434"/>
      <c r="L42" s="435"/>
      <c r="M42" s="333" t="s">
        <v>131</v>
      </c>
      <c r="N42" s="334">
        <v>12.5</v>
      </c>
      <c r="O42" s="434">
        <v>126437.07</v>
      </c>
      <c r="P42" s="435">
        <f>N42*O42</f>
        <v>1580463.375</v>
      </c>
      <c r="Q42" s="336">
        <f>+T42+V42+X42+Z42+AB42+AD42+AF42+AH42+AJ42+AL42+AN42+AP42+AR42+AT42+AV42+AZ42+BB42+BD42+BF42+BH42+BJ42+BL42+BN42+BP42</f>
        <v>9.5</v>
      </c>
      <c r="R42" s="435">
        <f>$G42*Q42</f>
        <v>1201152.165</v>
      </c>
      <c r="S42" s="437">
        <f t="shared" si="3"/>
        <v>0.76</v>
      </c>
      <c r="T42" s="338">
        <v>0</v>
      </c>
      <c r="U42" s="435">
        <f>$G42*T42</f>
        <v>0</v>
      </c>
      <c r="V42" s="336">
        <v>0</v>
      </c>
      <c r="W42" s="435">
        <f>$G42*V42</f>
        <v>0</v>
      </c>
      <c r="X42" s="336">
        <v>0</v>
      </c>
      <c r="Y42" s="435">
        <f>$G42*X42</f>
        <v>0</v>
      </c>
      <c r="Z42" s="336">
        <v>0</v>
      </c>
      <c r="AA42" s="435">
        <f>$G42*Z42</f>
        <v>0</v>
      </c>
      <c r="AB42" s="336">
        <v>0</v>
      </c>
      <c r="AC42" s="435">
        <f>$G42*AB42</f>
        <v>0</v>
      </c>
      <c r="AD42" s="438"/>
      <c r="AE42" s="435">
        <f>$G42*AD42</f>
        <v>0</v>
      </c>
      <c r="AF42" s="336">
        <v>1</v>
      </c>
      <c r="AG42" s="435">
        <f>$G42*AF42</f>
        <v>126437.07</v>
      </c>
      <c r="AH42" s="336"/>
      <c r="AI42" s="435">
        <f>$G42*AH42</f>
        <v>0</v>
      </c>
      <c r="AJ42" s="336">
        <v>1</v>
      </c>
      <c r="AK42" s="435">
        <f>$G42*AJ42</f>
        <v>126437.07</v>
      </c>
      <c r="AL42" s="336"/>
      <c r="AM42" s="435">
        <f>$G42*AL42</f>
        <v>0</v>
      </c>
      <c r="AN42" s="336">
        <v>1</v>
      </c>
      <c r="AO42" s="436">
        <f>$G42*AN42</f>
        <v>126437.07</v>
      </c>
      <c r="AP42" s="439"/>
      <c r="AQ42" s="440">
        <f>$G42*AP42</f>
        <v>0</v>
      </c>
      <c r="AR42" s="439">
        <v>1</v>
      </c>
      <c r="AS42" s="440">
        <f>$G42*AR42</f>
        <v>126437.07</v>
      </c>
      <c r="AT42" s="439"/>
      <c r="AU42" s="440">
        <f>$G42*AT42</f>
        <v>0</v>
      </c>
      <c r="AV42" s="439">
        <v>1</v>
      </c>
      <c r="AW42" s="440">
        <f>$G42*AV42</f>
        <v>126437.07</v>
      </c>
      <c r="AX42" s="439"/>
      <c r="AY42" s="440">
        <f>$G42*AX42</f>
        <v>0</v>
      </c>
      <c r="AZ42" s="439">
        <v>1.5</v>
      </c>
      <c r="BA42" s="440">
        <f>$G42*AZ42</f>
        <v>189655.60500000001</v>
      </c>
      <c r="BB42" s="439"/>
      <c r="BC42" s="440">
        <f>$G42*BB42</f>
        <v>0</v>
      </c>
      <c r="BD42" s="439">
        <v>1</v>
      </c>
      <c r="BE42" s="440">
        <f>$G42*BD42</f>
        <v>126437.07</v>
      </c>
      <c r="BF42" s="439">
        <v>1</v>
      </c>
      <c r="BG42" s="440">
        <f>$G42*BF42</f>
        <v>126437.07</v>
      </c>
      <c r="BH42" s="439"/>
      <c r="BI42" s="440">
        <f>$G42*BH42</f>
        <v>0</v>
      </c>
      <c r="BJ42" s="439">
        <v>1</v>
      </c>
      <c r="BK42" s="440">
        <f>$G42*BJ42</f>
        <v>126437.07</v>
      </c>
      <c r="BL42" s="439"/>
      <c r="BM42" s="440">
        <f>$G42*BL42</f>
        <v>0</v>
      </c>
      <c r="BN42" s="439"/>
      <c r="BO42" s="440">
        <f>$G42*BN42</f>
        <v>0</v>
      </c>
      <c r="BP42" s="439"/>
      <c r="BQ42" s="440">
        <f>$G42*BP42</f>
        <v>0</v>
      </c>
      <c r="BR42" s="390"/>
      <c r="BS42" s="441">
        <f>$G42*BR42</f>
        <v>0</v>
      </c>
      <c r="BT42" s="442">
        <f t="shared" si="4"/>
        <v>0</v>
      </c>
      <c r="BU42" s="336">
        <f>Q42+BR42</f>
        <v>9.5</v>
      </c>
      <c r="BV42" s="435">
        <f>$G42*BU42</f>
        <v>1201152.165</v>
      </c>
      <c r="BW42" s="437">
        <f t="shared" si="5"/>
        <v>0.76</v>
      </c>
      <c r="BX42" s="336">
        <f>F42-BU42</f>
        <v>3</v>
      </c>
      <c r="BY42" s="435">
        <f>$G42*BX42</f>
        <v>379311.21</v>
      </c>
    </row>
    <row r="43" spans="2:80" s="354" customFormat="1" ht="15" customHeight="1" outlineLevel="2" x14ac:dyDescent="0.25">
      <c r="B43" s="1137" t="s">
        <v>149</v>
      </c>
      <c r="C43" s="1138"/>
      <c r="D43" s="345" t="s">
        <v>150</v>
      </c>
      <c r="E43" s="346"/>
      <c r="F43" s="347"/>
      <c r="G43" s="348"/>
      <c r="H43" s="349">
        <f>SUM(H44:H57)</f>
        <v>6392381.3899000008</v>
      </c>
      <c r="I43" s="346"/>
      <c r="J43" s="347"/>
      <c r="K43" s="348"/>
      <c r="L43" s="349">
        <f>SUM(L44:L57)</f>
        <v>0</v>
      </c>
      <c r="M43" s="346"/>
      <c r="N43" s="347"/>
      <c r="O43" s="348"/>
      <c r="P43" s="349">
        <f>SUM(P44:P57)</f>
        <v>6392381.3899000008</v>
      </c>
      <c r="Q43" s="350"/>
      <c r="R43" s="349">
        <f>SUM(R44:R57)</f>
        <v>4997849.5059585283</v>
      </c>
      <c r="S43" s="351">
        <f t="shared" si="3"/>
        <v>0.78184469935651202</v>
      </c>
      <c r="T43" s="352"/>
      <c r="U43" s="349">
        <f>SUM(U44:U57)</f>
        <v>0</v>
      </c>
      <c r="V43" s="353"/>
      <c r="W43" s="349">
        <f>SUM(W44:W57)</f>
        <v>0</v>
      </c>
      <c r="X43" s="353"/>
      <c r="Y43" s="349">
        <f>SUM(Y44:Y57)</f>
        <v>0</v>
      </c>
      <c r="Z43" s="353"/>
      <c r="AA43" s="349">
        <f>SUM(AA44:AA57)</f>
        <v>336428.80440000002</v>
      </c>
      <c r="AB43" s="353"/>
      <c r="AC43" s="349">
        <f>SUM(AC44:AC57)</f>
        <v>207101.41037037037</v>
      </c>
      <c r="AD43" s="352"/>
      <c r="AE43" s="349">
        <f>SUM(AE44:AE57)</f>
        <v>0</v>
      </c>
      <c r="AF43" s="353"/>
      <c r="AG43" s="349">
        <f>SUM(AG44:AG57)</f>
        <v>187657.90628518519</v>
      </c>
      <c r="AH43" s="353"/>
      <c r="AI43" s="349">
        <f>SUM(AI44:AI57)</f>
        <v>224285.86960000001</v>
      </c>
      <c r="AJ43" s="353"/>
      <c r="AK43" s="349">
        <f>SUM(AK44:AK57)</f>
        <v>559939.00297536235</v>
      </c>
      <c r="AL43" s="353"/>
      <c r="AM43" s="349">
        <f>SUM(AM44:AM57)</f>
        <v>0</v>
      </c>
      <c r="AN43" s="353"/>
      <c r="AO43" s="350">
        <f>SUM(AO44:AO57)</f>
        <v>321946.28954500007</v>
      </c>
      <c r="AP43" s="425"/>
      <c r="AQ43" s="350">
        <f>SUM(AQ44:AQ57)</f>
        <v>151765.11494388888</v>
      </c>
      <c r="AR43" s="425"/>
      <c r="AS43" s="350">
        <f>SUM(AS44:AS57)</f>
        <v>405181.56719013117</v>
      </c>
      <c r="AT43" s="425"/>
      <c r="AU43" s="350">
        <f>SUM(AU44:AU57)</f>
        <v>202234.41676397517</v>
      </c>
      <c r="AV43" s="425"/>
      <c r="AW43" s="350">
        <f>SUM(AW44:AW57)</f>
        <v>551704.97600000002</v>
      </c>
      <c r="AX43" s="425"/>
      <c r="AY43" s="350">
        <f>SUM(AY44:AY57)</f>
        <v>341100.91707692301</v>
      </c>
      <c r="AZ43" s="425"/>
      <c r="BA43" s="350">
        <f>SUM(BA44:BA57)</f>
        <v>240679.32334615386</v>
      </c>
      <c r="BB43" s="425"/>
      <c r="BC43" s="350">
        <f>SUM(BC44:BC57)</f>
        <v>135393.66457692307</v>
      </c>
      <c r="BD43" s="425"/>
      <c r="BE43" s="350">
        <f>SUM(BE44:BE57)</f>
        <v>0</v>
      </c>
      <c r="BF43" s="425"/>
      <c r="BG43" s="350">
        <f>SUM(BG44:BG57)</f>
        <v>676750.17949999997</v>
      </c>
      <c r="BH43" s="425"/>
      <c r="BI43" s="350">
        <f>SUM(BI44:BI57)</f>
        <v>202524.47261538461</v>
      </c>
      <c r="BJ43" s="425"/>
      <c r="BK43" s="350">
        <f>SUM(BK44:BK57)</f>
        <v>253155.59076923077</v>
      </c>
      <c r="BL43" s="425"/>
      <c r="BM43" s="350">
        <f>SUM(BM44:BM57)</f>
        <v>0</v>
      </c>
      <c r="BN43" s="425"/>
      <c r="BO43" s="350">
        <f>SUM(BO44:BO57)</f>
        <v>0</v>
      </c>
      <c r="BP43" s="425"/>
      <c r="BQ43" s="350">
        <f>SUM(BQ44:BQ57)</f>
        <v>0</v>
      </c>
      <c r="BR43" s="388"/>
      <c r="BS43" s="389">
        <f>SUM(BS44:BS57)</f>
        <v>322247.17411538458</v>
      </c>
      <c r="BT43" s="379">
        <f t="shared" si="4"/>
        <v>5.0411130760210421E-2</v>
      </c>
      <c r="BU43" s="353"/>
      <c r="BV43" s="349">
        <f>SUM(BV44:BV57)</f>
        <v>5320096.6800739141</v>
      </c>
      <c r="BW43" s="351">
        <f t="shared" si="5"/>
        <v>0.83225583011672255</v>
      </c>
      <c r="BX43" s="353"/>
      <c r="BY43" s="349">
        <f>SUM(BY44:BY57)</f>
        <v>1072284.7098260869</v>
      </c>
      <c r="CB43" s="355"/>
    </row>
    <row r="44" spans="2:80" s="430" customFormat="1" ht="90.75" customHeight="1" outlineLevel="3" x14ac:dyDescent="0.2">
      <c r="B44" s="431"/>
      <c r="C44" s="444"/>
      <c r="D44" s="433" t="s">
        <v>151</v>
      </c>
      <c r="E44" s="333" t="s">
        <v>79</v>
      </c>
      <c r="F44" s="334">
        <v>27</v>
      </c>
      <c r="G44" s="434">
        <v>28035.733700000001</v>
      </c>
      <c r="H44" s="435">
        <f t="shared" ref="H44:H57" si="6">F44*G44</f>
        <v>756964.80989999999</v>
      </c>
      <c r="I44" s="333"/>
      <c r="J44" s="334"/>
      <c r="K44" s="434"/>
      <c r="L44" s="435"/>
      <c r="M44" s="333" t="s">
        <v>79</v>
      </c>
      <c r="N44" s="334">
        <v>27</v>
      </c>
      <c r="O44" s="434">
        <v>28035.733700000001</v>
      </c>
      <c r="P44" s="435">
        <f t="shared" ref="P44:P57" si="7">N44*O44</f>
        <v>756964.80989999999</v>
      </c>
      <c r="Q44" s="336">
        <f>+T44+V44+X44+Z44+AB44+AD44+AF44+AH44+AJ44+AL44+AN44+AP44+AR44+AT44+AV44</f>
        <v>27</v>
      </c>
      <c r="R44" s="435">
        <f>$G44*Q44</f>
        <v>756964.80989999999</v>
      </c>
      <c r="S44" s="437">
        <f t="shared" si="3"/>
        <v>1</v>
      </c>
      <c r="T44" s="338"/>
      <c r="U44" s="435">
        <f>$G44*T44</f>
        <v>0</v>
      </c>
      <c r="V44" s="336"/>
      <c r="W44" s="435">
        <f>$G44*V44</f>
        <v>0</v>
      </c>
      <c r="X44" s="336"/>
      <c r="Y44" s="435">
        <f>$G44*X44</f>
        <v>0</v>
      </c>
      <c r="Z44" s="336">
        <v>12</v>
      </c>
      <c r="AA44" s="435">
        <f t="shared" ref="AA44:AA57" si="8">$G44*Z44</f>
        <v>336428.80440000002</v>
      </c>
      <c r="AB44" s="336"/>
      <c r="AC44" s="435">
        <f t="shared" ref="AC44:AC57" si="9">$G44*AB44</f>
        <v>0</v>
      </c>
      <c r="AD44" s="438"/>
      <c r="AE44" s="435">
        <f>$G44*AD44</f>
        <v>0</v>
      </c>
      <c r="AF44" s="336">
        <v>3</v>
      </c>
      <c r="AG44" s="435">
        <f>$G44*AF44</f>
        <v>84107.201100000006</v>
      </c>
      <c r="AH44" s="336">
        <v>8</v>
      </c>
      <c r="AI44" s="435">
        <f>$G44*AH44</f>
        <v>224285.86960000001</v>
      </c>
      <c r="AJ44" s="336">
        <v>1</v>
      </c>
      <c r="AK44" s="435">
        <f>$G44*AJ44</f>
        <v>28035.733700000001</v>
      </c>
      <c r="AL44" s="336"/>
      <c r="AM44" s="435">
        <f>$G44*AL44</f>
        <v>0</v>
      </c>
      <c r="AN44" s="336">
        <v>2.85</v>
      </c>
      <c r="AO44" s="436">
        <f t="shared" ref="AO44:AO57" si="10">$G44*AN44</f>
        <v>79901.841045000008</v>
      </c>
      <c r="AP44" s="439">
        <v>0.15</v>
      </c>
      <c r="AQ44" s="440">
        <f t="shared" ref="AQ44:AQ57" si="11">$G44*AP44</f>
        <v>4205.3600550000001</v>
      </c>
      <c r="AR44" s="439"/>
      <c r="AS44" s="440">
        <f t="shared" ref="AS44:AS57" si="12">$G44*AR44</f>
        <v>0</v>
      </c>
      <c r="AT44" s="439"/>
      <c r="AU44" s="440">
        <f t="shared" ref="AU44:AU57" si="13">$G44*AT44</f>
        <v>0</v>
      </c>
      <c r="AV44" s="439"/>
      <c r="AW44" s="440">
        <f t="shared" ref="AW44:AW57" si="14">$G44*AV44</f>
        <v>0</v>
      </c>
      <c r="AX44" s="439"/>
      <c r="AY44" s="440">
        <f t="shared" ref="AY44:AY57" si="15">$G44*AX44</f>
        <v>0</v>
      </c>
      <c r="AZ44" s="439"/>
      <c r="BA44" s="440">
        <f t="shared" ref="BA44:BA57" si="16">$G44*AZ44</f>
        <v>0</v>
      </c>
      <c r="BB44" s="439"/>
      <c r="BC44" s="440">
        <f t="shared" ref="BC44:BC57" si="17">$G44*BB44</f>
        <v>0</v>
      </c>
      <c r="BD44" s="439"/>
      <c r="BE44" s="440">
        <f t="shared" ref="BE44:BE57" si="18">$G44*BD44</f>
        <v>0</v>
      </c>
      <c r="BF44" s="439"/>
      <c r="BG44" s="440">
        <f t="shared" ref="BG44:BG57" si="19">$G44*BF44</f>
        <v>0</v>
      </c>
      <c r="BH44" s="439"/>
      <c r="BI44" s="440">
        <f t="shared" ref="BI44:BI57" si="20">$G44*BH44</f>
        <v>0</v>
      </c>
      <c r="BJ44" s="439"/>
      <c r="BK44" s="440">
        <f t="shared" ref="BK44:BK57" si="21">$G44*BJ44</f>
        <v>0</v>
      </c>
      <c r="BL44" s="439"/>
      <c r="BM44" s="440">
        <f t="shared" ref="BM44:BM57" si="22">$G44*BL44</f>
        <v>0</v>
      </c>
      <c r="BN44" s="439"/>
      <c r="BO44" s="440">
        <f t="shared" ref="BO44:BO57" si="23">$G44*BN44</f>
        <v>0</v>
      </c>
      <c r="BP44" s="439"/>
      <c r="BQ44" s="440">
        <f t="shared" ref="BQ44:BQ57" si="24">$G44*BP44</f>
        <v>0</v>
      </c>
      <c r="BR44" s="390"/>
      <c r="BS44" s="441">
        <f t="shared" ref="BS44:BS57" si="25">$G44*BR44</f>
        <v>0</v>
      </c>
      <c r="BT44" s="442">
        <f t="shared" si="4"/>
        <v>0</v>
      </c>
      <c r="BU44" s="336">
        <f t="shared" ref="BU44:BU57" si="26">Q44+BR44</f>
        <v>27</v>
      </c>
      <c r="BV44" s="435">
        <f t="shared" ref="BV44:BV57" si="27">$G44*BU44</f>
        <v>756964.80989999999</v>
      </c>
      <c r="BW44" s="437">
        <f t="shared" si="5"/>
        <v>1</v>
      </c>
      <c r="BX44" s="336">
        <f t="shared" ref="BX44:BX57" si="28">F44-BU44</f>
        <v>0</v>
      </c>
      <c r="BY44" s="435">
        <f t="shared" ref="BY44:BY57" si="29">$G44*BX44</f>
        <v>0</v>
      </c>
    </row>
    <row r="45" spans="2:80" s="430" customFormat="1" ht="90.75" customHeight="1" outlineLevel="3" x14ac:dyDescent="0.2">
      <c r="B45" s="431"/>
      <c r="C45" s="444"/>
      <c r="D45" s="433" t="s">
        <v>152</v>
      </c>
      <c r="E45" s="333" t="s">
        <v>79</v>
      </c>
      <c r="F45" s="334">
        <v>27</v>
      </c>
      <c r="G45" s="434">
        <v>25887.676296296297</v>
      </c>
      <c r="H45" s="435">
        <f t="shared" si="6"/>
        <v>698967.26</v>
      </c>
      <c r="I45" s="333"/>
      <c r="J45" s="334"/>
      <c r="K45" s="434"/>
      <c r="L45" s="435"/>
      <c r="M45" s="333" t="s">
        <v>79</v>
      </c>
      <c r="N45" s="334">
        <v>27</v>
      </c>
      <c r="O45" s="434">
        <v>25887.676296296297</v>
      </c>
      <c r="P45" s="435">
        <f t="shared" si="7"/>
        <v>698967.26</v>
      </c>
      <c r="Q45" s="336">
        <f>+T45+V45+X45+Z45+AB45+AD45+AF45+AH45+AJ45+AL45+AN45+AP45+AR45+AT45+AV45</f>
        <v>27</v>
      </c>
      <c r="R45" s="435">
        <f t="shared" ref="R45:R57" si="30">$G45*Q45</f>
        <v>698967.26</v>
      </c>
      <c r="S45" s="437">
        <f t="shared" si="3"/>
        <v>1</v>
      </c>
      <c r="T45" s="338"/>
      <c r="U45" s="435">
        <f t="shared" ref="U45:U57" si="31">$G45*T45</f>
        <v>0</v>
      </c>
      <c r="V45" s="336"/>
      <c r="W45" s="435">
        <f t="shared" ref="W45:Y57" si="32">$G45*V45</f>
        <v>0</v>
      </c>
      <c r="X45" s="336"/>
      <c r="Y45" s="435">
        <f t="shared" si="32"/>
        <v>0</v>
      </c>
      <c r="Z45" s="336"/>
      <c r="AA45" s="435">
        <f t="shared" si="8"/>
        <v>0</v>
      </c>
      <c r="AB45" s="336">
        <v>8</v>
      </c>
      <c r="AC45" s="435">
        <f t="shared" si="9"/>
        <v>207101.41037037037</v>
      </c>
      <c r="AD45" s="438"/>
      <c r="AE45" s="435">
        <f t="shared" ref="AE45:AE57" si="33">$G45*AD45</f>
        <v>0</v>
      </c>
      <c r="AF45" s="336">
        <v>4</v>
      </c>
      <c r="AG45" s="435">
        <f t="shared" ref="AG45:AG57" si="34">$G45*AF45</f>
        <v>103550.70518518519</v>
      </c>
      <c r="AH45" s="336"/>
      <c r="AI45" s="435">
        <f t="shared" ref="AI45:AI57" si="35">$G45*AH45</f>
        <v>0</v>
      </c>
      <c r="AJ45" s="336">
        <v>9</v>
      </c>
      <c r="AK45" s="435">
        <f t="shared" ref="AK45:AK57" si="36">$G45*AJ45</f>
        <v>232989.08666666667</v>
      </c>
      <c r="AL45" s="336"/>
      <c r="AM45" s="435">
        <f t="shared" ref="AM45:AM57" si="37">$G45*AL45</f>
        <v>0</v>
      </c>
      <c r="AN45" s="336"/>
      <c r="AO45" s="436">
        <f t="shared" si="10"/>
        <v>0</v>
      </c>
      <c r="AP45" s="439">
        <v>5.7</v>
      </c>
      <c r="AQ45" s="440">
        <f t="shared" si="11"/>
        <v>147559.75488888889</v>
      </c>
      <c r="AR45" s="439">
        <v>0.30000000000000071</v>
      </c>
      <c r="AS45" s="440">
        <f t="shared" si="12"/>
        <v>7766.3028888889075</v>
      </c>
      <c r="AT45" s="439"/>
      <c r="AU45" s="440">
        <f t="shared" si="13"/>
        <v>0</v>
      </c>
      <c r="AV45" s="439"/>
      <c r="AW45" s="440">
        <f t="shared" si="14"/>
        <v>0</v>
      </c>
      <c r="AX45" s="439"/>
      <c r="AY45" s="440">
        <f t="shared" si="15"/>
        <v>0</v>
      </c>
      <c r="AZ45" s="439"/>
      <c r="BA45" s="440">
        <f t="shared" si="16"/>
        <v>0</v>
      </c>
      <c r="BB45" s="439"/>
      <c r="BC45" s="440">
        <f t="shared" si="17"/>
        <v>0</v>
      </c>
      <c r="BD45" s="439"/>
      <c r="BE45" s="440">
        <f t="shared" si="18"/>
        <v>0</v>
      </c>
      <c r="BF45" s="439"/>
      <c r="BG45" s="440">
        <f t="shared" si="19"/>
        <v>0</v>
      </c>
      <c r="BH45" s="439"/>
      <c r="BI45" s="440">
        <f t="shared" si="20"/>
        <v>0</v>
      </c>
      <c r="BJ45" s="439"/>
      <c r="BK45" s="440">
        <f t="shared" si="21"/>
        <v>0</v>
      </c>
      <c r="BL45" s="439"/>
      <c r="BM45" s="440">
        <f t="shared" si="22"/>
        <v>0</v>
      </c>
      <c r="BN45" s="439"/>
      <c r="BO45" s="440">
        <f t="shared" si="23"/>
        <v>0</v>
      </c>
      <c r="BP45" s="439"/>
      <c r="BQ45" s="440">
        <f t="shared" si="24"/>
        <v>0</v>
      </c>
      <c r="BR45" s="390"/>
      <c r="BS45" s="441">
        <f t="shared" si="25"/>
        <v>0</v>
      </c>
      <c r="BT45" s="442">
        <f t="shared" si="4"/>
        <v>0</v>
      </c>
      <c r="BU45" s="336">
        <f t="shared" si="26"/>
        <v>27</v>
      </c>
      <c r="BV45" s="435">
        <f t="shared" si="27"/>
        <v>698967.26</v>
      </c>
      <c r="BW45" s="437">
        <f t="shared" si="5"/>
        <v>1</v>
      </c>
      <c r="BX45" s="336">
        <f t="shared" si="28"/>
        <v>0</v>
      </c>
      <c r="BY45" s="435">
        <f t="shared" si="29"/>
        <v>0</v>
      </c>
    </row>
    <row r="46" spans="2:80" s="430" customFormat="1" ht="90.75" customHeight="1" outlineLevel="3" x14ac:dyDescent="0.2">
      <c r="B46" s="431"/>
      <c r="C46" s="444"/>
      <c r="D46" s="433" t="s">
        <v>153</v>
      </c>
      <c r="E46" s="333" t="s">
        <v>79</v>
      </c>
      <c r="F46" s="334">
        <v>23</v>
      </c>
      <c r="G46" s="434">
        <v>33212.686956521742</v>
      </c>
      <c r="H46" s="435">
        <f t="shared" si="6"/>
        <v>763891.8</v>
      </c>
      <c r="I46" s="333"/>
      <c r="J46" s="334"/>
      <c r="K46" s="434"/>
      <c r="L46" s="435"/>
      <c r="M46" s="333" t="s">
        <v>79</v>
      </c>
      <c r="N46" s="334">
        <v>23</v>
      </c>
      <c r="O46" s="434">
        <v>33212.686956521742</v>
      </c>
      <c r="P46" s="435">
        <f t="shared" si="7"/>
        <v>763891.8</v>
      </c>
      <c r="Q46" s="336">
        <f>+T46+V46+X46+Z46+AB46+AD46+AF46+AH46+AJ46+AL46+AN46+AP46+AR46+AT46+AV46</f>
        <v>19</v>
      </c>
      <c r="R46" s="435">
        <f t="shared" si="30"/>
        <v>631041.05217391311</v>
      </c>
      <c r="S46" s="437">
        <f t="shared" si="3"/>
        <v>0.82608695652173914</v>
      </c>
      <c r="T46" s="338"/>
      <c r="U46" s="435">
        <f t="shared" si="31"/>
        <v>0</v>
      </c>
      <c r="V46" s="336"/>
      <c r="W46" s="435">
        <f t="shared" si="32"/>
        <v>0</v>
      </c>
      <c r="X46" s="336"/>
      <c r="Y46" s="435">
        <f t="shared" si="32"/>
        <v>0</v>
      </c>
      <c r="Z46" s="336"/>
      <c r="AA46" s="435">
        <f t="shared" si="8"/>
        <v>0</v>
      </c>
      <c r="AB46" s="336"/>
      <c r="AC46" s="435">
        <f t="shared" si="9"/>
        <v>0</v>
      </c>
      <c r="AD46" s="438"/>
      <c r="AE46" s="435">
        <f t="shared" si="33"/>
        <v>0</v>
      </c>
      <c r="AF46" s="336"/>
      <c r="AG46" s="435">
        <f t="shared" si="34"/>
        <v>0</v>
      </c>
      <c r="AH46" s="336"/>
      <c r="AI46" s="435">
        <f t="shared" si="35"/>
        <v>0</v>
      </c>
      <c r="AJ46" s="336">
        <v>9</v>
      </c>
      <c r="AK46" s="435">
        <f t="shared" si="36"/>
        <v>298914.1826086957</v>
      </c>
      <c r="AL46" s="336"/>
      <c r="AM46" s="435">
        <f t="shared" si="37"/>
        <v>0</v>
      </c>
      <c r="AN46" s="336"/>
      <c r="AO46" s="436">
        <f t="shared" si="10"/>
        <v>0</v>
      </c>
      <c r="AP46" s="439"/>
      <c r="AQ46" s="440">
        <f t="shared" si="11"/>
        <v>0</v>
      </c>
      <c r="AR46" s="439">
        <v>9.5</v>
      </c>
      <c r="AS46" s="440">
        <f t="shared" si="12"/>
        <v>315520.52608695655</v>
      </c>
      <c r="AT46" s="439">
        <v>0.5</v>
      </c>
      <c r="AU46" s="440">
        <f t="shared" si="13"/>
        <v>16606.343478260871</v>
      </c>
      <c r="AV46" s="439"/>
      <c r="AW46" s="440">
        <f t="shared" si="14"/>
        <v>0</v>
      </c>
      <c r="AX46" s="439"/>
      <c r="AY46" s="440">
        <f t="shared" si="15"/>
        <v>0</v>
      </c>
      <c r="AZ46" s="439"/>
      <c r="BA46" s="440">
        <f t="shared" si="16"/>
        <v>0</v>
      </c>
      <c r="BB46" s="439"/>
      <c r="BC46" s="440">
        <f t="shared" si="17"/>
        <v>0</v>
      </c>
      <c r="BD46" s="439"/>
      <c r="BE46" s="440">
        <f t="shared" si="18"/>
        <v>0</v>
      </c>
      <c r="BF46" s="439"/>
      <c r="BG46" s="440">
        <f t="shared" si="19"/>
        <v>0</v>
      </c>
      <c r="BH46" s="439"/>
      <c r="BI46" s="440">
        <f t="shared" si="20"/>
        <v>0</v>
      </c>
      <c r="BJ46" s="439"/>
      <c r="BK46" s="440">
        <f t="shared" si="21"/>
        <v>0</v>
      </c>
      <c r="BL46" s="439"/>
      <c r="BM46" s="440">
        <f t="shared" si="22"/>
        <v>0</v>
      </c>
      <c r="BN46" s="439"/>
      <c r="BO46" s="440">
        <f t="shared" si="23"/>
        <v>0</v>
      </c>
      <c r="BP46" s="439"/>
      <c r="BQ46" s="440">
        <f t="shared" si="24"/>
        <v>0</v>
      </c>
      <c r="BR46" s="390"/>
      <c r="BS46" s="441">
        <f t="shared" si="25"/>
        <v>0</v>
      </c>
      <c r="BT46" s="442">
        <f t="shared" si="4"/>
        <v>0</v>
      </c>
      <c r="BU46" s="336">
        <f t="shared" si="26"/>
        <v>19</v>
      </c>
      <c r="BV46" s="435">
        <f t="shared" si="27"/>
        <v>631041.05217391311</v>
      </c>
      <c r="BW46" s="437">
        <f t="shared" si="5"/>
        <v>0.82608695652173914</v>
      </c>
      <c r="BX46" s="336">
        <f t="shared" si="28"/>
        <v>4</v>
      </c>
      <c r="BY46" s="435">
        <f t="shared" si="29"/>
        <v>132850.74782608697</v>
      </c>
    </row>
    <row r="47" spans="2:80" s="430" customFormat="1" ht="90.75" customHeight="1" outlineLevel="3" x14ac:dyDescent="0.2">
      <c r="B47" s="431"/>
      <c r="C47" s="444"/>
      <c r="D47" s="433" t="s">
        <v>154</v>
      </c>
      <c r="E47" s="333" t="s">
        <v>79</v>
      </c>
      <c r="F47" s="334">
        <v>14</v>
      </c>
      <c r="G47" s="434">
        <v>36397.661428571431</v>
      </c>
      <c r="H47" s="435">
        <f t="shared" si="6"/>
        <v>509567.26</v>
      </c>
      <c r="I47" s="333"/>
      <c r="J47" s="334"/>
      <c r="K47" s="434"/>
      <c r="L47" s="435"/>
      <c r="M47" s="333" t="s">
        <v>79</v>
      </c>
      <c r="N47" s="334">
        <v>14</v>
      </c>
      <c r="O47" s="434">
        <v>36397.661428571431</v>
      </c>
      <c r="P47" s="435">
        <f t="shared" si="7"/>
        <v>509567.26</v>
      </c>
      <c r="Q47" s="336">
        <f>+T47+V47+X47+Z47+AB47+AD47+AF47+AH47+AJ47+AL47+AN47+AP47+AR47+AT47+AV47</f>
        <v>14</v>
      </c>
      <c r="R47" s="435">
        <f t="shared" si="30"/>
        <v>509567.26</v>
      </c>
      <c r="S47" s="437">
        <f t="shared" si="3"/>
        <v>1</v>
      </c>
      <c r="T47" s="338"/>
      <c r="U47" s="435">
        <f t="shared" si="31"/>
        <v>0</v>
      </c>
      <c r="V47" s="336"/>
      <c r="W47" s="435">
        <f t="shared" si="32"/>
        <v>0</v>
      </c>
      <c r="X47" s="336"/>
      <c r="Y47" s="435">
        <f t="shared" si="32"/>
        <v>0</v>
      </c>
      <c r="Z47" s="336"/>
      <c r="AA47" s="435">
        <f t="shared" si="8"/>
        <v>0</v>
      </c>
      <c r="AB47" s="336"/>
      <c r="AC47" s="435">
        <f t="shared" si="9"/>
        <v>0</v>
      </c>
      <c r="AD47" s="438"/>
      <c r="AE47" s="435">
        <f t="shared" si="33"/>
        <v>0</v>
      </c>
      <c r="AF47" s="336"/>
      <c r="AG47" s="435">
        <f t="shared" si="34"/>
        <v>0</v>
      </c>
      <c r="AH47" s="336"/>
      <c r="AI47" s="435">
        <f t="shared" si="35"/>
        <v>0</v>
      </c>
      <c r="AJ47" s="336"/>
      <c r="AK47" s="435">
        <f t="shared" si="36"/>
        <v>0</v>
      </c>
      <c r="AL47" s="336"/>
      <c r="AM47" s="435">
        <f t="shared" si="37"/>
        <v>0</v>
      </c>
      <c r="AN47" s="336">
        <v>6.65</v>
      </c>
      <c r="AO47" s="436">
        <f t="shared" si="10"/>
        <v>242044.44850000003</v>
      </c>
      <c r="AP47" s="439"/>
      <c r="AQ47" s="440">
        <f t="shared" si="11"/>
        <v>0</v>
      </c>
      <c r="AR47" s="439">
        <v>2.25</v>
      </c>
      <c r="AS47" s="440">
        <f t="shared" si="12"/>
        <v>81894.738214285724</v>
      </c>
      <c r="AT47" s="439">
        <v>5.0999999999999996</v>
      </c>
      <c r="AU47" s="440">
        <f t="shared" si="13"/>
        <v>185628.07328571429</v>
      </c>
      <c r="AV47" s="439"/>
      <c r="AW47" s="440">
        <f t="shared" si="14"/>
        <v>0</v>
      </c>
      <c r="AX47" s="439"/>
      <c r="AY47" s="440">
        <f t="shared" si="15"/>
        <v>0</v>
      </c>
      <c r="AZ47" s="439"/>
      <c r="BA47" s="440">
        <f t="shared" si="16"/>
        <v>0</v>
      </c>
      <c r="BB47" s="439"/>
      <c r="BC47" s="440">
        <f t="shared" si="17"/>
        <v>0</v>
      </c>
      <c r="BD47" s="439"/>
      <c r="BE47" s="440">
        <f t="shared" si="18"/>
        <v>0</v>
      </c>
      <c r="BF47" s="439"/>
      <c r="BG47" s="440">
        <f t="shared" si="19"/>
        <v>0</v>
      </c>
      <c r="BH47" s="439"/>
      <c r="BI47" s="440">
        <f t="shared" si="20"/>
        <v>0</v>
      </c>
      <c r="BJ47" s="439"/>
      <c r="BK47" s="440">
        <f t="shared" si="21"/>
        <v>0</v>
      </c>
      <c r="BL47" s="439"/>
      <c r="BM47" s="440">
        <f t="shared" si="22"/>
        <v>0</v>
      </c>
      <c r="BN47" s="439"/>
      <c r="BO47" s="440">
        <f t="shared" si="23"/>
        <v>0</v>
      </c>
      <c r="BP47" s="439"/>
      <c r="BQ47" s="440">
        <f t="shared" si="24"/>
        <v>0</v>
      </c>
      <c r="BR47" s="390"/>
      <c r="BS47" s="441">
        <f t="shared" si="25"/>
        <v>0</v>
      </c>
      <c r="BT47" s="442">
        <f t="shared" si="4"/>
        <v>0</v>
      </c>
      <c r="BU47" s="336">
        <f t="shared" si="26"/>
        <v>14</v>
      </c>
      <c r="BV47" s="435">
        <f t="shared" si="27"/>
        <v>509567.26</v>
      </c>
      <c r="BW47" s="437">
        <f t="shared" si="5"/>
        <v>1</v>
      </c>
      <c r="BX47" s="336">
        <f t="shared" si="28"/>
        <v>0</v>
      </c>
      <c r="BY47" s="435">
        <f t="shared" si="29"/>
        <v>0</v>
      </c>
    </row>
    <row r="48" spans="2:80" s="339" customFormat="1" ht="90.75" customHeight="1" outlineLevel="3" x14ac:dyDescent="0.2">
      <c r="B48" s="588"/>
      <c r="C48" s="589"/>
      <c r="D48" s="590" t="s">
        <v>155</v>
      </c>
      <c r="E48" s="591" t="s">
        <v>79</v>
      </c>
      <c r="F48" s="592">
        <v>14</v>
      </c>
      <c r="G48" s="593">
        <v>41481.577142857139</v>
      </c>
      <c r="H48" s="594">
        <f t="shared" si="6"/>
        <v>580742.07999999996</v>
      </c>
      <c r="I48" s="591"/>
      <c r="J48" s="592"/>
      <c r="K48" s="593"/>
      <c r="L48" s="594"/>
      <c r="M48" s="591" t="s">
        <v>79</v>
      </c>
      <c r="N48" s="592">
        <v>14</v>
      </c>
      <c r="O48" s="593">
        <v>41481.577142857139</v>
      </c>
      <c r="P48" s="594">
        <f t="shared" si="7"/>
        <v>580742.07999999996</v>
      </c>
      <c r="Q48" s="595">
        <f>+T48+V48+X48+Z48+AB48+AD48+AF48+AH48+AJ48+AL48+AN48+AP48+AR48+AT48+AV48</f>
        <v>13.3</v>
      </c>
      <c r="R48" s="594">
        <f t="shared" si="30"/>
        <v>551704.97600000002</v>
      </c>
      <c r="S48" s="596">
        <f t="shared" si="3"/>
        <v>0.95000000000000007</v>
      </c>
      <c r="T48" s="597"/>
      <c r="U48" s="594">
        <f t="shared" si="31"/>
        <v>0</v>
      </c>
      <c r="V48" s="595"/>
      <c r="W48" s="594">
        <f t="shared" si="32"/>
        <v>0</v>
      </c>
      <c r="X48" s="595"/>
      <c r="Y48" s="594">
        <f t="shared" si="32"/>
        <v>0</v>
      </c>
      <c r="Z48" s="595"/>
      <c r="AA48" s="594">
        <f t="shared" si="8"/>
        <v>0</v>
      </c>
      <c r="AB48" s="595"/>
      <c r="AC48" s="594">
        <f t="shared" si="9"/>
        <v>0</v>
      </c>
      <c r="AD48" s="598"/>
      <c r="AE48" s="594">
        <f t="shared" si="33"/>
        <v>0</v>
      </c>
      <c r="AF48" s="595"/>
      <c r="AG48" s="594">
        <f t="shared" si="34"/>
        <v>0</v>
      </c>
      <c r="AH48" s="595"/>
      <c r="AI48" s="594">
        <f t="shared" si="35"/>
        <v>0</v>
      </c>
      <c r="AJ48" s="595"/>
      <c r="AK48" s="594">
        <f t="shared" si="36"/>
        <v>0</v>
      </c>
      <c r="AL48" s="595"/>
      <c r="AM48" s="594">
        <f t="shared" si="37"/>
        <v>0</v>
      </c>
      <c r="AN48" s="595"/>
      <c r="AO48" s="599">
        <f t="shared" si="10"/>
        <v>0</v>
      </c>
      <c r="AP48" s="600"/>
      <c r="AQ48" s="601">
        <f t="shared" si="11"/>
        <v>0</v>
      </c>
      <c r="AR48" s="600"/>
      <c r="AS48" s="601">
        <f t="shared" si="12"/>
        <v>0</v>
      </c>
      <c r="AT48" s="600"/>
      <c r="AU48" s="601">
        <f t="shared" si="13"/>
        <v>0</v>
      </c>
      <c r="AV48" s="600">
        <v>13.3</v>
      </c>
      <c r="AW48" s="601">
        <f t="shared" si="14"/>
        <v>551704.97600000002</v>
      </c>
      <c r="AX48" s="600"/>
      <c r="AY48" s="601">
        <f t="shared" si="15"/>
        <v>0</v>
      </c>
      <c r="AZ48" s="600"/>
      <c r="BA48" s="601">
        <f t="shared" si="16"/>
        <v>0</v>
      </c>
      <c r="BB48" s="600"/>
      <c r="BC48" s="601">
        <f t="shared" si="17"/>
        <v>0</v>
      </c>
      <c r="BD48" s="600"/>
      <c r="BE48" s="601">
        <f t="shared" si="18"/>
        <v>0</v>
      </c>
      <c r="BF48" s="600"/>
      <c r="BG48" s="601">
        <f t="shared" si="19"/>
        <v>0</v>
      </c>
      <c r="BH48" s="600"/>
      <c r="BI48" s="601">
        <f t="shared" si="20"/>
        <v>0</v>
      </c>
      <c r="BJ48" s="600"/>
      <c r="BK48" s="601">
        <f t="shared" si="21"/>
        <v>0</v>
      </c>
      <c r="BL48" s="600"/>
      <c r="BM48" s="601">
        <f t="shared" si="22"/>
        <v>0</v>
      </c>
      <c r="BN48" s="600"/>
      <c r="BO48" s="601">
        <f t="shared" si="23"/>
        <v>0</v>
      </c>
      <c r="BP48" s="600"/>
      <c r="BQ48" s="601">
        <f t="shared" si="24"/>
        <v>0</v>
      </c>
      <c r="BR48" s="617">
        <v>0.7</v>
      </c>
      <c r="BS48" s="602">
        <f t="shared" si="25"/>
        <v>29037.103999999996</v>
      </c>
      <c r="BT48" s="603">
        <f t="shared" si="4"/>
        <v>4.9999999999999996E-2</v>
      </c>
      <c r="BU48" s="595">
        <f t="shared" si="26"/>
        <v>14</v>
      </c>
      <c r="BV48" s="594">
        <f t="shared" si="27"/>
        <v>580742.07999999996</v>
      </c>
      <c r="BW48" s="596">
        <f t="shared" si="5"/>
        <v>1</v>
      </c>
      <c r="BX48" s="595">
        <f t="shared" si="28"/>
        <v>0</v>
      </c>
      <c r="BY48" s="594">
        <f t="shared" si="29"/>
        <v>0</v>
      </c>
    </row>
    <row r="49" spans="2:80" s="339" customFormat="1" ht="90.75" customHeight="1" outlineLevel="3" x14ac:dyDescent="0.2">
      <c r="B49" s="588"/>
      <c r="C49" s="589"/>
      <c r="D49" s="590" t="s">
        <v>156</v>
      </c>
      <c r="E49" s="591" t="s">
        <v>79</v>
      </c>
      <c r="F49" s="592">
        <v>13</v>
      </c>
      <c r="G49" s="593">
        <v>29921.133076923077</v>
      </c>
      <c r="H49" s="594">
        <f t="shared" si="6"/>
        <v>388974.73</v>
      </c>
      <c r="I49" s="591"/>
      <c r="J49" s="592"/>
      <c r="K49" s="593"/>
      <c r="L49" s="594"/>
      <c r="M49" s="591" t="s">
        <v>79</v>
      </c>
      <c r="N49" s="592">
        <v>13</v>
      </c>
      <c r="O49" s="593">
        <v>29921.133076923077</v>
      </c>
      <c r="P49" s="594">
        <f t="shared" si="7"/>
        <v>388974.73</v>
      </c>
      <c r="Q49" s="595">
        <f t="shared" ref="Q49:Q57" si="38">+T49+V49+X49+Z49+AB49+AD49+AF49+AH49+AJ49+AL49+AN49+AP49+AR49+AT49+AV49+AX49+AZ49+BB49+BD49+BF49+BH49+BJ49+BL49+BN49+BP49</f>
        <v>12.349999999999998</v>
      </c>
      <c r="R49" s="594">
        <f t="shared" si="30"/>
        <v>369525.99349999992</v>
      </c>
      <c r="S49" s="596">
        <f t="shared" si="3"/>
        <v>0.94999999999999984</v>
      </c>
      <c r="T49" s="597"/>
      <c r="U49" s="594">
        <f t="shared" si="31"/>
        <v>0</v>
      </c>
      <c r="V49" s="595"/>
      <c r="W49" s="594">
        <f t="shared" si="32"/>
        <v>0</v>
      </c>
      <c r="X49" s="595"/>
      <c r="Y49" s="594">
        <f t="shared" si="32"/>
        <v>0</v>
      </c>
      <c r="Z49" s="595"/>
      <c r="AA49" s="594">
        <f t="shared" si="8"/>
        <v>0</v>
      </c>
      <c r="AB49" s="595"/>
      <c r="AC49" s="594">
        <f t="shared" si="9"/>
        <v>0</v>
      </c>
      <c r="AD49" s="598"/>
      <c r="AE49" s="594">
        <f t="shared" si="33"/>
        <v>0</v>
      </c>
      <c r="AF49" s="595"/>
      <c r="AG49" s="594">
        <f t="shared" si="34"/>
        <v>0</v>
      </c>
      <c r="AH49" s="595"/>
      <c r="AI49" s="594">
        <f t="shared" si="35"/>
        <v>0</v>
      </c>
      <c r="AJ49" s="595"/>
      <c r="AK49" s="594">
        <f t="shared" si="36"/>
        <v>0</v>
      </c>
      <c r="AL49" s="595"/>
      <c r="AM49" s="594">
        <f t="shared" si="37"/>
        <v>0</v>
      </c>
      <c r="AN49" s="595"/>
      <c r="AO49" s="599">
        <f t="shared" si="10"/>
        <v>0</v>
      </c>
      <c r="AP49" s="600"/>
      <c r="AQ49" s="601">
        <f t="shared" si="11"/>
        <v>0</v>
      </c>
      <c r="AR49" s="600"/>
      <c r="AS49" s="601">
        <f t="shared" si="12"/>
        <v>0</v>
      </c>
      <c r="AT49" s="600"/>
      <c r="AU49" s="601">
        <f t="shared" si="13"/>
        <v>0</v>
      </c>
      <c r="AV49" s="600"/>
      <c r="AW49" s="601">
        <f t="shared" si="14"/>
        <v>0</v>
      </c>
      <c r="AX49" s="600">
        <v>11.399999999999999</v>
      </c>
      <c r="AY49" s="601">
        <f t="shared" si="15"/>
        <v>341100.91707692301</v>
      </c>
      <c r="AZ49" s="600"/>
      <c r="BA49" s="601">
        <f t="shared" si="16"/>
        <v>0</v>
      </c>
      <c r="BB49" s="600">
        <v>0.95</v>
      </c>
      <c r="BC49" s="601">
        <f t="shared" si="17"/>
        <v>28425.076423076924</v>
      </c>
      <c r="BD49" s="600"/>
      <c r="BE49" s="601">
        <f t="shared" si="18"/>
        <v>0</v>
      </c>
      <c r="BF49" s="600"/>
      <c r="BG49" s="601">
        <f t="shared" si="19"/>
        <v>0</v>
      </c>
      <c r="BH49" s="600"/>
      <c r="BI49" s="601">
        <f t="shared" si="20"/>
        <v>0</v>
      </c>
      <c r="BJ49" s="600"/>
      <c r="BK49" s="601">
        <f t="shared" si="21"/>
        <v>0</v>
      </c>
      <c r="BL49" s="600"/>
      <c r="BM49" s="601">
        <f t="shared" si="22"/>
        <v>0</v>
      </c>
      <c r="BN49" s="600"/>
      <c r="BO49" s="601">
        <f t="shared" si="23"/>
        <v>0</v>
      </c>
      <c r="BP49" s="600"/>
      <c r="BQ49" s="601">
        <f t="shared" si="24"/>
        <v>0</v>
      </c>
      <c r="BR49" s="617">
        <v>0.65</v>
      </c>
      <c r="BS49" s="602">
        <f t="shared" si="25"/>
        <v>19448.736499999999</v>
      </c>
      <c r="BT49" s="603">
        <f t="shared" si="4"/>
        <v>0.05</v>
      </c>
      <c r="BU49" s="595">
        <f t="shared" si="26"/>
        <v>12.999999999999998</v>
      </c>
      <c r="BV49" s="594">
        <f t="shared" si="27"/>
        <v>388974.72999999992</v>
      </c>
      <c r="BW49" s="596">
        <f t="shared" si="5"/>
        <v>0.99999999999999989</v>
      </c>
      <c r="BX49" s="595">
        <f t="shared" si="28"/>
        <v>0</v>
      </c>
      <c r="BY49" s="594">
        <f t="shared" si="29"/>
        <v>0</v>
      </c>
    </row>
    <row r="50" spans="2:80" s="339" customFormat="1" ht="90.75" customHeight="1" outlineLevel="3" x14ac:dyDescent="0.2">
      <c r="B50" s="604"/>
      <c r="C50" s="605"/>
      <c r="D50" s="606" t="s">
        <v>157</v>
      </c>
      <c r="E50" s="591" t="s">
        <v>79</v>
      </c>
      <c r="F50" s="592">
        <v>13</v>
      </c>
      <c r="G50" s="607">
        <v>28149.628461538461</v>
      </c>
      <c r="H50" s="608">
        <f t="shared" si="6"/>
        <v>365945.17</v>
      </c>
      <c r="I50" s="591"/>
      <c r="J50" s="592"/>
      <c r="K50" s="607"/>
      <c r="L50" s="608"/>
      <c r="M50" s="591" t="s">
        <v>79</v>
      </c>
      <c r="N50" s="592">
        <v>13</v>
      </c>
      <c r="O50" s="607">
        <v>28149.628461538461</v>
      </c>
      <c r="P50" s="608">
        <f t="shared" si="7"/>
        <v>365945.17</v>
      </c>
      <c r="Q50" s="595">
        <f t="shared" si="38"/>
        <v>12.350000000000001</v>
      </c>
      <c r="R50" s="608">
        <f t="shared" si="30"/>
        <v>347647.91150000005</v>
      </c>
      <c r="S50" s="609">
        <f t="shared" si="3"/>
        <v>0.95000000000000018</v>
      </c>
      <c r="T50" s="597"/>
      <c r="U50" s="608">
        <f t="shared" si="31"/>
        <v>0</v>
      </c>
      <c r="V50" s="595"/>
      <c r="W50" s="608">
        <f t="shared" si="32"/>
        <v>0</v>
      </c>
      <c r="X50" s="595"/>
      <c r="Y50" s="608">
        <f t="shared" si="32"/>
        <v>0</v>
      </c>
      <c r="Z50" s="595"/>
      <c r="AA50" s="608">
        <f t="shared" si="8"/>
        <v>0</v>
      </c>
      <c r="AB50" s="595"/>
      <c r="AC50" s="608">
        <f t="shared" si="9"/>
        <v>0</v>
      </c>
      <c r="AD50" s="598"/>
      <c r="AE50" s="608">
        <f t="shared" si="33"/>
        <v>0</v>
      </c>
      <c r="AF50" s="595"/>
      <c r="AG50" s="608">
        <f t="shared" si="34"/>
        <v>0</v>
      </c>
      <c r="AH50" s="595"/>
      <c r="AI50" s="608">
        <f t="shared" si="35"/>
        <v>0</v>
      </c>
      <c r="AJ50" s="595"/>
      <c r="AK50" s="608">
        <f t="shared" si="36"/>
        <v>0</v>
      </c>
      <c r="AL50" s="595"/>
      <c r="AM50" s="608">
        <f t="shared" si="37"/>
        <v>0</v>
      </c>
      <c r="AN50" s="595"/>
      <c r="AO50" s="610">
        <f t="shared" si="10"/>
        <v>0</v>
      </c>
      <c r="AP50" s="611"/>
      <c r="AQ50" s="612">
        <f t="shared" si="11"/>
        <v>0</v>
      </c>
      <c r="AR50" s="611"/>
      <c r="AS50" s="612">
        <f t="shared" si="12"/>
        <v>0</v>
      </c>
      <c r="AT50" s="611"/>
      <c r="AU50" s="612">
        <f t="shared" si="13"/>
        <v>0</v>
      </c>
      <c r="AV50" s="611"/>
      <c r="AW50" s="612">
        <f t="shared" si="14"/>
        <v>0</v>
      </c>
      <c r="AX50" s="611"/>
      <c r="AY50" s="612">
        <f t="shared" si="15"/>
        <v>0</v>
      </c>
      <c r="AZ50" s="611">
        <v>8.5500000000000007</v>
      </c>
      <c r="BA50" s="612">
        <f t="shared" si="16"/>
        <v>240679.32334615386</v>
      </c>
      <c r="BB50" s="611">
        <v>3.8</v>
      </c>
      <c r="BC50" s="612">
        <f t="shared" si="17"/>
        <v>106968.58815384615</v>
      </c>
      <c r="BD50" s="611"/>
      <c r="BE50" s="612">
        <f t="shared" si="18"/>
        <v>0</v>
      </c>
      <c r="BF50" s="611"/>
      <c r="BG50" s="612">
        <f t="shared" si="19"/>
        <v>0</v>
      </c>
      <c r="BH50" s="611"/>
      <c r="BI50" s="612">
        <f t="shared" si="20"/>
        <v>0</v>
      </c>
      <c r="BJ50" s="611"/>
      <c r="BK50" s="612">
        <f t="shared" si="21"/>
        <v>0</v>
      </c>
      <c r="BL50" s="611"/>
      <c r="BM50" s="612">
        <f t="shared" si="22"/>
        <v>0</v>
      </c>
      <c r="BN50" s="611"/>
      <c r="BO50" s="612">
        <f t="shared" si="23"/>
        <v>0</v>
      </c>
      <c r="BP50" s="611"/>
      <c r="BQ50" s="612">
        <f t="shared" si="24"/>
        <v>0</v>
      </c>
      <c r="BR50" s="617">
        <v>0.65</v>
      </c>
      <c r="BS50" s="613">
        <f t="shared" si="25"/>
        <v>18297.2585</v>
      </c>
      <c r="BT50" s="614">
        <f t="shared" si="4"/>
        <v>0.05</v>
      </c>
      <c r="BU50" s="595">
        <f t="shared" si="26"/>
        <v>13.000000000000002</v>
      </c>
      <c r="BV50" s="608">
        <f t="shared" si="27"/>
        <v>365945.17000000004</v>
      </c>
      <c r="BW50" s="609">
        <f t="shared" si="5"/>
        <v>1.0000000000000002</v>
      </c>
      <c r="BX50" s="595">
        <f t="shared" si="28"/>
        <v>0</v>
      </c>
      <c r="BY50" s="608">
        <f t="shared" si="29"/>
        <v>0</v>
      </c>
    </row>
    <row r="51" spans="2:80" s="339" customFormat="1" ht="90.75" customHeight="1" outlineLevel="3" x14ac:dyDescent="0.2">
      <c r="B51" s="604"/>
      <c r="C51" s="605"/>
      <c r="D51" s="606" t="s">
        <v>158</v>
      </c>
      <c r="E51" s="591" t="s">
        <v>79</v>
      </c>
      <c r="F51" s="592">
        <v>13</v>
      </c>
      <c r="G51" s="607">
        <v>28149.628461538461</v>
      </c>
      <c r="H51" s="608">
        <f t="shared" si="6"/>
        <v>365945.17</v>
      </c>
      <c r="I51" s="591"/>
      <c r="J51" s="592"/>
      <c r="K51" s="607"/>
      <c r="L51" s="608"/>
      <c r="M51" s="591" t="s">
        <v>79</v>
      </c>
      <c r="N51" s="592">
        <v>13</v>
      </c>
      <c r="O51" s="607">
        <v>28149.628461538461</v>
      </c>
      <c r="P51" s="608">
        <f t="shared" si="7"/>
        <v>365945.17</v>
      </c>
      <c r="Q51" s="595">
        <f t="shared" si="38"/>
        <v>12.35</v>
      </c>
      <c r="R51" s="608">
        <f t="shared" si="30"/>
        <v>347647.91149999999</v>
      </c>
      <c r="S51" s="609">
        <f t="shared" si="3"/>
        <v>0.95</v>
      </c>
      <c r="T51" s="597"/>
      <c r="U51" s="608">
        <f t="shared" si="31"/>
        <v>0</v>
      </c>
      <c r="V51" s="595"/>
      <c r="W51" s="608">
        <f t="shared" si="32"/>
        <v>0</v>
      </c>
      <c r="X51" s="595"/>
      <c r="Y51" s="608">
        <f t="shared" si="32"/>
        <v>0</v>
      </c>
      <c r="Z51" s="595"/>
      <c r="AA51" s="608">
        <f t="shared" si="8"/>
        <v>0</v>
      </c>
      <c r="AB51" s="595"/>
      <c r="AC51" s="608">
        <f t="shared" si="9"/>
        <v>0</v>
      </c>
      <c r="AD51" s="598"/>
      <c r="AE51" s="608">
        <f t="shared" si="33"/>
        <v>0</v>
      </c>
      <c r="AF51" s="595"/>
      <c r="AG51" s="608">
        <f t="shared" si="34"/>
        <v>0</v>
      </c>
      <c r="AH51" s="595"/>
      <c r="AI51" s="608">
        <f t="shared" si="35"/>
        <v>0</v>
      </c>
      <c r="AJ51" s="595"/>
      <c r="AK51" s="608">
        <f t="shared" si="36"/>
        <v>0</v>
      </c>
      <c r="AL51" s="595"/>
      <c r="AM51" s="608">
        <f t="shared" si="37"/>
        <v>0</v>
      </c>
      <c r="AN51" s="595"/>
      <c r="AO51" s="610">
        <f t="shared" si="10"/>
        <v>0</v>
      </c>
      <c r="AP51" s="611"/>
      <c r="AQ51" s="612">
        <f t="shared" si="11"/>
        <v>0</v>
      </c>
      <c r="AR51" s="611"/>
      <c r="AS51" s="612">
        <f t="shared" si="12"/>
        <v>0</v>
      </c>
      <c r="AT51" s="611"/>
      <c r="AU51" s="612">
        <f t="shared" si="13"/>
        <v>0</v>
      </c>
      <c r="AV51" s="611"/>
      <c r="AW51" s="612">
        <f t="shared" si="14"/>
        <v>0</v>
      </c>
      <c r="AX51" s="611"/>
      <c r="AY51" s="612">
        <f t="shared" si="15"/>
        <v>0</v>
      </c>
      <c r="AZ51" s="611"/>
      <c r="BA51" s="612">
        <f t="shared" si="16"/>
        <v>0</v>
      </c>
      <c r="BB51" s="611"/>
      <c r="BC51" s="612">
        <f t="shared" si="17"/>
        <v>0</v>
      </c>
      <c r="BD51" s="611"/>
      <c r="BE51" s="612">
        <f t="shared" si="18"/>
        <v>0</v>
      </c>
      <c r="BF51" s="611">
        <v>12.35</v>
      </c>
      <c r="BG51" s="612">
        <f t="shared" si="19"/>
        <v>347647.91149999999</v>
      </c>
      <c r="BH51" s="611"/>
      <c r="BI51" s="612">
        <f t="shared" si="20"/>
        <v>0</v>
      </c>
      <c r="BJ51" s="611"/>
      <c r="BK51" s="612">
        <f t="shared" si="21"/>
        <v>0</v>
      </c>
      <c r="BL51" s="611"/>
      <c r="BM51" s="612">
        <f t="shared" si="22"/>
        <v>0</v>
      </c>
      <c r="BN51" s="611"/>
      <c r="BO51" s="612">
        <f t="shared" si="23"/>
        <v>0</v>
      </c>
      <c r="BP51" s="611"/>
      <c r="BQ51" s="612">
        <f t="shared" si="24"/>
        <v>0</v>
      </c>
      <c r="BR51" s="617">
        <v>0.65</v>
      </c>
      <c r="BS51" s="613">
        <f t="shared" si="25"/>
        <v>18297.2585</v>
      </c>
      <c r="BT51" s="614">
        <f t="shared" si="4"/>
        <v>0.05</v>
      </c>
      <c r="BU51" s="595">
        <f t="shared" si="26"/>
        <v>13</v>
      </c>
      <c r="BV51" s="608">
        <f t="shared" si="27"/>
        <v>365945.17</v>
      </c>
      <c r="BW51" s="609">
        <f t="shared" si="5"/>
        <v>1</v>
      </c>
      <c r="BX51" s="595">
        <f t="shared" si="28"/>
        <v>0</v>
      </c>
      <c r="BY51" s="608">
        <f t="shared" si="29"/>
        <v>0</v>
      </c>
    </row>
    <row r="52" spans="2:80" s="339" customFormat="1" ht="90.75" customHeight="1" outlineLevel="3" x14ac:dyDescent="0.2">
      <c r="B52" s="604"/>
      <c r="C52" s="605"/>
      <c r="D52" s="606" t="s">
        <v>159</v>
      </c>
      <c r="E52" s="591" t="s">
        <v>79</v>
      </c>
      <c r="F52" s="592">
        <v>13</v>
      </c>
      <c r="G52" s="607">
        <v>26647.956923076923</v>
      </c>
      <c r="H52" s="608">
        <f t="shared" si="6"/>
        <v>346423.44</v>
      </c>
      <c r="I52" s="591"/>
      <c r="J52" s="592"/>
      <c r="K52" s="607"/>
      <c r="L52" s="608"/>
      <c r="M52" s="591" t="s">
        <v>79</v>
      </c>
      <c r="N52" s="592">
        <v>13</v>
      </c>
      <c r="O52" s="607">
        <v>26647.956923076923</v>
      </c>
      <c r="P52" s="608">
        <f t="shared" si="7"/>
        <v>346423.44</v>
      </c>
      <c r="Q52" s="595">
        <f t="shared" si="38"/>
        <v>12.35</v>
      </c>
      <c r="R52" s="608">
        <f t="shared" si="30"/>
        <v>329102.26799999998</v>
      </c>
      <c r="S52" s="609">
        <f t="shared" si="3"/>
        <v>0.95</v>
      </c>
      <c r="T52" s="597"/>
      <c r="U52" s="608">
        <f t="shared" si="31"/>
        <v>0</v>
      </c>
      <c r="V52" s="595"/>
      <c r="W52" s="608">
        <f t="shared" si="32"/>
        <v>0</v>
      </c>
      <c r="X52" s="595"/>
      <c r="Y52" s="608">
        <f t="shared" si="32"/>
        <v>0</v>
      </c>
      <c r="Z52" s="595"/>
      <c r="AA52" s="608">
        <f t="shared" si="8"/>
        <v>0</v>
      </c>
      <c r="AB52" s="595"/>
      <c r="AC52" s="608">
        <f t="shared" si="9"/>
        <v>0</v>
      </c>
      <c r="AD52" s="598"/>
      <c r="AE52" s="608">
        <f t="shared" si="33"/>
        <v>0</v>
      </c>
      <c r="AF52" s="595"/>
      <c r="AG52" s="608">
        <f t="shared" si="34"/>
        <v>0</v>
      </c>
      <c r="AH52" s="595"/>
      <c r="AI52" s="608">
        <f t="shared" si="35"/>
        <v>0</v>
      </c>
      <c r="AJ52" s="595"/>
      <c r="AK52" s="608">
        <f t="shared" si="36"/>
        <v>0</v>
      </c>
      <c r="AL52" s="595"/>
      <c r="AM52" s="608">
        <f t="shared" si="37"/>
        <v>0</v>
      </c>
      <c r="AN52" s="595"/>
      <c r="AO52" s="610">
        <f t="shared" si="10"/>
        <v>0</v>
      </c>
      <c r="AP52" s="611"/>
      <c r="AQ52" s="612">
        <f t="shared" si="11"/>
        <v>0</v>
      </c>
      <c r="AR52" s="611"/>
      <c r="AS52" s="612">
        <f t="shared" si="12"/>
        <v>0</v>
      </c>
      <c r="AT52" s="611"/>
      <c r="AU52" s="612">
        <f t="shared" si="13"/>
        <v>0</v>
      </c>
      <c r="AV52" s="611"/>
      <c r="AW52" s="612">
        <f t="shared" si="14"/>
        <v>0</v>
      </c>
      <c r="AX52" s="611"/>
      <c r="AY52" s="612">
        <f t="shared" si="15"/>
        <v>0</v>
      </c>
      <c r="AZ52" s="611"/>
      <c r="BA52" s="612">
        <f t="shared" si="16"/>
        <v>0</v>
      </c>
      <c r="BB52" s="611"/>
      <c r="BC52" s="612">
        <f t="shared" si="17"/>
        <v>0</v>
      </c>
      <c r="BD52" s="611"/>
      <c r="BE52" s="612">
        <f t="shared" si="18"/>
        <v>0</v>
      </c>
      <c r="BF52" s="611">
        <v>12.35</v>
      </c>
      <c r="BG52" s="612">
        <f t="shared" si="19"/>
        <v>329102.26799999998</v>
      </c>
      <c r="BH52" s="611"/>
      <c r="BI52" s="612">
        <f t="shared" si="20"/>
        <v>0</v>
      </c>
      <c r="BJ52" s="611"/>
      <c r="BK52" s="612">
        <f t="shared" si="21"/>
        <v>0</v>
      </c>
      <c r="BL52" s="611"/>
      <c r="BM52" s="612">
        <f t="shared" si="22"/>
        <v>0</v>
      </c>
      <c r="BN52" s="611"/>
      <c r="BO52" s="612">
        <f t="shared" si="23"/>
        <v>0</v>
      </c>
      <c r="BP52" s="611"/>
      <c r="BQ52" s="612">
        <f t="shared" si="24"/>
        <v>0</v>
      </c>
      <c r="BR52" s="617">
        <v>0.65</v>
      </c>
      <c r="BS52" s="613">
        <f t="shared" si="25"/>
        <v>17321.172000000002</v>
      </c>
      <c r="BT52" s="614">
        <f t="shared" si="4"/>
        <v>5.000000000000001E-2</v>
      </c>
      <c r="BU52" s="595">
        <f t="shared" si="26"/>
        <v>13</v>
      </c>
      <c r="BV52" s="608">
        <f t="shared" si="27"/>
        <v>346423.44</v>
      </c>
      <c r="BW52" s="609">
        <f t="shared" si="5"/>
        <v>1</v>
      </c>
      <c r="BX52" s="595">
        <f t="shared" si="28"/>
        <v>0</v>
      </c>
      <c r="BY52" s="608">
        <f t="shared" si="29"/>
        <v>0</v>
      </c>
    </row>
    <row r="53" spans="2:80" s="339" customFormat="1" ht="90.75" customHeight="1" outlineLevel="3" x14ac:dyDescent="0.2">
      <c r="B53" s="604"/>
      <c r="C53" s="605"/>
      <c r="D53" s="606" t="s">
        <v>160</v>
      </c>
      <c r="E53" s="591" t="s">
        <v>79</v>
      </c>
      <c r="F53" s="592">
        <v>13</v>
      </c>
      <c r="G53" s="607">
        <v>26647.956923076923</v>
      </c>
      <c r="H53" s="608">
        <f t="shared" si="6"/>
        <v>346423.44</v>
      </c>
      <c r="I53" s="591"/>
      <c r="J53" s="592"/>
      <c r="K53" s="607"/>
      <c r="L53" s="608"/>
      <c r="M53" s="591" t="s">
        <v>79</v>
      </c>
      <c r="N53" s="592">
        <v>13</v>
      </c>
      <c r="O53" s="607">
        <v>26647.956923076923</v>
      </c>
      <c r="P53" s="608">
        <f t="shared" si="7"/>
        <v>346423.44</v>
      </c>
      <c r="Q53" s="595">
        <f t="shared" si="38"/>
        <v>12.35</v>
      </c>
      <c r="R53" s="608">
        <f t="shared" si="30"/>
        <v>329102.26799999998</v>
      </c>
      <c r="S53" s="609">
        <f t="shared" si="3"/>
        <v>0.95</v>
      </c>
      <c r="T53" s="597"/>
      <c r="U53" s="608">
        <f t="shared" si="31"/>
        <v>0</v>
      </c>
      <c r="V53" s="595"/>
      <c r="W53" s="608">
        <f t="shared" si="32"/>
        <v>0</v>
      </c>
      <c r="X53" s="595"/>
      <c r="Y53" s="608">
        <f t="shared" si="32"/>
        <v>0</v>
      </c>
      <c r="Z53" s="595"/>
      <c r="AA53" s="608">
        <f t="shared" si="8"/>
        <v>0</v>
      </c>
      <c r="AB53" s="595"/>
      <c r="AC53" s="608">
        <f t="shared" si="9"/>
        <v>0</v>
      </c>
      <c r="AD53" s="598"/>
      <c r="AE53" s="608">
        <f t="shared" si="33"/>
        <v>0</v>
      </c>
      <c r="AF53" s="595"/>
      <c r="AG53" s="608">
        <f t="shared" si="34"/>
        <v>0</v>
      </c>
      <c r="AH53" s="595"/>
      <c r="AI53" s="608">
        <f t="shared" si="35"/>
        <v>0</v>
      </c>
      <c r="AJ53" s="595"/>
      <c r="AK53" s="608">
        <f t="shared" si="36"/>
        <v>0</v>
      </c>
      <c r="AL53" s="595"/>
      <c r="AM53" s="608">
        <f t="shared" si="37"/>
        <v>0</v>
      </c>
      <c r="AN53" s="595"/>
      <c r="AO53" s="610">
        <f t="shared" si="10"/>
        <v>0</v>
      </c>
      <c r="AP53" s="611"/>
      <c r="AQ53" s="612">
        <f t="shared" si="11"/>
        <v>0</v>
      </c>
      <c r="AR53" s="611"/>
      <c r="AS53" s="612">
        <f t="shared" si="12"/>
        <v>0</v>
      </c>
      <c r="AT53" s="611"/>
      <c r="AU53" s="612">
        <f t="shared" si="13"/>
        <v>0</v>
      </c>
      <c r="AV53" s="611"/>
      <c r="AW53" s="612">
        <f t="shared" si="14"/>
        <v>0</v>
      </c>
      <c r="AX53" s="611"/>
      <c r="AY53" s="612">
        <f t="shared" si="15"/>
        <v>0</v>
      </c>
      <c r="AZ53" s="611"/>
      <c r="BA53" s="612">
        <f t="shared" si="16"/>
        <v>0</v>
      </c>
      <c r="BB53" s="611"/>
      <c r="BC53" s="612">
        <f t="shared" si="17"/>
        <v>0</v>
      </c>
      <c r="BD53" s="611"/>
      <c r="BE53" s="612">
        <f t="shared" si="18"/>
        <v>0</v>
      </c>
      <c r="BF53" s="611"/>
      <c r="BG53" s="612">
        <f t="shared" si="19"/>
        <v>0</v>
      </c>
      <c r="BH53" s="611">
        <v>7.6</v>
      </c>
      <c r="BI53" s="612">
        <f t="shared" si="20"/>
        <v>202524.47261538461</v>
      </c>
      <c r="BJ53" s="611">
        <v>4.75</v>
      </c>
      <c r="BK53" s="612">
        <f t="shared" si="21"/>
        <v>126577.79538461538</v>
      </c>
      <c r="BL53" s="611"/>
      <c r="BM53" s="612">
        <f t="shared" si="22"/>
        <v>0</v>
      </c>
      <c r="BN53" s="611"/>
      <c r="BO53" s="612">
        <f t="shared" si="23"/>
        <v>0</v>
      </c>
      <c r="BP53" s="611"/>
      <c r="BQ53" s="612">
        <f t="shared" si="24"/>
        <v>0</v>
      </c>
      <c r="BR53" s="617">
        <v>0.65</v>
      </c>
      <c r="BS53" s="613">
        <f t="shared" si="25"/>
        <v>17321.172000000002</v>
      </c>
      <c r="BT53" s="614">
        <f t="shared" si="4"/>
        <v>5.000000000000001E-2</v>
      </c>
      <c r="BU53" s="595">
        <f t="shared" si="26"/>
        <v>13</v>
      </c>
      <c r="BV53" s="608">
        <f t="shared" si="27"/>
        <v>346423.44</v>
      </c>
      <c r="BW53" s="609">
        <f t="shared" si="5"/>
        <v>1</v>
      </c>
      <c r="BX53" s="595">
        <f t="shared" si="28"/>
        <v>0</v>
      </c>
      <c r="BY53" s="608">
        <f t="shared" si="29"/>
        <v>0</v>
      </c>
    </row>
    <row r="54" spans="2:80" s="339" customFormat="1" ht="90.75" customHeight="1" outlineLevel="3" x14ac:dyDescent="0.2">
      <c r="B54" s="604"/>
      <c r="C54" s="605"/>
      <c r="D54" s="606" t="s">
        <v>161</v>
      </c>
      <c r="E54" s="591" t="s">
        <v>79</v>
      </c>
      <c r="F54" s="592">
        <v>13</v>
      </c>
      <c r="G54" s="607">
        <v>26647.956923076923</v>
      </c>
      <c r="H54" s="608">
        <f t="shared" si="6"/>
        <v>346423.44</v>
      </c>
      <c r="I54" s="591"/>
      <c r="J54" s="592"/>
      <c r="K54" s="607"/>
      <c r="L54" s="608"/>
      <c r="M54" s="591" t="s">
        <v>79</v>
      </c>
      <c r="N54" s="592">
        <v>13</v>
      </c>
      <c r="O54" s="607">
        <v>26647.956923076923</v>
      </c>
      <c r="P54" s="608">
        <f t="shared" si="7"/>
        <v>346423.44</v>
      </c>
      <c r="Q54" s="595">
        <f t="shared" si="38"/>
        <v>4.75</v>
      </c>
      <c r="R54" s="608">
        <f t="shared" si="30"/>
        <v>126577.79538461538</v>
      </c>
      <c r="S54" s="609">
        <f t="shared" si="3"/>
        <v>0.36538461538461536</v>
      </c>
      <c r="T54" s="597"/>
      <c r="U54" s="608">
        <f t="shared" si="31"/>
        <v>0</v>
      </c>
      <c r="V54" s="595"/>
      <c r="W54" s="608">
        <f t="shared" si="32"/>
        <v>0</v>
      </c>
      <c r="X54" s="595"/>
      <c r="Y54" s="608">
        <f t="shared" si="32"/>
        <v>0</v>
      </c>
      <c r="Z54" s="595"/>
      <c r="AA54" s="608">
        <f t="shared" si="8"/>
        <v>0</v>
      </c>
      <c r="AB54" s="595"/>
      <c r="AC54" s="608">
        <f t="shared" si="9"/>
        <v>0</v>
      </c>
      <c r="AD54" s="598"/>
      <c r="AE54" s="608">
        <f t="shared" si="33"/>
        <v>0</v>
      </c>
      <c r="AF54" s="595"/>
      <c r="AG54" s="608">
        <f t="shared" si="34"/>
        <v>0</v>
      </c>
      <c r="AH54" s="595"/>
      <c r="AI54" s="608">
        <f t="shared" si="35"/>
        <v>0</v>
      </c>
      <c r="AJ54" s="595"/>
      <c r="AK54" s="608">
        <f t="shared" si="36"/>
        <v>0</v>
      </c>
      <c r="AL54" s="595"/>
      <c r="AM54" s="608">
        <f t="shared" si="37"/>
        <v>0</v>
      </c>
      <c r="AN54" s="595"/>
      <c r="AO54" s="610">
        <f t="shared" si="10"/>
        <v>0</v>
      </c>
      <c r="AP54" s="611"/>
      <c r="AQ54" s="612">
        <f t="shared" si="11"/>
        <v>0</v>
      </c>
      <c r="AR54" s="611"/>
      <c r="AS54" s="612">
        <f t="shared" si="12"/>
        <v>0</v>
      </c>
      <c r="AT54" s="611"/>
      <c r="AU54" s="612">
        <f t="shared" si="13"/>
        <v>0</v>
      </c>
      <c r="AV54" s="611"/>
      <c r="AW54" s="612">
        <f t="shared" si="14"/>
        <v>0</v>
      </c>
      <c r="AX54" s="611"/>
      <c r="AY54" s="612">
        <f t="shared" si="15"/>
        <v>0</v>
      </c>
      <c r="AZ54" s="611"/>
      <c r="BA54" s="612">
        <f t="shared" si="16"/>
        <v>0</v>
      </c>
      <c r="BB54" s="611"/>
      <c r="BC54" s="612">
        <f t="shared" si="17"/>
        <v>0</v>
      </c>
      <c r="BD54" s="611"/>
      <c r="BE54" s="612">
        <f t="shared" si="18"/>
        <v>0</v>
      </c>
      <c r="BF54" s="611"/>
      <c r="BG54" s="612">
        <f t="shared" si="19"/>
        <v>0</v>
      </c>
      <c r="BH54" s="611"/>
      <c r="BI54" s="612">
        <f t="shared" si="20"/>
        <v>0</v>
      </c>
      <c r="BJ54" s="611">
        <v>4.75</v>
      </c>
      <c r="BK54" s="612">
        <f t="shared" si="21"/>
        <v>126577.79538461538</v>
      </c>
      <c r="BL54" s="611"/>
      <c r="BM54" s="612">
        <f t="shared" si="22"/>
        <v>0</v>
      </c>
      <c r="BN54" s="611"/>
      <c r="BO54" s="612">
        <f t="shared" si="23"/>
        <v>0</v>
      </c>
      <c r="BP54" s="611"/>
      <c r="BQ54" s="612">
        <f t="shared" si="24"/>
        <v>0</v>
      </c>
      <c r="BR54" s="617">
        <v>7.6</v>
      </c>
      <c r="BS54" s="613">
        <f t="shared" si="25"/>
        <v>202524.47261538461</v>
      </c>
      <c r="BT54" s="614">
        <f>BS54/H54</f>
        <v>0.58461538461538465</v>
      </c>
      <c r="BU54" s="595">
        <f t="shared" si="26"/>
        <v>12.35</v>
      </c>
      <c r="BV54" s="608">
        <f t="shared" si="27"/>
        <v>329102.26799999998</v>
      </c>
      <c r="BW54" s="609">
        <f t="shared" si="5"/>
        <v>0.95</v>
      </c>
      <c r="BX54" s="595">
        <f t="shared" si="28"/>
        <v>0.65000000000000036</v>
      </c>
      <c r="BY54" s="608">
        <f t="shared" si="29"/>
        <v>17321.17200000001</v>
      </c>
    </row>
    <row r="55" spans="2:80" s="339" customFormat="1" ht="90.75" customHeight="1" outlineLevel="3" x14ac:dyDescent="0.2">
      <c r="B55" s="330"/>
      <c r="C55" s="331"/>
      <c r="D55" s="332" t="s">
        <v>162</v>
      </c>
      <c r="E55" s="333" t="s">
        <v>79</v>
      </c>
      <c r="F55" s="334">
        <v>13</v>
      </c>
      <c r="G55" s="335">
        <v>23643.917692307692</v>
      </c>
      <c r="H55" s="257">
        <f t="shared" si="6"/>
        <v>307370.93</v>
      </c>
      <c r="I55" s="333"/>
      <c r="J55" s="334"/>
      <c r="K55" s="335"/>
      <c r="L55" s="257"/>
      <c r="M55" s="333" t="s">
        <v>79</v>
      </c>
      <c r="N55" s="334">
        <v>13</v>
      </c>
      <c r="O55" s="335">
        <v>23643.917692307692</v>
      </c>
      <c r="P55" s="257">
        <f t="shared" si="7"/>
        <v>307370.93</v>
      </c>
      <c r="Q55" s="336">
        <f t="shared" si="38"/>
        <v>0</v>
      </c>
      <c r="R55" s="257">
        <f t="shared" si="30"/>
        <v>0</v>
      </c>
      <c r="S55" s="337">
        <f t="shared" si="3"/>
        <v>0</v>
      </c>
      <c r="T55" s="338"/>
      <c r="U55" s="257">
        <f t="shared" si="31"/>
        <v>0</v>
      </c>
      <c r="V55" s="336"/>
      <c r="W55" s="257">
        <f t="shared" si="32"/>
        <v>0</v>
      </c>
      <c r="X55" s="336"/>
      <c r="Y55" s="257">
        <f t="shared" si="32"/>
        <v>0</v>
      </c>
      <c r="Z55" s="336"/>
      <c r="AA55" s="257">
        <f t="shared" si="8"/>
        <v>0</v>
      </c>
      <c r="AB55" s="336"/>
      <c r="AC55" s="257">
        <f t="shared" si="9"/>
        <v>0</v>
      </c>
      <c r="AD55" s="281"/>
      <c r="AE55" s="257">
        <f t="shared" si="33"/>
        <v>0</v>
      </c>
      <c r="AF55" s="336"/>
      <c r="AG55" s="257">
        <f t="shared" si="34"/>
        <v>0</v>
      </c>
      <c r="AH55" s="336"/>
      <c r="AI55" s="257">
        <f t="shared" si="35"/>
        <v>0</v>
      </c>
      <c r="AJ55" s="336"/>
      <c r="AK55" s="257">
        <f t="shared" si="36"/>
        <v>0</v>
      </c>
      <c r="AL55" s="336"/>
      <c r="AM55" s="257">
        <f t="shared" si="37"/>
        <v>0</v>
      </c>
      <c r="AN55" s="336"/>
      <c r="AO55" s="261">
        <f t="shared" si="10"/>
        <v>0</v>
      </c>
      <c r="AP55" s="426"/>
      <c r="AQ55" s="406">
        <f t="shared" si="11"/>
        <v>0</v>
      </c>
      <c r="AR55" s="426"/>
      <c r="AS55" s="406">
        <f t="shared" si="12"/>
        <v>0</v>
      </c>
      <c r="AT55" s="426"/>
      <c r="AU55" s="406">
        <f t="shared" si="13"/>
        <v>0</v>
      </c>
      <c r="AV55" s="426"/>
      <c r="AW55" s="406">
        <f t="shared" si="14"/>
        <v>0</v>
      </c>
      <c r="AX55" s="426"/>
      <c r="AY55" s="406">
        <f t="shared" si="15"/>
        <v>0</v>
      </c>
      <c r="AZ55" s="426"/>
      <c r="BA55" s="406">
        <f t="shared" si="16"/>
        <v>0</v>
      </c>
      <c r="BB55" s="426"/>
      <c r="BC55" s="406">
        <f t="shared" si="17"/>
        <v>0</v>
      </c>
      <c r="BD55" s="426"/>
      <c r="BE55" s="406">
        <f t="shared" si="18"/>
        <v>0</v>
      </c>
      <c r="BF55" s="426"/>
      <c r="BG55" s="406">
        <f t="shared" si="19"/>
        <v>0</v>
      </c>
      <c r="BH55" s="426"/>
      <c r="BI55" s="406">
        <f t="shared" si="20"/>
        <v>0</v>
      </c>
      <c r="BJ55" s="426"/>
      <c r="BK55" s="406">
        <f t="shared" si="21"/>
        <v>0</v>
      </c>
      <c r="BL55" s="426"/>
      <c r="BM55" s="406">
        <f t="shared" si="22"/>
        <v>0</v>
      </c>
      <c r="BN55" s="426"/>
      <c r="BO55" s="406">
        <f t="shared" si="23"/>
        <v>0</v>
      </c>
      <c r="BP55" s="426"/>
      <c r="BQ55" s="406">
        <f t="shared" si="24"/>
        <v>0</v>
      </c>
      <c r="BR55" s="390"/>
      <c r="BS55" s="391">
        <f t="shared" si="25"/>
        <v>0</v>
      </c>
      <c r="BT55" s="380">
        <f t="shared" si="4"/>
        <v>0</v>
      </c>
      <c r="BU55" s="336">
        <f t="shared" si="26"/>
        <v>0</v>
      </c>
      <c r="BV55" s="257">
        <f t="shared" si="27"/>
        <v>0</v>
      </c>
      <c r="BW55" s="337">
        <f t="shared" si="5"/>
        <v>0</v>
      </c>
      <c r="BX55" s="336">
        <f t="shared" si="28"/>
        <v>13</v>
      </c>
      <c r="BY55" s="257">
        <f t="shared" si="29"/>
        <v>307370.93</v>
      </c>
    </row>
    <row r="56" spans="2:80" s="339" customFormat="1" ht="90.75" customHeight="1" outlineLevel="3" x14ac:dyDescent="0.2">
      <c r="B56" s="330"/>
      <c r="C56" s="331"/>
      <c r="D56" s="332" t="s">
        <v>163</v>
      </c>
      <c r="E56" s="333" t="s">
        <v>79</v>
      </c>
      <c r="F56" s="334">
        <v>13</v>
      </c>
      <c r="G56" s="335">
        <v>23643.917692307692</v>
      </c>
      <c r="H56" s="257">
        <f t="shared" si="6"/>
        <v>307370.93</v>
      </c>
      <c r="I56" s="333"/>
      <c r="J56" s="334"/>
      <c r="K56" s="335"/>
      <c r="L56" s="257"/>
      <c r="M56" s="333" t="s">
        <v>79</v>
      </c>
      <c r="N56" s="334">
        <v>13</v>
      </c>
      <c r="O56" s="335">
        <v>23643.917692307692</v>
      </c>
      <c r="P56" s="257">
        <f t="shared" si="7"/>
        <v>307370.93</v>
      </c>
      <c r="Q56" s="336">
        <f t="shared" si="38"/>
        <v>0</v>
      </c>
      <c r="R56" s="257">
        <f t="shared" si="30"/>
        <v>0</v>
      </c>
      <c r="S56" s="337">
        <f t="shared" si="3"/>
        <v>0</v>
      </c>
      <c r="T56" s="338"/>
      <c r="U56" s="257">
        <f t="shared" si="31"/>
        <v>0</v>
      </c>
      <c r="V56" s="336"/>
      <c r="W56" s="257">
        <f t="shared" si="32"/>
        <v>0</v>
      </c>
      <c r="X56" s="336"/>
      <c r="Y56" s="257">
        <f t="shared" si="32"/>
        <v>0</v>
      </c>
      <c r="Z56" s="336"/>
      <c r="AA56" s="257">
        <f t="shared" si="8"/>
        <v>0</v>
      </c>
      <c r="AB56" s="336"/>
      <c r="AC56" s="257">
        <f t="shared" si="9"/>
        <v>0</v>
      </c>
      <c r="AD56" s="281"/>
      <c r="AE56" s="257">
        <f t="shared" si="33"/>
        <v>0</v>
      </c>
      <c r="AF56" s="336"/>
      <c r="AG56" s="257">
        <f t="shared" si="34"/>
        <v>0</v>
      </c>
      <c r="AH56" s="336"/>
      <c r="AI56" s="257">
        <f t="shared" si="35"/>
        <v>0</v>
      </c>
      <c r="AJ56" s="336"/>
      <c r="AK56" s="257">
        <f t="shared" si="36"/>
        <v>0</v>
      </c>
      <c r="AL56" s="336"/>
      <c r="AM56" s="257">
        <f t="shared" si="37"/>
        <v>0</v>
      </c>
      <c r="AN56" s="336"/>
      <c r="AO56" s="261">
        <f t="shared" si="10"/>
        <v>0</v>
      </c>
      <c r="AP56" s="426"/>
      <c r="AQ56" s="406">
        <f t="shared" si="11"/>
        <v>0</v>
      </c>
      <c r="AR56" s="426"/>
      <c r="AS56" s="406">
        <f t="shared" si="12"/>
        <v>0</v>
      </c>
      <c r="AT56" s="426"/>
      <c r="AU56" s="406">
        <f t="shared" si="13"/>
        <v>0</v>
      </c>
      <c r="AV56" s="426"/>
      <c r="AW56" s="406">
        <f t="shared" si="14"/>
        <v>0</v>
      </c>
      <c r="AX56" s="426"/>
      <c r="AY56" s="406">
        <f t="shared" si="15"/>
        <v>0</v>
      </c>
      <c r="AZ56" s="426"/>
      <c r="BA56" s="406">
        <f t="shared" si="16"/>
        <v>0</v>
      </c>
      <c r="BB56" s="426"/>
      <c r="BC56" s="406">
        <f t="shared" si="17"/>
        <v>0</v>
      </c>
      <c r="BD56" s="426"/>
      <c r="BE56" s="406">
        <f t="shared" si="18"/>
        <v>0</v>
      </c>
      <c r="BF56" s="426"/>
      <c r="BG56" s="406">
        <f t="shared" si="19"/>
        <v>0</v>
      </c>
      <c r="BH56" s="426"/>
      <c r="BI56" s="406">
        <f t="shared" si="20"/>
        <v>0</v>
      </c>
      <c r="BJ56" s="426"/>
      <c r="BK56" s="406">
        <f t="shared" si="21"/>
        <v>0</v>
      </c>
      <c r="BL56" s="426"/>
      <c r="BM56" s="406">
        <f t="shared" si="22"/>
        <v>0</v>
      </c>
      <c r="BN56" s="426"/>
      <c r="BO56" s="406">
        <f t="shared" si="23"/>
        <v>0</v>
      </c>
      <c r="BP56" s="426"/>
      <c r="BQ56" s="406">
        <f t="shared" si="24"/>
        <v>0</v>
      </c>
      <c r="BR56" s="390"/>
      <c r="BS56" s="391">
        <f t="shared" si="25"/>
        <v>0</v>
      </c>
      <c r="BT56" s="380">
        <f t="shared" si="4"/>
        <v>0</v>
      </c>
      <c r="BU56" s="336">
        <f t="shared" si="26"/>
        <v>0</v>
      </c>
      <c r="BV56" s="257">
        <f t="shared" si="27"/>
        <v>0</v>
      </c>
      <c r="BW56" s="337">
        <f t="shared" si="5"/>
        <v>0</v>
      </c>
      <c r="BX56" s="336">
        <f t="shared" si="28"/>
        <v>13</v>
      </c>
      <c r="BY56" s="257">
        <f t="shared" si="29"/>
        <v>307370.93</v>
      </c>
    </row>
    <row r="57" spans="2:80" s="339" customFormat="1" ht="90.75" customHeight="1" outlineLevel="3" x14ac:dyDescent="0.2">
      <c r="B57" s="330"/>
      <c r="C57" s="331"/>
      <c r="D57" s="332" t="s">
        <v>164</v>
      </c>
      <c r="E57" s="333" t="s">
        <v>79</v>
      </c>
      <c r="F57" s="334">
        <v>13</v>
      </c>
      <c r="G57" s="335">
        <v>23643.917692307692</v>
      </c>
      <c r="H57" s="257">
        <f t="shared" si="6"/>
        <v>307370.93</v>
      </c>
      <c r="I57" s="333"/>
      <c r="J57" s="334"/>
      <c r="K57" s="335"/>
      <c r="L57" s="257"/>
      <c r="M57" s="333" t="s">
        <v>79</v>
      </c>
      <c r="N57" s="334">
        <v>13</v>
      </c>
      <c r="O57" s="335">
        <v>23643.917692307692</v>
      </c>
      <c r="P57" s="257">
        <f t="shared" si="7"/>
        <v>307370.93</v>
      </c>
      <c r="Q57" s="336">
        <f t="shared" si="38"/>
        <v>0</v>
      </c>
      <c r="R57" s="257">
        <f t="shared" si="30"/>
        <v>0</v>
      </c>
      <c r="S57" s="337">
        <f t="shared" si="3"/>
        <v>0</v>
      </c>
      <c r="T57" s="338"/>
      <c r="U57" s="257">
        <f t="shared" si="31"/>
        <v>0</v>
      </c>
      <c r="V57" s="336"/>
      <c r="W57" s="257">
        <f t="shared" si="32"/>
        <v>0</v>
      </c>
      <c r="X57" s="336"/>
      <c r="Y57" s="257">
        <f t="shared" si="32"/>
        <v>0</v>
      </c>
      <c r="Z57" s="336"/>
      <c r="AA57" s="257">
        <f t="shared" si="8"/>
        <v>0</v>
      </c>
      <c r="AB57" s="336"/>
      <c r="AC57" s="257">
        <f t="shared" si="9"/>
        <v>0</v>
      </c>
      <c r="AD57" s="281"/>
      <c r="AE57" s="257">
        <f t="shared" si="33"/>
        <v>0</v>
      </c>
      <c r="AF57" s="336"/>
      <c r="AG57" s="257">
        <f t="shared" si="34"/>
        <v>0</v>
      </c>
      <c r="AH57" s="336"/>
      <c r="AI57" s="257">
        <f t="shared" si="35"/>
        <v>0</v>
      </c>
      <c r="AJ57" s="336"/>
      <c r="AK57" s="257">
        <f t="shared" si="36"/>
        <v>0</v>
      </c>
      <c r="AL57" s="336"/>
      <c r="AM57" s="257">
        <f t="shared" si="37"/>
        <v>0</v>
      </c>
      <c r="AN57" s="336"/>
      <c r="AO57" s="261">
        <f t="shared" si="10"/>
        <v>0</v>
      </c>
      <c r="AP57" s="426"/>
      <c r="AQ57" s="406">
        <f t="shared" si="11"/>
        <v>0</v>
      </c>
      <c r="AR57" s="426"/>
      <c r="AS57" s="406">
        <f t="shared" si="12"/>
        <v>0</v>
      </c>
      <c r="AT57" s="426"/>
      <c r="AU57" s="406">
        <f t="shared" si="13"/>
        <v>0</v>
      </c>
      <c r="AV57" s="426"/>
      <c r="AW57" s="406">
        <f t="shared" si="14"/>
        <v>0</v>
      </c>
      <c r="AX57" s="426"/>
      <c r="AY57" s="406">
        <f t="shared" si="15"/>
        <v>0</v>
      </c>
      <c r="AZ57" s="426"/>
      <c r="BA57" s="406">
        <f t="shared" si="16"/>
        <v>0</v>
      </c>
      <c r="BB57" s="426"/>
      <c r="BC57" s="406">
        <f t="shared" si="17"/>
        <v>0</v>
      </c>
      <c r="BD57" s="426"/>
      <c r="BE57" s="406">
        <f t="shared" si="18"/>
        <v>0</v>
      </c>
      <c r="BF57" s="426"/>
      <c r="BG57" s="406">
        <f t="shared" si="19"/>
        <v>0</v>
      </c>
      <c r="BH57" s="426"/>
      <c r="BI57" s="406">
        <f t="shared" si="20"/>
        <v>0</v>
      </c>
      <c r="BJ57" s="426"/>
      <c r="BK57" s="406">
        <f t="shared" si="21"/>
        <v>0</v>
      </c>
      <c r="BL57" s="426"/>
      <c r="BM57" s="406">
        <f t="shared" si="22"/>
        <v>0</v>
      </c>
      <c r="BN57" s="426"/>
      <c r="BO57" s="406">
        <f t="shared" si="23"/>
        <v>0</v>
      </c>
      <c r="BP57" s="426"/>
      <c r="BQ57" s="406">
        <f t="shared" si="24"/>
        <v>0</v>
      </c>
      <c r="BR57" s="390"/>
      <c r="BS57" s="391">
        <f t="shared" si="25"/>
        <v>0</v>
      </c>
      <c r="BT57" s="380">
        <f t="shared" si="4"/>
        <v>0</v>
      </c>
      <c r="BU57" s="336">
        <f t="shared" si="26"/>
        <v>0</v>
      </c>
      <c r="BV57" s="257">
        <f t="shared" si="27"/>
        <v>0</v>
      </c>
      <c r="BW57" s="337">
        <f t="shared" si="5"/>
        <v>0</v>
      </c>
      <c r="BX57" s="336">
        <f t="shared" si="28"/>
        <v>13</v>
      </c>
      <c r="BY57" s="257">
        <f t="shared" si="29"/>
        <v>307370.93</v>
      </c>
    </row>
    <row r="58" spans="2:80" s="354" customFormat="1" ht="15" customHeight="1" outlineLevel="2" x14ac:dyDescent="0.25">
      <c r="B58" s="1133" t="s">
        <v>231</v>
      </c>
      <c r="C58" s="1134"/>
      <c r="D58" s="345" t="s">
        <v>183</v>
      </c>
      <c r="E58" s="346"/>
      <c r="F58" s="347"/>
      <c r="G58" s="348"/>
      <c r="H58" s="349">
        <f>SUM(H59:H59)</f>
        <v>1612315.68</v>
      </c>
      <c r="I58" s="346"/>
      <c r="J58" s="347"/>
      <c r="K58" s="348"/>
      <c r="L58" s="349">
        <f>SUM(L59:L59)</f>
        <v>0</v>
      </c>
      <c r="M58" s="346"/>
      <c r="N58" s="347"/>
      <c r="O58" s="348"/>
      <c r="P58" s="349">
        <f>SUM(P59:P59)</f>
        <v>1612315.68</v>
      </c>
      <c r="Q58" s="350"/>
      <c r="R58" s="349">
        <f>SUM(R59:R59)</f>
        <v>0</v>
      </c>
      <c r="S58" s="351">
        <f t="shared" si="3"/>
        <v>0</v>
      </c>
      <c r="T58" s="352"/>
      <c r="U58" s="349">
        <f>SUM(U59:U59)</f>
        <v>0</v>
      </c>
      <c r="V58" s="353"/>
      <c r="W58" s="349">
        <f>SUM(W59:W59)</f>
        <v>0</v>
      </c>
      <c r="X58" s="353"/>
      <c r="Y58" s="349">
        <f>SUM(Y59)</f>
        <v>0</v>
      </c>
      <c r="Z58" s="353"/>
      <c r="AA58" s="349">
        <f>SUM(AA59)</f>
        <v>0</v>
      </c>
      <c r="AB58" s="353"/>
      <c r="AC58" s="349">
        <f>SUM(AC59)</f>
        <v>0</v>
      </c>
      <c r="AD58" s="352"/>
      <c r="AE58" s="349">
        <f>SUM(AE59)</f>
        <v>0</v>
      </c>
      <c r="AF58" s="353"/>
      <c r="AG58" s="349">
        <f>SUM(AG59)</f>
        <v>0</v>
      </c>
      <c r="AH58" s="353"/>
      <c r="AI58" s="349">
        <f>SUM(AI59)</f>
        <v>0</v>
      </c>
      <c r="AJ58" s="353"/>
      <c r="AK58" s="349">
        <f>SUM(AK59)</f>
        <v>0</v>
      </c>
      <c r="AL58" s="353"/>
      <c r="AM58" s="349">
        <f>SUM(AM59)</f>
        <v>0</v>
      </c>
      <c r="AN58" s="353"/>
      <c r="AO58" s="350">
        <f>SUM(AO59)</f>
        <v>0</v>
      </c>
      <c r="AP58" s="425"/>
      <c r="AQ58" s="350">
        <f>SUM(AQ59)</f>
        <v>0</v>
      </c>
      <c r="AR58" s="425"/>
      <c r="AS58" s="350">
        <f>SUM(AS59)</f>
        <v>0</v>
      </c>
      <c r="AT58" s="425"/>
      <c r="AU58" s="350">
        <f>SUM(AU59)</f>
        <v>0</v>
      </c>
      <c r="AV58" s="425"/>
      <c r="AW58" s="350">
        <f>SUM(AW59)</f>
        <v>0</v>
      </c>
      <c r="AX58" s="425"/>
      <c r="AY58" s="350">
        <f>SUM(AY59)</f>
        <v>0</v>
      </c>
      <c r="AZ58" s="425"/>
      <c r="BA58" s="350">
        <f>SUM(BA59)</f>
        <v>0</v>
      </c>
      <c r="BB58" s="425"/>
      <c r="BC58" s="350">
        <f>SUM(BC59)</f>
        <v>0</v>
      </c>
      <c r="BD58" s="425"/>
      <c r="BE58" s="350">
        <f>SUM(BE59)</f>
        <v>0</v>
      </c>
      <c r="BF58" s="425"/>
      <c r="BG58" s="350">
        <f>SUM(BG59)</f>
        <v>0</v>
      </c>
      <c r="BH58" s="425"/>
      <c r="BI58" s="350">
        <f>SUM(BI59)</f>
        <v>0</v>
      </c>
      <c r="BJ58" s="425"/>
      <c r="BK58" s="350">
        <f>SUM(BK59)</f>
        <v>0</v>
      </c>
      <c r="BL58" s="425"/>
      <c r="BM58" s="350">
        <f>SUM(BM59)</f>
        <v>0</v>
      </c>
      <c r="BN58" s="425"/>
      <c r="BO58" s="350">
        <f>SUM(BO59)</f>
        <v>0</v>
      </c>
      <c r="BP58" s="425"/>
      <c r="BQ58" s="350">
        <f>SUM(BQ59)</f>
        <v>0</v>
      </c>
      <c r="BR58" s="388"/>
      <c r="BS58" s="389">
        <f>SUM(BS59)</f>
        <v>1531699.8959999999</v>
      </c>
      <c r="BT58" s="379">
        <f t="shared" si="4"/>
        <v>0.95</v>
      </c>
      <c r="BU58" s="353"/>
      <c r="BV58" s="349">
        <f>SUM(BV59)</f>
        <v>1531699.8959999999</v>
      </c>
      <c r="BW58" s="351">
        <f t="shared" si="5"/>
        <v>0.95</v>
      </c>
      <c r="BX58" s="353"/>
      <c r="BY58" s="349">
        <f>SUM(BY59:BY59)</f>
        <v>80615.784000000072</v>
      </c>
      <c r="CB58" s="355"/>
    </row>
    <row r="59" spans="2:80" s="339" customFormat="1" ht="74.25" customHeight="1" outlineLevel="3" x14ac:dyDescent="0.2">
      <c r="B59" s="604"/>
      <c r="C59" s="605"/>
      <c r="D59" s="606" t="s">
        <v>184</v>
      </c>
      <c r="E59" s="591" t="s">
        <v>79</v>
      </c>
      <c r="F59" s="592">
        <v>1</v>
      </c>
      <c r="G59" s="607">
        <v>1612315.68</v>
      </c>
      <c r="H59" s="608">
        <f>F59*G59</f>
        <v>1612315.68</v>
      </c>
      <c r="I59" s="591"/>
      <c r="J59" s="592"/>
      <c r="K59" s="607"/>
      <c r="L59" s="608"/>
      <c r="M59" s="591" t="s">
        <v>79</v>
      </c>
      <c r="N59" s="592">
        <v>1</v>
      </c>
      <c r="O59" s="607">
        <v>1612315.68</v>
      </c>
      <c r="P59" s="608">
        <f>N59*O59</f>
        <v>1612315.68</v>
      </c>
      <c r="Q59" s="595">
        <f>+T59+V59+X59+Z59+AB59+AD59+AF59+AH59+AJ59+AL59+AN59+AP59+AR59+AT59+AV59</f>
        <v>0</v>
      </c>
      <c r="R59" s="608">
        <f>$G59*Q59</f>
        <v>0</v>
      </c>
      <c r="S59" s="609">
        <f t="shared" si="3"/>
        <v>0</v>
      </c>
      <c r="T59" s="597"/>
      <c r="U59" s="608">
        <f>$G59*T59</f>
        <v>0</v>
      </c>
      <c r="V59" s="595"/>
      <c r="W59" s="608">
        <f>$G59*V59</f>
        <v>0</v>
      </c>
      <c r="X59" s="595"/>
      <c r="Y59" s="608">
        <f>$G59*X59</f>
        <v>0</v>
      </c>
      <c r="Z59" s="595"/>
      <c r="AA59" s="608">
        <f>$G59*Z59</f>
        <v>0</v>
      </c>
      <c r="AB59" s="595"/>
      <c r="AC59" s="608">
        <f>$G59*AB59</f>
        <v>0</v>
      </c>
      <c r="AD59" s="598"/>
      <c r="AE59" s="608">
        <f>$G59*AD59</f>
        <v>0</v>
      </c>
      <c r="AF59" s="595"/>
      <c r="AG59" s="608">
        <f>$G59*AF59</f>
        <v>0</v>
      </c>
      <c r="AH59" s="595"/>
      <c r="AI59" s="608">
        <f>$G59*AH59</f>
        <v>0</v>
      </c>
      <c r="AJ59" s="595"/>
      <c r="AK59" s="608">
        <f>$G59*AJ59</f>
        <v>0</v>
      </c>
      <c r="AL59" s="595"/>
      <c r="AM59" s="608">
        <f>$G59*AL59</f>
        <v>0</v>
      </c>
      <c r="AN59" s="595"/>
      <c r="AO59" s="610">
        <f>$G59*AN59</f>
        <v>0</v>
      </c>
      <c r="AP59" s="611"/>
      <c r="AQ59" s="612">
        <f>$G59*AP59</f>
        <v>0</v>
      </c>
      <c r="AR59" s="611"/>
      <c r="AS59" s="612">
        <f>$G59*AR59</f>
        <v>0</v>
      </c>
      <c r="AT59" s="611"/>
      <c r="AU59" s="612">
        <f>$G59*AT59</f>
        <v>0</v>
      </c>
      <c r="AV59" s="611"/>
      <c r="AW59" s="612">
        <f>$G59*AV59</f>
        <v>0</v>
      </c>
      <c r="AX59" s="611"/>
      <c r="AY59" s="612">
        <f>$G59*AX59</f>
        <v>0</v>
      </c>
      <c r="AZ59" s="611"/>
      <c r="BA59" s="612">
        <f>$G59*AZ59</f>
        <v>0</v>
      </c>
      <c r="BB59" s="611"/>
      <c r="BC59" s="612">
        <f>$G59*BB59</f>
        <v>0</v>
      </c>
      <c r="BD59" s="611"/>
      <c r="BE59" s="612">
        <f>$G59*BD59</f>
        <v>0</v>
      </c>
      <c r="BF59" s="611"/>
      <c r="BG59" s="612">
        <f>$G59*BF59</f>
        <v>0</v>
      </c>
      <c r="BH59" s="611"/>
      <c r="BI59" s="612">
        <f>$G59*BH59</f>
        <v>0</v>
      </c>
      <c r="BJ59" s="611"/>
      <c r="BK59" s="612">
        <f>$G59*BJ59</f>
        <v>0</v>
      </c>
      <c r="BL59" s="611"/>
      <c r="BM59" s="612">
        <f>$G59*BL59</f>
        <v>0</v>
      </c>
      <c r="BN59" s="611"/>
      <c r="BO59" s="612">
        <f>$G59*BN59</f>
        <v>0</v>
      </c>
      <c r="BP59" s="611"/>
      <c r="BQ59" s="612">
        <f>$G59*BP59</f>
        <v>0</v>
      </c>
      <c r="BR59" s="617">
        <v>0.95</v>
      </c>
      <c r="BS59" s="613">
        <f>$G59*BR59</f>
        <v>1531699.8959999999</v>
      </c>
      <c r="BT59" s="614">
        <f t="shared" si="4"/>
        <v>0.95</v>
      </c>
      <c r="BU59" s="595">
        <f>Q59+BR59</f>
        <v>0.95</v>
      </c>
      <c r="BV59" s="608">
        <f>$G59*BU59</f>
        <v>1531699.8959999999</v>
      </c>
      <c r="BW59" s="609">
        <f t="shared" si="5"/>
        <v>0.95</v>
      </c>
      <c r="BX59" s="595">
        <f>F59-BU59</f>
        <v>5.0000000000000044E-2</v>
      </c>
      <c r="BY59" s="608">
        <f>$G59*BX59</f>
        <v>80615.784000000072</v>
      </c>
    </row>
    <row r="60" spans="2:80" s="354" customFormat="1" ht="15" customHeight="1" outlineLevel="2" x14ac:dyDescent="0.25">
      <c r="B60" s="1133" t="s">
        <v>181</v>
      </c>
      <c r="C60" s="1134"/>
      <c r="D60" s="345" t="s">
        <v>165</v>
      </c>
      <c r="E60" s="346"/>
      <c r="F60" s="347"/>
      <c r="G60" s="348"/>
      <c r="H60" s="349">
        <f>SUM(H61:H85)</f>
        <v>61905675.000000007</v>
      </c>
      <c r="I60" s="346"/>
      <c r="J60" s="347"/>
      <c r="K60" s="348"/>
      <c r="L60" s="349">
        <f>SUM(L61:L85)</f>
        <v>0</v>
      </c>
      <c r="M60" s="346"/>
      <c r="N60" s="347"/>
      <c r="O60" s="348"/>
      <c r="P60" s="349">
        <f>SUM(P61:P85)</f>
        <v>61905675.000000007</v>
      </c>
      <c r="Q60" s="350"/>
      <c r="R60" s="349">
        <f>SUM(R61:R85)</f>
        <v>45157233.538350515</v>
      </c>
      <c r="S60" s="351">
        <f t="shared" si="3"/>
        <v>0.72945224389121854</v>
      </c>
      <c r="T60" s="352"/>
      <c r="U60" s="349">
        <f>SUM(U61:U85)</f>
        <v>0</v>
      </c>
      <c r="V60" s="353"/>
      <c r="W60" s="349">
        <f>SUM(W61:W85)</f>
        <v>0</v>
      </c>
      <c r="X60" s="353"/>
      <c r="Y60" s="349">
        <f>SUM(Y61:Y85)</f>
        <v>0</v>
      </c>
      <c r="Z60" s="353"/>
      <c r="AA60" s="349">
        <f>SUM(AA61:AA85)</f>
        <v>1784456.6771475815</v>
      </c>
      <c r="AB60" s="353"/>
      <c r="AC60" s="349">
        <f>SUM(AC61:AC85)</f>
        <v>541659.14100109832</v>
      </c>
      <c r="AD60" s="352"/>
      <c r="AE60" s="349">
        <f>SUM(AE61:AE85)</f>
        <v>2672018.5330716418</v>
      </c>
      <c r="AF60" s="353"/>
      <c r="AG60" s="349">
        <f>SUM(AG61:AG85)</f>
        <v>58000</v>
      </c>
      <c r="AH60" s="353"/>
      <c r="AI60" s="349">
        <f>SUM(AI61:AI85)</f>
        <v>5445672.765182456</v>
      </c>
      <c r="AJ60" s="353"/>
      <c r="AK60" s="349">
        <f>SUM(AK61:AK85)</f>
        <v>2133095.7443363038</v>
      </c>
      <c r="AL60" s="353"/>
      <c r="AM60" s="349">
        <f>SUM(AM61:AM85)</f>
        <v>1966364.8986782844</v>
      </c>
      <c r="AN60" s="353"/>
      <c r="AO60" s="350">
        <f>SUM(AO61:AO85)</f>
        <v>279580.79311979213</v>
      </c>
      <c r="AP60" s="425"/>
      <c r="AQ60" s="350">
        <f>SUM(AQ61:AQ85)</f>
        <v>3709539.1676600245</v>
      </c>
      <c r="AR60" s="425"/>
      <c r="AS60" s="350">
        <f>SUM(AS61:AS85)</f>
        <v>1914534.3440690117</v>
      </c>
      <c r="AT60" s="425"/>
      <c r="AU60" s="350">
        <f>SUM(AU61:AU85)</f>
        <v>2235085.4884185437</v>
      </c>
      <c r="AV60" s="425"/>
      <c r="AW60" s="350">
        <f>SUM(AW61:AW85)</f>
        <v>2306802.4208580414</v>
      </c>
      <c r="AX60" s="425"/>
      <c r="AY60" s="350">
        <f>SUM(AY61:AY85)</f>
        <v>3450359.9964691736</v>
      </c>
      <c r="AZ60" s="425"/>
      <c r="BA60" s="350">
        <f>SUM(BA61:BA85)</f>
        <v>3203427.1408359446</v>
      </c>
      <c r="BB60" s="425"/>
      <c r="BC60" s="350">
        <f>SUM(BC61:BC85)</f>
        <v>3328492.4808359444</v>
      </c>
      <c r="BD60" s="425"/>
      <c r="BE60" s="350">
        <f>SUM(BE61:BE85)</f>
        <v>63741.251298114221</v>
      </c>
      <c r="BF60" s="425"/>
      <c r="BG60" s="350">
        <f>SUM(BG61:BG85)</f>
        <v>3386507.8022627602</v>
      </c>
      <c r="BH60" s="425"/>
      <c r="BI60" s="350">
        <f>SUM(BI61:BI85)</f>
        <v>3134059.1408359446</v>
      </c>
      <c r="BJ60" s="425"/>
      <c r="BK60" s="350">
        <f>SUM(BK61:BK85)</f>
        <v>3543835.7522698482</v>
      </c>
      <c r="BL60" s="425"/>
      <c r="BM60" s="350">
        <f>SUM(BM61:BM85)</f>
        <v>0</v>
      </c>
      <c r="BN60" s="425"/>
      <c r="BO60" s="350">
        <f>SUM(BO61:BO85)</f>
        <v>0</v>
      </c>
      <c r="BP60" s="425"/>
      <c r="BQ60" s="350">
        <f>SUM(BQ61:BQ85)</f>
        <v>0</v>
      </c>
      <c r="BR60" s="388"/>
      <c r="BS60" s="389">
        <f>SUM(BS61:BS85)</f>
        <v>3761887.636230255</v>
      </c>
      <c r="BT60" s="379">
        <f t="shared" si="4"/>
        <v>6.076805779486702E-2</v>
      </c>
      <c r="BU60" s="353"/>
      <c r="BV60" s="349">
        <f>SUM(BV61:BV85)</f>
        <v>48919121.172580771</v>
      </c>
      <c r="BW60" s="351">
        <f t="shared" si="5"/>
        <v>0.79022030165377832</v>
      </c>
      <c r="BX60" s="353"/>
      <c r="BY60" s="349">
        <f>SUM(BY61:BY85)</f>
        <v>12986553.827419236</v>
      </c>
      <c r="CB60" s="355"/>
    </row>
    <row r="61" spans="2:80" s="339" customFormat="1" ht="15.75" outlineLevel="4" x14ac:dyDescent="0.2">
      <c r="B61" s="330"/>
      <c r="C61" s="331"/>
      <c r="D61" s="332" t="s">
        <v>165</v>
      </c>
      <c r="E61" s="333"/>
      <c r="F61" s="334"/>
      <c r="G61" s="335"/>
      <c r="H61" s="257"/>
      <c r="I61" s="333"/>
      <c r="J61" s="334"/>
      <c r="K61" s="335"/>
      <c r="L61" s="257"/>
      <c r="M61" s="333"/>
      <c r="N61" s="334"/>
      <c r="O61" s="335"/>
      <c r="P61" s="257"/>
      <c r="Q61" s="336"/>
      <c r="R61" s="257"/>
      <c r="S61" s="337"/>
      <c r="T61" s="338"/>
      <c r="U61" s="257"/>
      <c r="V61" s="336"/>
      <c r="W61" s="257"/>
      <c r="X61" s="336"/>
      <c r="Y61" s="257"/>
      <c r="Z61" s="336"/>
      <c r="AA61" s="257"/>
      <c r="AB61" s="336"/>
      <c r="AC61" s="257"/>
      <c r="AD61" s="281"/>
      <c r="AE61" s="257"/>
      <c r="AF61" s="336"/>
      <c r="AG61" s="257"/>
      <c r="AH61" s="336"/>
      <c r="AI61" s="257"/>
      <c r="AJ61" s="336"/>
      <c r="AK61" s="257"/>
      <c r="AL61" s="336"/>
      <c r="AM61" s="257"/>
      <c r="AN61" s="336"/>
      <c r="AO61" s="261"/>
      <c r="AP61" s="426"/>
      <c r="AQ61" s="406"/>
      <c r="AR61" s="426"/>
      <c r="AS61" s="406"/>
      <c r="AT61" s="426"/>
      <c r="AU61" s="406"/>
      <c r="AV61" s="426"/>
      <c r="AW61" s="406"/>
      <c r="AX61" s="426"/>
      <c r="AY61" s="406"/>
      <c r="AZ61" s="426"/>
      <c r="BA61" s="406"/>
      <c r="BB61" s="426"/>
      <c r="BC61" s="406"/>
      <c r="BD61" s="426"/>
      <c r="BE61" s="406"/>
      <c r="BF61" s="426"/>
      <c r="BG61" s="406"/>
      <c r="BH61" s="426"/>
      <c r="BI61" s="406"/>
      <c r="BJ61" s="426"/>
      <c r="BK61" s="406"/>
      <c r="BL61" s="426"/>
      <c r="BM61" s="406"/>
      <c r="BN61" s="426"/>
      <c r="BO61" s="406"/>
      <c r="BP61" s="426"/>
      <c r="BQ61" s="406"/>
      <c r="BR61" s="390"/>
      <c r="BS61" s="391"/>
      <c r="BT61" s="380"/>
      <c r="BU61" s="336"/>
      <c r="BV61" s="257"/>
      <c r="BW61" s="337"/>
      <c r="BX61" s="336"/>
      <c r="BY61" s="257"/>
    </row>
    <row r="62" spans="2:80" s="430" customFormat="1" ht="135" outlineLevel="4" x14ac:dyDescent="0.2">
      <c r="B62" s="431"/>
      <c r="C62" s="444"/>
      <c r="D62" s="433" t="s">
        <v>166</v>
      </c>
      <c r="E62" s="333" t="s">
        <v>63</v>
      </c>
      <c r="F62" s="334">
        <v>1862.11</v>
      </c>
      <c r="G62" s="434">
        <v>3830.3567038971919</v>
      </c>
      <c r="H62" s="435">
        <f>F62*G62</f>
        <v>7132545.5218939995</v>
      </c>
      <c r="I62" s="333"/>
      <c r="J62" s="334"/>
      <c r="K62" s="434"/>
      <c r="L62" s="435"/>
      <c r="M62" s="333" t="s">
        <v>63</v>
      </c>
      <c r="N62" s="334">
        <v>1862.11</v>
      </c>
      <c r="O62" s="434">
        <v>3830.3567038971919</v>
      </c>
      <c r="P62" s="435">
        <f>N62*O62</f>
        <v>7132545.5218939995</v>
      </c>
      <c r="Q62" s="336">
        <f>+T62+V62+X62+Z62+AB62+AD62+AF62+AH62+AJ62+AL62+AN62+AP62+AR62+AT62+AV62+AX62+AZ62+BD62+BB62+BF62+BH62+BJ62+BL62+BN62+BP62</f>
        <v>1862.11</v>
      </c>
      <c r="R62" s="435">
        <f t="shared" ref="R62:R76" si="39">G62*Q62</f>
        <v>7132545.5218939995</v>
      </c>
      <c r="S62" s="445">
        <f t="shared" ref="S62:S76" si="40">R62/H62</f>
        <v>1</v>
      </c>
      <c r="T62" s="338"/>
      <c r="U62" s="435">
        <f>$G62*T62</f>
        <v>0</v>
      </c>
      <c r="V62" s="336"/>
      <c r="W62" s="435">
        <f>$G62*V62</f>
        <v>0</v>
      </c>
      <c r="X62" s="336"/>
      <c r="Y62" s="435">
        <f>$G62*X62</f>
        <v>0</v>
      </c>
      <c r="Z62" s="336">
        <v>450.73</v>
      </c>
      <c r="AA62" s="435">
        <f>$G62*Z62</f>
        <v>1726456.6771475815</v>
      </c>
      <c r="AB62" s="336">
        <v>126.27</v>
      </c>
      <c r="AC62" s="435">
        <f>$G62*AB62</f>
        <v>483659.14100109838</v>
      </c>
      <c r="AD62" s="438">
        <v>265.70999999999998</v>
      </c>
      <c r="AE62" s="435">
        <f>$G62*AD62</f>
        <v>1017764.0797925228</v>
      </c>
      <c r="AF62" s="336"/>
      <c r="AG62" s="435">
        <f>$G62*AF62</f>
        <v>0</v>
      </c>
      <c r="AH62" s="336">
        <v>541.75</v>
      </c>
      <c r="AI62" s="435">
        <f>$G62*AH62</f>
        <v>2075095.7443363038</v>
      </c>
      <c r="AJ62" s="336"/>
      <c r="AK62" s="435">
        <f>$G62*AJ62</f>
        <v>0</v>
      </c>
      <c r="AL62" s="336"/>
      <c r="AM62" s="435">
        <f>$G62*AL62</f>
        <v>0</v>
      </c>
      <c r="AN62" s="336"/>
      <c r="AO62" s="436">
        <f t="shared" ref="AO62:AO76" si="41">$G62*AN62</f>
        <v>0</v>
      </c>
      <c r="AP62" s="439">
        <v>453.76749999999998</v>
      </c>
      <c r="AQ62" s="440">
        <f>$G62*AP62</f>
        <v>1738091.3856356689</v>
      </c>
      <c r="AR62" s="439">
        <v>23.882499999999936</v>
      </c>
      <c r="AS62" s="440">
        <f>$G62*AR62</f>
        <v>91478.493980824438</v>
      </c>
      <c r="AT62" s="439"/>
      <c r="AU62" s="440">
        <f>$G62*AT62</f>
        <v>0</v>
      </c>
      <c r="AV62" s="439"/>
      <c r="AW62" s="440">
        <f>$G62*AV62</f>
        <v>0</v>
      </c>
      <c r="AX62" s="439"/>
      <c r="AY62" s="440">
        <f>$G62*AX62</f>
        <v>0</v>
      </c>
      <c r="AZ62" s="439"/>
      <c r="BA62" s="440">
        <f>$G62*AZ62</f>
        <v>0</v>
      </c>
      <c r="BB62" s="439"/>
      <c r="BC62" s="440">
        <f>$G62*BB62</f>
        <v>0</v>
      </c>
      <c r="BD62" s="439"/>
      <c r="BE62" s="440">
        <f>$G62*BD62</f>
        <v>0</v>
      </c>
      <c r="BF62" s="439"/>
      <c r="BG62" s="440">
        <f>$G62*BF62</f>
        <v>0</v>
      </c>
      <c r="BH62" s="439"/>
      <c r="BI62" s="440">
        <f>$G62*BH62</f>
        <v>0</v>
      </c>
      <c r="BJ62" s="439"/>
      <c r="BK62" s="440">
        <f>$G62*BJ62</f>
        <v>0</v>
      </c>
      <c r="BL62" s="439"/>
      <c r="BM62" s="440">
        <f>$G62*BL62</f>
        <v>0</v>
      </c>
      <c r="BN62" s="439"/>
      <c r="BO62" s="440">
        <f>$G62*BN62</f>
        <v>0</v>
      </c>
      <c r="BP62" s="439"/>
      <c r="BQ62" s="440">
        <f>$G62*BP62</f>
        <v>0</v>
      </c>
      <c r="BR62" s="390"/>
      <c r="BS62" s="441">
        <f>$G62*BR62</f>
        <v>0</v>
      </c>
      <c r="BT62" s="442">
        <f t="shared" ref="BT62:BT76" si="42">BS62/H62</f>
        <v>0</v>
      </c>
      <c r="BU62" s="336">
        <f t="shared" ref="BU62:BU85" si="43">Q62+BR62</f>
        <v>1862.11</v>
      </c>
      <c r="BV62" s="435">
        <f>$G62*BU62</f>
        <v>7132545.5218939995</v>
      </c>
      <c r="BW62" s="437">
        <f t="shared" ref="BW62:BW76" si="44">BV62/H62</f>
        <v>1</v>
      </c>
      <c r="BX62" s="336">
        <f t="shared" ref="BX62:BX76" si="45">F62-BU62</f>
        <v>0</v>
      </c>
      <c r="BY62" s="435">
        <f>$G62*BX62</f>
        <v>0</v>
      </c>
    </row>
    <row r="63" spans="2:80" s="430" customFormat="1" ht="135" outlineLevel="4" x14ac:dyDescent="0.2">
      <c r="B63" s="431"/>
      <c r="C63" s="444"/>
      <c r="D63" s="433" t="s">
        <v>167</v>
      </c>
      <c r="E63" s="333" t="s">
        <v>63</v>
      </c>
      <c r="F63" s="334">
        <v>1862.12</v>
      </c>
      <c r="G63" s="434">
        <v>3830.3567038971919</v>
      </c>
      <c r="H63" s="435">
        <f t="shared" ref="H63:H76" si="46">F63*G63</f>
        <v>7132583.8254610384</v>
      </c>
      <c r="I63" s="333"/>
      <c r="J63" s="334"/>
      <c r="K63" s="434"/>
      <c r="L63" s="435"/>
      <c r="M63" s="333" t="s">
        <v>63</v>
      </c>
      <c r="N63" s="334">
        <v>1862.12</v>
      </c>
      <c r="O63" s="434">
        <v>3830.3567038971919</v>
      </c>
      <c r="P63" s="435">
        <f>N63*O63</f>
        <v>7132583.8254610384</v>
      </c>
      <c r="Q63" s="336">
        <f t="shared" ref="Q63:Q85" si="47">+T63+V63+X63+Z63+AB63+AD63+AF63+AH63+AJ63+AL63+AN63+AP63+AR63+AT63+AV63+AX63+AZ63+BD63+BB63+BF63+BH63+BJ63+BL63+BN63+BP63</f>
        <v>1862.12</v>
      </c>
      <c r="R63" s="435">
        <f t="shared" si="39"/>
        <v>7132583.8254610384</v>
      </c>
      <c r="S63" s="437">
        <f t="shared" si="40"/>
        <v>1</v>
      </c>
      <c r="T63" s="338"/>
      <c r="U63" s="435">
        <f t="shared" ref="U63:W76" si="48">$G63*T63</f>
        <v>0</v>
      </c>
      <c r="V63" s="336"/>
      <c r="W63" s="435">
        <f t="shared" si="48"/>
        <v>0</v>
      </c>
      <c r="X63" s="336"/>
      <c r="Y63" s="435">
        <f t="shared" ref="Y63:Y76" si="49">$G63*X63</f>
        <v>0</v>
      </c>
      <c r="Z63" s="336"/>
      <c r="AA63" s="435">
        <f t="shared" ref="AA63:AA76" si="50">$G63*Z63</f>
        <v>0</v>
      </c>
      <c r="AB63" s="336"/>
      <c r="AC63" s="435">
        <f t="shared" ref="AC63:AC76" si="51">$G63*AB63</f>
        <v>0</v>
      </c>
      <c r="AD63" s="438">
        <v>431.88</v>
      </c>
      <c r="AE63" s="435">
        <f t="shared" ref="AE63:AE76" si="52">$G63*AD63</f>
        <v>1654254.4532791192</v>
      </c>
      <c r="AF63" s="336"/>
      <c r="AG63" s="435">
        <f t="shared" ref="AG63:AG76" si="53">$G63*AF63</f>
        <v>0</v>
      </c>
      <c r="AH63" s="336">
        <v>410.83</v>
      </c>
      <c r="AI63" s="435">
        <f t="shared" ref="AI63:AI76" si="54">$G63*AH63</f>
        <v>1573625.4446620832</v>
      </c>
      <c r="AJ63" s="336">
        <v>541.75</v>
      </c>
      <c r="AK63" s="435">
        <f t="shared" ref="AK63:AK76" si="55">$G63*AJ63</f>
        <v>2075095.7443363038</v>
      </c>
      <c r="AL63" s="336"/>
      <c r="AM63" s="435">
        <f t="shared" ref="AM63:AM76" si="56">$G63*AL63</f>
        <v>0</v>
      </c>
      <c r="AN63" s="336"/>
      <c r="AO63" s="436">
        <f t="shared" si="41"/>
        <v>0</v>
      </c>
      <c r="AP63" s="439">
        <v>453.77699999999999</v>
      </c>
      <c r="AQ63" s="440">
        <f t="shared" ref="AQ63:AQ76" si="57">$G63*AP63</f>
        <v>1738127.7740243559</v>
      </c>
      <c r="AR63" s="439">
        <v>23.882999999999811</v>
      </c>
      <c r="AS63" s="440">
        <f t="shared" ref="AS63:AS76" si="58">$G63*AR63</f>
        <v>91480.409159175906</v>
      </c>
      <c r="AT63" s="439"/>
      <c r="AU63" s="440">
        <f t="shared" ref="AU63:AU76" si="59">$G63*AT63</f>
        <v>0</v>
      </c>
      <c r="AV63" s="439"/>
      <c r="AW63" s="440">
        <f t="shared" ref="AW63:AW76" si="60">$G63*AV63</f>
        <v>0</v>
      </c>
      <c r="AX63" s="439"/>
      <c r="AY63" s="440">
        <f t="shared" ref="AY63:AY76" si="61">$G63*AX63</f>
        <v>0</v>
      </c>
      <c r="AZ63" s="439"/>
      <c r="BA63" s="440">
        <f t="shared" ref="BA63:BA76" si="62">$G63*AZ63</f>
        <v>0</v>
      </c>
      <c r="BB63" s="439"/>
      <c r="BC63" s="440">
        <f t="shared" ref="BC63:BC76" si="63">$G63*BB63</f>
        <v>0</v>
      </c>
      <c r="BD63" s="439"/>
      <c r="BE63" s="440">
        <f t="shared" ref="BE63:BE76" si="64">$G63*BD63</f>
        <v>0</v>
      </c>
      <c r="BF63" s="439"/>
      <c r="BG63" s="440">
        <f t="shared" ref="BG63:BG76" si="65">$G63*BF63</f>
        <v>0</v>
      </c>
      <c r="BH63" s="439"/>
      <c r="BI63" s="440">
        <f t="shared" ref="BI63:BI76" si="66">$G63*BH63</f>
        <v>0</v>
      </c>
      <c r="BJ63" s="439"/>
      <c r="BK63" s="440">
        <f t="shared" ref="BK63:BK76" si="67">$G63*BJ63</f>
        <v>0</v>
      </c>
      <c r="BL63" s="439"/>
      <c r="BM63" s="440">
        <f t="shared" ref="BM63:BM76" si="68">$G63*BL63</f>
        <v>0</v>
      </c>
      <c r="BN63" s="439"/>
      <c r="BO63" s="440">
        <f t="shared" ref="BO63:BO76" si="69">$G63*BN63</f>
        <v>0</v>
      </c>
      <c r="BP63" s="439"/>
      <c r="BQ63" s="440">
        <f t="shared" ref="BQ63:BQ76" si="70">$G63*BP63</f>
        <v>0</v>
      </c>
      <c r="BR63" s="390"/>
      <c r="BS63" s="441">
        <f t="shared" ref="BS63:BS76" si="71">$G63*BR63</f>
        <v>0</v>
      </c>
      <c r="BT63" s="442">
        <f t="shared" si="42"/>
        <v>0</v>
      </c>
      <c r="BU63" s="336">
        <f t="shared" si="43"/>
        <v>1862.12</v>
      </c>
      <c r="BV63" s="435">
        <f t="shared" ref="BV63:BV76" si="72">$G63*BU63</f>
        <v>7132583.8254610384</v>
      </c>
      <c r="BW63" s="437">
        <f t="shared" si="44"/>
        <v>1</v>
      </c>
      <c r="BX63" s="336">
        <f t="shared" si="45"/>
        <v>0</v>
      </c>
      <c r="BY63" s="435">
        <f t="shared" ref="BY63:BY76" si="73">$G63*BX63</f>
        <v>0</v>
      </c>
    </row>
    <row r="64" spans="2:80" s="430" customFormat="1" ht="135" outlineLevel="4" x14ac:dyDescent="0.2">
      <c r="B64" s="431"/>
      <c r="C64" s="444"/>
      <c r="D64" s="433" t="s">
        <v>168</v>
      </c>
      <c r="E64" s="333" t="s">
        <v>63</v>
      </c>
      <c r="F64" s="334">
        <v>928.37</v>
      </c>
      <c r="G64" s="434">
        <v>3830.3567038971919</v>
      </c>
      <c r="H64" s="435">
        <f>F64*G64</f>
        <v>3555988.2531970362</v>
      </c>
      <c r="I64" s="333"/>
      <c r="J64" s="334"/>
      <c r="K64" s="434"/>
      <c r="L64" s="435"/>
      <c r="M64" s="333" t="s">
        <v>63</v>
      </c>
      <c r="N64" s="334">
        <v>928.37</v>
      </c>
      <c r="O64" s="434">
        <v>3830.3567038971919</v>
      </c>
      <c r="P64" s="435">
        <f>N64*O64</f>
        <v>3555988.2531970362</v>
      </c>
      <c r="Q64" s="336">
        <f t="shared" si="47"/>
        <v>928.37</v>
      </c>
      <c r="R64" s="257">
        <f t="shared" si="39"/>
        <v>3555988.2531970362</v>
      </c>
      <c r="S64" s="337">
        <f t="shared" si="40"/>
        <v>1</v>
      </c>
      <c r="T64" s="338"/>
      <c r="U64" s="435">
        <f t="shared" si="48"/>
        <v>0</v>
      </c>
      <c r="V64" s="336"/>
      <c r="W64" s="435">
        <f t="shared" si="48"/>
        <v>0</v>
      </c>
      <c r="X64" s="336"/>
      <c r="Y64" s="435">
        <f t="shared" si="49"/>
        <v>0</v>
      </c>
      <c r="Z64" s="336"/>
      <c r="AA64" s="435">
        <f t="shared" si="50"/>
        <v>0</v>
      </c>
      <c r="AB64" s="336"/>
      <c r="AC64" s="435">
        <f t="shared" si="51"/>
        <v>0</v>
      </c>
      <c r="AD64" s="438"/>
      <c r="AE64" s="435">
        <f t="shared" si="52"/>
        <v>0</v>
      </c>
      <c r="AF64" s="336"/>
      <c r="AG64" s="435">
        <f t="shared" si="53"/>
        <v>0</v>
      </c>
      <c r="AH64" s="336"/>
      <c r="AI64" s="435">
        <f t="shared" si="54"/>
        <v>0</v>
      </c>
      <c r="AJ64" s="336"/>
      <c r="AK64" s="435">
        <f t="shared" si="55"/>
        <v>0</v>
      </c>
      <c r="AL64" s="336">
        <v>452.45</v>
      </c>
      <c r="AM64" s="435">
        <f t="shared" si="56"/>
        <v>1733044.8906782845</v>
      </c>
      <c r="AN64" s="336">
        <v>23.81</v>
      </c>
      <c r="AO64" s="436">
        <f t="shared" si="41"/>
        <v>91200.793119792128</v>
      </c>
      <c r="AP64" s="439"/>
      <c r="AQ64" s="440">
        <f t="shared" si="57"/>
        <v>0</v>
      </c>
      <c r="AR64" s="439">
        <v>429.50450000000001</v>
      </c>
      <c r="AS64" s="440">
        <f t="shared" si="58"/>
        <v>1645155.4409290114</v>
      </c>
      <c r="AT64" s="439">
        <v>22.605500000000006</v>
      </c>
      <c r="AU64" s="440">
        <f t="shared" si="59"/>
        <v>86587.128469948002</v>
      </c>
      <c r="AV64" s="439"/>
      <c r="AW64" s="440">
        <f t="shared" si="60"/>
        <v>0</v>
      </c>
      <c r="AX64" s="439"/>
      <c r="AY64" s="440">
        <f t="shared" si="61"/>
        <v>0</v>
      </c>
      <c r="AZ64" s="439"/>
      <c r="BA64" s="440">
        <f t="shared" si="62"/>
        <v>0</v>
      </c>
      <c r="BB64" s="439"/>
      <c r="BC64" s="440">
        <f t="shared" si="63"/>
        <v>0</v>
      </c>
      <c r="BD64" s="439"/>
      <c r="BE64" s="440">
        <f t="shared" si="64"/>
        <v>0</v>
      </c>
      <c r="BF64" s="439"/>
      <c r="BG64" s="440">
        <f t="shared" si="65"/>
        <v>0</v>
      </c>
      <c r="BH64" s="439"/>
      <c r="BI64" s="440">
        <f t="shared" si="66"/>
        <v>0</v>
      </c>
      <c r="BJ64" s="439"/>
      <c r="BK64" s="440">
        <f t="shared" si="67"/>
        <v>0</v>
      </c>
      <c r="BL64" s="439"/>
      <c r="BM64" s="440">
        <f t="shared" si="68"/>
        <v>0</v>
      </c>
      <c r="BN64" s="439"/>
      <c r="BO64" s="440">
        <f t="shared" si="69"/>
        <v>0</v>
      </c>
      <c r="BP64" s="439"/>
      <c r="BQ64" s="440">
        <f t="shared" si="70"/>
        <v>0</v>
      </c>
      <c r="BR64" s="390"/>
      <c r="BS64" s="391">
        <f>$G64*BR64</f>
        <v>0</v>
      </c>
      <c r="BT64" s="442">
        <f t="shared" si="42"/>
        <v>0</v>
      </c>
      <c r="BU64" s="336">
        <f t="shared" si="43"/>
        <v>928.37</v>
      </c>
      <c r="BV64" s="435">
        <f t="shared" si="72"/>
        <v>3555988.2531970362</v>
      </c>
      <c r="BW64" s="437">
        <f t="shared" si="44"/>
        <v>1</v>
      </c>
      <c r="BX64" s="336">
        <f t="shared" si="45"/>
        <v>0</v>
      </c>
      <c r="BY64" s="435">
        <f t="shared" si="73"/>
        <v>0</v>
      </c>
    </row>
    <row r="65" spans="1:77" s="339" customFormat="1" ht="165" outlineLevel="4" x14ac:dyDescent="0.2">
      <c r="B65" s="330"/>
      <c r="C65" s="331"/>
      <c r="D65" s="332" t="s">
        <v>169</v>
      </c>
      <c r="E65" s="333" t="s">
        <v>63</v>
      </c>
      <c r="F65" s="334">
        <v>1144.3499999999999</v>
      </c>
      <c r="G65" s="335">
        <v>3830.3567038971919</v>
      </c>
      <c r="H65" s="257">
        <f>F65*G65</f>
        <v>4383268.6941047516</v>
      </c>
      <c r="I65" s="333"/>
      <c r="J65" s="334"/>
      <c r="K65" s="335"/>
      <c r="L65" s="257"/>
      <c r="M65" s="333" t="s">
        <v>63</v>
      </c>
      <c r="N65" s="334">
        <v>1144.3499999999999</v>
      </c>
      <c r="O65" s="335">
        <v>3830.3567038971919</v>
      </c>
      <c r="P65" s="257">
        <f>N65*O65</f>
        <v>4383268.6941047516</v>
      </c>
      <c r="Q65" s="336">
        <f t="shared" si="47"/>
        <v>1144.3499999999999</v>
      </c>
      <c r="R65" s="257">
        <f t="shared" si="39"/>
        <v>4383268.6941047516</v>
      </c>
      <c r="S65" s="337">
        <f t="shared" si="40"/>
        <v>1</v>
      </c>
      <c r="T65" s="338"/>
      <c r="U65" s="257">
        <f t="shared" si="48"/>
        <v>0</v>
      </c>
      <c r="V65" s="336"/>
      <c r="W65" s="257">
        <f t="shared" si="48"/>
        <v>0</v>
      </c>
      <c r="X65" s="336"/>
      <c r="Y65" s="257">
        <f t="shared" si="49"/>
        <v>0</v>
      </c>
      <c r="Z65" s="336"/>
      <c r="AA65" s="257">
        <f t="shared" si="50"/>
        <v>0</v>
      </c>
      <c r="AB65" s="336"/>
      <c r="AC65" s="257">
        <f t="shared" si="51"/>
        <v>0</v>
      </c>
      <c r="AD65" s="281"/>
      <c r="AE65" s="257">
        <f t="shared" si="52"/>
        <v>0</v>
      </c>
      <c r="AF65" s="336"/>
      <c r="AG65" s="257">
        <f t="shared" si="53"/>
        <v>0</v>
      </c>
      <c r="AH65" s="336"/>
      <c r="AI65" s="257">
        <f t="shared" si="54"/>
        <v>0</v>
      </c>
      <c r="AJ65" s="336"/>
      <c r="AK65" s="257">
        <f t="shared" si="55"/>
        <v>0</v>
      </c>
      <c r="AL65" s="336"/>
      <c r="AM65" s="257">
        <f t="shared" si="56"/>
        <v>0</v>
      </c>
      <c r="AN65" s="336"/>
      <c r="AO65" s="261">
        <f t="shared" si="41"/>
        <v>0</v>
      </c>
      <c r="AP65" s="426"/>
      <c r="AQ65" s="406">
        <f t="shared" si="57"/>
        <v>0</v>
      </c>
      <c r="AR65" s="426"/>
      <c r="AS65" s="406">
        <f t="shared" si="58"/>
        <v>0</v>
      </c>
      <c r="AT65" s="426">
        <v>500</v>
      </c>
      <c r="AU65" s="406">
        <f t="shared" si="59"/>
        <v>1915178.3519485958</v>
      </c>
      <c r="AV65" s="426">
        <v>587.1</v>
      </c>
      <c r="AW65" s="406">
        <f t="shared" si="60"/>
        <v>2248802.4208580414</v>
      </c>
      <c r="AX65" s="426"/>
      <c r="AY65" s="406">
        <f t="shared" si="61"/>
        <v>0</v>
      </c>
      <c r="AZ65" s="426"/>
      <c r="BA65" s="406">
        <f t="shared" si="62"/>
        <v>0</v>
      </c>
      <c r="BB65" s="426"/>
      <c r="BC65" s="406">
        <f t="shared" si="63"/>
        <v>0</v>
      </c>
      <c r="BD65" s="426">
        <v>57.25</v>
      </c>
      <c r="BE65" s="406">
        <f t="shared" si="64"/>
        <v>219287.92129811423</v>
      </c>
      <c r="BF65" s="426"/>
      <c r="BG65" s="406">
        <f t="shared" si="65"/>
        <v>0</v>
      </c>
      <c r="BH65" s="426"/>
      <c r="BI65" s="406">
        <f t="shared" si="66"/>
        <v>0</v>
      </c>
      <c r="BJ65" s="426"/>
      <c r="BK65" s="406">
        <f t="shared" si="67"/>
        <v>0</v>
      </c>
      <c r="BL65" s="426"/>
      <c r="BM65" s="406">
        <f t="shared" si="68"/>
        <v>0</v>
      </c>
      <c r="BN65" s="426"/>
      <c r="BO65" s="406">
        <f t="shared" si="69"/>
        <v>0</v>
      </c>
      <c r="BP65" s="426"/>
      <c r="BQ65" s="406">
        <f t="shared" si="70"/>
        <v>0</v>
      </c>
      <c r="BR65" s="390"/>
      <c r="BS65" s="391">
        <f t="shared" si="71"/>
        <v>0</v>
      </c>
      <c r="BT65" s="380">
        <f t="shared" si="42"/>
        <v>0</v>
      </c>
      <c r="BU65" s="336">
        <f t="shared" si="43"/>
        <v>1144.3499999999999</v>
      </c>
      <c r="BV65" s="257">
        <f t="shared" si="72"/>
        <v>4383268.6941047516</v>
      </c>
      <c r="BW65" s="337">
        <f t="shared" si="44"/>
        <v>1</v>
      </c>
      <c r="BX65" s="336">
        <f t="shared" si="45"/>
        <v>0</v>
      </c>
      <c r="BY65" s="257">
        <f t="shared" si="73"/>
        <v>0</v>
      </c>
    </row>
    <row r="66" spans="1:77" s="339" customFormat="1" ht="135" outlineLevel="4" x14ac:dyDescent="0.2">
      <c r="B66" s="604"/>
      <c r="C66" s="605"/>
      <c r="D66" s="606" t="s">
        <v>170</v>
      </c>
      <c r="E66" s="591" t="s">
        <v>63</v>
      </c>
      <c r="F66" s="592">
        <v>929.35</v>
      </c>
      <c r="G66" s="607">
        <v>3830.3567038971919</v>
      </c>
      <c r="H66" s="608">
        <f t="shared" si="46"/>
        <v>3559742.0027668555</v>
      </c>
      <c r="I66" s="591"/>
      <c r="J66" s="592"/>
      <c r="K66" s="607"/>
      <c r="L66" s="608"/>
      <c r="M66" s="591" t="s">
        <v>63</v>
      </c>
      <c r="N66" s="592">
        <v>929.35</v>
      </c>
      <c r="O66" s="607">
        <v>3830.3567038971919</v>
      </c>
      <c r="P66" s="608">
        <f t="shared" ref="P66:P76" si="74">N66*O66</f>
        <v>3559742.0027668555</v>
      </c>
      <c r="Q66" s="595">
        <f t="shared" si="47"/>
        <v>839.88</v>
      </c>
      <c r="R66" s="608">
        <f t="shared" si="39"/>
        <v>3217039.9884691737</v>
      </c>
      <c r="S66" s="609">
        <f>R66/H66</f>
        <v>0.90372841233119916</v>
      </c>
      <c r="T66" s="597"/>
      <c r="U66" s="608">
        <f t="shared" si="48"/>
        <v>0</v>
      </c>
      <c r="V66" s="595"/>
      <c r="W66" s="608">
        <f t="shared" si="48"/>
        <v>0</v>
      </c>
      <c r="X66" s="595"/>
      <c r="Y66" s="608">
        <f t="shared" si="49"/>
        <v>0</v>
      </c>
      <c r="Z66" s="595"/>
      <c r="AA66" s="608">
        <f t="shared" si="50"/>
        <v>0</v>
      </c>
      <c r="AB66" s="595"/>
      <c r="AC66" s="608">
        <f t="shared" si="51"/>
        <v>0</v>
      </c>
      <c r="AD66" s="598"/>
      <c r="AE66" s="608">
        <f t="shared" si="52"/>
        <v>0</v>
      </c>
      <c r="AF66" s="595"/>
      <c r="AG66" s="608">
        <f t="shared" si="53"/>
        <v>0</v>
      </c>
      <c r="AH66" s="595"/>
      <c r="AI66" s="608">
        <f t="shared" si="54"/>
        <v>0</v>
      </c>
      <c r="AJ66" s="595"/>
      <c r="AK66" s="608">
        <f t="shared" si="55"/>
        <v>0</v>
      </c>
      <c r="AL66" s="595"/>
      <c r="AM66" s="608">
        <f t="shared" si="56"/>
        <v>0</v>
      </c>
      <c r="AN66" s="595"/>
      <c r="AO66" s="610">
        <f t="shared" si="41"/>
        <v>0</v>
      </c>
      <c r="AP66" s="611"/>
      <c r="AQ66" s="612">
        <f t="shared" si="57"/>
        <v>0</v>
      </c>
      <c r="AR66" s="611"/>
      <c r="AS66" s="612">
        <f t="shared" si="58"/>
        <v>0</v>
      </c>
      <c r="AT66" s="611"/>
      <c r="AU66" s="612">
        <f t="shared" si="59"/>
        <v>0</v>
      </c>
      <c r="AV66" s="611"/>
      <c r="AW66" s="612">
        <f t="shared" si="60"/>
        <v>0</v>
      </c>
      <c r="AX66" s="611">
        <v>839.88</v>
      </c>
      <c r="AY66" s="612">
        <f t="shared" si="61"/>
        <v>3217039.9884691737</v>
      </c>
      <c r="AZ66" s="611"/>
      <c r="BA66" s="612">
        <f t="shared" si="62"/>
        <v>0</v>
      </c>
      <c r="BB66" s="611"/>
      <c r="BC66" s="612">
        <f t="shared" si="63"/>
        <v>0</v>
      </c>
      <c r="BD66" s="611"/>
      <c r="BE66" s="612">
        <f t="shared" si="64"/>
        <v>0</v>
      </c>
      <c r="BF66" s="611"/>
      <c r="BG66" s="612">
        <f t="shared" si="65"/>
        <v>0</v>
      </c>
      <c r="BH66" s="611"/>
      <c r="BI66" s="612">
        <f t="shared" si="66"/>
        <v>0</v>
      </c>
      <c r="BJ66" s="611"/>
      <c r="BK66" s="612">
        <f t="shared" si="67"/>
        <v>0</v>
      </c>
      <c r="BL66" s="611"/>
      <c r="BM66" s="612">
        <f t="shared" si="68"/>
        <v>0</v>
      </c>
      <c r="BN66" s="611"/>
      <c r="BO66" s="612">
        <f t="shared" si="69"/>
        <v>0</v>
      </c>
      <c r="BP66" s="611"/>
      <c r="BQ66" s="612">
        <f t="shared" si="70"/>
        <v>0</v>
      </c>
      <c r="BR66" s="617">
        <v>89.470000000000027</v>
      </c>
      <c r="BS66" s="613">
        <f t="shared" si="71"/>
        <v>342702.01429768186</v>
      </c>
      <c r="BT66" s="614">
        <f>BS66/H66</f>
        <v>9.6271587668800798E-2</v>
      </c>
      <c r="BU66" s="595">
        <f t="shared" si="43"/>
        <v>929.35</v>
      </c>
      <c r="BV66" s="608">
        <f t="shared" si="72"/>
        <v>3559742.0027668555</v>
      </c>
      <c r="BW66" s="609">
        <f t="shared" si="44"/>
        <v>1</v>
      </c>
      <c r="BX66" s="595">
        <f>F66-BU66</f>
        <v>0</v>
      </c>
      <c r="BY66" s="608">
        <f t="shared" si="73"/>
        <v>0</v>
      </c>
    </row>
    <row r="67" spans="1:77" s="339" customFormat="1" ht="135" outlineLevel="4" x14ac:dyDescent="0.2">
      <c r="B67" s="604"/>
      <c r="C67" s="605"/>
      <c r="D67" s="606" t="s">
        <v>171</v>
      </c>
      <c r="E67" s="591" t="s">
        <v>63</v>
      </c>
      <c r="F67" s="592">
        <v>861.28</v>
      </c>
      <c r="G67" s="607">
        <v>3830.3567038971919</v>
      </c>
      <c r="H67" s="608">
        <f t="shared" si="46"/>
        <v>3299009.6219325732</v>
      </c>
      <c r="I67" s="591"/>
      <c r="J67" s="592"/>
      <c r="K67" s="607"/>
      <c r="L67" s="608"/>
      <c r="M67" s="591" t="s">
        <v>63</v>
      </c>
      <c r="N67" s="592">
        <v>861.28</v>
      </c>
      <c r="O67" s="607">
        <v>3830.3567038971919</v>
      </c>
      <c r="P67" s="608">
        <f t="shared" si="74"/>
        <v>3299009.6219325732</v>
      </c>
      <c r="Q67" s="595">
        <f t="shared" si="47"/>
        <v>818.21600000000001</v>
      </c>
      <c r="R67" s="608">
        <f t="shared" si="39"/>
        <v>3134059.1408359446</v>
      </c>
      <c r="S67" s="609">
        <f t="shared" si="40"/>
        <v>0.95000000000000007</v>
      </c>
      <c r="T67" s="597"/>
      <c r="U67" s="608">
        <f t="shared" si="48"/>
        <v>0</v>
      </c>
      <c r="V67" s="595"/>
      <c r="W67" s="608">
        <f t="shared" si="48"/>
        <v>0</v>
      </c>
      <c r="X67" s="595"/>
      <c r="Y67" s="608">
        <f t="shared" si="49"/>
        <v>0</v>
      </c>
      <c r="Z67" s="595"/>
      <c r="AA67" s="608">
        <f t="shared" si="50"/>
        <v>0</v>
      </c>
      <c r="AB67" s="595"/>
      <c r="AC67" s="608">
        <f t="shared" si="51"/>
        <v>0</v>
      </c>
      <c r="AD67" s="598"/>
      <c r="AE67" s="608">
        <f t="shared" si="52"/>
        <v>0</v>
      </c>
      <c r="AF67" s="595"/>
      <c r="AG67" s="608">
        <f t="shared" si="53"/>
        <v>0</v>
      </c>
      <c r="AH67" s="595"/>
      <c r="AI67" s="608">
        <f t="shared" si="54"/>
        <v>0</v>
      </c>
      <c r="AJ67" s="595"/>
      <c r="AK67" s="608">
        <f t="shared" si="55"/>
        <v>0</v>
      </c>
      <c r="AL67" s="595"/>
      <c r="AM67" s="608">
        <f t="shared" si="56"/>
        <v>0</v>
      </c>
      <c r="AN67" s="595"/>
      <c r="AO67" s="610">
        <f t="shared" si="41"/>
        <v>0</v>
      </c>
      <c r="AP67" s="611"/>
      <c r="AQ67" s="612">
        <f t="shared" si="57"/>
        <v>0</v>
      </c>
      <c r="AR67" s="611"/>
      <c r="AS67" s="612">
        <f t="shared" si="58"/>
        <v>0</v>
      </c>
      <c r="AT67" s="611"/>
      <c r="AU67" s="612">
        <f t="shared" si="59"/>
        <v>0</v>
      </c>
      <c r="AV67" s="611"/>
      <c r="AW67" s="612">
        <f t="shared" si="60"/>
        <v>0</v>
      </c>
      <c r="AX67" s="611"/>
      <c r="AY67" s="612">
        <f t="shared" si="61"/>
        <v>0</v>
      </c>
      <c r="AZ67" s="611">
        <v>818.21600000000001</v>
      </c>
      <c r="BA67" s="612">
        <f t="shared" si="62"/>
        <v>3134059.1408359446</v>
      </c>
      <c r="BB67" s="611"/>
      <c r="BC67" s="612">
        <f t="shared" si="63"/>
        <v>0</v>
      </c>
      <c r="BD67" s="611"/>
      <c r="BE67" s="612">
        <f t="shared" si="64"/>
        <v>0</v>
      </c>
      <c r="BF67" s="611"/>
      <c r="BG67" s="612">
        <f t="shared" si="65"/>
        <v>0</v>
      </c>
      <c r="BH67" s="611"/>
      <c r="BI67" s="612">
        <f t="shared" si="66"/>
        <v>0</v>
      </c>
      <c r="BJ67" s="611"/>
      <c r="BK67" s="612">
        <f t="shared" si="67"/>
        <v>0</v>
      </c>
      <c r="BL67" s="611"/>
      <c r="BM67" s="612">
        <f t="shared" si="68"/>
        <v>0</v>
      </c>
      <c r="BN67" s="611"/>
      <c r="BO67" s="612">
        <f t="shared" si="69"/>
        <v>0</v>
      </c>
      <c r="BP67" s="611"/>
      <c r="BQ67" s="612">
        <f t="shared" si="70"/>
        <v>0</v>
      </c>
      <c r="BR67" s="617">
        <v>43.063999999999965</v>
      </c>
      <c r="BS67" s="613">
        <f t="shared" si="71"/>
        <v>164950.48109662853</v>
      </c>
      <c r="BT67" s="614">
        <f t="shared" si="42"/>
        <v>4.9999999999999961E-2</v>
      </c>
      <c r="BU67" s="595">
        <f t="shared" si="43"/>
        <v>861.28</v>
      </c>
      <c r="BV67" s="608">
        <f t="shared" si="72"/>
        <v>3299009.6219325732</v>
      </c>
      <c r="BW67" s="609">
        <f t="shared" si="44"/>
        <v>1</v>
      </c>
      <c r="BX67" s="595">
        <f t="shared" si="45"/>
        <v>0</v>
      </c>
      <c r="BY67" s="608">
        <f t="shared" si="73"/>
        <v>0</v>
      </c>
    </row>
    <row r="68" spans="1:77" s="339" customFormat="1" ht="135" outlineLevel="4" x14ac:dyDescent="0.2">
      <c r="B68" s="330"/>
      <c r="C68" s="331"/>
      <c r="D68" s="332" t="s">
        <v>172</v>
      </c>
      <c r="E68" s="333" t="s">
        <v>63</v>
      </c>
      <c r="F68" s="334">
        <v>861.28</v>
      </c>
      <c r="G68" s="335">
        <v>3830.3567038971919</v>
      </c>
      <c r="H68" s="257">
        <f t="shared" si="46"/>
        <v>3299009.6219325732</v>
      </c>
      <c r="I68" s="333"/>
      <c r="J68" s="334"/>
      <c r="K68" s="335"/>
      <c r="L68" s="257"/>
      <c r="M68" s="333" t="s">
        <v>63</v>
      </c>
      <c r="N68" s="334">
        <v>861.28</v>
      </c>
      <c r="O68" s="335">
        <v>3830.3567038971919</v>
      </c>
      <c r="P68" s="257">
        <f t="shared" si="74"/>
        <v>3299009.6219325732</v>
      </c>
      <c r="Q68" s="336">
        <f t="shared" si="47"/>
        <v>818.21600000000001</v>
      </c>
      <c r="R68" s="257">
        <f t="shared" si="39"/>
        <v>3134059.1408359446</v>
      </c>
      <c r="S68" s="337">
        <f t="shared" si="40"/>
        <v>0.95000000000000007</v>
      </c>
      <c r="T68" s="338"/>
      <c r="U68" s="257">
        <f t="shared" si="48"/>
        <v>0</v>
      </c>
      <c r="V68" s="336"/>
      <c r="W68" s="257">
        <f t="shared" si="48"/>
        <v>0</v>
      </c>
      <c r="X68" s="336"/>
      <c r="Y68" s="257">
        <f t="shared" si="49"/>
        <v>0</v>
      </c>
      <c r="Z68" s="336"/>
      <c r="AA68" s="257">
        <f t="shared" si="50"/>
        <v>0</v>
      </c>
      <c r="AB68" s="336"/>
      <c r="AC68" s="257">
        <f t="shared" si="51"/>
        <v>0</v>
      </c>
      <c r="AD68" s="281"/>
      <c r="AE68" s="257">
        <f t="shared" si="52"/>
        <v>0</v>
      </c>
      <c r="AF68" s="336"/>
      <c r="AG68" s="257">
        <f t="shared" si="53"/>
        <v>0</v>
      </c>
      <c r="AH68" s="336"/>
      <c r="AI68" s="257">
        <f t="shared" si="54"/>
        <v>0</v>
      </c>
      <c r="AJ68" s="336"/>
      <c r="AK68" s="257">
        <f t="shared" si="55"/>
        <v>0</v>
      </c>
      <c r="AL68" s="336"/>
      <c r="AM68" s="257">
        <f t="shared" si="56"/>
        <v>0</v>
      </c>
      <c r="AN68" s="336"/>
      <c r="AO68" s="261">
        <f t="shared" si="41"/>
        <v>0</v>
      </c>
      <c r="AP68" s="426"/>
      <c r="AQ68" s="406">
        <f t="shared" si="57"/>
        <v>0</v>
      </c>
      <c r="AR68" s="426"/>
      <c r="AS68" s="406">
        <f t="shared" si="58"/>
        <v>0</v>
      </c>
      <c r="AT68" s="426"/>
      <c r="AU68" s="406">
        <f t="shared" si="59"/>
        <v>0</v>
      </c>
      <c r="AV68" s="426"/>
      <c r="AW68" s="406">
        <f t="shared" si="60"/>
        <v>0</v>
      </c>
      <c r="AX68" s="426"/>
      <c r="AY68" s="406">
        <f t="shared" si="61"/>
        <v>0</v>
      </c>
      <c r="AZ68" s="426"/>
      <c r="BA68" s="406">
        <f t="shared" si="62"/>
        <v>0</v>
      </c>
      <c r="BB68" s="426">
        <v>818.21600000000001</v>
      </c>
      <c r="BC68" s="406">
        <f t="shared" si="63"/>
        <v>3134059.1408359446</v>
      </c>
      <c r="BD68" s="426"/>
      <c r="BE68" s="406">
        <f t="shared" si="64"/>
        <v>0</v>
      </c>
      <c r="BF68" s="426"/>
      <c r="BG68" s="406">
        <f t="shared" si="65"/>
        <v>0</v>
      </c>
      <c r="BH68" s="426"/>
      <c r="BI68" s="406">
        <f t="shared" si="66"/>
        <v>0</v>
      </c>
      <c r="BJ68" s="426"/>
      <c r="BK68" s="406">
        <f t="shared" si="67"/>
        <v>0</v>
      </c>
      <c r="BL68" s="426"/>
      <c r="BM68" s="406">
        <f t="shared" si="68"/>
        <v>0</v>
      </c>
      <c r="BN68" s="426"/>
      <c r="BO68" s="406">
        <f t="shared" si="69"/>
        <v>0</v>
      </c>
      <c r="BP68" s="426"/>
      <c r="BQ68" s="406">
        <f t="shared" si="70"/>
        <v>0</v>
      </c>
      <c r="BR68" s="390"/>
      <c r="BS68" s="391">
        <f t="shared" si="71"/>
        <v>0</v>
      </c>
      <c r="BT68" s="380">
        <f t="shared" si="42"/>
        <v>0</v>
      </c>
      <c r="BU68" s="336">
        <f t="shared" si="43"/>
        <v>818.21600000000001</v>
      </c>
      <c r="BV68" s="257">
        <f t="shared" si="72"/>
        <v>3134059.1408359446</v>
      </c>
      <c r="BW68" s="337">
        <f t="shared" si="44"/>
        <v>0.95000000000000007</v>
      </c>
      <c r="BX68" s="336">
        <f t="shared" si="45"/>
        <v>43.063999999999965</v>
      </c>
      <c r="BY68" s="257">
        <f t="shared" si="73"/>
        <v>164950.48109662853</v>
      </c>
    </row>
    <row r="69" spans="1:77" s="339" customFormat="1" ht="135" outlineLevel="4" x14ac:dyDescent="0.2">
      <c r="B69" s="330"/>
      <c r="C69" s="331"/>
      <c r="D69" s="332" t="s">
        <v>173</v>
      </c>
      <c r="E69" s="333" t="s">
        <v>63</v>
      </c>
      <c r="F69" s="334">
        <v>861.28</v>
      </c>
      <c r="G69" s="335">
        <v>3830.3567038971919</v>
      </c>
      <c r="H69" s="257">
        <f t="shared" si="46"/>
        <v>3299009.6219325732</v>
      </c>
      <c r="I69" s="333"/>
      <c r="J69" s="334"/>
      <c r="K69" s="335"/>
      <c r="L69" s="257"/>
      <c r="M69" s="333" t="s">
        <v>63</v>
      </c>
      <c r="N69" s="334">
        <v>861.28</v>
      </c>
      <c r="O69" s="335">
        <v>3830.3567038971919</v>
      </c>
      <c r="P69" s="257">
        <f t="shared" si="74"/>
        <v>3299009.6219325732</v>
      </c>
      <c r="Q69" s="336">
        <f t="shared" si="47"/>
        <v>818.22</v>
      </c>
      <c r="R69" s="257">
        <f t="shared" si="39"/>
        <v>3134074.4622627604</v>
      </c>
      <c r="S69" s="337">
        <f t="shared" si="40"/>
        <v>0.95000464425041808</v>
      </c>
      <c r="T69" s="338"/>
      <c r="U69" s="257">
        <f t="shared" si="48"/>
        <v>0</v>
      </c>
      <c r="V69" s="336"/>
      <c r="W69" s="257">
        <f t="shared" si="48"/>
        <v>0</v>
      </c>
      <c r="X69" s="336"/>
      <c r="Y69" s="257">
        <f t="shared" si="49"/>
        <v>0</v>
      </c>
      <c r="Z69" s="336"/>
      <c r="AA69" s="257">
        <f t="shared" si="50"/>
        <v>0</v>
      </c>
      <c r="AB69" s="336"/>
      <c r="AC69" s="257">
        <f t="shared" si="51"/>
        <v>0</v>
      </c>
      <c r="AD69" s="281"/>
      <c r="AE69" s="257">
        <f t="shared" si="52"/>
        <v>0</v>
      </c>
      <c r="AF69" s="336"/>
      <c r="AG69" s="257">
        <f t="shared" si="53"/>
        <v>0</v>
      </c>
      <c r="AH69" s="336"/>
      <c r="AI69" s="257">
        <f t="shared" si="54"/>
        <v>0</v>
      </c>
      <c r="AJ69" s="336"/>
      <c r="AK69" s="257">
        <f t="shared" si="55"/>
        <v>0</v>
      </c>
      <c r="AL69" s="336"/>
      <c r="AM69" s="257">
        <f t="shared" si="56"/>
        <v>0</v>
      </c>
      <c r="AN69" s="336"/>
      <c r="AO69" s="261">
        <f t="shared" si="41"/>
        <v>0</v>
      </c>
      <c r="AP69" s="426"/>
      <c r="AQ69" s="406">
        <f t="shared" si="57"/>
        <v>0</v>
      </c>
      <c r="AR69" s="426"/>
      <c r="AS69" s="406">
        <f t="shared" si="58"/>
        <v>0</v>
      </c>
      <c r="AT69" s="426"/>
      <c r="AU69" s="406">
        <f t="shared" si="59"/>
        <v>0</v>
      </c>
      <c r="AV69" s="426"/>
      <c r="AW69" s="406">
        <f t="shared" si="60"/>
        <v>0</v>
      </c>
      <c r="AX69" s="426"/>
      <c r="AY69" s="406">
        <f t="shared" si="61"/>
        <v>0</v>
      </c>
      <c r="AZ69" s="426"/>
      <c r="BA69" s="406">
        <f t="shared" si="62"/>
        <v>0</v>
      </c>
      <c r="BB69" s="426"/>
      <c r="BC69" s="406">
        <f t="shared" si="63"/>
        <v>0</v>
      </c>
      <c r="BD69" s="426"/>
      <c r="BE69" s="406">
        <f t="shared" si="64"/>
        <v>0</v>
      </c>
      <c r="BF69" s="426">
        <v>818.22</v>
      </c>
      <c r="BG69" s="406">
        <f t="shared" si="65"/>
        <v>3134074.4622627604</v>
      </c>
      <c r="BH69" s="426"/>
      <c r="BI69" s="406">
        <f t="shared" si="66"/>
        <v>0</v>
      </c>
      <c r="BJ69" s="426"/>
      <c r="BK69" s="406">
        <f t="shared" si="67"/>
        <v>0</v>
      </c>
      <c r="BL69" s="426"/>
      <c r="BM69" s="406">
        <f t="shared" si="68"/>
        <v>0</v>
      </c>
      <c r="BN69" s="426"/>
      <c r="BO69" s="406">
        <f t="shared" si="69"/>
        <v>0</v>
      </c>
      <c r="BP69" s="426"/>
      <c r="BQ69" s="406">
        <f t="shared" si="70"/>
        <v>0</v>
      </c>
      <c r="BR69" s="390"/>
      <c r="BS69" s="391">
        <f t="shared" si="71"/>
        <v>0</v>
      </c>
      <c r="BT69" s="380">
        <f t="shared" si="42"/>
        <v>0</v>
      </c>
      <c r="BU69" s="336">
        <f t="shared" si="43"/>
        <v>818.22</v>
      </c>
      <c r="BV69" s="257">
        <f t="shared" si="72"/>
        <v>3134074.4622627604</v>
      </c>
      <c r="BW69" s="337">
        <f t="shared" si="44"/>
        <v>0.95000464425041808</v>
      </c>
      <c r="BX69" s="336">
        <f t="shared" si="45"/>
        <v>43.059999999999945</v>
      </c>
      <c r="BY69" s="257">
        <f t="shared" si="73"/>
        <v>164935.15966981289</v>
      </c>
    </row>
    <row r="70" spans="1:77" s="339" customFormat="1" ht="135" outlineLevel="4" x14ac:dyDescent="0.2">
      <c r="B70" s="330"/>
      <c r="C70" s="331"/>
      <c r="D70" s="332" t="s">
        <v>174</v>
      </c>
      <c r="E70" s="333" t="s">
        <v>63</v>
      </c>
      <c r="F70" s="334">
        <v>861.28</v>
      </c>
      <c r="G70" s="335">
        <v>3830.3567038971919</v>
      </c>
      <c r="H70" s="257">
        <f t="shared" si="46"/>
        <v>3299009.6219325732</v>
      </c>
      <c r="I70" s="333"/>
      <c r="J70" s="334"/>
      <c r="K70" s="335"/>
      <c r="L70" s="257"/>
      <c r="M70" s="333" t="s">
        <v>63</v>
      </c>
      <c r="N70" s="334">
        <v>861.28</v>
      </c>
      <c r="O70" s="335">
        <v>3830.3567038971919</v>
      </c>
      <c r="P70" s="257">
        <f t="shared" si="74"/>
        <v>3299009.6219325732</v>
      </c>
      <c r="Q70" s="336">
        <f t="shared" si="47"/>
        <v>818.21599999999989</v>
      </c>
      <c r="R70" s="257">
        <f t="shared" si="39"/>
        <v>3134059.1408359446</v>
      </c>
      <c r="S70" s="337">
        <f t="shared" si="40"/>
        <v>0.95000000000000007</v>
      </c>
      <c r="T70" s="338"/>
      <c r="U70" s="257">
        <f t="shared" si="48"/>
        <v>0</v>
      </c>
      <c r="V70" s="336"/>
      <c r="W70" s="257">
        <f t="shared" si="48"/>
        <v>0</v>
      </c>
      <c r="X70" s="336"/>
      <c r="Y70" s="257">
        <f t="shared" si="49"/>
        <v>0</v>
      </c>
      <c r="Z70" s="336"/>
      <c r="AA70" s="257">
        <f t="shared" si="50"/>
        <v>0</v>
      </c>
      <c r="AB70" s="336"/>
      <c r="AC70" s="257">
        <f t="shared" si="51"/>
        <v>0</v>
      </c>
      <c r="AD70" s="281"/>
      <c r="AE70" s="257">
        <f t="shared" si="52"/>
        <v>0</v>
      </c>
      <c r="AF70" s="336"/>
      <c r="AG70" s="257">
        <f t="shared" si="53"/>
        <v>0</v>
      </c>
      <c r="AH70" s="336"/>
      <c r="AI70" s="257">
        <f t="shared" si="54"/>
        <v>0</v>
      </c>
      <c r="AJ70" s="336"/>
      <c r="AK70" s="257">
        <f t="shared" si="55"/>
        <v>0</v>
      </c>
      <c r="AL70" s="336"/>
      <c r="AM70" s="257">
        <f t="shared" si="56"/>
        <v>0</v>
      </c>
      <c r="AN70" s="336"/>
      <c r="AO70" s="261">
        <f t="shared" si="41"/>
        <v>0</v>
      </c>
      <c r="AP70" s="426"/>
      <c r="AQ70" s="406">
        <f t="shared" si="57"/>
        <v>0</v>
      </c>
      <c r="AR70" s="426"/>
      <c r="AS70" s="406">
        <f t="shared" si="58"/>
        <v>0</v>
      </c>
      <c r="AT70" s="426"/>
      <c r="AU70" s="406">
        <f t="shared" si="59"/>
        <v>0</v>
      </c>
      <c r="AV70" s="426"/>
      <c r="AW70" s="406">
        <f t="shared" si="60"/>
        <v>0</v>
      </c>
      <c r="AX70" s="426"/>
      <c r="AY70" s="406">
        <f t="shared" si="61"/>
        <v>0</v>
      </c>
      <c r="AZ70" s="426"/>
      <c r="BA70" s="406">
        <f t="shared" si="62"/>
        <v>0</v>
      </c>
      <c r="BB70" s="426"/>
      <c r="BC70" s="406">
        <f t="shared" si="63"/>
        <v>0</v>
      </c>
      <c r="BD70" s="426"/>
      <c r="BE70" s="406">
        <f t="shared" si="64"/>
        <v>0</v>
      </c>
      <c r="BF70" s="426"/>
      <c r="BG70" s="406">
        <f t="shared" si="65"/>
        <v>0</v>
      </c>
      <c r="BH70" s="426">
        <v>818.21599999999989</v>
      </c>
      <c r="BI70" s="406">
        <f t="shared" si="66"/>
        <v>3134059.1408359446</v>
      </c>
      <c r="BJ70" s="426"/>
      <c r="BK70" s="406">
        <f t="shared" si="67"/>
        <v>0</v>
      </c>
      <c r="BL70" s="426"/>
      <c r="BM70" s="406">
        <f t="shared" si="68"/>
        <v>0</v>
      </c>
      <c r="BN70" s="426"/>
      <c r="BO70" s="406">
        <f t="shared" si="69"/>
        <v>0</v>
      </c>
      <c r="BP70" s="426"/>
      <c r="BQ70" s="406">
        <f t="shared" si="70"/>
        <v>0</v>
      </c>
      <c r="BR70" s="390"/>
      <c r="BS70" s="391">
        <f t="shared" si="71"/>
        <v>0</v>
      </c>
      <c r="BT70" s="380">
        <f t="shared" si="42"/>
        <v>0</v>
      </c>
      <c r="BU70" s="336">
        <f t="shared" si="43"/>
        <v>818.21599999999989</v>
      </c>
      <c r="BV70" s="257">
        <f t="shared" si="72"/>
        <v>3134059.1408359446</v>
      </c>
      <c r="BW70" s="337">
        <f t="shared" si="44"/>
        <v>0.95000000000000007</v>
      </c>
      <c r="BX70" s="336">
        <f t="shared" si="45"/>
        <v>43.064000000000078</v>
      </c>
      <c r="BY70" s="257">
        <f t="shared" si="73"/>
        <v>164950.48109662897</v>
      </c>
    </row>
    <row r="71" spans="1:77" s="339" customFormat="1" ht="135" outlineLevel="4" x14ac:dyDescent="0.2">
      <c r="B71" s="330"/>
      <c r="C71" s="331"/>
      <c r="D71" s="332" t="s">
        <v>175</v>
      </c>
      <c r="E71" s="333" t="s">
        <v>63</v>
      </c>
      <c r="F71" s="334">
        <v>861.28</v>
      </c>
      <c r="G71" s="335">
        <v>3830.3567038971919</v>
      </c>
      <c r="H71" s="257">
        <f t="shared" si="46"/>
        <v>3299009.6219325732</v>
      </c>
      <c r="I71" s="333"/>
      <c r="J71" s="334"/>
      <c r="K71" s="335"/>
      <c r="L71" s="257"/>
      <c r="M71" s="333" t="s">
        <v>63</v>
      </c>
      <c r="N71" s="334">
        <v>861.28</v>
      </c>
      <c r="O71" s="335">
        <v>3830.3567038971919</v>
      </c>
      <c r="P71" s="257">
        <f t="shared" si="74"/>
        <v>3299009.6219325732</v>
      </c>
      <c r="Q71" s="336">
        <f t="shared" si="47"/>
        <v>818.22</v>
      </c>
      <c r="R71" s="257">
        <f t="shared" si="39"/>
        <v>3134074.4622627604</v>
      </c>
      <c r="S71" s="337">
        <f t="shared" si="40"/>
        <v>0.95000464425041808</v>
      </c>
      <c r="T71" s="338"/>
      <c r="U71" s="257">
        <f t="shared" si="48"/>
        <v>0</v>
      </c>
      <c r="V71" s="336"/>
      <c r="W71" s="257">
        <f t="shared" si="48"/>
        <v>0</v>
      </c>
      <c r="X71" s="336"/>
      <c r="Y71" s="257">
        <f t="shared" si="49"/>
        <v>0</v>
      </c>
      <c r="Z71" s="336"/>
      <c r="AA71" s="257">
        <f t="shared" si="50"/>
        <v>0</v>
      </c>
      <c r="AB71" s="336"/>
      <c r="AC71" s="257">
        <f t="shared" si="51"/>
        <v>0</v>
      </c>
      <c r="AD71" s="281"/>
      <c r="AE71" s="257">
        <f t="shared" si="52"/>
        <v>0</v>
      </c>
      <c r="AF71" s="336"/>
      <c r="AG71" s="257">
        <f t="shared" si="53"/>
        <v>0</v>
      </c>
      <c r="AH71" s="336"/>
      <c r="AI71" s="257">
        <f t="shared" si="54"/>
        <v>0</v>
      </c>
      <c r="AJ71" s="336"/>
      <c r="AK71" s="257">
        <f t="shared" si="55"/>
        <v>0</v>
      </c>
      <c r="AL71" s="336"/>
      <c r="AM71" s="257">
        <f t="shared" si="56"/>
        <v>0</v>
      </c>
      <c r="AN71" s="336"/>
      <c r="AO71" s="261">
        <f t="shared" si="41"/>
        <v>0</v>
      </c>
      <c r="AP71" s="426"/>
      <c r="AQ71" s="406">
        <f t="shared" si="57"/>
        <v>0</v>
      </c>
      <c r="AR71" s="426"/>
      <c r="AS71" s="406">
        <f t="shared" si="58"/>
        <v>0</v>
      </c>
      <c r="AT71" s="426"/>
      <c r="AU71" s="406">
        <f t="shared" si="59"/>
        <v>0</v>
      </c>
      <c r="AV71" s="426"/>
      <c r="AW71" s="406">
        <f t="shared" si="60"/>
        <v>0</v>
      </c>
      <c r="AX71" s="426"/>
      <c r="AY71" s="406">
        <f t="shared" si="61"/>
        <v>0</v>
      </c>
      <c r="AZ71" s="426"/>
      <c r="BA71" s="406">
        <f t="shared" si="62"/>
        <v>0</v>
      </c>
      <c r="BB71" s="426"/>
      <c r="BC71" s="406">
        <f t="shared" si="63"/>
        <v>0</v>
      </c>
      <c r="BD71" s="426"/>
      <c r="BE71" s="406">
        <f t="shared" si="64"/>
        <v>0</v>
      </c>
      <c r="BF71" s="426"/>
      <c r="BG71" s="406">
        <f t="shared" si="65"/>
        <v>0</v>
      </c>
      <c r="BH71" s="426"/>
      <c r="BI71" s="406">
        <f t="shared" si="66"/>
        <v>0</v>
      </c>
      <c r="BJ71" s="426">
        <v>818.22</v>
      </c>
      <c r="BK71" s="406">
        <f t="shared" si="67"/>
        <v>3134074.4622627604</v>
      </c>
      <c r="BL71" s="426"/>
      <c r="BM71" s="406">
        <f t="shared" si="68"/>
        <v>0</v>
      </c>
      <c r="BN71" s="426"/>
      <c r="BO71" s="406">
        <f t="shared" si="69"/>
        <v>0</v>
      </c>
      <c r="BP71" s="426"/>
      <c r="BQ71" s="406">
        <f t="shared" si="70"/>
        <v>0</v>
      </c>
      <c r="BR71" s="390"/>
      <c r="BS71" s="391">
        <f t="shared" si="71"/>
        <v>0</v>
      </c>
      <c r="BT71" s="380">
        <f t="shared" si="42"/>
        <v>0</v>
      </c>
      <c r="BU71" s="336">
        <f t="shared" si="43"/>
        <v>818.22</v>
      </c>
      <c r="BV71" s="257">
        <f t="shared" si="72"/>
        <v>3134074.4622627604</v>
      </c>
      <c r="BW71" s="337">
        <f t="shared" si="44"/>
        <v>0.95000464425041808</v>
      </c>
      <c r="BX71" s="336">
        <f t="shared" si="45"/>
        <v>43.059999999999945</v>
      </c>
      <c r="BY71" s="257">
        <f t="shared" si="73"/>
        <v>164935.15966981289</v>
      </c>
    </row>
    <row r="72" spans="1:77" s="339" customFormat="1" ht="135" outlineLevel="4" x14ac:dyDescent="0.2">
      <c r="B72" s="604"/>
      <c r="C72" s="605"/>
      <c r="D72" s="606" t="s">
        <v>176</v>
      </c>
      <c r="E72" s="591" t="s">
        <v>63</v>
      </c>
      <c r="F72" s="592">
        <v>861.28</v>
      </c>
      <c r="G72" s="607">
        <v>3830.3567038971919</v>
      </c>
      <c r="H72" s="608">
        <f t="shared" si="46"/>
        <v>3299009.6219325732</v>
      </c>
      <c r="I72" s="591"/>
      <c r="J72" s="592"/>
      <c r="K72" s="607"/>
      <c r="L72" s="608"/>
      <c r="M72" s="591" t="s">
        <v>63</v>
      </c>
      <c r="N72" s="592">
        <v>861.28</v>
      </c>
      <c r="O72" s="607">
        <v>3830.3567038971919</v>
      </c>
      <c r="P72" s="608">
        <f t="shared" si="74"/>
        <v>3299009.6219325732</v>
      </c>
      <c r="Q72" s="595">
        <f t="shared" si="47"/>
        <v>0</v>
      </c>
      <c r="R72" s="608">
        <f t="shared" si="39"/>
        <v>0</v>
      </c>
      <c r="S72" s="609">
        <f t="shared" si="40"/>
        <v>0</v>
      </c>
      <c r="T72" s="597"/>
      <c r="U72" s="608">
        <f t="shared" si="48"/>
        <v>0</v>
      </c>
      <c r="V72" s="595"/>
      <c r="W72" s="608">
        <f t="shared" si="48"/>
        <v>0</v>
      </c>
      <c r="X72" s="595"/>
      <c r="Y72" s="608">
        <f t="shared" si="49"/>
        <v>0</v>
      </c>
      <c r="Z72" s="595"/>
      <c r="AA72" s="608">
        <f t="shared" si="50"/>
        <v>0</v>
      </c>
      <c r="AB72" s="595"/>
      <c r="AC72" s="608">
        <f t="shared" si="51"/>
        <v>0</v>
      </c>
      <c r="AD72" s="598"/>
      <c r="AE72" s="608">
        <f t="shared" si="52"/>
        <v>0</v>
      </c>
      <c r="AF72" s="595"/>
      <c r="AG72" s="608">
        <f t="shared" si="53"/>
        <v>0</v>
      </c>
      <c r="AH72" s="595"/>
      <c r="AI72" s="608">
        <f t="shared" si="54"/>
        <v>0</v>
      </c>
      <c r="AJ72" s="595"/>
      <c r="AK72" s="608">
        <f t="shared" si="55"/>
        <v>0</v>
      </c>
      <c r="AL72" s="595"/>
      <c r="AM72" s="608">
        <f t="shared" si="56"/>
        <v>0</v>
      </c>
      <c r="AN72" s="595"/>
      <c r="AO72" s="610">
        <f t="shared" si="41"/>
        <v>0</v>
      </c>
      <c r="AP72" s="611"/>
      <c r="AQ72" s="612">
        <f t="shared" si="57"/>
        <v>0</v>
      </c>
      <c r="AR72" s="611"/>
      <c r="AS72" s="612">
        <f t="shared" si="58"/>
        <v>0</v>
      </c>
      <c r="AT72" s="611"/>
      <c r="AU72" s="612">
        <f t="shared" si="59"/>
        <v>0</v>
      </c>
      <c r="AV72" s="611"/>
      <c r="AW72" s="612">
        <f t="shared" si="60"/>
        <v>0</v>
      </c>
      <c r="AX72" s="611"/>
      <c r="AY72" s="612">
        <f t="shared" si="61"/>
        <v>0</v>
      </c>
      <c r="AZ72" s="611"/>
      <c r="BA72" s="612">
        <f t="shared" si="62"/>
        <v>0</v>
      </c>
      <c r="BB72" s="611"/>
      <c r="BC72" s="612">
        <f t="shared" si="63"/>
        <v>0</v>
      </c>
      <c r="BD72" s="611"/>
      <c r="BE72" s="612">
        <f t="shared" si="64"/>
        <v>0</v>
      </c>
      <c r="BF72" s="611"/>
      <c r="BG72" s="612">
        <f t="shared" si="65"/>
        <v>0</v>
      </c>
      <c r="BH72" s="611"/>
      <c r="BI72" s="612">
        <f t="shared" si="66"/>
        <v>0</v>
      </c>
      <c r="BJ72" s="611"/>
      <c r="BK72" s="612">
        <f t="shared" si="67"/>
        <v>0</v>
      </c>
      <c r="BL72" s="611"/>
      <c r="BM72" s="612">
        <f t="shared" si="68"/>
        <v>0</v>
      </c>
      <c r="BN72" s="611"/>
      <c r="BO72" s="612">
        <f t="shared" si="69"/>
        <v>0</v>
      </c>
      <c r="BP72" s="611"/>
      <c r="BQ72" s="612">
        <f t="shared" si="70"/>
        <v>0</v>
      </c>
      <c r="BR72" s="617">
        <v>818.21600000000001</v>
      </c>
      <c r="BS72" s="613">
        <f t="shared" si="71"/>
        <v>3134059.1408359446</v>
      </c>
      <c r="BT72" s="614">
        <f t="shared" si="42"/>
        <v>0.95000000000000007</v>
      </c>
      <c r="BU72" s="595">
        <f t="shared" si="43"/>
        <v>818.21600000000001</v>
      </c>
      <c r="BV72" s="608">
        <f t="shared" si="72"/>
        <v>3134059.1408359446</v>
      </c>
      <c r="BW72" s="609">
        <f t="shared" si="44"/>
        <v>0.95000000000000007</v>
      </c>
      <c r="BX72" s="595">
        <f t="shared" si="45"/>
        <v>43.063999999999965</v>
      </c>
      <c r="BY72" s="608">
        <f t="shared" si="73"/>
        <v>164950.48109662853</v>
      </c>
    </row>
    <row r="73" spans="1:77" s="339" customFormat="1" ht="135" outlineLevel="4" x14ac:dyDescent="0.2">
      <c r="B73" s="330"/>
      <c r="C73" s="331"/>
      <c r="D73" s="332" t="s">
        <v>177</v>
      </c>
      <c r="E73" s="333" t="s">
        <v>63</v>
      </c>
      <c r="F73" s="334">
        <v>861.28</v>
      </c>
      <c r="G73" s="335">
        <v>3830.3567038971919</v>
      </c>
      <c r="H73" s="257">
        <f t="shared" si="46"/>
        <v>3299009.6219325732</v>
      </c>
      <c r="I73" s="333"/>
      <c r="J73" s="334"/>
      <c r="K73" s="335"/>
      <c r="L73" s="257"/>
      <c r="M73" s="333" t="s">
        <v>63</v>
      </c>
      <c r="N73" s="334">
        <v>861.28</v>
      </c>
      <c r="O73" s="335">
        <v>3830.3567038971919</v>
      </c>
      <c r="P73" s="257">
        <f t="shared" si="74"/>
        <v>3299009.6219325732</v>
      </c>
      <c r="Q73" s="336">
        <f t="shared" si="47"/>
        <v>0</v>
      </c>
      <c r="R73" s="257">
        <f t="shared" si="39"/>
        <v>0</v>
      </c>
      <c r="S73" s="337">
        <f t="shared" si="40"/>
        <v>0</v>
      </c>
      <c r="T73" s="338"/>
      <c r="U73" s="257">
        <f t="shared" si="48"/>
        <v>0</v>
      </c>
      <c r="V73" s="336"/>
      <c r="W73" s="257">
        <f t="shared" si="48"/>
        <v>0</v>
      </c>
      <c r="X73" s="336"/>
      <c r="Y73" s="257">
        <f t="shared" si="49"/>
        <v>0</v>
      </c>
      <c r="Z73" s="336"/>
      <c r="AA73" s="257">
        <f t="shared" si="50"/>
        <v>0</v>
      </c>
      <c r="AB73" s="336"/>
      <c r="AC73" s="257">
        <f t="shared" si="51"/>
        <v>0</v>
      </c>
      <c r="AD73" s="281"/>
      <c r="AE73" s="257">
        <f t="shared" si="52"/>
        <v>0</v>
      </c>
      <c r="AF73" s="336"/>
      <c r="AG73" s="257">
        <f t="shared" si="53"/>
        <v>0</v>
      </c>
      <c r="AH73" s="336"/>
      <c r="AI73" s="257">
        <f t="shared" si="54"/>
        <v>0</v>
      </c>
      <c r="AJ73" s="336"/>
      <c r="AK73" s="257">
        <f t="shared" si="55"/>
        <v>0</v>
      </c>
      <c r="AL73" s="336"/>
      <c r="AM73" s="257">
        <f t="shared" si="56"/>
        <v>0</v>
      </c>
      <c r="AN73" s="336"/>
      <c r="AO73" s="261">
        <f t="shared" si="41"/>
        <v>0</v>
      </c>
      <c r="AP73" s="426"/>
      <c r="AQ73" s="406">
        <f t="shared" si="57"/>
        <v>0</v>
      </c>
      <c r="AR73" s="426"/>
      <c r="AS73" s="406">
        <f t="shared" si="58"/>
        <v>0</v>
      </c>
      <c r="AT73" s="426"/>
      <c r="AU73" s="406">
        <f t="shared" si="59"/>
        <v>0</v>
      </c>
      <c r="AV73" s="426"/>
      <c r="AW73" s="406">
        <f t="shared" si="60"/>
        <v>0</v>
      </c>
      <c r="AX73" s="426"/>
      <c r="AY73" s="406">
        <f t="shared" si="61"/>
        <v>0</v>
      </c>
      <c r="AZ73" s="426"/>
      <c r="BA73" s="406">
        <f t="shared" si="62"/>
        <v>0</v>
      </c>
      <c r="BB73" s="426"/>
      <c r="BC73" s="406">
        <f t="shared" si="63"/>
        <v>0</v>
      </c>
      <c r="BD73" s="426"/>
      <c r="BE73" s="406">
        <f t="shared" si="64"/>
        <v>0</v>
      </c>
      <c r="BF73" s="426"/>
      <c r="BG73" s="406">
        <f t="shared" si="65"/>
        <v>0</v>
      </c>
      <c r="BH73" s="426"/>
      <c r="BI73" s="406">
        <f t="shared" si="66"/>
        <v>0</v>
      </c>
      <c r="BJ73" s="426"/>
      <c r="BK73" s="406">
        <f t="shared" si="67"/>
        <v>0</v>
      </c>
      <c r="BL73" s="426"/>
      <c r="BM73" s="406">
        <f t="shared" si="68"/>
        <v>0</v>
      </c>
      <c r="BN73" s="426"/>
      <c r="BO73" s="406">
        <f t="shared" si="69"/>
        <v>0</v>
      </c>
      <c r="BP73" s="426"/>
      <c r="BQ73" s="406">
        <f t="shared" si="70"/>
        <v>0</v>
      </c>
      <c r="BR73" s="390"/>
      <c r="BS73" s="391">
        <f t="shared" si="71"/>
        <v>0</v>
      </c>
      <c r="BT73" s="380">
        <f t="shared" si="42"/>
        <v>0</v>
      </c>
      <c r="BU73" s="336">
        <f t="shared" si="43"/>
        <v>0</v>
      </c>
      <c r="BV73" s="257">
        <f t="shared" si="72"/>
        <v>0</v>
      </c>
      <c r="BW73" s="337">
        <f t="shared" si="44"/>
        <v>0</v>
      </c>
      <c r="BX73" s="336">
        <f t="shared" si="45"/>
        <v>861.28</v>
      </c>
      <c r="BY73" s="257">
        <f t="shared" si="73"/>
        <v>3299009.6219325732</v>
      </c>
    </row>
    <row r="74" spans="1:77" s="339" customFormat="1" ht="135" outlineLevel="4" x14ac:dyDescent="0.2">
      <c r="B74" s="330"/>
      <c r="C74" s="331"/>
      <c r="D74" s="332" t="s">
        <v>178</v>
      </c>
      <c r="E74" s="333" t="s">
        <v>63</v>
      </c>
      <c r="F74" s="334">
        <v>861.28</v>
      </c>
      <c r="G74" s="335">
        <v>3830.3567038971919</v>
      </c>
      <c r="H74" s="257">
        <f t="shared" si="46"/>
        <v>3299009.6219325732</v>
      </c>
      <c r="I74" s="333"/>
      <c r="J74" s="334"/>
      <c r="K74" s="335"/>
      <c r="L74" s="257"/>
      <c r="M74" s="333" t="s">
        <v>63</v>
      </c>
      <c r="N74" s="334">
        <v>861.28</v>
      </c>
      <c r="O74" s="335">
        <v>3830.3567038971919</v>
      </c>
      <c r="P74" s="257">
        <f t="shared" si="74"/>
        <v>3299009.6219325732</v>
      </c>
      <c r="Q74" s="336">
        <f t="shared" si="47"/>
        <v>0</v>
      </c>
      <c r="R74" s="257">
        <f t="shared" si="39"/>
        <v>0</v>
      </c>
      <c r="S74" s="337">
        <f t="shared" si="40"/>
        <v>0</v>
      </c>
      <c r="T74" s="338"/>
      <c r="U74" s="257">
        <f t="shared" si="48"/>
        <v>0</v>
      </c>
      <c r="V74" s="336"/>
      <c r="W74" s="257">
        <f t="shared" si="48"/>
        <v>0</v>
      </c>
      <c r="X74" s="336"/>
      <c r="Y74" s="257">
        <f t="shared" si="49"/>
        <v>0</v>
      </c>
      <c r="Z74" s="336"/>
      <c r="AA74" s="257">
        <f t="shared" si="50"/>
        <v>0</v>
      </c>
      <c r="AB74" s="336"/>
      <c r="AC74" s="257">
        <f t="shared" si="51"/>
        <v>0</v>
      </c>
      <c r="AD74" s="281"/>
      <c r="AE74" s="257">
        <f t="shared" si="52"/>
        <v>0</v>
      </c>
      <c r="AF74" s="336"/>
      <c r="AG74" s="257">
        <f t="shared" si="53"/>
        <v>0</v>
      </c>
      <c r="AH74" s="336"/>
      <c r="AI74" s="257">
        <f t="shared" si="54"/>
        <v>0</v>
      </c>
      <c r="AJ74" s="336"/>
      <c r="AK74" s="257">
        <f t="shared" si="55"/>
        <v>0</v>
      </c>
      <c r="AL74" s="336"/>
      <c r="AM74" s="257">
        <f t="shared" si="56"/>
        <v>0</v>
      </c>
      <c r="AN74" s="336"/>
      <c r="AO74" s="261">
        <f t="shared" si="41"/>
        <v>0</v>
      </c>
      <c r="AP74" s="426"/>
      <c r="AQ74" s="406">
        <f t="shared" si="57"/>
        <v>0</v>
      </c>
      <c r="AR74" s="426"/>
      <c r="AS74" s="406">
        <f t="shared" si="58"/>
        <v>0</v>
      </c>
      <c r="AT74" s="426"/>
      <c r="AU74" s="406">
        <f t="shared" si="59"/>
        <v>0</v>
      </c>
      <c r="AV74" s="426"/>
      <c r="AW74" s="406">
        <f t="shared" si="60"/>
        <v>0</v>
      </c>
      <c r="AX74" s="426"/>
      <c r="AY74" s="406">
        <f t="shared" si="61"/>
        <v>0</v>
      </c>
      <c r="AZ74" s="426"/>
      <c r="BA74" s="406">
        <f t="shared" si="62"/>
        <v>0</v>
      </c>
      <c r="BB74" s="426"/>
      <c r="BC74" s="406">
        <f t="shared" si="63"/>
        <v>0</v>
      </c>
      <c r="BD74" s="426"/>
      <c r="BE74" s="406">
        <f t="shared" si="64"/>
        <v>0</v>
      </c>
      <c r="BF74" s="426"/>
      <c r="BG74" s="406">
        <f t="shared" si="65"/>
        <v>0</v>
      </c>
      <c r="BH74" s="426"/>
      <c r="BI74" s="406">
        <f t="shared" si="66"/>
        <v>0</v>
      </c>
      <c r="BJ74" s="426"/>
      <c r="BK74" s="406">
        <f t="shared" si="67"/>
        <v>0</v>
      </c>
      <c r="BL74" s="426"/>
      <c r="BM74" s="406">
        <f t="shared" si="68"/>
        <v>0</v>
      </c>
      <c r="BN74" s="426"/>
      <c r="BO74" s="406">
        <f t="shared" si="69"/>
        <v>0</v>
      </c>
      <c r="BP74" s="426"/>
      <c r="BQ74" s="406">
        <f t="shared" si="70"/>
        <v>0</v>
      </c>
      <c r="BR74" s="390"/>
      <c r="BS74" s="391">
        <f t="shared" si="71"/>
        <v>0</v>
      </c>
      <c r="BT74" s="380">
        <f t="shared" si="42"/>
        <v>0</v>
      </c>
      <c r="BU74" s="336">
        <f t="shared" si="43"/>
        <v>0</v>
      </c>
      <c r="BV74" s="257">
        <f t="shared" si="72"/>
        <v>0</v>
      </c>
      <c r="BW74" s="337">
        <f t="shared" si="44"/>
        <v>0</v>
      </c>
      <c r="BX74" s="336">
        <f t="shared" si="45"/>
        <v>861.28</v>
      </c>
      <c r="BY74" s="257">
        <f t="shared" si="73"/>
        <v>3299009.6219325732</v>
      </c>
    </row>
    <row r="75" spans="1:77" s="339" customFormat="1" ht="120" outlineLevel="4" x14ac:dyDescent="0.2">
      <c r="B75" s="330"/>
      <c r="C75" s="331"/>
      <c r="D75" s="332" t="s">
        <v>179</v>
      </c>
      <c r="E75" s="333" t="s">
        <v>63</v>
      </c>
      <c r="F75" s="334">
        <v>872.92</v>
      </c>
      <c r="G75" s="335">
        <v>3830.3567038971919</v>
      </c>
      <c r="H75" s="257">
        <f t="shared" si="46"/>
        <v>3343594.9739659368</v>
      </c>
      <c r="I75" s="333"/>
      <c r="J75" s="334"/>
      <c r="K75" s="335"/>
      <c r="L75" s="257"/>
      <c r="M75" s="333" t="s">
        <v>63</v>
      </c>
      <c r="N75" s="334">
        <v>872.92</v>
      </c>
      <c r="O75" s="335">
        <v>3830.3567038971919</v>
      </c>
      <c r="P75" s="257">
        <f t="shared" si="74"/>
        <v>3343594.9739659368</v>
      </c>
      <c r="Q75" s="336">
        <f t="shared" si="47"/>
        <v>0</v>
      </c>
      <c r="R75" s="257">
        <f t="shared" si="39"/>
        <v>0</v>
      </c>
      <c r="S75" s="337">
        <f t="shared" si="40"/>
        <v>0</v>
      </c>
      <c r="T75" s="338"/>
      <c r="U75" s="257">
        <f t="shared" si="48"/>
        <v>0</v>
      </c>
      <c r="V75" s="336"/>
      <c r="W75" s="257">
        <f t="shared" si="48"/>
        <v>0</v>
      </c>
      <c r="X75" s="336"/>
      <c r="Y75" s="257">
        <f t="shared" si="49"/>
        <v>0</v>
      </c>
      <c r="Z75" s="336"/>
      <c r="AA75" s="257">
        <f t="shared" si="50"/>
        <v>0</v>
      </c>
      <c r="AB75" s="336"/>
      <c r="AC75" s="257">
        <f t="shared" si="51"/>
        <v>0</v>
      </c>
      <c r="AD75" s="281"/>
      <c r="AE75" s="257">
        <f t="shared" si="52"/>
        <v>0</v>
      </c>
      <c r="AF75" s="336"/>
      <c r="AG75" s="257">
        <f t="shared" si="53"/>
        <v>0</v>
      </c>
      <c r="AH75" s="336"/>
      <c r="AI75" s="257">
        <f t="shared" si="54"/>
        <v>0</v>
      </c>
      <c r="AJ75" s="336"/>
      <c r="AK75" s="257">
        <f t="shared" si="55"/>
        <v>0</v>
      </c>
      <c r="AL75" s="336"/>
      <c r="AM75" s="257">
        <f t="shared" si="56"/>
        <v>0</v>
      </c>
      <c r="AN75" s="336"/>
      <c r="AO75" s="261">
        <f t="shared" si="41"/>
        <v>0</v>
      </c>
      <c r="AP75" s="426"/>
      <c r="AQ75" s="406">
        <f t="shared" si="57"/>
        <v>0</v>
      </c>
      <c r="AR75" s="426"/>
      <c r="AS75" s="406">
        <f t="shared" si="58"/>
        <v>0</v>
      </c>
      <c r="AT75" s="426"/>
      <c r="AU75" s="406">
        <f t="shared" si="59"/>
        <v>0</v>
      </c>
      <c r="AV75" s="426"/>
      <c r="AW75" s="406">
        <f t="shared" si="60"/>
        <v>0</v>
      </c>
      <c r="AX75" s="426"/>
      <c r="AY75" s="406">
        <f t="shared" si="61"/>
        <v>0</v>
      </c>
      <c r="AZ75" s="426"/>
      <c r="BA75" s="406">
        <f t="shared" si="62"/>
        <v>0</v>
      </c>
      <c r="BB75" s="426"/>
      <c r="BC75" s="406">
        <f t="shared" si="63"/>
        <v>0</v>
      </c>
      <c r="BD75" s="426"/>
      <c r="BE75" s="406">
        <f t="shared" si="64"/>
        <v>0</v>
      </c>
      <c r="BF75" s="426"/>
      <c r="BG75" s="406">
        <f t="shared" si="65"/>
        <v>0</v>
      </c>
      <c r="BH75" s="426"/>
      <c r="BI75" s="406">
        <f t="shared" si="66"/>
        <v>0</v>
      </c>
      <c r="BJ75" s="426"/>
      <c r="BK75" s="406">
        <f t="shared" si="67"/>
        <v>0</v>
      </c>
      <c r="BL75" s="426"/>
      <c r="BM75" s="406">
        <f t="shared" si="68"/>
        <v>0</v>
      </c>
      <c r="BN75" s="426"/>
      <c r="BO75" s="406">
        <f t="shared" si="69"/>
        <v>0</v>
      </c>
      <c r="BP75" s="426"/>
      <c r="BQ75" s="406">
        <f t="shared" si="70"/>
        <v>0</v>
      </c>
      <c r="BR75" s="390"/>
      <c r="BS75" s="391">
        <f t="shared" si="71"/>
        <v>0</v>
      </c>
      <c r="BT75" s="380">
        <f t="shared" si="42"/>
        <v>0</v>
      </c>
      <c r="BU75" s="336">
        <f t="shared" si="43"/>
        <v>0</v>
      </c>
      <c r="BV75" s="257">
        <f t="shared" si="72"/>
        <v>0</v>
      </c>
      <c r="BW75" s="337">
        <f t="shared" si="44"/>
        <v>0</v>
      </c>
      <c r="BX75" s="336">
        <f t="shared" si="45"/>
        <v>872.92</v>
      </c>
      <c r="BY75" s="257">
        <f t="shared" si="73"/>
        <v>3343594.9739659368</v>
      </c>
    </row>
    <row r="76" spans="1:77" s="339" customFormat="1" ht="120" outlineLevel="4" x14ac:dyDescent="0.2">
      <c r="B76" s="330"/>
      <c r="C76" s="331"/>
      <c r="D76" s="332" t="s">
        <v>180</v>
      </c>
      <c r="E76" s="333" t="s">
        <v>63</v>
      </c>
      <c r="F76" s="334">
        <v>77.44</v>
      </c>
      <c r="G76" s="335">
        <v>3830.3567038971919</v>
      </c>
      <c r="H76" s="257">
        <f t="shared" si="46"/>
        <v>296622.82314979855</v>
      </c>
      <c r="I76" s="333"/>
      <c r="J76" s="334"/>
      <c r="K76" s="335"/>
      <c r="L76" s="257"/>
      <c r="M76" s="333" t="s">
        <v>63</v>
      </c>
      <c r="N76" s="334">
        <v>77.44</v>
      </c>
      <c r="O76" s="335">
        <v>3830.3567038971919</v>
      </c>
      <c r="P76" s="257">
        <f t="shared" si="74"/>
        <v>296622.82314979855</v>
      </c>
      <c r="Q76" s="336">
        <f t="shared" si="47"/>
        <v>0</v>
      </c>
      <c r="R76" s="257">
        <f t="shared" si="39"/>
        <v>0</v>
      </c>
      <c r="S76" s="337">
        <f t="shared" si="40"/>
        <v>0</v>
      </c>
      <c r="T76" s="338"/>
      <c r="U76" s="257">
        <f t="shared" si="48"/>
        <v>0</v>
      </c>
      <c r="V76" s="336"/>
      <c r="W76" s="257">
        <f t="shared" si="48"/>
        <v>0</v>
      </c>
      <c r="X76" s="336"/>
      <c r="Y76" s="257">
        <f t="shared" si="49"/>
        <v>0</v>
      </c>
      <c r="Z76" s="336"/>
      <c r="AA76" s="257">
        <f t="shared" si="50"/>
        <v>0</v>
      </c>
      <c r="AB76" s="336"/>
      <c r="AC76" s="257">
        <f t="shared" si="51"/>
        <v>0</v>
      </c>
      <c r="AD76" s="281"/>
      <c r="AE76" s="257">
        <f t="shared" si="52"/>
        <v>0</v>
      </c>
      <c r="AF76" s="336"/>
      <c r="AG76" s="257">
        <f t="shared" si="53"/>
        <v>0</v>
      </c>
      <c r="AH76" s="336"/>
      <c r="AI76" s="257">
        <f t="shared" si="54"/>
        <v>0</v>
      </c>
      <c r="AJ76" s="336"/>
      <c r="AK76" s="257">
        <f t="shared" si="55"/>
        <v>0</v>
      </c>
      <c r="AL76" s="336"/>
      <c r="AM76" s="257">
        <f t="shared" si="56"/>
        <v>0</v>
      </c>
      <c r="AN76" s="336"/>
      <c r="AO76" s="261">
        <f t="shared" si="41"/>
        <v>0</v>
      </c>
      <c r="AP76" s="426"/>
      <c r="AQ76" s="406">
        <f t="shared" si="57"/>
        <v>0</v>
      </c>
      <c r="AR76" s="426"/>
      <c r="AS76" s="406">
        <f t="shared" si="58"/>
        <v>0</v>
      </c>
      <c r="AT76" s="426"/>
      <c r="AU76" s="406">
        <f t="shared" si="59"/>
        <v>0</v>
      </c>
      <c r="AV76" s="426"/>
      <c r="AW76" s="406">
        <f t="shared" si="60"/>
        <v>0</v>
      </c>
      <c r="AX76" s="426"/>
      <c r="AY76" s="406">
        <f t="shared" si="61"/>
        <v>0</v>
      </c>
      <c r="AZ76" s="426"/>
      <c r="BA76" s="406">
        <f t="shared" si="62"/>
        <v>0</v>
      </c>
      <c r="BB76" s="426"/>
      <c r="BC76" s="406">
        <f t="shared" si="63"/>
        <v>0</v>
      </c>
      <c r="BD76" s="426"/>
      <c r="BE76" s="406">
        <f t="shared" si="64"/>
        <v>0</v>
      </c>
      <c r="BF76" s="426"/>
      <c r="BG76" s="406">
        <f t="shared" si="65"/>
        <v>0</v>
      </c>
      <c r="BH76" s="426"/>
      <c r="BI76" s="406">
        <f t="shared" si="66"/>
        <v>0</v>
      </c>
      <c r="BJ76" s="426"/>
      <c r="BK76" s="406">
        <f t="shared" si="67"/>
        <v>0</v>
      </c>
      <c r="BL76" s="426"/>
      <c r="BM76" s="406">
        <f t="shared" si="68"/>
        <v>0</v>
      </c>
      <c r="BN76" s="426"/>
      <c r="BO76" s="406">
        <f t="shared" si="69"/>
        <v>0</v>
      </c>
      <c r="BP76" s="426"/>
      <c r="BQ76" s="406">
        <f t="shared" si="70"/>
        <v>0</v>
      </c>
      <c r="BR76" s="390"/>
      <c r="BS76" s="391">
        <f t="shared" si="71"/>
        <v>0</v>
      </c>
      <c r="BT76" s="380">
        <f t="shared" si="42"/>
        <v>0</v>
      </c>
      <c r="BU76" s="336">
        <f t="shared" si="43"/>
        <v>0</v>
      </c>
      <c r="BV76" s="257">
        <f t="shared" si="72"/>
        <v>0</v>
      </c>
      <c r="BW76" s="337">
        <f t="shared" si="44"/>
        <v>0</v>
      </c>
      <c r="BX76" s="336">
        <f t="shared" si="45"/>
        <v>77.44</v>
      </c>
      <c r="BY76" s="257">
        <f t="shared" si="73"/>
        <v>296622.82314979855</v>
      </c>
    </row>
    <row r="77" spans="1:77" s="339" customFormat="1" ht="15.75" outlineLevel="4" x14ac:dyDescent="0.2">
      <c r="B77" s="330"/>
      <c r="C77" s="331"/>
      <c r="D77" s="332" t="s">
        <v>254</v>
      </c>
      <c r="E77" s="333"/>
      <c r="F77" s="334"/>
      <c r="G77" s="335"/>
      <c r="H77" s="257"/>
      <c r="I77" s="333"/>
      <c r="J77" s="334"/>
      <c r="K77" s="335"/>
      <c r="L77" s="257"/>
      <c r="M77" s="333"/>
      <c r="N77" s="334"/>
      <c r="O77" s="335"/>
      <c r="P77" s="257"/>
      <c r="Q77" s="336">
        <f t="shared" si="47"/>
        <v>0</v>
      </c>
      <c r="R77" s="261"/>
      <c r="S77" s="337"/>
      <c r="T77" s="338"/>
      <c r="U77" s="257"/>
      <c r="V77" s="336"/>
      <c r="W77" s="257"/>
      <c r="X77" s="336"/>
      <c r="Y77" s="257"/>
      <c r="Z77" s="336"/>
      <c r="AA77" s="257"/>
      <c r="AB77" s="336"/>
      <c r="AC77" s="257"/>
      <c r="AD77" s="281"/>
      <c r="AE77" s="257"/>
      <c r="AF77" s="336"/>
      <c r="AG77" s="257"/>
      <c r="AH77" s="336"/>
      <c r="AI77" s="257"/>
      <c r="AJ77" s="336"/>
      <c r="AK77" s="257"/>
      <c r="AL77" s="336"/>
      <c r="AM77" s="257"/>
      <c r="AN77" s="336"/>
      <c r="AO77" s="261"/>
      <c r="AP77" s="426"/>
      <c r="AQ77" s="406"/>
      <c r="AR77" s="426"/>
      <c r="AS77" s="406"/>
      <c r="AT77" s="426"/>
      <c r="AU77" s="406"/>
      <c r="AV77" s="426"/>
      <c r="AW77" s="406"/>
      <c r="AX77" s="426"/>
      <c r="AY77" s="406"/>
      <c r="AZ77" s="426"/>
      <c r="BA77" s="406"/>
      <c r="BB77" s="426"/>
      <c r="BC77" s="406"/>
      <c r="BD77" s="426"/>
      <c r="BE77" s="406"/>
      <c r="BF77" s="426"/>
      <c r="BG77" s="406"/>
      <c r="BH77" s="426"/>
      <c r="BI77" s="406"/>
      <c r="BJ77" s="426"/>
      <c r="BK77" s="406"/>
      <c r="BL77" s="426"/>
      <c r="BM77" s="406"/>
      <c r="BN77" s="426"/>
      <c r="BO77" s="406"/>
      <c r="BP77" s="426"/>
      <c r="BQ77" s="406"/>
      <c r="BR77" s="390"/>
      <c r="BS77" s="391"/>
      <c r="BT77" s="380"/>
      <c r="BU77" s="336">
        <f t="shared" si="43"/>
        <v>0</v>
      </c>
      <c r="BV77" s="257"/>
      <c r="BW77" s="337"/>
      <c r="BX77" s="336"/>
      <c r="BY77" s="257"/>
    </row>
    <row r="78" spans="1:77" s="339" customFormat="1" ht="75" outlineLevel="4" x14ac:dyDescent="0.2">
      <c r="B78" s="330"/>
      <c r="C78" s="331"/>
      <c r="D78" s="332" t="s">
        <v>212</v>
      </c>
      <c r="E78" s="333" t="s">
        <v>113</v>
      </c>
      <c r="F78" s="334">
        <v>1</v>
      </c>
      <c r="G78" s="335">
        <v>2047891.85</v>
      </c>
      <c r="H78" s="257">
        <f>F78*G78</f>
        <v>2047891.85</v>
      </c>
      <c r="I78" s="333"/>
      <c r="J78" s="334"/>
      <c r="K78" s="335"/>
      <c r="L78" s="257"/>
      <c r="M78" s="333" t="s">
        <v>113</v>
      </c>
      <c r="N78" s="334">
        <v>1</v>
      </c>
      <c r="O78" s="335">
        <v>2047891.85</v>
      </c>
      <c r="P78" s="257">
        <f>N78*O78</f>
        <v>2047891.85</v>
      </c>
      <c r="Q78" s="336">
        <f t="shared" si="47"/>
        <v>0.89062297219999997</v>
      </c>
      <c r="R78" s="261">
        <f>$G78*Q78</f>
        <v>1823899.5261911566</v>
      </c>
      <c r="S78" s="337">
        <f t="shared" ref="S78:S104" si="75">R78/H78</f>
        <v>0.89062297219999997</v>
      </c>
      <c r="T78" s="338"/>
      <c r="U78" s="257">
        <f>$G78*T78</f>
        <v>0</v>
      </c>
      <c r="V78" s="336"/>
      <c r="W78" s="257">
        <f>$G78*V78</f>
        <v>0</v>
      </c>
      <c r="X78" s="336"/>
      <c r="Y78" s="257">
        <f t="shared" ref="Y78:Y85" si="76">$G78*X78</f>
        <v>0</v>
      </c>
      <c r="Z78" s="336"/>
      <c r="AA78" s="257">
        <f t="shared" ref="AA78:AA85" si="77">$G78*Z78</f>
        <v>0</v>
      </c>
      <c r="AB78" s="336"/>
      <c r="AC78" s="257">
        <f t="shared" ref="AC78:AC85" si="78">$G78*AB78</f>
        <v>0</v>
      </c>
      <c r="AD78" s="281"/>
      <c r="AE78" s="257">
        <f t="shared" ref="AE78:AE85" si="79">$G78*AD78</f>
        <v>0</v>
      </c>
      <c r="AF78" s="336"/>
      <c r="AG78" s="257">
        <f t="shared" ref="AG78:AG85" si="80">$G78*AF78</f>
        <v>0</v>
      </c>
      <c r="AH78" s="336">
        <v>0.81379862719999996</v>
      </c>
      <c r="AI78" s="257">
        <f t="shared" ref="AI78:AI85" si="81">$G78*AH78</f>
        <v>1666571.5761840683</v>
      </c>
      <c r="AJ78" s="336"/>
      <c r="AK78" s="257">
        <f t="shared" ref="AK78:AK85" si="82">$G78*AJ78</f>
        <v>0</v>
      </c>
      <c r="AL78" s="336"/>
      <c r="AM78" s="257">
        <f>$G78*AL78</f>
        <v>0</v>
      </c>
      <c r="AN78" s="336"/>
      <c r="AO78" s="261">
        <f t="shared" ref="AO78:AO85" si="83">$G78*AN78</f>
        <v>0</v>
      </c>
      <c r="AP78" s="426"/>
      <c r="AQ78" s="406">
        <f t="shared" ref="AQ78:AQ85" si="84">$G78*AP78</f>
        <v>0</v>
      </c>
      <c r="AR78" s="426"/>
      <c r="AS78" s="406">
        <f t="shared" ref="AS78:AS85" si="85">$G78*AR78</f>
        <v>0</v>
      </c>
      <c r="AT78" s="426"/>
      <c r="AU78" s="406">
        <f t="shared" ref="AU78:AU85" si="86">$G78*AT78</f>
        <v>0</v>
      </c>
      <c r="AV78" s="426"/>
      <c r="AW78" s="406">
        <f t="shared" ref="AW78:AW85" si="87">$G78*AV78</f>
        <v>0</v>
      </c>
      <c r="AX78" s="426"/>
      <c r="AY78" s="406">
        <f t="shared" ref="AY78:AY85" si="88">$G78*AX78</f>
        <v>0</v>
      </c>
      <c r="AZ78" s="426"/>
      <c r="BA78" s="406">
        <f t="shared" ref="BA78:BA85" si="89">$G78*AZ78</f>
        <v>0</v>
      </c>
      <c r="BB78" s="426"/>
      <c r="BC78" s="406">
        <f t="shared" ref="BC78:BC85" si="90">$G78*BB78</f>
        <v>0</v>
      </c>
      <c r="BD78" s="426"/>
      <c r="BE78" s="406">
        <f t="shared" ref="BE78:BE85" si="91">$G78*BD78</f>
        <v>0</v>
      </c>
      <c r="BF78" s="426"/>
      <c r="BG78" s="406">
        <f t="shared" ref="BG78:BG85" si="92">$G78*BF78</f>
        <v>0</v>
      </c>
      <c r="BH78" s="426"/>
      <c r="BI78" s="406">
        <f t="shared" ref="BI78:BI85" si="93">$G78*BH78</f>
        <v>0</v>
      </c>
      <c r="BJ78" s="426">
        <v>7.6824345000000002E-2</v>
      </c>
      <c r="BK78" s="406">
        <f t="shared" ref="BK78:BK85" si="94">$G78*BJ78</f>
        <v>157327.95000708825</v>
      </c>
      <c r="BL78" s="426"/>
      <c r="BM78" s="406">
        <f t="shared" ref="BM78:BM85" si="95">$G78*BL78</f>
        <v>0</v>
      </c>
      <c r="BN78" s="426"/>
      <c r="BO78" s="406">
        <f t="shared" ref="BO78:BO85" si="96">$G78*BN78</f>
        <v>0</v>
      </c>
      <c r="BP78" s="426"/>
      <c r="BQ78" s="406">
        <f t="shared" ref="BQ78:BQ85" si="97">$G78*BP78</f>
        <v>0</v>
      </c>
      <c r="BR78" s="390"/>
      <c r="BS78" s="391">
        <f>$G78*BR78</f>
        <v>0</v>
      </c>
      <c r="BT78" s="380">
        <f t="shared" ref="BT78:BT106" si="98">BS78/H78</f>
        <v>0</v>
      </c>
      <c r="BU78" s="336">
        <f t="shared" si="43"/>
        <v>0.89062297219999997</v>
      </c>
      <c r="BV78" s="257">
        <f t="shared" ref="BV78:BV85" si="99">$G78*BU78</f>
        <v>1823899.5261911566</v>
      </c>
      <c r="BW78" s="337">
        <f t="shared" ref="BW78:BW105" si="100">BV78/H78</f>
        <v>0.89062297219999997</v>
      </c>
      <c r="BX78" s="336">
        <f t="shared" ref="BX78:BX85" si="101">F78-BU78</f>
        <v>0.10937702780000003</v>
      </c>
      <c r="BY78" s="257">
        <f>$G78*BX78</f>
        <v>223992.3238088435</v>
      </c>
    </row>
    <row r="79" spans="1:77" s="430" customFormat="1" ht="60" outlineLevel="4" x14ac:dyDescent="0.2">
      <c r="A79" s="339"/>
      <c r="B79" s="431"/>
      <c r="C79" s="444"/>
      <c r="D79" s="433" t="s">
        <v>213</v>
      </c>
      <c r="E79" s="333" t="s">
        <v>131</v>
      </c>
      <c r="F79" s="334">
        <v>12</v>
      </c>
      <c r="G79" s="434">
        <v>194433.34</v>
      </c>
      <c r="H79" s="435">
        <v>2333200.08</v>
      </c>
      <c r="I79" s="333"/>
      <c r="J79" s="334"/>
      <c r="K79" s="434"/>
      <c r="L79" s="435"/>
      <c r="M79" s="333" t="s">
        <v>131</v>
      </c>
      <c r="N79" s="334">
        <v>12</v>
      </c>
      <c r="O79" s="434">
        <v>194433.34</v>
      </c>
      <c r="P79" s="435">
        <f>N79*O79</f>
        <v>2333200.08</v>
      </c>
      <c r="Q79" s="336">
        <f t="shared" si="47"/>
        <v>7</v>
      </c>
      <c r="R79" s="436">
        <f>SUM(+AM79+AQ79+AU79+AY79+BC79+BE79+BG79+BI79+BM79+BK79)</f>
        <v>1361033.382</v>
      </c>
      <c r="S79" s="437">
        <f>R79/H79</f>
        <v>0.58333333419052513</v>
      </c>
      <c r="T79" s="338"/>
      <c r="U79" s="435">
        <f>$G79*T79</f>
        <v>0</v>
      </c>
      <c r="V79" s="336"/>
      <c r="W79" s="435">
        <f>$G79*V79</f>
        <v>0</v>
      </c>
      <c r="X79" s="336"/>
      <c r="Y79" s="435">
        <f t="shared" si="76"/>
        <v>0</v>
      </c>
      <c r="Z79" s="336"/>
      <c r="AA79" s="435">
        <f t="shared" si="77"/>
        <v>0</v>
      </c>
      <c r="AB79" s="336"/>
      <c r="AC79" s="435">
        <f t="shared" si="78"/>
        <v>0</v>
      </c>
      <c r="AD79" s="438"/>
      <c r="AE79" s="435">
        <f t="shared" si="79"/>
        <v>0</v>
      </c>
      <c r="AF79" s="336"/>
      <c r="AG79" s="435">
        <f t="shared" si="80"/>
        <v>0</v>
      </c>
      <c r="AH79" s="336"/>
      <c r="AI79" s="435">
        <f t="shared" si="81"/>
        <v>0</v>
      </c>
      <c r="AJ79" s="336"/>
      <c r="AK79" s="435">
        <f t="shared" si="82"/>
        <v>0</v>
      </c>
      <c r="AL79" s="336">
        <v>1</v>
      </c>
      <c r="AM79" s="435">
        <v>233320.008</v>
      </c>
      <c r="AN79" s="336"/>
      <c r="AO79" s="436">
        <f t="shared" si="83"/>
        <v>0</v>
      </c>
      <c r="AP79" s="439">
        <v>1</v>
      </c>
      <c r="AQ79" s="435">
        <v>233320.008</v>
      </c>
      <c r="AR79" s="439"/>
      <c r="AS79" s="440">
        <f t="shared" si="85"/>
        <v>0</v>
      </c>
      <c r="AT79" s="439">
        <v>1</v>
      </c>
      <c r="AU79" s="435">
        <v>233320.008</v>
      </c>
      <c r="AV79" s="439"/>
      <c r="AW79" s="440">
        <f t="shared" si="87"/>
        <v>0</v>
      </c>
      <c r="AX79" s="439">
        <v>1</v>
      </c>
      <c r="AY79" s="435">
        <v>233320.008</v>
      </c>
      <c r="AZ79" s="439"/>
      <c r="BA79" s="440">
        <f t="shared" si="89"/>
        <v>0</v>
      </c>
      <c r="BB79" s="439">
        <v>1</v>
      </c>
      <c r="BC79" s="440">
        <f t="shared" si="90"/>
        <v>194433.34</v>
      </c>
      <c r="BD79" s="439"/>
      <c r="BE79" s="440">
        <v>-155546.67000000001</v>
      </c>
      <c r="BF79" s="439">
        <v>1</v>
      </c>
      <c r="BG79" s="440">
        <f t="shared" si="92"/>
        <v>194433.34</v>
      </c>
      <c r="BH79" s="439"/>
      <c r="BI79" s="440">
        <f t="shared" si="93"/>
        <v>0</v>
      </c>
      <c r="BJ79" s="439">
        <v>1</v>
      </c>
      <c r="BK79" s="440">
        <f t="shared" si="94"/>
        <v>194433.34</v>
      </c>
      <c r="BL79" s="439"/>
      <c r="BM79" s="440">
        <f t="shared" si="95"/>
        <v>0</v>
      </c>
      <c r="BN79" s="439"/>
      <c r="BO79" s="440">
        <f t="shared" si="96"/>
        <v>0</v>
      </c>
      <c r="BP79" s="439"/>
      <c r="BQ79" s="440">
        <f t="shared" si="97"/>
        <v>0</v>
      </c>
      <c r="BR79" s="390"/>
      <c r="BS79" s="441">
        <f>($G79*BR79)</f>
        <v>0</v>
      </c>
      <c r="BT79" s="442">
        <f t="shared" si="98"/>
        <v>0</v>
      </c>
      <c r="BU79" s="336">
        <f t="shared" si="43"/>
        <v>7</v>
      </c>
      <c r="BV79" s="435">
        <f t="shared" si="99"/>
        <v>1361033.38</v>
      </c>
      <c r="BW79" s="437">
        <f t="shared" si="100"/>
        <v>0.58333333333333326</v>
      </c>
      <c r="BX79" s="336">
        <f t="shared" si="101"/>
        <v>5</v>
      </c>
      <c r="BY79" s="435">
        <f>$G79*BX79</f>
        <v>972166.7</v>
      </c>
    </row>
    <row r="80" spans="1:77" s="339" customFormat="1" ht="15.75" outlineLevel="3" x14ac:dyDescent="0.2">
      <c r="B80" s="330"/>
      <c r="C80" s="331"/>
      <c r="D80" s="332" t="s">
        <v>214</v>
      </c>
      <c r="E80" s="333" t="s">
        <v>113</v>
      </c>
      <c r="F80" s="334">
        <v>1</v>
      </c>
      <c r="G80" s="335">
        <v>87000</v>
      </c>
      <c r="H80" s="257">
        <f t="shared" ref="H80:H85" si="102">F80*G80</f>
        <v>87000</v>
      </c>
      <c r="I80" s="333"/>
      <c r="J80" s="334"/>
      <c r="K80" s="335"/>
      <c r="L80" s="257"/>
      <c r="M80" s="333" t="s">
        <v>113</v>
      </c>
      <c r="N80" s="334">
        <v>1</v>
      </c>
      <c r="O80" s="335">
        <v>87000</v>
      </c>
      <c r="P80" s="257">
        <f t="shared" ref="P80:P85" si="103">N80*O80</f>
        <v>87000</v>
      </c>
      <c r="Q80" s="336">
        <f t="shared" si="47"/>
        <v>0</v>
      </c>
      <c r="R80" s="261">
        <f t="shared" ref="R80:R85" si="104">$G80*Q80</f>
        <v>0</v>
      </c>
      <c r="S80" s="337">
        <f t="shared" si="75"/>
        <v>0</v>
      </c>
      <c r="T80" s="338"/>
      <c r="U80" s="257">
        <f>$G80*T80</f>
        <v>0</v>
      </c>
      <c r="V80" s="336"/>
      <c r="W80" s="257">
        <f>$G80*V80</f>
        <v>0</v>
      </c>
      <c r="X80" s="336"/>
      <c r="Y80" s="257">
        <f t="shared" si="76"/>
        <v>0</v>
      </c>
      <c r="Z80" s="336"/>
      <c r="AA80" s="257">
        <f t="shared" si="77"/>
        <v>0</v>
      </c>
      <c r="AB80" s="336"/>
      <c r="AC80" s="257">
        <f t="shared" si="78"/>
        <v>0</v>
      </c>
      <c r="AD80" s="340"/>
      <c r="AE80" s="257">
        <f t="shared" si="79"/>
        <v>0</v>
      </c>
      <c r="AF80" s="336"/>
      <c r="AG80" s="257">
        <f t="shared" si="80"/>
        <v>0</v>
      </c>
      <c r="AH80" s="336"/>
      <c r="AI80" s="257">
        <f t="shared" si="81"/>
        <v>0</v>
      </c>
      <c r="AJ80" s="336"/>
      <c r="AK80" s="257">
        <f t="shared" si="82"/>
        <v>0</v>
      </c>
      <c r="AL80" s="336"/>
      <c r="AM80" s="257">
        <f t="shared" ref="AM80:AM85" si="105">$G80*AL80</f>
        <v>0</v>
      </c>
      <c r="AN80" s="336"/>
      <c r="AO80" s="261">
        <f t="shared" si="83"/>
        <v>0</v>
      </c>
      <c r="AP80" s="426"/>
      <c r="AQ80" s="406">
        <f t="shared" si="84"/>
        <v>0</v>
      </c>
      <c r="AR80" s="426"/>
      <c r="AS80" s="406">
        <f t="shared" si="85"/>
        <v>0</v>
      </c>
      <c r="AT80" s="426"/>
      <c r="AU80" s="406">
        <f t="shared" si="86"/>
        <v>0</v>
      </c>
      <c r="AV80" s="426"/>
      <c r="AW80" s="406">
        <f t="shared" si="87"/>
        <v>0</v>
      </c>
      <c r="AX80" s="426"/>
      <c r="AY80" s="406">
        <f t="shared" si="88"/>
        <v>0</v>
      </c>
      <c r="AZ80" s="426"/>
      <c r="BA80" s="406">
        <f t="shared" si="89"/>
        <v>0</v>
      </c>
      <c r="BB80" s="426"/>
      <c r="BC80" s="406">
        <f t="shared" si="90"/>
        <v>0</v>
      </c>
      <c r="BD80" s="426"/>
      <c r="BE80" s="406">
        <f t="shared" si="91"/>
        <v>0</v>
      </c>
      <c r="BF80" s="426"/>
      <c r="BG80" s="406">
        <f t="shared" si="92"/>
        <v>0</v>
      </c>
      <c r="BH80" s="426"/>
      <c r="BI80" s="406">
        <f t="shared" si="93"/>
        <v>0</v>
      </c>
      <c r="BJ80" s="426"/>
      <c r="BK80" s="406">
        <f t="shared" si="94"/>
        <v>0</v>
      </c>
      <c r="BL80" s="426"/>
      <c r="BM80" s="406">
        <f t="shared" si="95"/>
        <v>0</v>
      </c>
      <c r="BN80" s="426"/>
      <c r="BO80" s="406">
        <f t="shared" si="96"/>
        <v>0</v>
      </c>
      <c r="BP80" s="426"/>
      <c r="BQ80" s="406">
        <f t="shared" si="97"/>
        <v>0</v>
      </c>
      <c r="BR80" s="390"/>
      <c r="BS80" s="391">
        <f t="shared" ref="BS80:BS85" si="106">$G80*BR80</f>
        <v>0</v>
      </c>
      <c r="BT80" s="380">
        <f t="shared" si="98"/>
        <v>0</v>
      </c>
      <c r="BU80" s="336">
        <f t="shared" si="43"/>
        <v>0</v>
      </c>
      <c r="BV80" s="257">
        <f t="shared" si="99"/>
        <v>0</v>
      </c>
      <c r="BW80" s="337">
        <f t="shared" si="100"/>
        <v>0</v>
      </c>
      <c r="BX80" s="336">
        <f t="shared" si="101"/>
        <v>1</v>
      </c>
      <c r="BY80" s="257">
        <f t="shared" ref="BY80:BY85" si="107">$G80*BX80</f>
        <v>87000</v>
      </c>
    </row>
    <row r="81" spans="2:80" s="430" customFormat="1" ht="15.75" outlineLevel="3" x14ac:dyDescent="0.2">
      <c r="B81" s="431"/>
      <c r="C81" s="444"/>
      <c r="D81" s="433" t="s">
        <v>215</v>
      </c>
      <c r="E81" s="333" t="s">
        <v>131</v>
      </c>
      <c r="F81" s="334">
        <v>12</v>
      </c>
      <c r="G81" s="434">
        <v>58000</v>
      </c>
      <c r="H81" s="435">
        <f t="shared" si="102"/>
        <v>696000</v>
      </c>
      <c r="I81" s="333"/>
      <c r="J81" s="334"/>
      <c r="K81" s="434"/>
      <c r="L81" s="435"/>
      <c r="M81" s="333" t="s">
        <v>131</v>
      </c>
      <c r="N81" s="334">
        <v>12</v>
      </c>
      <c r="O81" s="434">
        <v>58000</v>
      </c>
      <c r="P81" s="435">
        <f t="shared" si="103"/>
        <v>696000</v>
      </c>
      <c r="Q81" s="336">
        <f t="shared" si="47"/>
        <v>10</v>
      </c>
      <c r="R81" s="436">
        <f t="shared" si="104"/>
        <v>580000</v>
      </c>
      <c r="S81" s="437">
        <f t="shared" si="75"/>
        <v>0.83333333333333337</v>
      </c>
      <c r="T81" s="338"/>
      <c r="U81" s="435">
        <f t="shared" ref="U81:W85" si="108">$G81*T81</f>
        <v>0</v>
      </c>
      <c r="V81" s="336"/>
      <c r="W81" s="435">
        <f t="shared" si="108"/>
        <v>0</v>
      </c>
      <c r="X81" s="336"/>
      <c r="Y81" s="435">
        <f t="shared" si="76"/>
        <v>0</v>
      </c>
      <c r="Z81" s="336">
        <v>1</v>
      </c>
      <c r="AA81" s="435">
        <f t="shared" si="77"/>
        <v>58000</v>
      </c>
      <c r="AB81" s="336">
        <v>1</v>
      </c>
      <c r="AC81" s="435">
        <f t="shared" si="78"/>
        <v>58000</v>
      </c>
      <c r="AD81" s="446"/>
      <c r="AE81" s="435">
        <f t="shared" si="79"/>
        <v>0</v>
      </c>
      <c r="AF81" s="336">
        <v>1</v>
      </c>
      <c r="AG81" s="435">
        <f t="shared" si="80"/>
        <v>58000</v>
      </c>
      <c r="AH81" s="336"/>
      <c r="AI81" s="435">
        <f t="shared" si="81"/>
        <v>0</v>
      </c>
      <c r="AJ81" s="336">
        <v>1</v>
      </c>
      <c r="AK81" s="435">
        <f t="shared" si="82"/>
        <v>58000</v>
      </c>
      <c r="AL81" s="336"/>
      <c r="AM81" s="435">
        <f t="shared" si="105"/>
        <v>0</v>
      </c>
      <c r="AN81" s="336">
        <v>1</v>
      </c>
      <c r="AO81" s="436">
        <f t="shared" si="83"/>
        <v>58000</v>
      </c>
      <c r="AP81" s="439"/>
      <c r="AQ81" s="440">
        <f t="shared" si="84"/>
        <v>0</v>
      </c>
      <c r="AR81" s="439">
        <v>1</v>
      </c>
      <c r="AS81" s="440">
        <f t="shared" si="85"/>
        <v>58000</v>
      </c>
      <c r="AT81" s="439"/>
      <c r="AU81" s="440">
        <f t="shared" si="86"/>
        <v>0</v>
      </c>
      <c r="AV81" s="439">
        <v>1</v>
      </c>
      <c r="AW81" s="440">
        <f t="shared" si="87"/>
        <v>58000</v>
      </c>
      <c r="AX81" s="439"/>
      <c r="AY81" s="440">
        <f t="shared" si="88"/>
        <v>0</v>
      </c>
      <c r="AZ81" s="439">
        <v>1</v>
      </c>
      <c r="BA81" s="440">
        <f t="shared" si="89"/>
        <v>58000</v>
      </c>
      <c r="BB81" s="439"/>
      <c r="BC81" s="440">
        <f t="shared" si="90"/>
        <v>0</v>
      </c>
      <c r="BD81" s="439"/>
      <c r="BE81" s="440">
        <f t="shared" si="91"/>
        <v>0</v>
      </c>
      <c r="BF81" s="439">
        <v>1</v>
      </c>
      <c r="BG81" s="440">
        <f t="shared" si="92"/>
        <v>58000</v>
      </c>
      <c r="BH81" s="439"/>
      <c r="BI81" s="440">
        <f t="shared" si="93"/>
        <v>0</v>
      </c>
      <c r="BJ81" s="439">
        <v>1</v>
      </c>
      <c r="BK81" s="440">
        <f t="shared" si="94"/>
        <v>58000</v>
      </c>
      <c r="BL81" s="439"/>
      <c r="BM81" s="440">
        <f t="shared" si="95"/>
        <v>0</v>
      </c>
      <c r="BN81" s="439"/>
      <c r="BO81" s="440">
        <f t="shared" si="96"/>
        <v>0</v>
      </c>
      <c r="BP81" s="439"/>
      <c r="BQ81" s="440">
        <f t="shared" si="97"/>
        <v>0</v>
      </c>
      <c r="BR81" s="390"/>
      <c r="BS81" s="441">
        <f t="shared" si="106"/>
        <v>0</v>
      </c>
      <c r="BT81" s="442">
        <f t="shared" si="98"/>
        <v>0</v>
      </c>
      <c r="BU81" s="336">
        <f t="shared" si="43"/>
        <v>10</v>
      </c>
      <c r="BV81" s="435">
        <f t="shared" si="99"/>
        <v>580000</v>
      </c>
      <c r="BW81" s="437">
        <f t="shared" si="100"/>
        <v>0.83333333333333337</v>
      </c>
      <c r="BX81" s="336">
        <f t="shared" si="101"/>
        <v>2</v>
      </c>
      <c r="BY81" s="435">
        <f t="shared" si="107"/>
        <v>116000</v>
      </c>
    </row>
    <row r="82" spans="2:80" s="339" customFormat="1" ht="15.75" outlineLevel="3" x14ac:dyDescent="0.2">
      <c r="B82" s="604"/>
      <c r="C82" s="605"/>
      <c r="D82" s="606" t="s">
        <v>216</v>
      </c>
      <c r="E82" s="591" t="s">
        <v>124</v>
      </c>
      <c r="F82" s="592">
        <v>100</v>
      </c>
      <c r="G82" s="607">
        <v>812</v>
      </c>
      <c r="H82" s="608">
        <f t="shared" si="102"/>
        <v>81200</v>
      </c>
      <c r="I82" s="591"/>
      <c r="J82" s="592"/>
      <c r="K82" s="607"/>
      <c r="L82" s="608"/>
      <c r="M82" s="591" t="s">
        <v>124</v>
      </c>
      <c r="N82" s="592">
        <v>100</v>
      </c>
      <c r="O82" s="607">
        <v>812</v>
      </c>
      <c r="P82" s="608">
        <f t="shared" si="103"/>
        <v>81200</v>
      </c>
      <c r="Q82" s="595">
        <f t="shared" si="47"/>
        <v>49</v>
      </c>
      <c r="R82" s="610">
        <f t="shared" si="104"/>
        <v>39788</v>
      </c>
      <c r="S82" s="609">
        <f t="shared" si="75"/>
        <v>0.49</v>
      </c>
      <c r="T82" s="597"/>
      <c r="U82" s="608">
        <f t="shared" si="108"/>
        <v>0</v>
      </c>
      <c r="V82" s="595"/>
      <c r="W82" s="608">
        <f t="shared" si="108"/>
        <v>0</v>
      </c>
      <c r="X82" s="595"/>
      <c r="Y82" s="608">
        <f t="shared" si="76"/>
        <v>0</v>
      </c>
      <c r="Z82" s="595"/>
      <c r="AA82" s="608">
        <f t="shared" si="77"/>
        <v>0</v>
      </c>
      <c r="AB82" s="595"/>
      <c r="AC82" s="608">
        <f t="shared" si="78"/>
        <v>0</v>
      </c>
      <c r="AD82" s="615"/>
      <c r="AE82" s="608">
        <f t="shared" si="79"/>
        <v>0</v>
      </c>
      <c r="AF82" s="595"/>
      <c r="AG82" s="608">
        <f t="shared" si="80"/>
        <v>0</v>
      </c>
      <c r="AH82" s="595"/>
      <c r="AI82" s="608">
        <f t="shared" si="81"/>
        <v>0</v>
      </c>
      <c r="AJ82" s="595"/>
      <c r="AK82" s="608">
        <f t="shared" si="82"/>
        <v>0</v>
      </c>
      <c r="AL82" s="595"/>
      <c r="AM82" s="608">
        <f t="shared" si="105"/>
        <v>0</v>
      </c>
      <c r="AN82" s="595"/>
      <c r="AO82" s="610">
        <f t="shared" si="83"/>
        <v>0</v>
      </c>
      <c r="AP82" s="611"/>
      <c r="AQ82" s="612">
        <f t="shared" si="84"/>
        <v>0</v>
      </c>
      <c r="AR82" s="611">
        <v>35</v>
      </c>
      <c r="AS82" s="612">
        <f t="shared" si="85"/>
        <v>28420</v>
      </c>
      <c r="AT82" s="611"/>
      <c r="AU82" s="612">
        <f t="shared" si="86"/>
        <v>0</v>
      </c>
      <c r="AV82" s="611"/>
      <c r="AW82" s="612">
        <f t="shared" si="87"/>
        <v>0</v>
      </c>
      <c r="AX82" s="611"/>
      <c r="AY82" s="612">
        <f t="shared" si="88"/>
        <v>0</v>
      </c>
      <c r="AZ82" s="611">
        <v>14</v>
      </c>
      <c r="BA82" s="612">
        <f t="shared" si="89"/>
        <v>11368</v>
      </c>
      <c r="BB82" s="611"/>
      <c r="BC82" s="612">
        <f t="shared" si="90"/>
        <v>0</v>
      </c>
      <c r="BD82" s="611"/>
      <c r="BE82" s="612">
        <f t="shared" si="91"/>
        <v>0</v>
      </c>
      <c r="BF82" s="611"/>
      <c r="BG82" s="612">
        <f t="shared" si="92"/>
        <v>0</v>
      </c>
      <c r="BH82" s="611"/>
      <c r="BI82" s="612">
        <f t="shared" si="93"/>
        <v>0</v>
      </c>
      <c r="BJ82" s="611"/>
      <c r="BK82" s="612">
        <f t="shared" si="94"/>
        <v>0</v>
      </c>
      <c r="BL82" s="611"/>
      <c r="BM82" s="612">
        <f t="shared" si="95"/>
        <v>0</v>
      </c>
      <c r="BN82" s="611"/>
      <c r="BO82" s="612">
        <f t="shared" si="96"/>
        <v>0</v>
      </c>
      <c r="BP82" s="611"/>
      <c r="BQ82" s="612">
        <f t="shared" si="97"/>
        <v>0</v>
      </c>
      <c r="BR82" s="617">
        <v>28</v>
      </c>
      <c r="BS82" s="613">
        <f t="shared" si="106"/>
        <v>22736</v>
      </c>
      <c r="BT82" s="614">
        <f t="shared" si="98"/>
        <v>0.28000000000000003</v>
      </c>
      <c r="BU82" s="595">
        <f t="shared" si="43"/>
        <v>77</v>
      </c>
      <c r="BV82" s="608">
        <f t="shared" si="99"/>
        <v>62524</v>
      </c>
      <c r="BW82" s="609">
        <f t="shared" si="100"/>
        <v>0.77</v>
      </c>
      <c r="BX82" s="595">
        <f t="shared" si="101"/>
        <v>23</v>
      </c>
      <c r="BY82" s="608">
        <f t="shared" si="107"/>
        <v>18676</v>
      </c>
    </row>
    <row r="83" spans="2:80" s="339" customFormat="1" ht="15.75" outlineLevel="3" x14ac:dyDescent="0.2">
      <c r="B83" s="604"/>
      <c r="C83" s="605"/>
      <c r="D83" s="606" t="s">
        <v>217</v>
      </c>
      <c r="E83" s="591" t="s">
        <v>113</v>
      </c>
      <c r="F83" s="592">
        <v>1</v>
      </c>
      <c r="G83" s="607">
        <v>139200</v>
      </c>
      <c r="H83" s="608">
        <f t="shared" si="102"/>
        <v>139200</v>
      </c>
      <c r="I83" s="591"/>
      <c r="J83" s="592"/>
      <c r="K83" s="607"/>
      <c r="L83" s="608"/>
      <c r="M83" s="591" t="s">
        <v>113</v>
      </c>
      <c r="N83" s="592">
        <v>1</v>
      </c>
      <c r="O83" s="607">
        <v>139200</v>
      </c>
      <c r="P83" s="608">
        <f t="shared" si="103"/>
        <v>139200</v>
      </c>
      <c r="Q83" s="595">
        <f t="shared" si="47"/>
        <v>0</v>
      </c>
      <c r="R83" s="610">
        <f t="shared" si="104"/>
        <v>0</v>
      </c>
      <c r="S83" s="609">
        <f t="shared" si="75"/>
        <v>0</v>
      </c>
      <c r="T83" s="597"/>
      <c r="U83" s="608">
        <f t="shared" si="108"/>
        <v>0</v>
      </c>
      <c r="V83" s="595"/>
      <c r="W83" s="608">
        <f t="shared" si="108"/>
        <v>0</v>
      </c>
      <c r="X83" s="595"/>
      <c r="Y83" s="608">
        <f t="shared" si="76"/>
        <v>0</v>
      </c>
      <c r="Z83" s="595"/>
      <c r="AA83" s="608">
        <f t="shared" si="77"/>
        <v>0</v>
      </c>
      <c r="AB83" s="595"/>
      <c r="AC83" s="608">
        <f t="shared" si="78"/>
        <v>0</v>
      </c>
      <c r="AD83" s="615"/>
      <c r="AE83" s="608">
        <f t="shared" si="79"/>
        <v>0</v>
      </c>
      <c r="AF83" s="595"/>
      <c r="AG83" s="608">
        <f t="shared" si="80"/>
        <v>0</v>
      </c>
      <c r="AH83" s="595"/>
      <c r="AI83" s="608">
        <f t="shared" si="81"/>
        <v>0</v>
      </c>
      <c r="AJ83" s="595"/>
      <c r="AK83" s="608">
        <f t="shared" si="82"/>
        <v>0</v>
      </c>
      <c r="AL83" s="595"/>
      <c r="AM83" s="608">
        <f t="shared" si="105"/>
        <v>0</v>
      </c>
      <c r="AN83" s="595"/>
      <c r="AO83" s="610">
        <f t="shared" si="83"/>
        <v>0</v>
      </c>
      <c r="AP83" s="611"/>
      <c r="AQ83" s="612">
        <f t="shared" si="84"/>
        <v>0</v>
      </c>
      <c r="AR83" s="611"/>
      <c r="AS83" s="612">
        <f t="shared" si="85"/>
        <v>0</v>
      </c>
      <c r="AT83" s="611"/>
      <c r="AU83" s="612">
        <f t="shared" si="86"/>
        <v>0</v>
      </c>
      <c r="AV83" s="611"/>
      <c r="AW83" s="612">
        <f t="shared" si="87"/>
        <v>0</v>
      </c>
      <c r="AX83" s="611"/>
      <c r="AY83" s="612">
        <f t="shared" si="88"/>
        <v>0</v>
      </c>
      <c r="AZ83" s="611"/>
      <c r="BA83" s="612">
        <f t="shared" si="89"/>
        <v>0</v>
      </c>
      <c r="BB83" s="611"/>
      <c r="BC83" s="612">
        <f t="shared" si="90"/>
        <v>0</v>
      </c>
      <c r="BD83" s="611"/>
      <c r="BE83" s="612">
        <f t="shared" si="91"/>
        <v>0</v>
      </c>
      <c r="BF83" s="611"/>
      <c r="BG83" s="612">
        <f t="shared" si="92"/>
        <v>0</v>
      </c>
      <c r="BH83" s="611"/>
      <c r="BI83" s="612">
        <f t="shared" si="93"/>
        <v>0</v>
      </c>
      <c r="BJ83" s="611"/>
      <c r="BK83" s="612">
        <f t="shared" si="94"/>
        <v>0</v>
      </c>
      <c r="BL83" s="611"/>
      <c r="BM83" s="612">
        <f t="shared" si="95"/>
        <v>0</v>
      </c>
      <c r="BN83" s="611"/>
      <c r="BO83" s="612">
        <f t="shared" si="96"/>
        <v>0</v>
      </c>
      <c r="BP83" s="611"/>
      <c r="BQ83" s="612">
        <f t="shared" si="97"/>
        <v>0</v>
      </c>
      <c r="BR83" s="617">
        <v>0.7</v>
      </c>
      <c r="BS83" s="613">
        <f t="shared" si="106"/>
        <v>97440</v>
      </c>
      <c r="BT83" s="614">
        <f t="shared" si="98"/>
        <v>0.7</v>
      </c>
      <c r="BU83" s="595">
        <f t="shared" si="43"/>
        <v>0.7</v>
      </c>
      <c r="BV83" s="608">
        <f t="shared" si="99"/>
        <v>97440</v>
      </c>
      <c r="BW83" s="609">
        <f t="shared" si="100"/>
        <v>0.7</v>
      </c>
      <c r="BX83" s="595">
        <f t="shared" si="101"/>
        <v>0.30000000000000004</v>
      </c>
      <c r="BY83" s="608">
        <f t="shared" si="107"/>
        <v>41760.000000000007</v>
      </c>
    </row>
    <row r="84" spans="2:80" s="339" customFormat="1" ht="15.75" outlineLevel="3" x14ac:dyDescent="0.2">
      <c r="B84" s="330"/>
      <c r="C84" s="331"/>
      <c r="D84" s="332" t="s">
        <v>218</v>
      </c>
      <c r="E84" s="333" t="s">
        <v>131</v>
      </c>
      <c r="F84" s="334">
        <v>4</v>
      </c>
      <c r="G84" s="335">
        <v>116000</v>
      </c>
      <c r="H84" s="257">
        <f t="shared" si="102"/>
        <v>464000</v>
      </c>
      <c r="I84" s="333"/>
      <c r="J84" s="334"/>
      <c r="K84" s="335"/>
      <c r="L84" s="257"/>
      <c r="M84" s="333" t="s">
        <v>131</v>
      </c>
      <c r="N84" s="334">
        <v>4</v>
      </c>
      <c r="O84" s="335">
        <v>116000</v>
      </c>
      <c r="P84" s="257">
        <f t="shared" si="103"/>
        <v>464000</v>
      </c>
      <c r="Q84" s="336">
        <f t="shared" si="47"/>
        <v>0</v>
      </c>
      <c r="R84" s="257">
        <f t="shared" si="104"/>
        <v>0</v>
      </c>
      <c r="S84" s="367">
        <f t="shared" si="75"/>
        <v>0</v>
      </c>
      <c r="T84" s="336"/>
      <c r="U84" s="257">
        <f t="shared" si="108"/>
        <v>0</v>
      </c>
      <c r="V84" s="336"/>
      <c r="W84" s="257">
        <f t="shared" si="108"/>
        <v>0</v>
      </c>
      <c r="X84" s="336"/>
      <c r="Y84" s="257">
        <f t="shared" si="76"/>
        <v>0</v>
      </c>
      <c r="Z84" s="336"/>
      <c r="AA84" s="257">
        <f t="shared" si="77"/>
        <v>0</v>
      </c>
      <c r="AB84" s="336"/>
      <c r="AC84" s="257">
        <f t="shared" si="78"/>
        <v>0</v>
      </c>
      <c r="AD84" s="340"/>
      <c r="AE84" s="257">
        <f t="shared" si="79"/>
        <v>0</v>
      </c>
      <c r="AF84" s="336"/>
      <c r="AG84" s="257">
        <f t="shared" si="80"/>
        <v>0</v>
      </c>
      <c r="AH84" s="336"/>
      <c r="AI84" s="257">
        <f t="shared" si="81"/>
        <v>0</v>
      </c>
      <c r="AJ84" s="336"/>
      <c r="AK84" s="257">
        <f t="shared" si="82"/>
        <v>0</v>
      </c>
      <c r="AL84" s="336"/>
      <c r="AM84" s="257">
        <f t="shared" si="105"/>
        <v>0</v>
      </c>
      <c r="AN84" s="336"/>
      <c r="AO84" s="261">
        <f t="shared" si="83"/>
        <v>0</v>
      </c>
      <c r="AP84" s="426"/>
      <c r="AQ84" s="406">
        <f t="shared" si="84"/>
        <v>0</v>
      </c>
      <c r="AR84" s="426"/>
      <c r="AS84" s="406">
        <f t="shared" si="85"/>
        <v>0</v>
      </c>
      <c r="AT84" s="426"/>
      <c r="AU84" s="406">
        <f t="shared" si="86"/>
        <v>0</v>
      </c>
      <c r="AV84" s="426"/>
      <c r="AW84" s="406">
        <f t="shared" si="87"/>
        <v>0</v>
      </c>
      <c r="AX84" s="426"/>
      <c r="AY84" s="406">
        <f t="shared" si="88"/>
        <v>0</v>
      </c>
      <c r="AZ84" s="426"/>
      <c r="BA84" s="406">
        <f t="shared" si="89"/>
        <v>0</v>
      </c>
      <c r="BB84" s="426"/>
      <c r="BC84" s="406">
        <f t="shared" si="90"/>
        <v>0</v>
      </c>
      <c r="BD84" s="426"/>
      <c r="BE84" s="406">
        <f t="shared" si="91"/>
        <v>0</v>
      </c>
      <c r="BF84" s="426"/>
      <c r="BG84" s="406">
        <f t="shared" si="92"/>
        <v>0</v>
      </c>
      <c r="BH84" s="426"/>
      <c r="BI84" s="406">
        <f t="shared" si="93"/>
        <v>0</v>
      </c>
      <c r="BJ84" s="426"/>
      <c r="BK84" s="406">
        <f t="shared" si="94"/>
        <v>0</v>
      </c>
      <c r="BL84" s="426"/>
      <c r="BM84" s="406">
        <f t="shared" si="95"/>
        <v>0</v>
      </c>
      <c r="BN84" s="426"/>
      <c r="BO84" s="406">
        <f t="shared" si="96"/>
        <v>0</v>
      </c>
      <c r="BP84" s="426"/>
      <c r="BQ84" s="406">
        <f t="shared" si="97"/>
        <v>0</v>
      </c>
      <c r="BR84" s="390"/>
      <c r="BS84" s="391">
        <f t="shared" si="106"/>
        <v>0</v>
      </c>
      <c r="BT84" s="380">
        <f t="shared" si="98"/>
        <v>0</v>
      </c>
      <c r="BU84" s="336">
        <f t="shared" si="43"/>
        <v>0</v>
      </c>
      <c r="BV84" s="257">
        <f t="shared" si="99"/>
        <v>0</v>
      </c>
      <c r="BW84" s="367">
        <f t="shared" si="100"/>
        <v>0</v>
      </c>
      <c r="BX84" s="368">
        <f t="shared" si="101"/>
        <v>4</v>
      </c>
      <c r="BY84" s="257">
        <f t="shared" si="107"/>
        <v>464000</v>
      </c>
    </row>
    <row r="85" spans="2:80" s="430" customFormat="1" ht="15.75" outlineLevel="3" x14ac:dyDescent="0.2">
      <c r="B85" s="431"/>
      <c r="C85" s="444"/>
      <c r="D85" s="433" t="s">
        <v>219</v>
      </c>
      <c r="E85" s="333" t="s">
        <v>124</v>
      </c>
      <c r="F85" s="334">
        <v>80</v>
      </c>
      <c r="G85" s="434">
        <v>3259.5</v>
      </c>
      <c r="H85" s="435">
        <f t="shared" si="102"/>
        <v>260760</v>
      </c>
      <c r="I85" s="333"/>
      <c r="J85" s="334"/>
      <c r="K85" s="434"/>
      <c r="L85" s="435"/>
      <c r="M85" s="333" t="s">
        <v>124</v>
      </c>
      <c r="N85" s="334">
        <v>80</v>
      </c>
      <c r="O85" s="434">
        <v>3259.5</v>
      </c>
      <c r="P85" s="435">
        <f t="shared" si="103"/>
        <v>260760</v>
      </c>
      <c r="Q85" s="336">
        <f t="shared" si="47"/>
        <v>80</v>
      </c>
      <c r="R85" s="436">
        <f t="shared" si="104"/>
        <v>260760</v>
      </c>
      <c r="S85" s="437">
        <f t="shared" si="75"/>
        <v>1</v>
      </c>
      <c r="T85" s="338"/>
      <c r="U85" s="435">
        <f t="shared" si="108"/>
        <v>0</v>
      </c>
      <c r="V85" s="336"/>
      <c r="W85" s="435">
        <f t="shared" si="108"/>
        <v>0</v>
      </c>
      <c r="X85" s="336"/>
      <c r="Y85" s="435">
        <f t="shared" si="76"/>
        <v>0</v>
      </c>
      <c r="Z85" s="336"/>
      <c r="AA85" s="435">
        <f t="shared" si="77"/>
        <v>0</v>
      </c>
      <c r="AB85" s="336"/>
      <c r="AC85" s="435">
        <f t="shared" si="78"/>
        <v>0</v>
      </c>
      <c r="AD85" s="446"/>
      <c r="AE85" s="435">
        <f t="shared" si="79"/>
        <v>0</v>
      </c>
      <c r="AF85" s="336"/>
      <c r="AG85" s="435">
        <f t="shared" si="80"/>
        <v>0</v>
      </c>
      <c r="AH85" s="336">
        <v>40</v>
      </c>
      <c r="AI85" s="435">
        <f t="shared" si="81"/>
        <v>130380</v>
      </c>
      <c r="AJ85" s="336"/>
      <c r="AK85" s="435">
        <f t="shared" si="82"/>
        <v>0</v>
      </c>
      <c r="AL85" s="336"/>
      <c r="AM85" s="435">
        <f t="shared" si="105"/>
        <v>0</v>
      </c>
      <c r="AN85" s="336">
        <v>40</v>
      </c>
      <c r="AO85" s="436">
        <f t="shared" si="83"/>
        <v>130380</v>
      </c>
      <c r="AP85" s="439"/>
      <c r="AQ85" s="440">
        <f t="shared" si="84"/>
        <v>0</v>
      </c>
      <c r="AR85" s="439"/>
      <c r="AS85" s="440">
        <f t="shared" si="85"/>
        <v>0</v>
      </c>
      <c r="AT85" s="439"/>
      <c r="AU85" s="440">
        <f t="shared" si="86"/>
        <v>0</v>
      </c>
      <c r="AV85" s="439"/>
      <c r="AW85" s="440">
        <f t="shared" si="87"/>
        <v>0</v>
      </c>
      <c r="AX85" s="439"/>
      <c r="AY85" s="440">
        <f t="shared" si="88"/>
        <v>0</v>
      </c>
      <c r="AZ85" s="439"/>
      <c r="BA85" s="440">
        <f t="shared" si="89"/>
        <v>0</v>
      </c>
      <c r="BB85" s="439"/>
      <c r="BC85" s="440">
        <f t="shared" si="90"/>
        <v>0</v>
      </c>
      <c r="BD85" s="439"/>
      <c r="BE85" s="440">
        <f t="shared" si="91"/>
        <v>0</v>
      </c>
      <c r="BF85" s="439"/>
      <c r="BG85" s="440">
        <f t="shared" si="92"/>
        <v>0</v>
      </c>
      <c r="BH85" s="439"/>
      <c r="BI85" s="440">
        <f t="shared" si="93"/>
        <v>0</v>
      </c>
      <c r="BJ85" s="439"/>
      <c r="BK85" s="440">
        <f t="shared" si="94"/>
        <v>0</v>
      </c>
      <c r="BL85" s="439"/>
      <c r="BM85" s="440">
        <f t="shared" si="95"/>
        <v>0</v>
      </c>
      <c r="BN85" s="439"/>
      <c r="BO85" s="440">
        <f t="shared" si="96"/>
        <v>0</v>
      </c>
      <c r="BP85" s="439"/>
      <c r="BQ85" s="440">
        <f t="shared" si="97"/>
        <v>0</v>
      </c>
      <c r="BR85" s="390"/>
      <c r="BS85" s="441">
        <f t="shared" si="106"/>
        <v>0</v>
      </c>
      <c r="BT85" s="442">
        <f t="shared" si="98"/>
        <v>0</v>
      </c>
      <c r="BU85" s="336">
        <f t="shared" si="43"/>
        <v>80</v>
      </c>
      <c r="BV85" s="435">
        <f t="shared" si="99"/>
        <v>260760</v>
      </c>
      <c r="BW85" s="437">
        <f t="shared" si="100"/>
        <v>1</v>
      </c>
      <c r="BX85" s="336">
        <f t="shared" si="101"/>
        <v>0</v>
      </c>
      <c r="BY85" s="435">
        <f t="shared" si="107"/>
        <v>0</v>
      </c>
    </row>
    <row r="86" spans="2:80" s="354" customFormat="1" ht="15" customHeight="1" outlineLevel="2" x14ac:dyDescent="0.25">
      <c r="B86" s="1133" t="s">
        <v>182</v>
      </c>
      <c r="C86" s="1134"/>
      <c r="D86" s="345" t="s">
        <v>255</v>
      </c>
      <c r="E86" s="346"/>
      <c r="F86" s="347"/>
      <c r="G86" s="348"/>
      <c r="H86" s="349">
        <f>SUM(H87:H101)</f>
        <v>7008193.3100000005</v>
      </c>
      <c r="I86" s="346"/>
      <c r="J86" s="347"/>
      <c r="K86" s="348"/>
      <c r="L86" s="349">
        <f>SUM(L87:L101)</f>
        <v>0</v>
      </c>
      <c r="M86" s="346"/>
      <c r="N86" s="347"/>
      <c r="O86" s="348"/>
      <c r="P86" s="349">
        <f>SUM(P87:P101)</f>
        <v>7008193.3100000005</v>
      </c>
      <c r="Q86" s="350"/>
      <c r="R86" s="349">
        <f>SUM(R87:R101)</f>
        <v>4892623.2949999999</v>
      </c>
      <c r="S86" s="351">
        <f t="shared" si="75"/>
        <v>0.69812904390332797</v>
      </c>
      <c r="T86" s="352"/>
      <c r="U86" s="349">
        <f>SUM(U87:U101)</f>
        <v>0</v>
      </c>
      <c r="V86" s="353"/>
      <c r="W86" s="349">
        <f>SUM(W87:W101)</f>
        <v>0</v>
      </c>
      <c r="X86" s="353"/>
      <c r="Y86" s="349">
        <f>SUM(Y87:Y101)</f>
        <v>0</v>
      </c>
      <c r="Z86" s="353"/>
      <c r="AA86" s="349">
        <f>SUM(AA87:AA101)</f>
        <v>0</v>
      </c>
      <c r="AB86" s="353"/>
      <c r="AC86" s="349">
        <f>SUM(AC87:AC101)</f>
        <v>0</v>
      </c>
      <c r="AD86" s="352"/>
      <c r="AE86" s="349">
        <f>SUM(AE87:AE101)</f>
        <v>0</v>
      </c>
      <c r="AF86" s="353"/>
      <c r="AG86" s="349">
        <f>SUM(AG87:AG101)</f>
        <v>0</v>
      </c>
      <c r="AH86" s="353"/>
      <c r="AI86" s="349">
        <f>SUM(AI87:AI101)</f>
        <v>0</v>
      </c>
      <c r="AJ86" s="353"/>
      <c r="AK86" s="349">
        <f>SUM(AK87:AK101)</f>
        <v>0</v>
      </c>
      <c r="AL86" s="353"/>
      <c r="AM86" s="349">
        <f>SUM(AM87:AM101)</f>
        <v>425872.94639999996</v>
      </c>
      <c r="AN86" s="353"/>
      <c r="AO86" s="350">
        <f>SUM(AO87:AO101)</f>
        <v>283915.29759999999</v>
      </c>
      <c r="AP86" s="425"/>
      <c r="AQ86" s="350">
        <f>SUM(AQ87:AQ101)</f>
        <v>477523.76049999997</v>
      </c>
      <c r="AR86" s="425"/>
      <c r="AS86" s="350">
        <f>SUM(AS87:AS101)</f>
        <v>451838.45699999999</v>
      </c>
      <c r="AT86" s="425"/>
      <c r="AU86" s="350">
        <f>SUM(AU87:AU101)</f>
        <v>545846.90150000004</v>
      </c>
      <c r="AV86" s="425"/>
      <c r="AW86" s="350">
        <f>SUM(AW87:AW101)</f>
        <v>585513.17700000003</v>
      </c>
      <c r="AX86" s="425"/>
      <c r="AY86" s="350">
        <f>SUM(AY87:AY101)</f>
        <v>424422.55099999998</v>
      </c>
      <c r="AZ86" s="425"/>
      <c r="BA86" s="350">
        <f>SUM(BA87:BA101)</f>
        <v>0</v>
      </c>
      <c r="BB86" s="425"/>
      <c r="BC86" s="350">
        <f>SUM(BC87:BC101)</f>
        <v>424422.55099999998</v>
      </c>
      <c r="BD86" s="425"/>
      <c r="BE86" s="350">
        <f>SUM(BE87:BE101)</f>
        <v>424422.55099999998</v>
      </c>
      <c r="BF86" s="425"/>
      <c r="BG86" s="350">
        <f>SUM(BG87:BG101)</f>
        <v>424422.55099999998</v>
      </c>
      <c r="BH86" s="425"/>
      <c r="BI86" s="350">
        <f>SUM(BI87:BI101)</f>
        <v>201042.261</v>
      </c>
      <c r="BJ86" s="425"/>
      <c r="BK86" s="350">
        <f>SUM(BK87:BK101)</f>
        <v>223380.29</v>
      </c>
      <c r="BL86" s="425"/>
      <c r="BM86" s="350">
        <f>SUM(BM87:BM101)</f>
        <v>0</v>
      </c>
      <c r="BN86" s="425"/>
      <c r="BO86" s="350">
        <f>SUM(BO87:BO101)</f>
        <v>0</v>
      </c>
      <c r="BP86" s="425"/>
      <c r="BQ86" s="350">
        <f>SUM(BQ87:BQ101)</f>
        <v>0</v>
      </c>
      <c r="BR86" s="388"/>
      <c r="BS86" s="389">
        <f>SUM(BS87:BS101)</f>
        <v>424422.55099999998</v>
      </c>
      <c r="BT86" s="379">
        <f t="shared" si="98"/>
        <v>6.0560908100864008E-2</v>
      </c>
      <c r="BU86" s="353"/>
      <c r="BV86" s="349">
        <f>SUM(BV87:BV101)</f>
        <v>5317045.8459999999</v>
      </c>
      <c r="BW86" s="351">
        <f t="shared" si="100"/>
        <v>0.75868995200419198</v>
      </c>
      <c r="BX86" s="353"/>
      <c r="BY86" s="349">
        <f>SUM(BY87:BY101)</f>
        <v>1691147.4640000004</v>
      </c>
      <c r="CB86" s="355"/>
    </row>
    <row r="87" spans="2:80" s="430" customFormat="1" ht="135" outlineLevel="3" x14ac:dyDescent="0.2">
      <c r="B87" s="431"/>
      <c r="C87" s="444"/>
      <c r="D87" s="433" t="s">
        <v>286</v>
      </c>
      <c r="E87" s="333" t="s">
        <v>79</v>
      </c>
      <c r="F87" s="334">
        <v>1</v>
      </c>
      <c r="G87" s="434">
        <v>747145.52</v>
      </c>
      <c r="H87" s="435">
        <f t="shared" ref="H87:H101" si="109">F87*G87</f>
        <v>747145.52</v>
      </c>
      <c r="I87" s="333"/>
      <c r="J87" s="334"/>
      <c r="K87" s="434"/>
      <c r="L87" s="435"/>
      <c r="M87" s="333" t="s">
        <v>79</v>
      </c>
      <c r="N87" s="334">
        <v>1</v>
      </c>
      <c r="O87" s="434">
        <v>747145.52</v>
      </c>
      <c r="P87" s="435">
        <f t="shared" ref="P87:P101" si="110">N87*O87</f>
        <v>747145.52</v>
      </c>
      <c r="Q87" s="336">
        <f>+T87+V87+X87+Z87+AB87+AD87+AF87+AH87+AJ87+AL87+AN87+AP87+AR87+AT87+AV87+AX87+AZ87+BB87+BD87+BF87+BH87+BJ87+BL87+BN87+BP87</f>
        <v>1</v>
      </c>
      <c r="R87" s="435">
        <f t="shared" ref="R87:R101" si="111">$G87*Q87</f>
        <v>747145.52</v>
      </c>
      <c r="S87" s="437">
        <f t="shared" si="75"/>
        <v>1</v>
      </c>
      <c r="T87" s="338"/>
      <c r="U87" s="435">
        <f t="shared" ref="U87:U101" si="112">$G87*T87</f>
        <v>0</v>
      </c>
      <c r="V87" s="336"/>
      <c r="W87" s="435">
        <f>$G87*V87</f>
        <v>0</v>
      </c>
      <c r="X87" s="336"/>
      <c r="Y87" s="435">
        <f>$G87*X87</f>
        <v>0</v>
      </c>
      <c r="Z87" s="336"/>
      <c r="AA87" s="435">
        <f>$G87*Z87</f>
        <v>0</v>
      </c>
      <c r="AB87" s="336"/>
      <c r="AC87" s="435">
        <f>$G87*AB87</f>
        <v>0</v>
      </c>
      <c r="AD87" s="438"/>
      <c r="AE87" s="435">
        <f>$G87*AD87</f>
        <v>0</v>
      </c>
      <c r="AF87" s="336"/>
      <c r="AG87" s="435">
        <f>$G87*AF87</f>
        <v>0</v>
      </c>
      <c r="AH87" s="336"/>
      <c r="AI87" s="435">
        <f>$G87*AH87</f>
        <v>0</v>
      </c>
      <c r="AJ87" s="336"/>
      <c r="AK87" s="435">
        <f>$G87*AJ87</f>
        <v>0</v>
      </c>
      <c r="AL87" s="336">
        <v>0.56999999999999995</v>
      </c>
      <c r="AM87" s="435">
        <f>$G87*AL87</f>
        <v>425872.94639999996</v>
      </c>
      <c r="AN87" s="336">
        <v>0.38</v>
      </c>
      <c r="AO87" s="436">
        <f t="shared" ref="AO87:AO101" si="113">$G87*AN87</f>
        <v>283915.29759999999</v>
      </c>
      <c r="AP87" s="439"/>
      <c r="AQ87" s="440">
        <f t="shared" ref="AQ87:AQ101" si="114">$G87*AP87</f>
        <v>0</v>
      </c>
      <c r="AR87" s="439">
        <v>0.05</v>
      </c>
      <c r="AS87" s="440">
        <f t="shared" ref="AS87:AS101" si="115">$G87*AR87</f>
        <v>37357.276000000005</v>
      </c>
      <c r="AT87" s="439"/>
      <c r="AU87" s="440">
        <f t="shared" ref="AU87:AU101" si="116">$G87*AT87</f>
        <v>0</v>
      </c>
      <c r="AV87" s="439"/>
      <c r="AW87" s="440">
        <f t="shared" ref="AW87:AW101" si="117">$G87*AV87</f>
        <v>0</v>
      </c>
      <c r="AX87" s="439"/>
      <c r="AY87" s="440">
        <f t="shared" ref="AY87:AY101" si="118">$G87*AX87</f>
        <v>0</v>
      </c>
      <c r="AZ87" s="439"/>
      <c r="BA87" s="440">
        <f t="shared" ref="BA87:BA101" si="119">$G87*AZ87</f>
        <v>0</v>
      </c>
      <c r="BB87" s="439"/>
      <c r="BC87" s="440">
        <f t="shared" ref="BC87:BC101" si="120">$G87*BB87</f>
        <v>0</v>
      </c>
      <c r="BD87" s="439"/>
      <c r="BE87" s="440">
        <f t="shared" ref="BE87:BE101" si="121">$G87*BD87</f>
        <v>0</v>
      </c>
      <c r="BF87" s="439"/>
      <c r="BG87" s="440">
        <f t="shared" ref="BG87:BG101" si="122">$G87*BF87</f>
        <v>0</v>
      </c>
      <c r="BH87" s="439"/>
      <c r="BI87" s="440">
        <f t="shared" ref="BI87:BI101" si="123">$G87*BH87</f>
        <v>0</v>
      </c>
      <c r="BJ87" s="439"/>
      <c r="BK87" s="440">
        <f t="shared" ref="BK87:BK101" si="124">$G87*BJ87</f>
        <v>0</v>
      </c>
      <c r="BL87" s="439"/>
      <c r="BM87" s="440">
        <f t="shared" ref="BM87:BM101" si="125">$G87*BL87</f>
        <v>0</v>
      </c>
      <c r="BN87" s="439"/>
      <c r="BO87" s="440">
        <f t="shared" ref="BO87:BO101" si="126">$G87*BN87</f>
        <v>0</v>
      </c>
      <c r="BP87" s="439"/>
      <c r="BQ87" s="440">
        <f t="shared" ref="BQ87:BQ101" si="127">$G87*BP87</f>
        <v>0</v>
      </c>
      <c r="BR87" s="390"/>
      <c r="BS87" s="441">
        <f>$G87*BR87</f>
        <v>0</v>
      </c>
      <c r="BT87" s="442">
        <f t="shared" si="98"/>
        <v>0</v>
      </c>
      <c r="BU87" s="336">
        <f t="shared" ref="BU87:BU101" si="128">Q87+BR87</f>
        <v>1</v>
      </c>
      <c r="BV87" s="435">
        <f>$G87*BU87</f>
        <v>747145.52</v>
      </c>
      <c r="BW87" s="437">
        <f t="shared" si="100"/>
        <v>1</v>
      </c>
      <c r="BX87" s="336">
        <f t="shared" ref="BX87:BX101" si="129">F87-BU87</f>
        <v>0</v>
      </c>
      <c r="BY87" s="435">
        <f t="shared" ref="BY87:BY101" si="130">$G87*BX87</f>
        <v>0</v>
      </c>
    </row>
    <row r="88" spans="2:80" s="430" customFormat="1" ht="120" outlineLevel="3" x14ac:dyDescent="0.2">
      <c r="B88" s="431"/>
      <c r="C88" s="444"/>
      <c r="D88" s="433" t="s">
        <v>273</v>
      </c>
      <c r="E88" s="333" t="s">
        <v>79</v>
      </c>
      <c r="F88" s="334">
        <v>1</v>
      </c>
      <c r="G88" s="434">
        <v>502656.59</v>
      </c>
      <c r="H88" s="435">
        <f t="shared" si="109"/>
        <v>502656.59</v>
      </c>
      <c r="I88" s="333"/>
      <c r="J88" s="334"/>
      <c r="K88" s="434"/>
      <c r="L88" s="435"/>
      <c r="M88" s="333" t="s">
        <v>79</v>
      </c>
      <c r="N88" s="334">
        <v>1</v>
      </c>
      <c r="O88" s="434">
        <v>502656.59</v>
      </c>
      <c r="P88" s="435">
        <f t="shared" si="110"/>
        <v>502656.59</v>
      </c>
      <c r="Q88" s="336">
        <f t="shared" ref="Q88:Q101" si="131">+T88+V88+X88+Z88+AB88+AD88+AF88+AH88+AJ88+AL88+AN88+AP88+AR88+AT88+AV88+AX88+AZ88+BB88+BD88+BF88+BH88+BJ88+BL88+BN88+BP88</f>
        <v>1</v>
      </c>
      <c r="R88" s="435">
        <f t="shared" si="111"/>
        <v>502656.59</v>
      </c>
      <c r="S88" s="437">
        <f t="shared" si="75"/>
        <v>1</v>
      </c>
      <c r="T88" s="338"/>
      <c r="U88" s="435">
        <f t="shared" si="112"/>
        <v>0</v>
      </c>
      <c r="V88" s="336"/>
      <c r="W88" s="435">
        <f t="shared" ref="W88:W101" si="132">$G88*V88</f>
        <v>0</v>
      </c>
      <c r="X88" s="336"/>
      <c r="Y88" s="435">
        <f t="shared" ref="Y88:Y101" si="133">$G88*X88</f>
        <v>0</v>
      </c>
      <c r="Z88" s="336"/>
      <c r="AA88" s="435">
        <f t="shared" ref="AA88:AA101" si="134">$G88*Z88</f>
        <v>0</v>
      </c>
      <c r="AB88" s="336"/>
      <c r="AC88" s="435">
        <f t="shared" ref="AC88:AC101" si="135">$G88*AB88</f>
        <v>0</v>
      </c>
      <c r="AD88" s="438"/>
      <c r="AE88" s="435">
        <f t="shared" ref="AE88:AE101" si="136">$G88*AD88</f>
        <v>0</v>
      </c>
      <c r="AF88" s="336"/>
      <c r="AG88" s="435">
        <f t="shared" ref="AG88:AG101" si="137">$G88*AF88</f>
        <v>0</v>
      </c>
      <c r="AH88" s="336"/>
      <c r="AI88" s="435">
        <f t="shared" ref="AI88:AI101" si="138">$G88*AH88</f>
        <v>0</v>
      </c>
      <c r="AJ88" s="336"/>
      <c r="AK88" s="435">
        <f t="shared" ref="AK88:AK101" si="139">$G88*AJ88</f>
        <v>0</v>
      </c>
      <c r="AL88" s="336"/>
      <c r="AM88" s="435">
        <f t="shared" ref="AM88:AM101" si="140">$G88*AL88</f>
        <v>0</v>
      </c>
      <c r="AN88" s="336"/>
      <c r="AO88" s="436">
        <f t="shared" si="113"/>
        <v>0</v>
      </c>
      <c r="AP88" s="439">
        <v>0.95</v>
      </c>
      <c r="AQ88" s="440">
        <f t="shared" si="114"/>
        <v>477523.76049999997</v>
      </c>
      <c r="AR88" s="439">
        <v>0.05</v>
      </c>
      <c r="AS88" s="440">
        <f t="shared" si="115"/>
        <v>25132.829500000003</v>
      </c>
      <c r="AT88" s="439"/>
      <c r="AU88" s="440">
        <f t="shared" si="116"/>
        <v>0</v>
      </c>
      <c r="AV88" s="439"/>
      <c r="AW88" s="440">
        <f t="shared" si="117"/>
        <v>0</v>
      </c>
      <c r="AX88" s="439"/>
      <c r="AY88" s="440">
        <f t="shared" si="118"/>
        <v>0</v>
      </c>
      <c r="AZ88" s="439"/>
      <c r="BA88" s="440">
        <f t="shared" si="119"/>
        <v>0</v>
      </c>
      <c r="BB88" s="439"/>
      <c r="BC88" s="440">
        <f t="shared" si="120"/>
        <v>0</v>
      </c>
      <c r="BD88" s="439"/>
      <c r="BE88" s="440">
        <f t="shared" si="121"/>
        <v>0</v>
      </c>
      <c r="BF88" s="439"/>
      <c r="BG88" s="440">
        <f t="shared" si="122"/>
        <v>0</v>
      </c>
      <c r="BH88" s="439"/>
      <c r="BI88" s="440">
        <f t="shared" si="123"/>
        <v>0</v>
      </c>
      <c r="BJ88" s="439"/>
      <c r="BK88" s="440">
        <f t="shared" si="124"/>
        <v>0</v>
      </c>
      <c r="BL88" s="439"/>
      <c r="BM88" s="440">
        <f t="shared" si="125"/>
        <v>0</v>
      </c>
      <c r="BN88" s="439"/>
      <c r="BO88" s="440">
        <f t="shared" si="126"/>
        <v>0</v>
      </c>
      <c r="BP88" s="439"/>
      <c r="BQ88" s="440">
        <f t="shared" si="127"/>
        <v>0</v>
      </c>
      <c r="BR88" s="390"/>
      <c r="BS88" s="441">
        <f t="shared" ref="BS88:BS101" si="141">$G88*BR88</f>
        <v>0</v>
      </c>
      <c r="BT88" s="442">
        <f t="shared" si="98"/>
        <v>0</v>
      </c>
      <c r="BU88" s="336">
        <f t="shared" si="128"/>
        <v>1</v>
      </c>
      <c r="BV88" s="435">
        <f t="shared" ref="BV88:BV101" si="142">$G88*BU88</f>
        <v>502656.59</v>
      </c>
      <c r="BW88" s="437">
        <f t="shared" si="100"/>
        <v>1</v>
      </c>
      <c r="BX88" s="336">
        <f t="shared" si="129"/>
        <v>0</v>
      </c>
      <c r="BY88" s="435">
        <f t="shared" si="130"/>
        <v>0</v>
      </c>
    </row>
    <row r="89" spans="2:80" s="339" customFormat="1" ht="120" outlineLevel="3" x14ac:dyDescent="0.2">
      <c r="B89" s="330"/>
      <c r="C89" s="331"/>
      <c r="D89" s="332" t="s">
        <v>274</v>
      </c>
      <c r="E89" s="333" t="s">
        <v>79</v>
      </c>
      <c r="F89" s="334">
        <v>1</v>
      </c>
      <c r="G89" s="335">
        <v>409840.37</v>
      </c>
      <c r="H89" s="257">
        <f t="shared" si="109"/>
        <v>409840.37</v>
      </c>
      <c r="I89" s="333"/>
      <c r="J89" s="334"/>
      <c r="K89" s="335"/>
      <c r="L89" s="257"/>
      <c r="M89" s="333" t="s">
        <v>79</v>
      </c>
      <c r="N89" s="334">
        <v>1</v>
      </c>
      <c r="O89" s="335">
        <v>409840.37</v>
      </c>
      <c r="P89" s="257">
        <f t="shared" si="110"/>
        <v>409840.37</v>
      </c>
      <c r="Q89" s="336">
        <f t="shared" si="131"/>
        <v>1</v>
      </c>
      <c r="R89" s="257">
        <f t="shared" si="111"/>
        <v>409840.37</v>
      </c>
      <c r="S89" s="337">
        <f t="shared" si="75"/>
        <v>1</v>
      </c>
      <c r="T89" s="338"/>
      <c r="U89" s="257">
        <f t="shared" si="112"/>
        <v>0</v>
      </c>
      <c r="V89" s="336"/>
      <c r="W89" s="257">
        <f t="shared" si="132"/>
        <v>0</v>
      </c>
      <c r="X89" s="336"/>
      <c r="Y89" s="257">
        <f t="shared" si="133"/>
        <v>0</v>
      </c>
      <c r="Z89" s="336"/>
      <c r="AA89" s="257">
        <f t="shared" si="134"/>
        <v>0</v>
      </c>
      <c r="AB89" s="336"/>
      <c r="AC89" s="257">
        <f t="shared" si="135"/>
        <v>0</v>
      </c>
      <c r="AD89" s="281"/>
      <c r="AE89" s="257">
        <f t="shared" si="136"/>
        <v>0</v>
      </c>
      <c r="AF89" s="336"/>
      <c r="AG89" s="257">
        <f t="shared" si="137"/>
        <v>0</v>
      </c>
      <c r="AH89" s="336"/>
      <c r="AI89" s="257">
        <f t="shared" si="138"/>
        <v>0</v>
      </c>
      <c r="AJ89" s="336"/>
      <c r="AK89" s="257">
        <f t="shared" si="139"/>
        <v>0</v>
      </c>
      <c r="AL89" s="336"/>
      <c r="AM89" s="257">
        <f t="shared" si="140"/>
        <v>0</v>
      </c>
      <c r="AN89" s="336"/>
      <c r="AO89" s="261">
        <f t="shared" si="113"/>
        <v>0</v>
      </c>
      <c r="AP89" s="426"/>
      <c r="AQ89" s="406">
        <f t="shared" si="114"/>
        <v>0</v>
      </c>
      <c r="AR89" s="426">
        <v>0.95</v>
      </c>
      <c r="AS89" s="406">
        <f t="shared" si="115"/>
        <v>389348.35149999999</v>
      </c>
      <c r="AT89" s="426">
        <v>5.0000000000000044E-2</v>
      </c>
      <c r="AU89" s="406">
        <f t="shared" si="116"/>
        <v>20492.018500000017</v>
      </c>
      <c r="AV89" s="426"/>
      <c r="AW89" s="406">
        <f t="shared" si="117"/>
        <v>0</v>
      </c>
      <c r="AX89" s="426"/>
      <c r="AY89" s="406">
        <f t="shared" si="118"/>
        <v>0</v>
      </c>
      <c r="AZ89" s="426"/>
      <c r="BA89" s="406">
        <f t="shared" si="119"/>
        <v>0</v>
      </c>
      <c r="BB89" s="426"/>
      <c r="BC89" s="406">
        <f t="shared" si="120"/>
        <v>0</v>
      </c>
      <c r="BD89" s="426"/>
      <c r="BE89" s="406">
        <f t="shared" si="121"/>
        <v>0</v>
      </c>
      <c r="BF89" s="426"/>
      <c r="BG89" s="406">
        <f t="shared" si="122"/>
        <v>0</v>
      </c>
      <c r="BH89" s="426"/>
      <c r="BI89" s="406">
        <f t="shared" si="123"/>
        <v>0</v>
      </c>
      <c r="BJ89" s="426"/>
      <c r="BK89" s="406">
        <f t="shared" si="124"/>
        <v>0</v>
      </c>
      <c r="BL89" s="426"/>
      <c r="BM89" s="406">
        <f t="shared" si="125"/>
        <v>0</v>
      </c>
      <c r="BN89" s="426"/>
      <c r="BO89" s="406">
        <f t="shared" si="126"/>
        <v>0</v>
      </c>
      <c r="BP89" s="426"/>
      <c r="BQ89" s="406">
        <f t="shared" si="127"/>
        <v>0</v>
      </c>
      <c r="BR89" s="390"/>
      <c r="BS89" s="391">
        <f t="shared" si="141"/>
        <v>0</v>
      </c>
      <c r="BT89" s="380">
        <f t="shared" si="98"/>
        <v>0</v>
      </c>
      <c r="BU89" s="336">
        <f t="shared" si="128"/>
        <v>1</v>
      </c>
      <c r="BV89" s="257">
        <f t="shared" si="142"/>
        <v>409840.37</v>
      </c>
      <c r="BW89" s="337">
        <f t="shared" si="100"/>
        <v>1</v>
      </c>
      <c r="BX89" s="336">
        <f t="shared" si="129"/>
        <v>0</v>
      </c>
      <c r="BY89" s="257">
        <f t="shared" si="130"/>
        <v>0</v>
      </c>
    </row>
    <row r="90" spans="2:80" s="339" customFormat="1" ht="105" outlineLevel="3" x14ac:dyDescent="0.2">
      <c r="B90" s="330"/>
      <c r="C90" s="331"/>
      <c r="D90" s="332" t="s">
        <v>275</v>
      </c>
      <c r="E90" s="333" t="s">
        <v>79</v>
      </c>
      <c r="F90" s="334">
        <v>1</v>
      </c>
      <c r="G90" s="335">
        <v>553005.14</v>
      </c>
      <c r="H90" s="257">
        <f t="shared" si="109"/>
        <v>553005.14</v>
      </c>
      <c r="I90" s="333"/>
      <c r="J90" s="334"/>
      <c r="K90" s="335"/>
      <c r="L90" s="257"/>
      <c r="M90" s="333" t="s">
        <v>79</v>
      </c>
      <c r="N90" s="334">
        <v>1</v>
      </c>
      <c r="O90" s="335">
        <v>553005.14</v>
      </c>
      <c r="P90" s="257">
        <f t="shared" si="110"/>
        <v>553005.14</v>
      </c>
      <c r="Q90" s="336">
        <f t="shared" si="131"/>
        <v>0.95</v>
      </c>
      <c r="R90" s="257">
        <f t="shared" si="111"/>
        <v>525354.88300000003</v>
      </c>
      <c r="S90" s="337">
        <f t="shared" si="75"/>
        <v>0.95000000000000007</v>
      </c>
      <c r="T90" s="338"/>
      <c r="U90" s="257">
        <f t="shared" si="112"/>
        <v>0</v>
      </c>
      <c r="V90" s="336"/>
      <c r="W90" s="257">
        <f t="shared" si="132"/>
        <v>0</v>
      </c>
      <c r="X90" s="336"/>
      <c r="Y90" s="257">
        <f t="shared" si="133"/>
        <v>0</v>
      </c>
      <c r="Z90" s="336"/>
      <c r="AA90" s="257">
        <f t="shared" si="134"/>
        <v>0</v>
      </c>
      <c r="AB90" s="336"/>
      <c r="AC90" s="257">
        <f t="shared" si="135"/>
        <v>0</v>
      </c>
      <c r="AD90" s="281"/>
      <c r="AE90" s="257">
        <f t="shared" si="136"/>
        <v>0</v>
      </c>
      <c r="AF90" s="336"/>
      <c r="AG90" s="257">
        <f t="shared" si="137"/>
        <v>0</v>
      </c>
      <c r="AH90" s="336"/>
      <c r="AI90" s="257">
        <f t="shared" si="138"/>
        <v>0</v>
      </c>
      <c r="AJ90" s="336"/>
      <c r="AK90" s="257">
        <f t="shared" si="139"/>
        <v>0</v>
      </c>
      <c r="AL90" s="336"/>
      <c r="AM90" s="257">
        <f t="shared" si="140"/>
        <v>0</v>
      </c>
      <c r="AN90" s="336"/>
      <c r="AO90" s="261">
        <f t="shared" si="113"/>
        <v>0</v>
      </c>
      <c r="AP90" s="426"/>
      <c r="AQ90" s="406">
        <f t="shared" si="114"/>
        <v>0</v>
      </c>
      <c r="AR90" s="426"/>
      <c r="AS90" s="406">
        <f t="shared" si="115"/>
        <v>0</v>
      </c>
      <c r="AT90" s="426">
        <v>0.95</v>
      </c>
      <c r="AU90" s="406">
        <f t="shared" si="116"/>
        <v>525354.88300000003</v>
      </c>
      <c r="AV90" s="426"/>
      <c r="AW90" s="406">
        <f t="shared" si="117"/>
        <v>0</v>
      </c>
      <c r="AX90" s="426"/>
      <c r="AY90" s="406">
        <f t="shared" si="118"/>
        <v>0</v>
      </c>
      <c r="AZ90" s="426"/>
      <c r="BA90" s="406">
        <f t="shared" si="119"/>
        <v>0</v>
      </c>
      <c r="BB90" s="426"/>
      <c r="BC90" s="406">
        <f t="shared" si="120"/>
        <v>0</v>
      </c>
      <c r="BD90" s="426"/>
      <c r="BE90" s="406">
        <f t="shared" si="121"/>
        <v>0</v>
      </c>
      <c r="BF90" s="426"/>
      <c r="BG90" s="406">
        <f t="shared" si="122"/>
        <v>0</v>
      </c>
      <c r="BH90" s="426"/>
      <c r="BI90" s="406">
        <f t="shared" si="123"/>
        <v>0</v>
      </c>
      <c r="BJ90" s="426"/>
      <c r="BK90" s="406">
        <f t="shared" si="124"/>
        <v>0</v>
      </c>
      <c r="BL90" s="426"/>
      <c r="BM90" s="406">
        <f t="shared" si="125"/>
        <v>0</v>
      </c>
      <c r="BN90" s="426"/>
      <c r="BO90" s="406">
        <f t="shared" si="126"/>
        <v>0</v>
      </c>
      <c r="BP90" s="426"/>
      <c r="BQ90" s="406">
        <f t="shared" si="127"/>
        <v>0</v>
      </c>
      <c r="BR90" s="390"/>
      <c r="BS90" s="391">
        <f t="shared" si="141"/>
        <v>0</v>
      </c>
      <c r="BT90" s="380">
        <f t="shared" si="98"/>
        <v>0</v>
      </c>
      <c r="BU90" s="336">
        <f t="shared" si="128"/>
        <v>0.95</v>
      </c>
      <c r="BV90" s="257">
        <f t="shared" si="142"/>
        <v>525354.88300000003</v>
      </c>
      <c r="BW90" s="337">
        <f t="shared" si="100"/>
        <v>0.95000000000000007</v>
      </c>
      <c r="BX90" s="336">
        <f t="shared" si="129"/>
        <v>5.0000000000000044E-2</v>
      </c>
      <c r="BY90" s="257">
        <f t="shared" si="130"/>
        <v>27650.257000000027</v>
      </c>
    </row>
    <row r="91" spans="2:80" s="339" customFormat="1" ht="105" outlineLevel="3" x14ac:dyDescent="0.2">
      <c r="B91" s="330"/>
      <c r="C91" s="331"/>
      <c r="D91" s="332" t="s">
        <v>276</v>
      </c>
      <c r="E91" s="333" t="s">
        <v>79</v>
      </c>
      <c r="F91" s="334">
        <v>1</v>
      </c>
      <c r="G91" s="335">
        <v>616329.66</v>
      </c>
      <c r="H91" s="257">
        <f t="shared" si="109"/>
        <v>616329.66</v>
      </c>
      <c r="I91" s="333"/>
      <c r="J91" s="334"/>
      <c r="K91" s="335"/>
      <c r="L91" s="257"/>
      <c r="M91" s="333" t="s">
        <v>79</v>
      </c>
      <c r="N91" s="334">
        <v>1</v>
      </c>
      <c r="O91" s="335">
        <v>616329.66</v>
      </c>
      <c r="P91" s="257">
        <f t="shared" si="110"/>
        <v>616329.66</v>
      </c>
      <c r="Q91" s="336">
        <f t="shared" si="131"/>
        <v>0.95</v>
      </c>
      <c r="R91" s="257">
        <f t="shared" si="111"/>
        <v>585513.17700000003</v>
      </c>
      <c r="S91" s="337">
        <f t="shared" si="75"/>
        <v>0.95</v>
      </c>
      <c r="T91" s="338"/>
      <c r="U91" s="257">
        <f t="shared" si="112"/>
        <v>0</v>
      </c>
      <c r="V91" s="336"/>
      <c r="W91" s="257">
        <f t="shared" si="132"/>
        <v>0</v>
      </c>
      <c r="X91" s="336"/>
      <c r="Y91" s="257">
        <f t="shared" si="133"/>
        <v>0</v>
      </c>
      <c r="Z91" s="336"/>
      <c r="AA91" s="257">
        <f t="shared" si="134"/>
        <v>0</v>
      </c>
      <c r="AB91" s="336"/>
      <c r="AC91" s="257">
        <f t="shared" si="135"/>
        <v>0</v>
      </c>
      <c r="AD91" s="281"/>
      <c r="AE91" s="257">
        <f t="shared" si="136"/>
        <v>0</v>
      </c>
      <c r="AF91" s="336"/>
      <c r="AG91" s="257">
        <f t="shared" si="137"/>
        <v>0</v>
      </c>
      <c r="AH91" s="336"/>
      <c r="AI91" s="257">
        <f t="shared" si="138"/>
        <v>0</v>
      </c>
      <c r="AJ91" s="336"/>
      <c r="AK91" s="257">
        <f t="shared" si="139"/>
        <v>0</v>
      </c>
      <c r="AL91" s="336"/>
      <c r="AM91" s="257">
        <f t="shared" si="140"/>
        <v>0</v>
      </c>
      <c r="AN91" s="336"/>
      <c r="AO91" s="261">
        <f t="shared" si="113"/>
        <v>0</v>
      </c>
      <c r="AP91" s="426"/>
      <c r="AQ91" s="406">
        <f t="shared" si="114"/>
        <v>0</v>
      </c>
      <c r="AR91" s="426"/>
      <c r="AS91" s="406">
        <f t="shared" si="115"/>
        <v>0</v>
      </c>
      <c r="AT91" s="426"/>
      <c r="AU91" s="406">
        <f t="shared" si="116"/>
        <v>0</v>
      </c>
      <c r="AV91" s="426">
        <v>0.95</v>
      </c>
      <c r="AW91" s="406">
        <f t="shared" si="117"/>
        <v>585513.17700000003</v>
      </c>
      <c r="AX91" s="426"/>
      <c r="AY91" s="406">
        <f t="shared" si="118"/>
        <v>0</v>
      </c>
      <c r="AZ91" s="426"/>
      <c r="BA91" s="406">
        <f t="shared" si="119"/>
        <v>0</v>
      </c>
      <c r="BB91" s="426"/>
      <c r="BC91" s="406">
        <f t="shared" si="120"/>
        <v>0</v>
      </c>
      <c r="BD91" s="426"/>
      <c r="BE91" s="406">
        <f t="shared" si="121"/>
        <v>0</v>
      </c>
      <c r="BF91" s="426"/>
      <c r="BG91" s="406">
        <f t="shared" si="122"/>
        <v>0</v>
      </c>
      <c r="BH91" s="426"/>
      <c r="BI91" s="406">
        <f t="shared" si="123"/>
        <v>0</v>
      </c>
      <c r="BJ91" s="426"/>
      <c r="BK91" s="406">
        <f t="shared" si="124"/>
        <v>0</v>
      </c>
      <c r="BL91" s="426"/>
      <c r="BM91" s="406">
        <f t="shared" si="125"/>
        <v>0</v>
      </c>
      <c r="BN91" s="426"/>
      <c r="BO91" s="406">
        <f t="shared" si="126"/>
        <v>0</v>
      </c>
      <c r="BP91" s="426"/>
      <c r="BQ91" s="406">
        <f t="shared" si="127"/>
        <v>0</v>
      </c>
      <c r="BR91" s="390"/>
      <c r="BS91" s="391">
        <f t="shared" si="141"/>
        <v>0</v>
      </c>
      <c r="BT91" s="380">
        <f t="shared" si="98"/>
        <v>0</v>
      </c>
      <c r="BU91" s="336">
        <f t="shared" si="128"/>
        <v>0.95</v>
      </c>
      <c r="BV91" s="257">
        <f t="shared" si="142"/>
        <v>585513.17700000003</v>
      </c>
      <c r="BW91" s="337">
        <f t="shared" si="100"/>
        <v>0.95</v>
      </c>
      <c r="BX91" s="336">
        <f t="shared" si="129"/>
        <v>5.0000000000000044E-2</v>
      </c>
      <c r="BY91" s="257">
        <f t="shared" si="130"/>
        <v>30816.483000000029</v>
      </c>
    </row>
    <row r="92" spans="2:80" s="339" customFormat="1" ht="105" outlineLevel="3" x14ac:dyDescent="0.2">
      <c r="B92" s="330"/>
      <c r="C92" s="331"/>
      <c r="D92" s="332" t="s">
        <v>277</v>
      </c>
      <c r="E92" s="333" t="s">
        <v>79</v>
      </c>
      <c r="F92" s="334">
        <v>1</v>
      </c>
      <c r="G92" s="335">
        <v>446760.58</v>
      </c>
      <c r="H92" s="257">
        <f t="shared" si="109"/>
        <v>446760.58</v>
      </c>
      <c r="I92" s="333"/>
      <c r="J92" s="334"/>
      <c r="K92" s="335"/>
      <c r="L92" s="257"/>
      <c r="M92" s="333" t="s">
        <v>79</v>
      </c>
      <c r="N92" s="334">
        <v>1</v>
      </c>
      <c r="O92" s="335">
        <v>446760.58</v>
      </c>
      <c r="P92" s="257">
        <f t="shared" si="110"/>
        <v>446760.58</v>
      </c>
      <c r="Q92" s="336">
        <f t="shared" si="131"/>
        <v>0.95</v>
      </c>
      <c r="R92" s="257">
        <f t="shared" si="111"/>
        <v>424422.55099999998</v>
      </c>
      <c r="S92" s="337">
        <f t="shared" si="75"/>
        <v>0.95</v>
      </c>
      <c r="T92" s="338"/>
      <c r="U92" s="257">
        <f t="shared" si="112"/>
        <v>0</v>
      </c>
      <c r="V92" s="336"/>
      <c r="W92" s="257">
        <f t="shared" si="132"/>
        <v>0</v>
      </c>
      <c r="X92" s="336"/>
      <c r="Y92" s="257">
        <f t="shared" si="133"/>
        <v>0</v>
      </c>
      <c r="Z92" s="336"/>
      <c r="AA92" s="257">
        <f t="shared" si="134"/>
        <v>0</v>
      </c>
      <c r="AB92" s="336"/>
      <c r="AC92" s="257">
        <f t="shared" si="135"/>
        <v>0</v>
      </c>
      <c r="AD92" s="281"/>
      <c r="AE92" s="257">
        <f t="shared" si="136"/>
        <v>0</v>
      </c>
      <c r="AF92" s="336"/>
      <c r="AG92" s="257">
        <f t="shared" si="137"/>
        <v>0</v>
      </c>
      <c r="AH92" s="336"/>
      <c r="AI92" s="257">
        <f t="shared" si="138"/>
        <v>0</v>
      </c>
      <c r="AJ92" s="336"/>
      <c r="AK92" s="257">
        <f t="shared" si="139"/>
        <v>0</v>
      </c>
      <c r="AL92" s="336"/>
      <c r="AM92" s="257">
        <f t="shared" si="140"/>
        <v>0</v>
      </c>
      <c r="AN92" s="336"/>
      <c r="AO92" s="261">
        <f t="shared" si="113"/>
        <v>0</v>
      </c>
      <c r="AP92" s="426"/>
      <c r="AQ92" s="406">
        <f t="shared" si="114"/>
        <v>0</v>
      </c>
      <c r="AR92" s="426"/>
      <c r="AS92" s="406">
        <f t="shared" si="115"/>
        <v>0</v>
      </c>
      <c r="AT92" s="426"/>
      <c r="AU92" s="406">
        <f t="shared" si="116"/>
        <v>0</v>
      </c>
      <c r="AV92" s="426"/>
      <c r="AW92" s="406">
        <f t="shared" si="117"/>
        <v>0</v>
      </c>
      <c r="AX92" s="426">
        <v>0.95</v>
      </c>
      <c r="AY92" s="406">
        <f t="shared" si="118"/>
        <v>424422.55099999998</v>
      </c>
      <c r="AZ92" s="426"/>
      <c r="BA92" s="406">
        <f t="shared" si="119"/>
        <v>0</v>
      </c>
      <c r="BB92" s="426"/>
      <c r="BC92" s="406">
        <f t="shared" si="120"/>
        <v>0</v>
      </c>
      <c r="BD92" s="426"/>
      <c r="BE92" s="406">
        <f t="shared" si="121"/>
        <v>0</v>
      </c>
      <c r="BF92" s="426"/>
      <c r="BG92" s="406">
        <f t="shared" si="122"/>
        <v>0</v>
      </c>
      <c r="BH92" s="426"/>
      <c r="BI92" s="406">
        <f t="shared" si="123"/>
        <v>0</v>
      </c>
      <c r="BJ92" s="426"/>
      <c r="BK92" s="406">
        <f t="shared" si="124"/>
        <v>0</v>
      </c>
      <c r="BL92" s="426"/>
      <c r="BM92" s="406">
        <f t="shared" si="125"/>
        <v>0</v>
      </c>
      <c r="BN92" s="426"/>
      <c r="BO92" s="406">
        <f t="shared" si="126"/>
        <v>0</v>
      </c>
      <c r="BP92" s="426"/>
      <c r="BQ92" s="406">
        <f t="shared" si="127"/>
        <v>0</v>
      </c>
      <c r="BR92" s="390"/>
      <c r="BS92" s="391">
        <f t="shared" si="141"/>
        <v>0</v>
      </c>
      <c r="BT92" s="380">
        <f t="shared" si="98"/>
        <v>0</v>
      </c>
      <c r="BU92" s="336">
        <f t="shared" si="128"/>
        <v>0.95</v>
      </c>
      <c r="BV92" s="257">
        <f t="shared" si="142"/>
        <v>424422.55099999998</v>
      </c>
      <c r="BW92" s="337">
        <f t="shared" si="100"/>
        <v>0.95</v>
      </c>
      <c r="BX92" s="336">
        <f t="shared" si="129"/>
        <v>5.0000000000000044E-2</v>
      </c>
      <c r="BY92" s="257">
        <f t="shared" si="130"/>
        <v>22338.02900000002</v>
      </c>
    </row>
    <row r="93" spans="2:80" s="339" customFormat="1" ht="105" outlineLevel="3" x14ac:dyDescent="0.2">
      <c r="B93" s="330"/>
      <c r="C93" s="331"/>
      <c r="D93" s="332" t="s">
        <v>278</v>
      </c>
      <c r="E93" s="333" t="s">
        <v>79</v>
      </c>
      <c r="F93" s="334">
        <v>1</v>
      </c>
      <c r="G93" s="335">
        <v>446760.58</v>
      </c>
      <c r="H93" s="257">
        <f t="shared" si="109"/>
        <v>446760.58</v>
      </c>
      <c r="I93" s="333"/>
      <c r="J93" s="334"/>
      <c r="K93" s="335"/>
      <c r="L93" s="257"/>
      <c r="M93" s="333" t="s">
        <v>79</v>
      </c>
      <c r="N93" s="334">
        <v>1</v>
      </c>
      <c r="O93" s="335">
        <v>446760.58</v>
      </c>
      <c r="P93" s="257">
        <f t="shared" si="110"/>
        <v>446760.58</v>
      </c>
      <c r="Q93" s="336">
        <f t="shared" si="131"/>
        <v>0.95</v>
      </c>
      <c r="R93" s="257">
        <f t="shared" si="111"/>
        <v>424422.55099999998</v>
      </c>
      <c r="S93" s="337">
        <f t="shared" si="75"/>
        <v>0.95</v>
      </c>
      <c r="T93" s="338"/>
      <c r="U93" s="257">
        <f t="shared" si="112"/>
        <v>0</v>
      </c>
      <c r="V93" s="336"/>
      <c r="W93" s="257">
        <f t="shared" si="132"/>
        <v>0</v>
      </c>
      <c r="X93" s="336"/>
      <c r="Y93" s="257">
        <f t="shared" si="133"/>
        <v>0</v>
      </c>
      <c r="Z93" s="336"/>
      <c r="AA93" s="257">
        <f t="shared" si="134"/>
        <v>0</v>
      </c>
      <c r="AB93" s="336"/>
      <c r="AC93" s="257">
        <f t="shared" si="135"/>
        <v>0</v>
      </c>
      <c r="AD93" s="281"/>
      <c r="AE93" s="257">
        <f t="shared" si="136"/>
        <v>0</v>
      </c>
      <c r="AF93" s="336"/>
      <c r="AG93" s="257">
        <f t="shared" si="137"/>
        <v>0</v>
      </c>
      <c r="AH93" s="336"/>
      <c r="AI93" s="257">
        <f t="shared" si="138"/>
        <v>0</v>
      </c>
      <c r="AJ93" s="336"/>
      <c r="AK93" s="257">
        <f t="shared" si="139"/>
        <v>0</v>
      </c>
      <c r="AL93" s="336"/>
      <c r="AM93" s="257">
        <f t="shared" si="140"/>
        <v>0</v>
      </c>
      <c r="AN93" s="336"/>
      <c r="AO93" s="261">
        <f t="shared" si="113"/>
        <v>0</v>
      </c>
      <c r="AP93" s="426"/>
      <c r="AQ93" s="406">
        <f t="shared" si="114"/>
        <v>0</v>
      </c>
      <c r="AR93" s="426"/>
      <c r="AS93" s="406">
        <f t="shared" si="115"/>
        <v>0</v>
      </c>
      <c r="AT93" s="426"/>
      <c r="AU93" s="406">
        <f t="shared" si="116"/>
        <v>0</v>
      </c>
      <c r="AV93" s="426"/>
      <c r="AW93" s="406">
        <f t="shared" si="117"/>
        <v>0</v>
      </c>
      <c r="AX93" s="426"/>
      <c r="AY93" s="406">
        <f t="shared" si="118"/>
        <v>0</v>
      </c>
      <c r="AZ93" s="426"/>
      <c r="BA93" s="406">
        <f t="shared" si="119"/>
        <v>0</v>
      </c>
      <c r="BB93" s="426">
        <v>0.95</v>
      </c>
      <c r="BC93" s="406">
        <f t="shared" si="120"/>
        <v>424422.55099999998</v>
      </c>
      <c r="BD93" s="426"/>
      <c r="BE93" s="406">
        <f t="shared" si="121"/>
        <v>0</v>
      </c>
      <c r="BF93" s="426"/>
      <c r="BG93" s="406">
        <f t="shared" si="122"/>
        <v>0</v>
      </c>
      <c r="BH93" s="426"/>
      <c r="BI93" s="406">
        <f t="shared" si="123"/>
        <v>0</v>
      </c>
      <c r="BJ93" s="426"/>
      <c r="BK93" s="406">
        <f t="shared" si="124"/>
        <v>0</v>
      </c>
      <c r="BL93" s="426"/>
      <c r="BM93" s="406">
        <f t="shared" si="125"/>
        <v>0</v>
      </c>
      <c r="BN93" s="426"/>
      <c r="BO93" s="406">
        <f t="shared" si="126"/>
        <v>0</v>
      </c>
      <c r="BP93" s="426"/>
      <c r="BQ93" s="406">
        <f t="shared" si="127"/>
        <v>0</v>
      </c>
      <c r="BR93" s="390"/>
      <c r="BS93" s="391">
        <f t="shared" si="141"/>
        <v>0</v>
      </c>
      <c r="BT93" s="380">
        <f t="shared" si="98"/>
        <v>0</v>
      </c>
      <c r="BU93" s="336">
        <f t="shared" si="128"/>
        <v>0.95</v>
      </c>
      <c r="BV93" s="257">
        <f t="shared" si="142"/>
        <v>424422.55099999998</v>
      </c>
      <c r="BW93" s="337">
        <f t="shared" si="100"/>
        <v>0.95</v>
      </c>
      <c r="BX93" s="336">
        <f t="shared" si="129"/>
        <v>5.0000000000000044E-2</v>
      </c>
      <c r="BY93" s="257">
        <f t="shared" si="130"/>
        <v>22338.02900000002</v>
      </c>
    </row>
    <row r="94" spans="2:80" s="339" customFormat="1" ht="105" outlineLevel="3" x14ac:dyDescent="0.2">
      <c r="B94" s="330"/>
      <c r="C94" s="331"/>
      <c r="D94" s="332" t="s">
        <v>279</v>
      </c>
      <c r="E94" s="333" t="s">
        <v>79</v>
      </c>
      <c r="F94" s="334">
        <v>1</v>
      </c>
      <c r="G94" s="335">
        <v>446760.58</v>
      </c>
      <c r="H94" s="257">
        <f t="shared" si="109"/>
        <v>446760.58</v>
      </c>
      <c r="I94" s="333"/>
      <c r="J94" s="334"/>
      <c r="K94" s="335"/>
      <c r="L94" s="257"/>
      <c r="M94" s="333" t="s">
        <v>79</v>
      </c>
      <c r="N94" s="334">
        <v>1</v>
      </c>
      <c r="O94" s="335">
        <v>446760.58</v>
      </c>
      <c r="P94" s="257">
        <f t="shared" si="110"/>
        <v>446760.58</v>
      </c>
      <c r="Q94" s="336">
        <f t="shared" si="131"/>
        <v>0.95</v>
      </c>
      <c r="R94" s="257">
        <f t="shared" si="111"/>
        <v>424422.55099999998</v>
      </c>
      <c r="S94" s="337">
        <f t="shared" si="75"/>
        <v>0.95</v>
      </c>
      <c r="T94" s="338"/>
      <c r="U94" s="257">
        <f t="shared" si="112"/>
        <v>0</v>
      </c>
      <c r="V94" s="336"/>
      <c r="W94" s="257">
        <f t="shared" si="132"/>
        <v>0</v>
      </c>
      <c r="X94" s="336"/>
      <c r="Y94" s="257">
        <f t="shared" si="133"/>
        <v>0</v>
      </c>
      <c r="Z94" s="336"/>
      <c r="AA94" s="257">
        <f t="shared" si="134"/>
        <v>0</v>
      </c>
      <c r="AB94" s="336"/>
      <c r="AC94" s="257">
        <f t="shared" si="135"/>
        <v>0</v>
      </c>
      <c r="AD94" s="281"/>
      <c r="AE94" s="257">
        <f t="shared" si="136"/>
        <v>0</v>
      </c>
      <c r="AF94" s="336"/>
      <c r="AG94" s="257">
        <f t="shared" si="137"/>
        <v>0</v>
      </c>
      <c r="AH94" s="336"/>
      <c r="AI94" s="257">
        <f t="shared" si="138"/>
        <v>0</v>
      </c>
      <c r="AJ94" s="336"/>
      <c r="AK94" s="257">
        <f t="shared" si="139"/>
        <v>0</v>
      </c>
      <c r="AL94" s="336"/>
      <c r="AM94" s="257">
        <f t="shared" si="140"/>
        <v>0</v>
      </c>
      <c r="AN94" s="336"/>
      <c r="AO94" s="261">
        <f t="shared" si="113"/>
        <v>0</v>
      </c>
      <c r="AP94" s="426"/>
      <c r="AQ94" s="406">
        <f t="shared" si="114"/>
        <v>0</v>
      </c>
      <c r="AR94" s="426"/>
      <c r="AS94" s="406">
        <f t="shared" si="115"/>
        <v>0</v>
      </c>
      <c r="AT94" s="426"/>
      <c r="AU94" s="406">
        <f t="shared" si="116"/>
        <v>0</v>
      </c>
      <c r="AV94" s="426"/>
      <c r="AW94" s="406">
        <f t="shared" si="117"/>
        <v>0</v>
      </c>
      <c r="AX94" s="426"/>
      <c r="AY94" s="406">
        <f t="shared" si="118"/>
        <v>0</v>
      </c>
      <c r="AZ94" s="426"/>
      <c r="BA94" s="406">
        <f t="shared" si="119"/>
        <v>0</v>
      </c>
      <c r="BB94" s="426"/>
      <c r="BC94" s="406">
        <f t="shared" si="120"/>
        <v>0</v>
      </c>
      <c r="BD94" s="426">
        <v>0.95</v>
      </c>
      <c r="BE94" s="406">
        <f t="shared" si="121"/>
        <v>424422.55099999998</v>
      </c>
      <c r="BF94" s="426"/>
      <c r="BG94" s="406">
        <f t="shared" si="122"/>
        <v>0</v>
      </c>
      <c r="BH94" s="426"/>
      <c r="BI94" s="406">
        <f t="shared" si="123"/>
        <v>0</v>
      </c>
      <c r="BJ94" s="426"/>
      <c r="BK94" s="406">
        <f t="shared" si="124"/>
        <v>0</v>
      </c>
      <c r="BL94" s="426"/>
      <c r="BM94" s="406">
        <f t="shared" si="125"/>
        <v>0</v>
      </c>
      <c r="BN94" s="426"/>
      <c r="BO94" s="406">
        <f t="shared" si="126"/>
        <v>0</v>
      </c>
      <c r="BP94" s="426"/>
      <c r="BQ94" s="406">
        <f t="shared" si="127"/>
        <v>0</v>
      </c>
      <c r="BR94" s="390"/>
      <c r="BS94" s="391">
        <f t="shared" si="141"/>
        <v>0</v>
      </c>
      <c r="BT94" s="380">
        <f t="shared" si="98"/>
        <v>0</v>
      </c>
      <c r="BU94" s="336">
        <f t="shared" si="128"/>
        <v>0.95</v>
      </c>
      <c r="BV94" s="257">
        <f t="shared" si="142"/>
        <v>424422.55099999998</v>
      </c>
      <c r="BW94" s="337">
        <f t="shared" si="100"/>
        <v>0.95</v>
      </c>
      <c r="BX94" s="336">
        <f t="shared" si="129"/>
        <v>5.0000000000000044E-2</v>
      </c>
      <c r="BY94" s="257">
        <f t="shared" si="130"/>
        <v>22338.02900000002</v>
      </c>
    </row>
    <row r="95" spans="2:80" s="339" customFormat="1" ht="105" outlineLevel="3" x14ac:dyDescent="0.2">
      <c r="B95" s="330"/>
      <c r="C95" s="331"/>
      <c r="D95" s="332" t="s">
        <v>280</v>
      </c>
      <c r="E95" s="333" t="s">
        <v>79</v>
      </c>
      <c r="F95" s="334">
        <v>1</v>
      </c>
      <c r="G95" s="335">
        <v>446760.58</v>
      </c>
      <c r="H95" s="257">
        <f t="shared" si="109"/>
        <v>446760.58</v>
      </c>
      <c r="I95" s="333"/>
      <c r="J95" s="334"/>
      <c r="K95" s="335"/>
      <c r="L95" s="257"/>
      <c r="M95" s="333" t="s">
        <v>79</v>
      </c>
      <c r="N95" s="334">
        <v>1</v>
      </c>
      <c r="O95" s="335">
        <v>446760.58</v>
      </c>
      <c r="P95" s="257">
        <f t="shared" si="110"/>
        <v>446760.58</v>
      </c>
      <c r="Q95" s="336">
        <f t="shared" si="131"/>
        <v>0.95</v>
      </c>
      <c r="R95" s="257">
        <f t="shared" si="111"/>
        <v>424422.55099999998</v>
      </c>
      <c r="S95" s="337">
        <f t="shared" si="75"/>
        <v>0.95</v>
      </c>
      <c r="T95" s="338"/>
      <c r="U95" s="257">
        <f t="shared" si="112"/>
        <v>0</v>
      </c>
      <c r="V95" s="336"/>
      <c r="W95" s="257">
        <f t="shared" si="132"/>
        <v>0</v>
      </c>
      <c r="X95" s="336"/>
      <c r="Y95" s="257">
        <f t="shared" si="133"/>
        <v>0</v>
      </c>
      <c r="Z95" s="336"/>
      <c r="AA95" s="257">
        <f t="shared" si="134"/>
        <v>0</v>
      </c>
      <c r="AB95" s="336"/>
      <c r="AC95" s="257">
        <f t="shared" si="135"/>
        <v>0</v>
      </c>
      <c r="AD95" s="281"/>
      <c r="AE95" s="257">
        <f t="shared" si="136"/>
        <v>0</v>
      </c>
      <c r="AF95" s="336"/>
      <c r="AG95" s="257">
        <f t="shared" si="137"/>
        <v>0</v>
      </c>
      <c r="AH95" s="336"/>
      <c r="AI95" s="257">
        <f t="shared" si="138"/>
        <v>0</v>
      </c>
      <c r="AJ95" s="336"/>
      <c r="AK95" s="257">
        <f t="shared" si="139"/>
        <v>0</v>
      </c>
      <c r="AL95" s="336"/>
      <c r="AM95" s="257">
        <f t="shared" si="140"/>
        <v>0</v>
      </c>
      <c r="AN95" s="336"/>
      <c r="AO95" s="261">
        <f t="shared" si="113"/>
        <v>0</v>
      </c>
      <c r="AP95" s="426"/>
      <c r="AQ95" s="406">
        <f t="shared" si="114"/>
        <v>0</v>
      </c>
      <c r="AR95" s="426"/>
      <c r="AS95" s="406">
        <f t="shared" si="115"/>
        <v>0</v>
      </c>
      <c r="AT95" s="426"/>
      <c r="AU95" s="406">
        <f t="shared" si="116"/>
        <v>0</v>
      </c>
      <c r="AV95" s="426"/>
      <c r="AW95" s="406">
        <f t="shared" si="117"/>
        <v>0</v>
      </c>
      <c r="AX95" s="426"/>
      <c r="AY95" s="406">
        <f t="shared" si="118"/>
        <v>0</v>
      </c>
      <c r="AZ95" s="426"/>
      <c r="BA95" s="406">
        <f t="shared" si="119"/>
        <v>0</v>
      </c>
      <c r="BB95" s="426"/>
      <c r="BC95" s="406">
        <f t="shared" si="120"/>
        <v>0</v>
      </c>
      <c r="BD95" s="426"/>
      <c r="BE95" s="406">
        <f t="shared" si="121"/>
        <v>0</v>
      </c>
      <c r="BF95" s="426">
        <v>0.95</v>
      </c>
      <c r="BG95" s="406">
        <f t="shared" si="122"/>
        <v>424422.55099999998</v>
      </c>
      <c r="BH95" s="426"/>
      <c r="BI95" s="406">
        <f t="shared" si="123"/>
        <v>0</v>
      </c>
      <c r="BJ95" s="426"/>
      <c r="BK95" s="406">
        <f t="shared" si="124"/>
        <v>0</v>
      </c>
      <c r="BL95" s="426"/>
      <c r="BM95" s="406">
        <f t="shared" si="125"/>
        <v>0</v>
      </c>
      <c r="BN95" s="426"/>
      <c r="BO95" s="406">
        <f t="shared" si="126"/>
        <v>0</v>
      </c>
      <c r="BP95" s="426"/>
      <c r="BQ95" s="406">
        <f t="shared" si="127"/>
        <v>0</v>
      </c>
      <c r="BR95" s="390"/>
      <c r="BS95" s="391">
        <f t="shared" si="141"/>
        <v>0</v>
      </c>
      <c r="BT95" s="380">
        <f t="shared" si="98"/>
        <v>0</v>
      </c>
      <c r="BU95" s="336">
        <f t="shared" si="128"/>
        <v>0.95</v>
      </c>
      <c r="BV95" s="257">
        <f t="shared" si="142"/>
        <v>424422.55099999998</v>
      </c>
      <c r="BW95" s="337">
        <f t="shared" si="100"/>
        <v>0.95</v>
      </c>
      <c r="BX95" s="336">
        <f t="shared" si="129"/>
        <v>5.0000000000000044E-2</v>
      </c>
      <c r="BY95" s="257">
        <f t="shared" si="130"/>
        <v>22338.02900000002</v>
      </c>
    </row>
    <row r="96" spans="2:80" s="339" customFormat="1" ht="105" outlineLevel="3" x14ac:dyDescent="0.2">
      <c r="B96" s="330"/>
      <c r="C96" s="331"/>
      <c r="D96" s="332" t="s">
        <v>281</v>
      </c>
      <c r="E96" s="333" t="s">
        <v>79</v>
      </c>
      <c r="F96" s="334">
        <v>1</v>
      </c>
      <c r="G96" s="335">
        <v>446760.58</v>
      </c>
      <c r="H96" s="257">
        <f t="shared" si="109"/>
        <v>446760.58</v>
      </c>
      <c r="I96" s="333"/>
      <c r="J96" s="334"/>
      <c r="K96" s="335"/>
      <c r="L96" s="257"/>
      <c r="M96" s="333" t="s">
        <v>79</v>
      </c>
      <c r="N96" s="334">
        <v>1</v>
      </c>
      <c r="O96" s="335">
        <v>446760.58</v>
      </c>
      <c r="P96" s="257">
        <f t="shared" si="110"/>
        <v>446760.58</v>
      </c>
      <c r="Q96" s="336">
        <f t="shared" si="131"/>
        <v>0.95</v>
      </c>
      <c r="R96" s="257">
        <f t="shared" si="111"/>
        <v>424422.55099999998</v>
      </c>
      <c r="S96" s="337">
        <f t="shared" si="75"/>
        <v>0.95</v>
      </c>
      <c r="T96" s="338"/>
      <c r="U96" s="257">
        <f t="shared" si="112"/>
        <v>0</v>
      </c>
      <c r="V96" s="336"/>
      <c r="W96" s="257">
        <f t="shared" si="132"/>
        <v>0</v>
      </c>
      <c r="X96" s="336"/>
      <c r="Y96" s="257">
        <f t="shared" si="133"/>
        <v>0</v>
      </c>
      <c r="Z96" s="336"/>
      <c r="AA96" s="257">
        <f t="shared" si="134"/>
        <v>0</v>
      </c>
      <c r="AB96" s="336"/>
      <c r="AC96" s="257">
        <f t="shared" si="135"/>
        <v>0</v>
      </c>
      <c r="AD96" s="281"/>
      <c r="AE96" s="257">
        <f t="shared" si="136"/>
        <v>0</v>
      </c>
      <c r="AF96" s="336"/>
      <c r="AG96" s="257">
        <f t="shared" si="137"/>
        <v>0</v>
      </c>
      <c r="AH96" s="336"/>
      <c r="AI96" s="257">
        <f t="shared" si="138"/>
        <v>0</v>
      </c>
      <c r="AJ96" s="336"/>
      <c r="AK96" s="257">
        <f t="shared" si="139"/>
        <v>0</v>
      </c>
      <c r="AL96" s="336"/>
      <c r="AM96" s="257">
        <f t="shared" si="140"/>
        <v>0</v>
      </c>
      <c r="AN96" s="336"/>
      <c r="AO96" s="261">
        <f t="shared" si="113"/>
        <v>0</v>
      </c>
      <c r="AP96" s="426"/>
      <c r="AQ96" s="406">
        <f t="shared" si="114"/>
        <v>0</v>
      </c>
      <c r="AR96" s="426"/>
      <c r="AS96" s="406">
        <f t="shared" si="115"/>
        <v>0</v>
      </c>
      <c r="AT96" s="426"/>
      <c r="AU96" s="406">
        <f t="shared" si="116"/>
        <v>0</v>
      </c>
      <c r="AV96" s="426"/>
      <c r="AW96" s="406">
        <f t="shared" si="117"/>
        <v>0</v>
      </c>
      <c r="AX96" s="426"/>
      <c r="AY96" s="406">
        <f t="shared" si="118"/>
        <v>0</v>
      </c>
      <c r="AZ96" s="426"/>
      <c r="BA96" s="406">
        <f t="shared" si="119"/>
        <v>0</v>
      </c>
      <c r="BB96" s="426"/>
      <c r="BC96" s="406">
        <f t="shared" si="120"/>
        <v>0</v>
      </c>
      <c r="BD96" s="426"/>
      <c r="BE96" s="406">
        <f t="shared" si="121"/>
        <v>0</v>
      </c>
      <c r="BF96" s="426"/>
      <c r="BG96" s="406">
        <f t="shared" si="122"/>
        <v>0</v>
      </c>
      <c r="BH96" s="426">
        <v>0.45</v>
      </c>
      <c r="BI96" s="406">
        <f t="shared" si="123"/>
        <v>201042.261</v>
      </c>
      <c r="BJ96" s="426">
        <v>0.5</v>
      </c>
      <c r="BK96" s="406">
        <f t="shared" si="124"/>
        <v>223380.29</v>
      </c>
      <c r="BL96" s="426"/>
      <c r="BM96" s="406">
        <f t="shared" si="125"/>
        <v>0</v>
      </c>
      <c r="BN96" s="426"/>
      <c r="BO96" s="406">
        <f t="shared" si="126"/>
        <v>0</v>
      </c>
      <c r="BP96" s="426"/>
      <c r="BQ96" s="406">
        <f t="shared" si="127"/>
        <v>0</v>
      </c>
      <c r="BR96" s="390"/>
      <c r="BS96" s="391">
        <f t="shared" si="141"/>
        <v>0</v>
      </c>
      <c r="BT96" s="380">
        <f t="shared" si="98"/>
        <v>0</v>
      </c>
      <c r="BU96" s="336">
        <f t="shared" si="128"/>
        <v>0.95</v>
      </c>
      <c r="BV96" s="257">
        <f t="shared" si="142"/>
        <v>424422.55099999998</v>
      </c>
      <c r="BW96" s="337">
        <f t="shared" si="100"/>
        <v>0.95</v>
      </c>
      <c r="BX96" s="336">
        <f t="shared" si="129"/>
        <v>5.0000000000000044E-2</v>
      </c>
      <c r="BY96" s="257">
        <f t="shared" si="130"/>
        <v>22338.02900000002</v>
      </c>
    </row>
    <row r="97" spans="2:80" s="339" customFormat="1" ht="120" outlineLevel="3" x14ac:dyDescent="0.2">
      <c r="B97" s="604"/>
      <c r="C97" s="605"/>
      <c r="D97" s="606" t="s">
        <v>282</v>
      </c>
      <c r="E97" s="591" t="s">
        <v>79</v>
      </c>
      <c r="F97" s="592">
        <v>1</v>
      </c>
      <c r="G97" s="607">
        <v>446760.58</v>
      </c>
      <c r="H97" s="608">
        <f t="shared" si="109"/>
        <v>446760.58</v>
      </c>
      <c r="I97" s="591"/>
      <c r="J97" s="592"/>
      <c r="K97" s="607"/>
      <c r="L97" s="608"/>
      <c r="M97" s="591" t="s">
        <v>79</v>
      </c>
      <c r="N97" s="592">
        <v>1</v>
      </c>
      <c r="O97" s="607">
        <v>446760.58</v>
      </c>
      <c r="P97" s="608">
        <f t="shared" si="110"/>
        <v>446760.58</v>
      </c>
      <c r="Q97" s="595">
        <f t="shared" si="131"/>
        <v>0</v>
      </c>
      <c r="R97" s="608">
        <f t="shared" si="111"/>
        <v>0</v>
      </c>
      <c r="S97" s="609">
        <f t="shared" si="75"/>
        <v>0</v>
      </c>
      <c r="T97" s="597"/>
      <c r="U97" s="608">
        <f t="shared" si="112"/>
        <v>0</v>
      </c>
      <c r="V97" s="595"/>
      <c r="W97" s="608">
        <f t="shared" si="132"/>
        <v>0</v>
      </c>
      <c r="X97" s="595"/>
      <c r="Y97" s="608">
        <f t="shared" si="133"/>
        <v>0</v>
      </c>
      <c r="Z97" s="595"/>
      <c r="AA97" s="608">
        <f t="shared" si="134"/>
        <v>0</v>
      </c>
      <c r="AB97" s="595"/>
      <c r="AC97" s="608">
        <f t="shared" si="135"/>
        <v>0</v>
      </c>
      <c r="AD97" s="598"/>
      <c r="AE97" s="608">
        <f t="shared" si="136"/>
        <v>0</v>
      </c>
      <c r="AF97" s="595"/>
      <c r="AG97" s="608">
        <f t="shared" si="137"/>
        <v>0</v>
      </c>
      <c r="AH97" s="595"/>
      <c r="AI97" s="608">
        <f t="shared" si="138"/>
        <v>0</v>
      </c>
      <c r="AJ97" s="595"/>
      <c r="AK97" s="608">
        <f t="shared" si="139"/>
        <v>0</v>
      </c>
      <c r="AL97" s="595"/>
      <c r="AM97" s="608">
        <f t="shared" si="140"/>
        <v>0</v>
      </c>
      <c r="AN97" s="595"/>
      <c r="AO97" s="610">
        <f t="shared" si="113"/>
        <v>0</v>
      </c>
      <c r="AP97" s="611"/>
      <c r="AQ97" s="612">
        <f t="shared" si="114"/>
        <v>0</v>
      </c>
      <c r="AR97" s="611"/>
      <c r="AS97" s="612">
        <f t="shared" si="115"/>
        <v>0</v>
      </c>
      <c r="AT97" s="611"/>
      <c r="AU97" s="612">
        <f t="shared" si="116"/>
        <v>0</v>
      </c>
      <c r="AV97" s="611"/>
      <c r="AW97" s="612">
        <f t="shared" si="117"/>
        <v>0</v>
      </c>
      <c r="AX97" s="611"/>
      <c r="AY97" s="612">
        <f t="shared" si="118"/>
        <v>0</v>
      </c>
      <c r="AZ97" s="611"/>
      <c r="BA97" s="612">
        <f t="shared" si="119"/>
        <v>0</v>
      </c>
      <c r="BB97" s="611"/>
      <c r="BC97" s="612">
        <f t="shared" si="120"/>
        <v>0</v>
      </c>
      <c r="BD97" s="611"/>
      <c r="BE97" s="612">
        <f t="shared" si="121"/>
        <v>0</v>
      </c>
      <c r="BF97" s="611"/>
      <c r="BG97" s="612">
        <f t="shared" si="122"/>
        <v>0</v>
      </c>
      <c r="BH97" s="611"/>
      <c r="BI97" s="612">
        <f t="shared" si="123"/>
        <v>0</v>
      </c>
      <c r="BJ97" s="611"/>
      <c r="BK97" s="612">
        <f t="shared" si="124"/>
        <v>0</v>
      </c>
      <c r="BL97" s="611"/>
      <c r="BM97" s="612">
        <f t="shared" si="125"/>
        <v>0</v>
      </c>
      <c r="BN97" s="611"/>
      <c r="BO97" s="612">
        <f t="shared" si="126"/>
        <v>0</v>
      </c>
      <c r="BP97" s="611"/>
      <c r="BQ97" s="612">
        <f t="shared" si="127"/>
        <v>0</v>
      </c>
      <c r="BR97" s="617">
        <v>0.95</v>
      </c>
      <c r="BS97" s="613">
        <f t="shared" si="141"/>
        <v>424422.55099999998</v>
      </c>
      <c r="BT97" s="614">
        <f t="shared" si="98"/>
        <v>0.95</v>
      </c>
      <c r="BU97" s="595">
        <f t="shared" si="128"/>
        <v>0.95</v>
      </c>
      <c r="BV97" s="608">
        <f t="shared" si="142"/>
        <v>424422.55099999998</v>
      </c>
      <c r="BW97" s="609">
        <f t="shared" si="100"/>
        <v>0.95</v>
      </c>
      <c r="BX97" s="595">
        <f t="shared" si="129"/>
        <v>5.0000000000000044E-2</v>
      </c>
      <c r="BY97" s="608">
        <f t="shared" si="130"/>
        <v>22338.02900000002</v>
      </c>
    </row>
    <row r="98" spans="2:80" s="339" customFormat="1" ht="105" outlineLevel="3" x14ac:dyDescent="0.2">
      <c r="B98" s="330"/>
      <c r="C98" s="331"/>
      <c r="D98" s="332" t="s">
        <v>283</v>
      </c>
      <c r="E98" s="333" t="s">
        <v>79</v>
      </c>
      <c r="F98" s="334">
        <v>1</v>
      </c>
      <c r="G98" s="335">
        <v>446760.58</v>
      </c>
      <c r="H98" s="257">
        <f t="shared" si="109"/>
        <v>446760.58</v>
      </c>
      <c r="I98" s="333"/>
      <c r="J98" s="334"/>
      <c r="K98" s="335"/>
      <c r="L98" s="257"/>
      <c r="M98" s="333" t="s">
        <v>79</v>
      </c>
      <c r="N98" s="334">
        <v>1</v>
      </c>
      <c r="O98" s="335">
        <v>446760.58</v>
      </c>
      <c r="P98" s="257">
        <f t="shared" si="110"/>
        <v>446760.58</v>
      </c>
      <c r="Q98" s="336">
        <f t="shared" si="131"/>
        <v>0</v>
      </c>
      <c r="R98" s="257">
        <f t="shared" si="111"/>
        <v>0</v>
      </c>
      <c r="S98" s="337">
        <f t="shared" si="75"/>
        <v>0</v>
      </c>
      <c r="T98" s="338"/>
      <c r="U98" s="257">
        <f t="shared" si="112"/>
        <v>0</v>
      </c>
      <c r="V98" s="336"/>
      <c r="W98" s="257">
        <f t="shared" si="132"/>
        <v>0</v>
      </c>
      <c r="X98" s="336"/>
      <c r="Y98" s="257">
        <f t="shared" si="133"/>
        <v>0</v>
      </c>
      <c r="Z98" s="336"/>
      <c r="AA98" s="257">
        <f t="shared" si="134"/>
        <v>0</v>
      </c>
      <c r="AB98" s="336"/>
      <c r="AC98" s="257">
        <f t="shared" si="135"/>
        <v>0</v>
      </c>
      <c r="AD98" s="281"/>
      <c r="AE98" s="257">
        <f t="shared" si="136"/>
        <v>0</v>
      </c>
      <c r="AF98" s="336"/>
      <c r="AG98" s="257">
        <f t="shared" si="137"/>
        <v>0</v>
      </c>
      <c r="AH98" s="336"/>
      <c r="AI98" s="257">
        <f t="shared" si="138"/>
        <v>0</v>
      </c>
      <c r="AJ98" s="336"/>
      <c r="AK98" s="257">
        <f t="shared" si="139"/>
        <v>0</v>
      </c>
      <c r="AL98" s="336"/>
      <c r="AM98" s="257">
        <f t="shared" si="140"/>
        <v>0</v>
      </c>
      <c r="AN98" s="336"/>
      <c r="AO98" s="261">
        <f t="shared" si="113"/>
        <v>0</v>
      </c>
      <c r="AP98" s="426"/>
      <c r="AQ98" s="406">
        <f t="shared" si="114"/>
        <v>0</v>
      </c>
      <c r="AR98" s="426"/>
      <c r="AS98" s="406">
        <f t="shared" si="115"/>
        <v>0</v>
      </c>
      <c r="AT98" s="426"/>
      <c r="AU98" s="406">
        <f t="shared" si="116"/>
        <v>0</v>
      </c>
      <c r="AV98" s="426"/>
      <c r="AW98" s="406">
        <f t="shared" si="117"/>
        <v>0</v>
      </c>
      <c r="AX98" s="426"/>
      <c r="AY98" s="406">
        <f t="shared" si="118"/>
        <v>0</v>
      </c>
      <c r="AZ98" s="426"/>
      <c r="BA98" s="406">
        <f t="shared" si="119"/>
        <v>0</v>
      </c>
      <c r="BB98" s="426"/>
      <c r="BC98" s="406">
        <f t="shared" si="120"/>
        <v>0</v>
      </c>
      <c r="BD98" s="426"/>
      <c r="BE98" s="406">
        <f t="shared" si="121"/>
        <v>0</v>
      </c>
      <c r="BF98" s="426"/>
      <c r="BG98" s="406">
        <f t="shared" si="122"/>
        <v>0</v>
      </c>
      <c r="BH98" s="426"/>
      <c r="BI98" s="406">
        <f t="shared" si="123"/>
        <v>0</v>
      </c>
      <c r="BJ98" s="426"/>
      <c r="BK98" s="406">
        <f t="shared" si="124"/>
        <v>0</v>
      </c>
      <c r="BL98" s="426"/>
      <c r="BM98" s="406">
        <f t="shared" si="125"/>
        <v>0</v>
      </c>
      <c r="BN98" s="426"/>
      <c r="BO98" s="406">
        <f t="shared" si="126"/>
        <v>0</v>
      </c>
      <c r="BP98" s="426"/>
      <c r="BQ98" s="406">
        <f t="shared" si="127"/>
        <v>0</v>
      </c>
      <c r="BR98" s="390"/>
      <c r="BS98" s="391">
        <f t="shared" si="141"/>
        <v>0</v>
      </c>
      <c r="BT98" s="380">
        <f t="shared" si="98"/>
        <v>0</v>
      </c>
      <c r="BU98" s="336">
        <f t="shared" si="128"/>
        <v>0</v>
      </c>
      <c r="BV98" s="257">
        <f t="shared" si="142"/>
        <v>0</v>
      </c>
      <c r="BW98" s="337">
        <f t="shared" si="100"/>
        <v>0</v>
      </c>
      <c r="BX98" s="336">
        <f t="shared" si="129"/>
        <v>1</v>
      </c>
      <c r="BY98" s="257">
        <f t="shared" si="130"/>
        <v>446760.58</v>
      </c>
    </row>
    <row r="99" spans="2:80" s="339" customFormat="1" ht="105" outlineLevel="3" x14ac:dyDescent="0.2">
      <c r="B99" s="330"/>
      <c r="C99" s="331"/>
      <c r="D99" s="332" t="s">
        <v>284</v>
      </c>
      <c r="E99" s="333" t="s">
        <v>79</v>
      </c>
      <c r="F99" s="334">
        <v>1</v>
      </c>
      <c r="G99" s="335">
        <v>446760.58</v>
      </c>
      <c r="H99" s="257">
        <f t="shared" si="109"/>
        <v>446760.58</v>
      </c>
      <c r="I99" s="333"/>
      <c r="J99" s="334"/>
      <c r="K99" s="335"/>
      <c r="L99" s="257"/>
      <c r="M99" s="333" t="s">
        <v>79</v>
      </c>
      <c r="N99" s="334">
        <v>1</v>
      </c>
      <c r="O99" s="335">
        <v>446760.58</v>
      </c>
      <c r="P99" s="257">
        <f t="shared" si="110"/>
        <v>446760.58</v>
      </c>
      <c r="Q99" s="336">
        <f t="shared" si="131"/>
        <v>0</v>
      </c>
      <c r="R99" s="257">
        <f t="shared" si="111"/>
        <v>0</v>
      </c>
      <c r="S99" s="337">
        <f t="shared" si="75"/>
        <v>0</v>
      </c>
      <c r="T99" s="338"/>
      <c r="U99" s="257">
        <f t="shared" si="112"/>
        <v>0</v>
      </c>
      <c r="V99" s="336"/>
      <c r="W99" s="257">
        <f t="shared" si="132"/>
        <v>0</v>
      </c>
      <c r="X99" s="336"/>
      <c r="Y99" s="257">
        <f t="shared" si="133"/>
        <v>0</v>
      </c>
      <c r="Z99" s="336"/>
      <c r="AA99" s="257">
        <f t="shared" si="134"/>
        <v>0</v>
      </c>
      <c r="AB99" s="336"/>
      <c r="AC99" s="257">
        <f t="shared" si="135"/>
        <v>0</v>
      </c>
      <c r="AD99" s="281"/>
      <c r="AE99" s="257">
        <f t="shared" si="136"/>
        <v>0</v>
      </c>
      <c r="AF99" s="336"/>
      <c r="AG99" s="257">
        <f t="shared" si="137"/>
        <v>0</v>
      </c>
      <c r="AH99" s="336"/>
      <c r="AI99" s="257">
        <f t="shared" si="138"/>
        <v>0</v>
      </c>
      <c r="AJ99" s="336"/>
      <c r="AK99" s="257">
        <f t="shared" si="139"/>
        <v>0</v>
      </c>
      <c r="AL99" s="336"/>
      <c r="AM99" s="257">
        <f t="shared" si="140"/>
        <v>0</v>
      </c>
      <c r="AN99" s="336"/>
      <c r="AO99" s="261">
        <f t="shared" si="113"/>
        <v>0</v>
      </c>
      <c r="AP99" s="426"/>
      <c r="AQ99" s="406">
        <f t="shared" si="114"/>
        <v>0</v>
      </c>
      <c r="AR99" s="426"/>
      <c r="AS99" s="406">
        <f t="shared" si="115"/>
        <v>0</v>
      </c>
      <c r="AT99" s="426"/>
      <c r="AU99" s="406">
        <f t="shared" si="116"/>
        <v>0</v>
      </c>
      <c r="AV99" s="426"/>
      <c r="AW99" s="406">
        <f t="shared" si="117"/>
        <v>0</v>
      </c>
      <c r="AX99" s="426"/>
      <c r="AY99" s="406">
        <f t="shared" si="118"/>
        <v>0</v>
      </c>
      <c r="AZ99" s="426"/>
      <c r="BA99" s="406">
        <f t="shared" si="119"/>
        <v>0</v>
      </c>
      <c r="BB99" s="426"/>
      <c r="BC99" s="406">
        <f t="shared" si="120"/>
        <v>0</v>
      </c>
      <c r="BD99" s="426"/>
      <c r="BE99" s="406">
        <f t="shared" si="121"/>
        <v>0</v>
      </c>
      <c r="BF99" s="426"/>
      <c r="BG99" s="406">
        <f t="shared" si="122"/>
        <v>0</v>
      </c>
      <c r="BH99" s="426"/>
      <c r="BI99" s="406">
        <f t="shared" si="123"/>
        <v>0</v>
      </c>
      <c r="BJ99" s="426"/>
      <c r="BK99" s="406">
        <f t="shared" si="124"/>
        <v>0</v>
      </c>
      <c r="BL99" s="426"/>
      <c r="BM99" s="406">
        <f t="shared" si="125"/>
        <v>0</v>
      </c>
      <c r="BN99" s="426"/>
      <c r="BO99" s="406">
        <f t="shared" si="126"/>
        <v>0</v>
      </c>
      <c r="BP99" s="426"/>
      <c r="BQ99" s="406">
        <f t="shared" si="127"/>
        <v>0</v>
      </c>
      <c r="BR99" s="390"/>
      <c r="BS99" s="391">
        <f t="shared" si="141"/>
        <v>0</v>
      </c>
      <c r="BT99" s="380">
        <f t="shared" si="98"/>
        <v>0</v>
      </c>
      <c r="BU99" s="336">
        <f t="shared" si="128"/>
        <v>0</v>
      </c>
      <c r="BV99" s="257">
        <f t="shared" si="142"/>
        <v>0</v>
      </c>
      <c r="BW99" s="337">
        <f t="shared" si="100"/>
        <v>0</v>
      </c>
      <c r="BX99" s="336">
        <f t="shared" si="129"/>
        <v>1</v>
      </c>
      <c r="BY99" s="257">
        <f t="shared" si="130"/>
        <v>446760.58</v>
      </c>
    </row>
    <row r="100" spans="2:80" s="339" customFormat="1" ht="105" outlineLevel="3" x14ac:dyDescent="0.2">
      <c r="B100" s="330"/>
      <c r="C100" s="331"/>
      <c r="D100" s="332" t="s">
        <v>285</v>
      </c>
      <c r="E100" s="333" t="s">
        <v>79</v>
      </c>
      <c r="F100" s="334">
        <v>1</v>
      </c>
      <c r="G100" s="335">
        <v>446760.58</v>
      </c>
      <c r="H100" s="257">
        <f t="shared" si="109"/>
        <v>446760.58</v>
      </c>
      <c r="I100" s="333"/>
      <c r="J100" s="334"/>
      <c r="K100" s="335"/>
      <c r="L100" s="257"/>
      <c r="M100" s="333" t="s">
        <v>79</v>
      </c>
      <c r="N100" s="334">
        <v>1</v>
      </c>
      <c r="O100" s="335">
        <v>446760.58</v>
      </c>
      <c r="P100" s="257">
        <f t="shared" si="110"/>
        <v>446760.58</v>
      </c>
      <c r="Q100" s="336">
        <f t="shared" si="131"/>
        <v>0</v>
      </c>
      <c r="R100" s="257">
        <f t="shared" si="111"/>
        <v>0</v>
      </c>
      <c r="S100" s="337">
        <f t="shared" si="75"/>
        <v>0</v>
      </c>
      <c r="T100" s="338"/>
      <c r="U100" s="257">
        <f t="shared" si="112"/>
        <v>0</v>
      </c>
      <c r="V100" s="336"/>
      <c r="W100" s="257">
        <f t="shared" si="132"/>
        <v>0</v>
      </c>
      <c r="X100" s="336"/>
      <c r="Y100" s="257">
        <f t="shared" si="133"/>
        <v>0</v>
      </c>
      <c r="Z100" s="336"/>
      <c r="AA100" s="257">
        <f t="shared" si="134"/>
        <v>0</v>
      </c>
      <c r="AB100" s="336"/>
      <c r="AC100" s="257">
        <f t="shared" si="135"/>
        <v>0</v>
      </c>
      <c r="AD100" s="281"/>
      <c r="AE100" s="257">
        <f t="shared" si="136"/>
        <v>0</v>
      </c>
      <c r="AF100" s="336"/>
      <c r="AG100" s="257">
        <f t="shared" si="137"/>
        <v>0</v>
      </c>
      <c r="AH100" s="336"/>
      <c r="AI100" s="257">
        <f t="shared" si="138"/>
        <v>0</v>
      </c>
      <c r="AJ100" s="336"/>
      <c r="AK100" s="257">
        <f t="shared" si="139"/>
        <v>0</v>
      </c>
      <c r="AL100" s="336"/>
      <c r="AM100" s="257">
        <f t="shared" si="140"/>
        <v>0</v>
      </c>
      <c r="AN100" s="336"/>
      <c r="AO100" s="261">
        <f t="shared" si="113"/>
        <v>0</v>
      </c>
      <c r="AP100" s="426"/>
      <c r="AQ100" s="406">
        <f t="shared" si="114"/>
        <v>0</v>
      </c>
      <c r="AR100" s="426"/>
      <c r="AS100" s="406">
        <f t="shared" si="115"/>
        <v>0</v>
      </c>
      <c r="AT100" s="426"/>
      <c r="AU100" s="406">
        <f t="shared" si="116"/>
        <v>0</v>
      </c>
      <c r="AV100" s="426"/>
      <c r="AW100" s="406">
        <f t="shared" si="117"/>
        <v>0</v>
      </c>
      <c r="AX100" s="426"/>
      <c r="AY100" s="406">
        <f t="shared" si="118"/>
        <v>0</v>
      </c>
      <c r="AZ100" s="426"/>
      <c r="BA100" s="406">
        <f t="shared" si="119"/>
        <v>0</v>
      </c>
      <c r="BB100" s="426"/>
      <c r="BC100" s="406">
        <f t="shared" si="120"/>
        <v>0</v>
      </c>
      <c r="BD100" s="426"/>
      <c r="BE100" s="406">
        <f t="shared" si="121"/>
        <v>0</v>
      </c>
      <c r="BF100" s="426"/>
      <c r="BG100" s="406">
        <f t="shared" si="122"/>
        <v>0</v>
      </c>
      <c r="BH100" s="426"/>
      <c r="BI100" s="406">
        <f t="shared" si="123"/>
        <v>0</v>
      </c>
      <c r="BJ100" s="426"/>
      <c r="BK100" s="406">
        <f t="shared" si="124"/>
        <v>0</v>
      </c>
      <c r="BL100" s="426"/>
      <c r="BM100" s="406">
        <f t="shared" si="125"/>
        <v>0</v>
      </c>
      <c r="BN100" s="426"/>
      <c r="BO100" s="406">
        <f t="shared" si="126"/>
        <v>0</v>
      </c>
      <c r="BP100" s="426"/>
      <c r="BQ100" s="406">
        <f t="shared" si="127"/>
        <v>0</v>
      </c>
      <c r="BR100" s="390"/>
      <c r="BS100" s="391">
        <f t="shared" si="141"/>
        <v>0</v>
      </c>
      <c r="BT100" s="380">
        <f t="shared" si="98"/>
        <v>0</v>
      </c>
      <c r="BU100" s="336">
        <f t="shared" si="128"/>
        <v>0</v>
      </c>
      <c r="BV100" s="257">
        <f t="shared" si="142"/>
        <v>0</v>
      </c>
      <c r="BW100" s="337">
        <f t="shared" si="100"/>
        <v>0</v>
      </c>
      <c r="BX100" s="336">
        <f t="shared" si="129"/>
        <v>1</v>
      </c>
      <c r="BY100" s="257">
        <f t="shared" si="130"/>
        <v>446760.58</v>
      </c>
    </row>
    <row r="101" spans="2:80" s="339" customFormat="1" ht="105" outlineLevel="3" x14ac:dyDescent="0.2">
      <c r="B101" s="330"/>
      <c r="C101" s="331"/>
      <c r="D101" s="332" t="s">
        <v>461</v>
      </c>
      <c r="E101" s="333" t="s">
        <v>79</v>
      </c>
      <c r="F101" s="334">
        <v>1</v>
      </c>
      <c r="G101" s="335">
        <v>158370.81</v>
      </c>
      <c r="H101" s="257">
        <f t="shared" si="109"/>
        <v>158370.81</v>
      </c>
      <c r="I101" s="333"/>
      <c r="J101" s="334"/>
      <c r="K101" s="335"/>
      <c r="L101" s="257"/>
      <c r="M101" s="333" t="s">
        <v>79</v>
      </c>
      <c r="N101" s="334">
        <v>1</v>
      </c>
      <c r="O101" s="335">
        <v>158370.81</v>
      </c>
      <c r="P101" s="257">
        <f t="shared" si="110"/>
        <v>158370.81</v>
      </c>
      <c r="Q101" s="336">
        <f t="shared" si="131"/>
        <v>0</v>
      </c>
      <c r="R101" s="257">
        <f t="shared" si="111"/>
        <v>0</v>
      </c>
      <c r="S101" s="337">
        <f t="shared" si="75"/>
        <v>0</v>
      </c>
      <c r="T101" s="338"/>
      <c r="U101" s="257">
        <f t="shared" si="112"/>
        <v>0</v>
      </c>
      <c r="V101" s="336"/>
      <c r="W101" s="257">
        <f t="shared" si="132"/>
        <v>0</v>
      </c>
      <c r="X101" s="336"/>
      <c r="Y101" s="257">
        <f t="shared" si="133"/>
        <v>0</v>
      </c>
      <c r="Z101" s="336"/>
      <c r="AA101" s="257">
        <f t="shared" si="134"/>
        <v>0</v>
      </c>
      <c r="AB101" s="336"/>
      <c r="AC101" s="257">
        <f t="shared" si="135"/>
        <v>0</v>
      </c>
      <c r="AD101" s="281"/>
      <c r="AE101" s="257">
        <f t="shared" si="136"/>
        <v>0</v>
      </c>
      <c r="AF101" s="336"/>
      <c r="AG101" s="257">
        <f t="shared" si="137"/>
        <v>0</v>
      </c>
      <c r="AH101" s="336"/>
      <c r="AI101" s="257">
        <f t="shared" si="138"/>
        <v>0</v>
      </c>
      <c r="AJ101" s="336"/>
      <c r="AK101" s="257">
        <f t="shared" si="139"/>
        <v>0</v>
      </c>
      <c r="AL101" s="336"/>
      <c r="AM101" s="257">
        <f t="shared" si="140"/>
        <v>0</v>
      </c>
      <c r="AN101" s="336"/>
      <c r="AO101" s="261">
        <f t="shared" si="113"/>
        <v>0</v>
      </c>
      <c r="AP101" s="426"/>
      <c r="AQ101" s="406">
        <f t="shared" si="114"/>
        <v>0</v>
      </c>
      <c r="AR101" s="426"/>
      <c r="AS101" s="406">
        <f t="shared" si="115"/>
        <v>0</v>
      </c>
      <c r="AT101" s="426"/>
      <c r="AU101" s="406">
        <f t="shared" si="116"/>
        <v>0</v>
      </c>
      <c r="AV101" s="426"/>
      <c r="AW101" s="406">
        <f t="shared" si="117"/>
        <v>0</v>
      </c>
      <c r="AX101" s="426"/>
      <c r="AY101" s="406">
        <f t="shared" si="118"/>
        <v>0</v>
      </c>
      <c r="AZ101" s="426"/>
      <c r="BA101" s="406">
        <f t="shared" si="119"/>
        <v>0</v>
      </c>
      <c r="BB101" s="426"/>
      <c r="BC101" s="406">
        <f t="shared" si="120"/>
        <v>0</v>
      </c>
      <c r="BD101" s="426"/>
      <c r="BE101" s="406">
        <f t="shared" si="121"/>
        <v>0</v>
      </c>
      <c r="BF101" s="426"/>
      <c r="BG101" s="406">
        <f t="shared" si="122"/>
        <v>0</v>
      </c>
      <c r="BH101" s="426"/>
      <c r="BI101" s="406">
        <f t="shared" si="123"/>
        <v>0</v>
      </c>
      <c r="BJ101" s="426"/>
      <c r="BK101" s="406">
        <f t="shared" si="124"/>
        <v>0</v>
      </c>
      <c r="BL101" s="426"/>
      <c r="BM101" s="406">
        <f t="shared" si="125"/>
        <v>0</v>
      </c>
      <c r="BN101" s="426"/>
      <c r="BO101" s="406">
        <f t="shared" si="126"/>
        <v>0</v>
      </c>
      <c r="BP101" s="426"/>
      <c r="BQ101" s="406">
        <f t="shared" si="127"/>
        <v>0</v>
      </c>
      <c r="BR101" s="390"/>
      <c r="BS101" s="391">
        <f t="shared" si="141"/>
        <v>0</v>
      </c>
      <c r="BT101" s="380">
        <f t="shared" si="98"/>
        <v>0</v>
      </c>
      <c r="BU101" s="336">
        <f t="shared" si="128"/>
        <v>0</v>
      </c>
      <c r="BV101" s="257">
        <f t="shared" si="142"/>
        <v>0</v>
      </c>
      <c r="BW101" s="337">
        <f t="shared" si="100"/>
        <v>0</v>
      </c>
      <c r="BX101" s="336">
        <f t="shared" si="129"/>
        <v>1</v>
      </c>
      <c r="BY101" s="257">
        <f t="shared" si="130"/>
        <v>158370.81</v>
      </c>
    </row>
    <row r="102" spans="2:80" s="354" customFormat="1" ht="15" customHeight="1" outlineLevel="1" x14ac:dyDescent="0.25">
      <c r="B102" s="1135" t="s">
        <v>187</v>
      </c>
      <c r="C102" s="1136"/>
      <c r="D102" s="356" t="s">
        <v>186</v>
      </c>
      <c r="E102" s="357"/>
      <c r="F102" s="358"/>
      <c r="G102" s="359"/>
      <c r="H102" s="360">
        <f>SUM(H103,H105,H112)</f>
        <v>4644906.9680000003</v>
      </c>
      <c r="I102" s="357"/>
      <c r="J102" s="358"/>
      <c r="K102" s="359"/>
      <c r="L102" s="360">
        <f>SUM(L103,L105,L112)</f>
        <v>1853692.92</v>
      </c>
      <c r="M102" s="357"/>
      <c r="N102" s="358"/>
      <c r="O102" s="359"/>
      <c r="P102" s="360">
        <f>SUM(P103,P105,P112)</f>
        <v>6498599.8880000003</v>
      </c>
      <c r="Q102" s="361"/>
      <c r="R102" s="362">
        <f>SUM(R103,R105,R112)</f>
        <v>5211757.2671947051</v>
      </c>
      <c r="S102" s="363">
        <f t="shared" si="75"/>
        <v>1.1220369542597703</v>
      </c>
      <c r="T102" s="364"/>
      <c r="U102" s="360">
        <f>SUM(U103,U105,U112)</f>
        <v>0</v>
      </c>
      <c r="V102" s="365"/>
      <c r="W102" s="360">
        <f>SUM(W103,W105,W112)</f>
        <v>0</v>
      </c>
      <c r="X102" s="365"/>
      <c r="Y102" s="360">
        <f>SUM(Y103,Y105,Y112)</f>
        <v>0</v>
      </c>
      <c r="Z102" s="365"/>
      <c r="AA102" s="360">
        <f>SUM(AA103,AA105,AA112)</f>
        <v>0</v>
      </c>
      <c r="AB102" s="365"/>
      <c r="AC102" s="360">
        <f>SUM(AC103,AC105,AC112)</f>
        <v>0</v>
      </c>
      <c r="AD102" s="364"/>
      <c r="AE102" s="360">
        <f>SUM(AE103,AE105,AE112)</f>
        <v>0</v>
      </c>
      <c r="AF102" s="365"/>
      <c r="AG102" s="360">
        <f>SUM(AG103,AG105,AG112)</f>
        <v>0</v>
      </c>
      <c r="AH102" s="365"/>
      <c r="AI102" s="360">
        <f>SUM(AI103,AI105,AI112)</f>
        <v>560539.40800000005</v>
      </c>
      <c r="AJ102" s="365"/>
      <c r="AK102" s="360">
        <f>SUM(AK103,AK105,AK112)</f>
        <v>0</v>
      </c>
      <c r="AL102" s="365"/>
      <c r="AM102" s="360">
        <f>SUM(AM103,AM105,AM112)</f>
        <v>1126292.32</v>
      </c>
      <c r="AN102" s="365"/>
      <c r="AO102" s="362">
        <f>SUM(AO103,AO105,AO112)</f>
        <v>0</v>
      </c>
      <c r="AP102" s="427"/>
      <c r="AQ102" s="362">
        <f>SUM(AQ103,AQ105,AQ112)</f>
        <v>0</v>
      </c>
      <c r="AR102" s="427"/>
      <c r="AS102" s="362">
        <f>SUM(AS103,AS105,AS112)</f>
        <v>0</v>
      </c>
      <c r="AT102" s="427"/>
      <c r="AU102" s="362">
        <f>SUM(AU103,AU105,AU112)</f>
        <v>727400.6</v>
      </c>
      <c r="AV102" s="427"/>
      <c r="AW102" s="362">
        <f>SUM(AW103,AW105,AW112)</f>
        <v>0</v>
      </c>
      <c r="AX102" s="427"/>
      <c r="AY102" s="362">
        <f>SUM(AY103,AY105,AY112)</f>
        <v>108096.7475</v>
      </c>
      <c r="AZ102" s="427"/>
      <c r="BA102" s="362">
        <f>SUM(BA103,BA105,BA112)</f>
        <v>1016789.2727035009</v>
      </c>
      <c r="BB102" s="427"/>
      <c r="BC102" s="362">
        <f>SUM(BC103,BC105,BC112)</f>
        <v>0</v>
      </c>
      <c r="BD102" s="427"/>
      <c r="BE102" s="362">
        <f>SUM(BE103,BE105,BE112)</f>
        <v>802145.26844772382</v>
      </c>
      <c r="BF102" s="427"/>
      <c r="BG102" s="362">
        <f>SUM(BG103,BG105,BG112)</f>
        <v>746711.54804348003</v>
      </c>
      <c r="BH102" s="427"/>
      <c r="BI102" s="362">
        <f>SUM(BI103,BI105,BI112)</f>
        <v>123782.10249999999</v>
      </c>
      <c r="BJ102" s="427"/>
      <c r="BK102" s="362">
        <f>SUM(BK103,BK105,BK112)</f>
        <v>0</v>
      </c>
      <c r="BL102" s="427"/>
      <c r="BM102" s="362">
        <f>SUM(BM103,BM105,BM112)</f>
        <v>0</v>
      </c>
      <c r="BN102" s="427"/>
      <c r="BO102" s="362">
        <f>SUM(BO103,BO105,BO112)</f>
        <v>0</v>
      </c>
      <c r="BP102" s="427"/>
      <c r="BQ102" s="362">
        <f>SUM(BQ103,BQ105,BQ112)</f>
        <v>0</v>
      </c>
      <c r="BR102" s="392"/>
      <c r="BS102" s="393">
        <f>SUM(BS103,BS105,BS112)</f>
        <v>92364.929824732841</v>
      </c>
      <c r="BT102" s="381">
        <f t="shared" si="98"/>
        <v>1.9885205551168066E-2</v>
      </c>
      <c r="BU102" s="365"/>
      <c r="BV102" s="360">
        <f>SUM(BV103,BV105,BV112)</f>
        <v>5304122.1970194373</v>
      </c>
      <c r="BW102" s="363">
        <f t="shared" si="100"/>
        <v>1.1419221598109384</v>
      </c>
      <c r="BX102" s="365"/>
      <c r="BY102" s="360">
        <f>SUM(BY103,BY105,BY112)</f>
        <v>1194477.690980562</v>
      </c>
      <c r="CB102" s="355"/>
    </row>
    <row r="103" spans="2:80" s="354" customFormat="1" ht="15" customHeight="1" outlineLevel="2" x14ac:dyDescent="0.25">
      <c r="B103" s="1133" t="s">
        <v>188</v>
      </c>
      <c r="C103" s="1134"/>
      <c r="D103" s="345" t="s">
        <v>189</v>
      </c>
      <c r="E103" s="346"/>
      <c r="F103" s="347"/>
      <c r="G103" s="348"/>
      <c r="H103" s="349">
        <f>SUM(H104:H104)</f>
        <v>2295735.94</v>
      </c>
      <c r="I103" s="346"/>
      <c r="J103" s="347"/>
      <c r="K103" s="348"/>
      <c r="L103" s="349">
        <f>SUM(L104:L104)</f>
        <v>0</v>
      </c>
      <c r="M103" s="346"/>
      <c r="N103" s="347"/>
      <c r="O103" s="348"/>
      <c r="P103" s="349">
        <f>SUM(P104:P104)</f>
        <v>2295735.94</v>
      </c>
      <c r="Q103" s="350"/>
      <c r="R103" s="350">
        <f>SUM(R104:R104)</f>
        <v>2088581.7201947048</v>
      </c>
      <c r="S103" s="351">
        <f t="shared" si="75"/>
        <v>0.90976565893493178</v>
      </c>
      <c r="T103" s="352"/>
      <c r="U103" s="349">
        <f>SUM(U104:U104)</f>
        <v>0</v>
      </c>
      <c r="V103" s="353"/>
      <c r="W103" s="349">
        <f>SUM(W104:W104)</f>
        <v>0</v>
      </c>
      <c r="X103" s="353"/>
      <c r="Y103" s="349">
        <f>SUM(Y104:Y104)</f>
        <v>0</v>
      </c>
      <c r="Z103" s="353"/>
      <c r="AA103" s="349">
        <f>SUM(AA104:AA104)</f>
        <v>0</v>
      </c>
      <c r="AB103" s="353"/>
      <c r="AC103" s="349">
        <f>SUM(AC104:AC104)</f>
        <v>0</v>
      </c>
      <c r="AD103" s="352"/>
      <c r="AE103" s="349">
        <f>SUM(AE104:AE104)</f>
        <v>0</v>
      </c>
      <c r="AF103" s="353"/>
      <c r="AG103" s="349">
        <f>SUM(AG104:AG104)</f>
        <v>0</v>
      </c>
      <c r="AH103" s="353"/>
      <c r="AI103" s="349">
        <f>SUM(AI104:AI104)</f>
        <v>0</v>
      </c>
      <c r="AJ103" s="353"/>
      <c r="AK103" s="349">
        <f>SUM(AK104:AK104)</f>
        <v>0</v>
      </c>
      <c r="AL103" s="353"/>
      <c r="AM103" s="349">
        <f>SUM(AM104:AM104)</f>
        <v>0</v>
      </c>
      <c r="AN103" s="353"/>
      <c r="AO103" s="350">
        <f>SUM(AO104:AO104)</f>
        <v>0</v>
      </c>
      <c r="AP103" s="425"/>
      <c r="AQ103" s="350">
        <f>SUM(AQ104:AQ104)</f>
        <v>0</v>
      </c>
      <c r="AR103" s="425"/>
      <c r="AS103" s="350">
        <f>SUM(AS104:AS104)</f>
        <v>0</v>
      </c>
      <c r="AT103" s="425"/>
      <c r="AU103" s="350">
        <f>SUM(AU104:AU104)</f>
        <v>0</v>
      </c>
      <c r="AV103" s="425"/>
      <c r="AW103" s="350">
        <f>SUM(AW104:AW104)</f>
        <v>0</v>
      </c>
      <c r="AX103" s="425"/>
      <c r="AY103" s="350">
        <f>SUM(AY104:AY104)</f>
        <v>0</v>
      </c>
      <c r="AZ103" s="425"/>
      <c r="BA103" s="350">
        <f>SUM(BA104:BA104)</f>
        <v>800595.77770350093</v>
      </c>
      <c r="BB103" s="425"/>
      <c r="BC103" s="350">
        <f>SUM(BC104:BC104)</f>
        <v>0</v>
      </c>
      <c r="BD103" s="425"/>
      <c r="BE103" s="350">
        <f>SUM(BE104:BE104)</f>
        <v>676158.65294772387</v>
      </c>
      <c r="BF103" s="425"/>
      <c r="BG103" s="350">
        <f>SUM(BG104:BG104)</f>
        <v>611827.28954348003</v>
      </c>
      <c r="BH103" s="425"/>
      <c r="BI103" s="350">
        <f>SUM(BI104:BI104)</f>
        <v>0</v>
      </c>
      <c r="BJ103" s="425"/>
      <c r="BK103" s="350">
        <f>SUM(BK104:BK104)</f>
        <v>0</v>
      </c>
      <c r="BL103" s="425"/>
      <c r="BM103" s="350">
        <f>SUM(BM104:BM104)</f>
        <v>0</v>
      </c>
      <c r="BN103" s="425"/>
      <c r="BO103" s="350">
        <f>SUM(BO104:BO104)</f>
        <v>0</v>
      </c>
      <c r="BP103" s="425"/>
      <c r="BQ103" s="350">
        <f>SUM(BQ104:BQ104)</f>
        <v>0</v>
      </c>
      <c r="BR103" s="388"/>
      <c r="BS103" s="389">
        <f>SUM(BS104:BS104)</f>
        <v>92364.929824732841</v>
      </c>
      <c r="BT103" s="379">
        <f t="shared" si="98"/>
        <v>4.0233255147250443E-2</v>
      </c>
      <c r="BU103" s="353"/>
      <c r="BV103" s="349">
        <f>SUM(BV104:BV104)</f>
        <v>2180946.6500194375</v>
      </c>
      <c r="BW103" s="351">
        <f t="shared" si="100"/>
        <v>0.94999891408218207</v>
      </c>
      <c r="BX103" s="353"/>
      <c r="BY103" s="349">
        <f>SUM(BY104:BY104)</f>
        <v>114789.28998056224</v>
      </c>
      <c r="CB103" s="355"/>
    </row>
    <row r="104" spans="2:80" s="339" customFormat="1" ht="90" outlineLevel="3" x14ac:dyDescent="0.2">
      <c r="B104" s="604"/>
      <c r="C104" s="605"/>
      <c r="D104" s="606" t="s">
        <v>190</v>
      </c>
      <c r="E104" s="591" t="s">
        <v>63</v>
      </c>
      <c r="F104" s="592">
        <v>1841.76</v>
      </c>
      <c r="G104" s="607">
        <v>1246.4902810355311</v>
      </c>
      <c r="H104" s="608">
        <f>F104*G104</f>
        <v>2295735.94</v>
      </c>
      <c r="I104" s="591"/>
      <c r="J104" s="592"/>
      <c r="K104" s="607"/>
      <c r="L104" s="608"/>
      <c r="M104" s="591" t="s">
        <v>63</v>
      </c>
      <c r="N104" s="592">
        <v>1841.76</v>
      </c>
      <c r="O104" s="607">
        <v>1246.4902810355311</v>
      </c>
      <c r="P104" s="608">
        <f>N104*O104</f>
        <v>2295735.94</v>
      </c>
      <c r="Q104" s="595">
        <f>+T104+V104+X104+Z104+AB104+AD104+AF104+AH104+AJ104+AL104+AN104+AP104+AR104+AT104+AV104+AX104+AZ104+BB104+BD104+BF104+BH104+BJ104+BL104+BN104+BP104</f>
        <v>1675.57</v>
      </c>
      <c r="R104" s="610">
        <f>G104*Q104</f>
        <v>2088581.7201947048</v>
      </c>
      <c r="S104" s="609">
        <f t="shared" si="75"/>
        <v>0.90976565893493178</v>
      </c>
      <c r="T104" s="597"/>
      <c r="U104" s="608">
        <f>G104*T104</f>
        <v>0</v>
      </c>
      <c r="V104" s="595">
        <v>0</v>
      </c>
      <c r="W104" s="608">
        <f>T104*V104</f>
        <v>0</v>
      </c>
      <c r="X104" s="595">
        <v>0</v>
      </c>
      <c r="Y104" s="608">
        <f>V104*X104</f>
        <v>0</v>
      </c>
      <c r="Z104" s="595">
        <v>0</v>
      </c>
      <c r="AA104" s="608">
        <f>X104*Z104</f>
        <v>0</v>
      </c>
      <c r="AB104" s="595">
        <v>0</v>
      </c>
      <c r="AC104" s="608">
        <f>Z104*AB104</f>
        <v>0</v>
      </c>
      <c r="AD104" s="598"/>
      <c r="AE104" s="608">
        <f>AB104*AD104</f>
        <v>0</v>
      </c>
      <c r="AF104" s="595"/>
      <c r="AG104" s="608">
        <f>AD104*AF104</f>
        <v>0</v>
      </c>
      <c r="AH104" s="595"/>
      <c r="AI104" s="608">
        <f>AF104*AH104</f>
        <v>0</v>
      </c>
      <c r="AJ104" s="595"/>
      <c r="AK104" s="608">
        <f>AH104*AJ104</f>
        <v>0</v>
      </c>
      <c r="AL104" s="595"/>
      <c r="AM104" s="608">
        <f>AJ104*AL104</f>
        <v>0</v>
      </c>
      <c r="AN104" s="595"/>
      <c r="AO104" s="610">
        <f>AL104*AN104</f>
        <v>0</v>
      </c>
      <c r="AP104" s="611"/>
      <c r="AQ104" s="612">
        <f>AN104*AP104</f>
        <v>0</v>
      </c>
      <c r="AR104" s="611"/>
      <c r="AS104" s="612">
        <f>AP104*AR104</f>
        <v>0</v>
      </c>
      <c r="AT104" s="611"/>
      <c r="AU104" s="612">
        <f>AR104*AT104</f>
        <v>0</v>
      </c>
      <c r="AV104" s="611"/>
      <c r="AW104" s="612">
        <f>AT104*AV104</f>
        <v>0</v>
      </c>
      <c r="AX104" s="611"/>
      <c r="AY104" s="612">
        <f>AV104*AX104</f>
        <v>0</v>
      </c>
      <c r="AZ104" s="611">
        <v>642.28</v>
      </c>
      <c r="BA104" s="612">
        <f>G104*AZ104</f>
        <v>800595.77770350093</v>
      </c>
      <c r="BB104" s="611"/>
      <c r="BC104" s="612">
        <f>AZ104*BB104</f>
        <v>0</v>
      </c>
      <c r="BD104" s="611">
        <v>542.45000000000005</v>
      </c>
      <c r="BE104" s="612">
        <f>O104*BD104</f>
        <v>676158.65294772387</v>
      </c>
      <c r="BF104" s="611">
        <v>490.84</v>
      </c>
      <c r="BG104" s="612">
        <f>O104*BF104</f>
        <v>611827.28954348003</v>
      </c>
      <c r="BH104" s="611"/>
      <c r="BI104" s="612">
        <f>BF104*BH104</f>
        <v>0</v>
      </c>
      <c r="BJ104" s="611"/>
      <c r="BK104" s="612">
        <f>BH104*BJ104</f>
        <v>0</v>
      </c>
      <c r="BL104" s="611"/>
      <c r="BM104" s="612">
        <f>BJ104*BL104</f>
        <v>0</v>
      </c>
      <c r="BN104" s="611"/>
      <c r="BO104" s="612">
        <f>BL104*BN104</f>
        <v>0</v>
      </c>
      <c r="BP104" s="611"/>
      <c r="BQ104" s="612">
        <f>BN104*BP104</f>
        <v>0</v>
      </c>
      <c r="BR104" s="617">
        <v>74.099999999999994</v>
      </c>
      <c r="BS104" s="613">
        <f>G104*BR104</f>
        <v>92364.929824732841</v>
      </c>
      <c r="BT104" s="614">
        <f t="shared" si="98"/>
        <v>4.0233255147250443E-2</v>
      </c>
      <c r="BU104" s="595">
        <f>Q104+BR104</f>
        <v>1749.6699999999998</v>
      </c>
      <c r="BV104" s="616">
        <f>G104*BU104</f>
        <v>2180946.6500194375</v>
      </c>
      <c r="BW104" s="609">
        <f t="shared" si="100"/>
        <v>0.94999891408218207</v>
      </c>
      <c r="BX104" s="595">
        <f>F104-BU104</f>
        <v>92.090000000000146</v>
      </c>
      <c r="BY104" s="608">
        <f>$G104*BX104</f>
        <v>114789.28998056224</v>
      </c>
    </row>
    <row r="105" spans="2:80" s="354" customFormat="1" ht="15" customHeight="1" outlineLevel="2" x14ac:dyDescent="0.25">
      <c r="B105" s="1133" t="s">
        <v>192</v>
      </c>
      <c r="C105" s="1134"/>
      <c r="D105" s="345" t="s">
        <v>191</v>
      </c>
      <c r="E105" s="346"/>
      <c r="F105" s="347"/>
      <c r="G105" s="348"/>
      <c r="H105" s="349">
        <f>SUM(H106:H111)</f>
        <v>560539.40800000005</v>
      </c>
      <c r="I105" s="346"/>
      <c r="J105" s="347"/>
      <c r="K105" s="348"/>
      <c r="L105" s="349">
        <f>SUM(L106:L111)</f>
        <v>1853692.92</v>
      </c>
      <c r="M105" s="346"/>
      <c r="N105" s="347"/>
      <c r="O105" s="348"/>
      <c r="P105" s="349">
        <f>SUM(P106:P111)</f>
        <v>2414232.3280000002</v>
      </c>
      <c r="Q105" s="350"/>
      <c r="R105" s="350">
        <f>SUM(R106:R111)</f>
        <v>2414232.3280000002</v>
      </c>
      <c r="S105" s="351">
        <f>R105/P105</f>
        <v>1</v>
      </c>
      <c r="T105" s="352"/>
      <c r="U105" s="350">
        <f>SUM(U106:U111)</f>
        <v>0</v>
      </c>
      <c r="V105" s="353"/>
      <c r="W105" s="350">
        <f>SUM(W106:W111)</f>
        <v>0</v>
      </c>
      <c r="X105" s="353"/>
      <c r="Y105" s="350">
        <f>SUM(Y106:Y111)</f>
        <v>0</v>
      </c>
      <c r="Z105" s="353"/>
      <c r="AA105" s="350">
        <f>SUM(AA106:AA111)</f>
        <v>0</v>
      </c>
      <c r="AB105" s="353"/>
      <c r="AC105" s="350">
        <f>SUM(AC106:AC111)</f>
        <v>0</v>
      </c>
      <c r="AD105" s="352"/>
      <c r="AE105" s="350">
        <f>SUM(AE106:AE111)</f>
        <v>0</v>
      </c>
      <c r="AF105" s="353"/>
      <c r="AG105" s="350">
        <f>SUM(AG106:AG111)</f>
        <v>0</v>
      </c>
      <c r="AH105" s="353"/>
      <c r="AI105" s="350">
        <f>SUM(AI106:AI111)</f>
        <v>560539.40800000005</v>
      </c>
      <c r="AJ105" s="353"/>
      <c r="AK105" s="350">
        <f>SUM(AK106:AK111)</f>
        <v>0</v>
      </c>
      <c r="AL105" s="353"/>
      <c r="AM105" s="350">
        <f>SUM(AM106:AM111)</f>
        <v>1126292.32</v>
      </c>
      <c r="AN105" s="353"/>
      <c r="AO105" s="350">
        <f>SUM(AO106:AO111)</f>
        <v>0</v>
      </c>
      <c r="AP105" s="425"/>
      <c r="AQ105" s="350">
        <f>SUM(AQ106:AQ111)</f>
        <v>0</v>
      </c>
      <c r="AR105" s="425"/>
      <c r="AS105" s="350">
        <f>SUM(AS106:AS111)</f>
        <v>0</v>
      </c>
      <c r="AT105" s="425"/>
      <c r="AU105" s="350">
        <f>SUM(AU106:AU111)</f>
        <v>727400.6</v>
      </c>
      <c r="AV105" s="425"/>
      <c r="AW105" s="350">
        <f>SUM(AW106:AW111)</f>
        <v>0</v>
      </c>
      <c r="AX105" s="425"/>
      <c r="AY105" s="350">
        <f>SUM(AY106:AY111)</f>
        <v>0</v>
      </c>
      <c r="AZ105" s="425"/>
      <c r="BA105" s="350">
        <f>SUM(BA106:BA111)</f>
        <v>0</v>
      </c>
      <c r="BB105" s="425"/>
      <c r="BC105" s="350">
        <f>SUM(BC106:BC111)</f>
        <v>0</v>
      </c>
      <c r="BD105" s="425"/>
      <c r="BE105" s="350">
        <f>SUM(BE106:BE111)</f>
        <v>0</v>
      </c>
      <c r="BF105" s="425"/>
      <c r="BG105" s="350">
        <f>SUM(BG106:BG111)</f>
        <v>0</v>
      </c>
      <c r="BH105" s="425"/>
      <c r="BI105" s="350">
        <f>SUM(BI106:BI111)</f>
        <v>0</v>
      </c>
      <c r="BJ105" s="425"/>
      <c r="BK105" s="350">
        <f>SUM(BK106:BK111)</f>
        <v>0</v>
      </c>
      <c r="BL105" s="425"/>
      <c r="BM105" s="350">
        <f>SUM(BM106:BM111)</f>
        <v>0</v>
      </c>
      <c r="BN105" s="425"/>
      <c r="BO105" s="350">
        <f>SUM(BO106:BO111)</f>
        <v>0</v>
      </c>
      <c r="BP105" s="425"/>
      <c r="BQ105" s="350">
        <f>SUM(BQ106:BQ111)</f>
        <v>0</v>
      </c>
      <c r="BR105" s="388"/>
      <c r="BS105" s="389">
        <f>SUM(BS106:BS111)</f>
        <v>0</v>
      </c>
      <c r="BT105" s="379">
        <f t="shared" si="98"/>
        <v>0</v>
      </c>
      <c r="BU105" s="353"/>
      <c r="BV105" s="350">
        <f>SUM(BV106:BV111)</f>
        <v>2414232.3280000002</v>
      </c>
      <c r="BW105" s="351">
        <f t="shared" si="100"/>
        <v>4.3069805504201053</v>
      </c>
      <c r="BX105" s="353"/>
      <c r="BY105" s="350">
        <f>SUM(BY106:BY111)</f>
        <v>0</v>
      </c>
      <c r="CB105" s="355"/>
    </row>
    <row r="106" spans="2:80" s="339" customFormat="1" ht="90" outlineLevel="3" x14ac:dyDescent="0.2">
      <c r="B106" s="330"/>
      <c r="C106" s="331"/>
      <c r="D106" s="332" t="s">
        <v>193</v>
      </c>
      <c r="E106" s="333" t="s">
        <v>79</v>
      </c>
      <c r="F106" s="334">
        <v>1</v>
      </c>
      <c r="G106" s="335">
        <v>493939.07</v>
      </c>
      <c r="H106" s="257">
        <f>F106*G106</f>
        <v>493939.07</v>
      </c>
      <c r="I106" s="333" t="s">
        <v>79</v>
      </c>
      <c r="J106" s="334">
        <v>1</v>
      </c>
      <c r="K106" s="335">
        <v>1126292.32</v>
      </c>
      <c r="L106" s="257">
        <f>J106*K106</f>
        <v>1126292.32</v>
      </c>
      <c r="M106" s="333" t="s">
        <v>79</v>
      </c>
      <c r="N106" s="334">
        <v>1</v>
      </c>
      <c r="O106" s="335">
        <f>G106+K106</f>
        <v>1620231.3900000001</v>
      </c>
      <c r="P106" s="257">
        <f t="shared" ref="P106:P111" si="143">N106*O106</f>
        <v>1620231.3900000001</v>
      </c>
      <c r="Q106" s="454">
        <v>1</v>
      </c>
      <c r="R106" s="261">
        <f>($G106*Q106)+L106</f>
        <v>1620231.3900000001</v>
      </c>
      <c r="S106" s="337">
        <f>R106/P106</f>
        <v>1</v>
      </c>
      <c r="T106" s="338"/>
      <c r="U106" s="257">
        <f>$G106*T106</f>
        <v>0</v>
      </c>
      <c r="V106" s="336"/>
      <c r="W106" s="257">
        <f>$G106*V106</f>
        <v>0</v>
      </c>
      <c r="X106" s="336"/>
      <c r="Y106" s="257">
        <f>$G106*X106</f>
        <v>0</v>
      </c>
      <c r="Z106" s="336"/>
      <c r="AA106" s="257">
        <f>$G106*Z106</f>
        <v>0</v>
      </c>
      <c r="AB106" s="336"/>
      <c r="AC106" s="257">
        <f>$G106*AB106</f>
        <v>0</v>
      </c>
      <c r="AD106" s="281"/>
      <c r="AE106" s="257">
        <f>$G106*AD106</f>
        <v>0</v>
      </c>
      <c r="AF106" s="336"/>
      <c r="AG106" s="257">
        <f>$G106*AF106</f>
        <v>0</v>
      </c>
      <c r="AH106" s="336">
        <v>1</v>
      </c>
      <c r="AI106" s="257">
        <f>$G106*AH106</f>
        <v>493939.07</v>
      </c>
      <c r="AJ106" s="336"/>
      <c r="AK106" s="257">
        <f>$G106*AJ106</f>
        <v>0</v>
      </c>
      <c r="AL106" s="336">
        <v>1</v>
      </c>
      <c r="AM106" s="257">
        <f>$K106*AL106</f>
        <v>1126292.32</v>
      </c>
      <c r="AN106" s="336"/>
      <c r="AO106" s="261">
        <f>$G106*AN106</f>
        <v>0</v>
      </c>
      <c r="AP106" s="426"/>
      <c r="AQ106" s="406">
        <f>$G106*AP106</f>
        <v>0</v>
      </c>
      <c r="AR106" s="426"/>
      <c r="AS106" s="406">
        <f>$G106*AR106</f>
        <v>0</v>
      </c>
      <c r="AT106" s="426"/>
      <c r="AU106" s="406">
        <f>$G106*AT106</f>
        <v>0</v>
      </c>
      <c r="AV106" s="426"/>
      <c r="AW106" s="406">
        <f>$G106*AV106</f>
        <v>0</v>
      </c>
      <c r="AX106" s="426"/>
      <c r="AY106" s="406">
        <f>$G106*AX106</f>
        <v>0</v>
      </c>
      <c r="AZ106" s="426"/>
      <c r="BA106" s="406">
        <f>$G106*AZ106</f>
        <v>0</v>
      </c>
      <c r="BB106" s="426"/>
      <c r="BC106" s="406">
        <f>$G106*BB106</f>
        <v>0</v>
      </c>
      <c r="BD106" s="426"/>
      <c r="BE106" s="406">
        <f>$G106*BD106</f>
        <v>0</v>
      </c>
      <c r="BF106" s="426"/>
      <c r="BG106" s="406">
        <f>$G106*BF106</f>
        <v>0</v>
      </c>
      <c r="BH106" s="426"/>
      <c r="BI106" s="406">
        <f>$G106*BH106</f>
        <v>0</v>
      </c>
      <c r="BJ106" s="426"/>
      <c r="BK106" s="406">
        <f>$G106*BJ106</f>
        <v>0</v>
      </c>
      <c r="BL106" s="426"/>
      <c r="BM106" s="406">
        <f>$G106*BL106</f>
        <v>0</v>
      </c>
      <c r="BN106" s="426"/>
      <c r="BO106" s="406">
        <f>$G106*BN106</f>
        <v>0</v>
      </c>
      <c r="BP106" s="426"/>
      <c r="BQ106" s="406">
        <f>$G106*BP106</f>
        <v>0</v>
      </c>
      <c r="BR106" s="390"/>
      <c r="BS106" s="391">
        <f>$G106*BR106</f>
        <v>0</v>
      </c>
      <c r="BT106" s="380">
        <f t="shared" si="98"/>
        <v>0</v>
      </c>
      <c r="BU106" s="336">
        <f>Q106+BR106</f>
        <v>1</v>
      </c>
      <c r="BV106" s="257">
        <f>$P106*BU106</f>
        <v>1620231.3900000001</v>
      </c>
      <c r="BW106" s="337">
        <f>BV106/P106</f>
        <v>1</v>
      </c>
      <c r="BX106" s="336">
        <f>F106-BU106</f>
        <v>0</v>
      </c>
      <c r="BY106" s="257">
        <f t="shared" ref="BY106:BY111" si="144">$G106*BX106</f>
        <v>0</v>
      </c>
    </row>
    <row r="107" spans="2:80" s="339" customFormat="1" ht="90" outlineLevel="3" x14ac:dyDescent="0.2">
      <c r="B107" s="330"/>
      <c r="C107" s="331"/>
      <c r="D107" s="332" t="s">
        <v>308</v>
      </c>
      <c r="E107" s="333"/>
      <c r="F107" s="334"/>
      <c r="G107" s="335"/>
      <c r="H107" s="257"/>
      <c r="I107" s="333" t="s">
        <v>79</v>
      </c>
      <c r="J107" s="334">
        <v>1</v>
      </c>
      <c r="K107" s="335">
        <v>727400.6</v>
      </c>
      <c r="L107" s="257">
        <v>727400.6</v>
      </c>
      <c r="M107" s="333" t="s">
        <v>79</v>
      </c>
      <c r="N107" s="334">
        <v>1</v>
      </c>
      <c r="O107" s="335">
        <f>G107+K107</f>
        <v>727400.6</v>
      </c>
      <c r="P107" s="257">
        <f t="shared" si="143"/>
        <v>727400.6</v>
      </c>
      <c r="Q107" s="455">
        <v>1</v>
      </c>
      <c r="R107" s="261">
        <f>($G107*Q107)+L107</f>
        <v>727400.6</v>
      </c>
      <c r="S107" s="337">
        <f>R107/P107</f>
        <v>1</v>
      </c>
      <c r="T107" s="338"/>
      <c r="U107" s="257"/>
      <c r="V107" s="336"/>
      <c r="W107" s="257"/>
      <c r="X107" s="336"/>
      <c r="Y107" s="257"/>
      <c r="Z107" s="336"/>
      <c r="AA107" s="257"/>
      <c r="AB107" s="336"/>
      <c r="AC107" s="257"/>
      <c r="AD107" s="281"/>
      <c r="AE107" s="257"/>
      <c r="AF107" s="336"/>
      <c r="AG107" s="257"/>
      <c r="AH107" s="336"/>
      <c r="AI107" s="257"/>
      <c r="AJ107" s="336"/>
      <c r="AK107" s="257"/>
      <c r="AL107" s="336"/>
      <c r="AM107" s="257"/>
      <c r="AN107" s="336"/>
      <c r="AO107" s="261"/>
      <c r="AP107" s="426"/>
      <c r="AQ107" s="406"/>
      <c r="AR107" s="426"/>
      <c r="AS107" s="406"/>
      <c r="AT107" s="426">
        <v>1</v>
      </c>
      <c r="AU107" s="406">
        <v>727400.6</v>
      </c>
      <c r="AV107" s="426"/>
      <c r="AW107" s="406"/>
      <c r="AX107" s="426"/>
      <c r="AY107" s="406"/>
      <c r="AZ107" s="426"/>
      <c r="BA107" s="406"/>
      <c r="BB107" s="426"/>
      <c r="BC107" s="406"/>
      <c r="BD107" s="426"/>
      <c r="BE107" s="406"/>
      <c r="BF107" s="426"/>
      <c r="BG107" s="406"/>
      <c r="BH107" s="426"/>
      <c r="BI107" s="406"/>
      <c r="BJ107" s="426"/>
      <c r="BK107" s="406"/>
      <c r="BL107" s="426"/>
      <c r="BM107" s="406"/>
      <c r="BN107" s="426"/>
      <c r="BO107" s="406"/>
      <c r="BP107" s="426"/>
      <c r="BQ107" s="406"/>
      <c r="BR107" s="390"/>
      <c r="BS107" s="391"/>
      <c r="BT107" s="380">
        <f>BS107/L107</f>
        <v>0</v>
      </c>
      <c r="BU107" s="336">
        <v>1</v>
      </c>
      <c r="BV107" s="257">
        <v>727400.6</v>
      </c>
      <c r="BW107" s="337">
        <f>BV107/P107</f>
        <v>1</v>
      </c>
      <c r="BX107" s="336">
        <f>J107-BU107</f>
        <v>0</v>
      </c>
      <c r="BY107" s="257">
        <f t="shared" si="144"/>
        <v>0</v>
      </c>
    </row>
    <row r="108" spans="2:80" s="339" customFormat="1" ht="60" outlineLevel="3" x14ac:dyDescent="0.2">
      <c r="B108" s="330"/>
      <c r="C108" s="331"/>
      <c r="D108" s="332" t="s">
        <v>194</v>
      </c>
      <c r="E108" s="333" t="s">
        <v>62</v>
      </c>
      <c r="F108" s="334">
        <v>35.200000000000003</v>
      </c>
      <c r="G108" s="335">
        <v>855.01</v>
      </c>
      <c r="H108" s="257">
        <f>F108*G108</f>
        <v>30096.352000000003</v>
      </c>
      <c r="I108" s="333"/>
      <c r="J108" s="334"/>
      <c r="K108" s="335"/>
      <c r="L108" s="257"/>
      <c r="M108" s="333" t="s">
        <v>62</v>
      </c>
      <c r="N108" s="334">
        <v>35.200000000000003</v>
      </c>
      <c r="O108" s="335">
        <v>855.01</v>
      </c>
      <c r="P108" s="257">
        <f t="shared" si="143"/>
        <v>30096.352000000003</v>
      </c>
      <c r="Q108" s="454">
        <f>+T108+V108+X108+Z108+AB108+AD108+AF108+AH108+AJ108+AL108+AN108+AP108</f>
        <v>35.200000000000003</v>
      </c>
      <c r="R108" s="261">
        <f>G108*Q108</f>
        <v>30096.352000000003</v>
      </c>
      <c r="S108" s="337">
        <f t="shared" ref="S108:S126" si="145">R108/H108</f>
        <v>1</v>
      </c>
      <c r="T108" s="338"/>
      <c r="U108" s="257">
        <f>$G108*T108</f>
        <v>0</v>
      </c>
      <c r="V108" s="336"/>
      <c r="W108" s="257">
        <f>$G108*V108</f>
        <v>0</v>
      </c>
      <c r="X108" s="336"/>
      <c r="Y108" s="257">
        <f>$G108*X108</f>
        <v>0</v>
      </c>
      <c r="Z108" s="336"/>
      <c r="AA108" s="257">
        <f>$G108*Z108</f>
        <v>0</v>
      </c>
      <c r="AB108" s="336"/>
      <c r="AC108" s="257">
        <f>$G108*AB108</f>
        <v>0</v>
      </c>
      <c r="AD108" s="281"/>
      <c r="AE108" s="257">
        <f>$G108*AD108</f>
        <v>0</v>
      </c>
      <c r="AF108" s="336"/>
      <c r="AG108" s="257">
        <f>$G108*AF108</f>
        <v>0</v>
      </c>
      <c r="AH108" s="336">
        <v>35.200000000000003</v>
      </c>
      <c r="AI108" s="257">
        <f>$G108*AH108</f>
        <v>30096.352000000003</v>
      </c>
      <c r="AJ108" s="336"/>
      <c r="AK108" s="257">
        <f>$G108*AJ108</f>
        <v>0</v>
      </c>
      <c r="AL108" s="336"/>
      <c r="AM108" s="257">
        <f>$G108*AL108</f>
        <v>0</v>
      </c>
      <c r="AN108" s="336"/>
      <c r="AO108" s="261">
        <f>$G108*AN108</f>
        <v>0</v>
      </c>
      <c r="AP108" s="426"/>
      <c r="AQ108" s="406">
        <f>$G108*AP108</f>
        <v>0</v>
      </c>
      <c r="AR108" s="426"/>
      <c r="AS108" s="406">
        <f>$G108*AR108</f>
        <v>0</v>
      </c>
      <c r="AT108" s="426"/>
      <c r="AU108" s="406">
        <f>$G108*AT108</f>
        <v>0</v>
      </c>
      <c r="AV108" s="426"/>
      <c r="AW108" s="406">
        <f>$G108*AV108</f>
        <v>0</v>
      </c>
      <c r="AX108" s="426"/>
      <c r="AY108" s="406">
        <f>$G108*AX108</f>
        <v>0</v>
      </c>
      <c r="AZ108" s="426"/>
      <c r="BA108" s="406">
        <f>$G108*AZ108</f>
        <v>0</v>
      </c>
      <c r="BB108" s="426"/>
      <c r="BC108" s="406">
        <f>$G108*BB108</f>
        <v>0</v>
      </c>
      <c r="BD108" s="426"/>
      <c r="BE108" s="406">
        <f>$G108*BD108</f>
        <v>0</v>
      </c>
      <c r="BF108" s="426"/>
      <c r="BG108" s="406">
        <f>$G108*BF108</f>
        <v>0</v>
      </c>
      <c r="BH108" s="426"/>
      <c r="BI108" s="406">
        <f>$G108*BH108</f>
        <v>0</v>
      </c>
      <c r="BJ108" s="426"/>
      <c r="BK108" s="406">
        <f>$G108*BJ108</f>
        <v>0</v>
      </c>
      <c r="BL108" s="426"/>
      <c r="BM108" s="406">
        <f>$G108*BL108</f>
        <v>0</v>
      </c>
      <c r="BN108" s="426"/>
      <c r="BO108" s="406">
        <f>$G108*BN108</f>
        <v>0</v>
      </c>
      <c r="BP108" s="426"/>
      <c r="BQ108" s="406">
        <f>$G108*BP108</f>
        <v>0</v>
      </c>
      <c r="BR108" s="390"/>
      <c r="BS108" s="391">
        <f>$G108*BR108</f>
        <v>0</v>
      </c>
      <c r="BT108" s="380">
        <f t="shared" ref="BT108:BT126" si="146">BS108/H108</f>
        <v>0</v>
      </c>
      <c r="BU108" s="336">
        <f>Q108+BR108</f>
        <v>35.200000000000003</v>
      </c>
      <c r="BV108" s="257">
        <f>$G108*BU108</f>
        <v>30096.352000000003</v>
      </c>
      <c r="BW108" s="337">
        <f t="shared" ref="BW108:BW126" si="147">BV108/H108</f>
        <v>1</v>
      </c>
      <c r="BX108" s="336">
        <f>F108-BU108</f>
        <v>0</v>
      </c>
      <c r="BY108" s="257">
        <f t="shared" si="144"/>
        <v>0</v>
      </c>
    </row>
    <row r="109" spans="2:80" s="339" customFormat="1" ht="60" outlineLevel="3" x14ac:dyDescent="0.2">
      <c r="B109" s="330"/>
      <c r="C109" s="331"/>
      <c r="D109" s="332" t="s">
        <v>195</v>
      </c>
      <c r="E109" s="333" t="s">
        <v>62</v>
      </c>
      <c r="F109" s="334">
        <v>39.6</v>
      </c>
      <c r="G109" s="335">
        <v>519.76</v>
      </c>
      <c r="H109" s="257">
        <f>F109*G109</f>
        <v>20582.495999999999</v>
      </c>
      <c r="I109" s="333"/>
      <c r="J109" s="334"/>
      <c r="K109" s="335"/>
      <c r="L109" s="257"/>
      <c r="M109" s="333" t="s">
        <v>62</v>
      </c>
      <c r="N109" s="334">
        <v>39.6</v>
      </c>
      <c r="O109" s="335">
        <v>519.76</v>
      </c>
      <c r="P109" s="257">
        <f t="shared" si="143"/>
        <v>20582.495999999999</v>
      </c>
      <c r="Q109" s="454">
        <f>+T109+V109+X109+Z109+AB109+AD109+AF109+AH109+AJ109+AL109+AN109+AP109</f>
        <v>39.6</v>
      </c>
      <c r="R109" s="261">
        <f>G109*Q109</f>
        <v>20582.495999999999</v>
      </c>
      <c r="S109" s="337">
        <f t="shared" si="145"/>
        <v>1</v>
      </c>
      <c r="T109" s="338"/>
      <c r="U109" s="257">
        <f>$G109*T109</f>
        <v>0</v>
      </c>
      <c r="V109" s="336"/>
      <c r="W109" s="257">
        <f>$G109*V109</f>
        <v>0</v>
      </c>
      <c r="X109" s="336"/>
      <c r="Y109" s="257">
        <f>$G109*X109</f>
        <v>0</v>
      </c>
      <c r="Z109" s="336"/>
      <c r="AA109" s="257">
        <f>$G109*Z109</f>
        <v>0</v>
      </c>
      <c r="AB109" s="336"/>
      <c r="AC109" s="257">
        <f>$G109*AB109</f>
        <v>0</v>
      </c>
      <c r="AD109" s="281"/>
      <c r="AE109" s="257">
        <f>$G109*AD109</f>
        <v>0</v>
      </c>
      <c r="AF109" s="336"/>
      <c r="AG109" s="257">
        <f>$G109*AF109</f>
        <v>0</v>
      </c>
      <c r="AH109" s="336">
        <v>39.6</v>
      </c>
      <c r="AI109" s="257">
        <f>$G109*AH109</f>
        <v>20582.495999999999</v>
      </c>
      <c r="AJ109" s="336"/>
      <c r="AK109" s="257">
        <f>$G109*AJ109</f>
        <v>0</v>
      </c>
      <c r="AL109" s="336"/>
      <c r="AM109" s="257">
        <f>$G109*AL109</f>
        <v>0</v>
      </c>
      <c r="AN109" s="336"/>
      <c r="AO109" s="261">
        <f>$G109*AN109</f>
        <v>0</v>
      </c>
      <c r="AP109" s="426"/>
      <c r="AQ109" s="406">
        <f>$G109*AP109</f>
        <v>0</v>
      </c>
      <c r="AR109" s="426"/>
      <c r="AS109" s="406">
        <f>$G109*AR109</f>
        <v>0</v>
      </c>
      <c r="AT109" s="426"/>
      <c r="AU109" s="406">
        <f>$G109*AT109</f>
        <v>0</v>
      </c>
      <c r="AV109" s="426"/>
      <c r="AW109" s="406">
        <f>$G109*AV109</f>
        <v>0</v>
      </c>
      <c r="AX109" s="426"/>
      <c r="AY109" s="406">
        <f>$G109*AX109</f>
        <v>0</v>
      </c>
      <c r="AZ109" s="426"/>
      <c r="BA109" s="406">
        <f>$G109*AZ109</f>
        <v>0</v>
      </c>
      <c r="BB109" s="426"/>
      <c r="BC109" s="406">
        <f>$G109*BB109</f>
        <v>0</v>
      </c>
      <c r="BD109" s="426"/>
      <c r="BE109" s="406">
        <f>$G109*BD109</f>
        <v>0</v>
      </c>
      <c r="BF109" s="426"/>
      <c r="BG109" s="406">
        <f>$G109*BF109</f>
        <v>0</v>
      </c>
      <c r="BH109" s="426"/>
      <c r="BI109" s="406">
        <f>$G109*BH109</f>
        <v>0</v>
      </c>
      <c r="BJ109" s="426"/>
      <c r="BK109" s="406">
        <f>$G109*BJ109</f>
        <v>0</v>
      </c>
      <c r="BL109" s="426"/>
      <c r="BM109" s="406">
        <f>$G109*BL109</f>
        <v>0</v>
      </c>
      <c r="BN109" s="426"/>
      <c r="BO109" s="406">
        <f>$G109*BN109</f>
        <v>0</v>
      </c>
      <c r="BP109" s="426"/>
      <c r="BQ109" s="406">
        <f>$G109*BP109</f>
        <v>0</v>
      </c>
      <c r="BR109" s="390"/>
      <c r="BS109" s="391">
        <f>$G109*BR109</f>
        <v>0</v>
      </c>
      <c r="BT109" s="380">
        <f t="shared" si="146"/>
        <v>0</v>
      </c>
      <c r="BU109" s="336">
        <f>Q109+BR109</f>
        <v>39.6</v>
      </c>
      <c r="BV109" s="257">
        <f>$G109*BU109</f>
        <v>20582.495999999999</v>
      </c>
      <c r="BW109" s="337">
        <f t="shared" si="147"/>
        <v>1</v>
      </c>
      <c r="BX109" s="336">
        <f>F109-BU109</f>
        <v>0</v>
      </c>
      <c r="BY109" s="257">
        <f t="shared" si="144"/>
        <v>0</v>
      </c>
    </row>
    <row r="110" spans="2:80" s="339" customFormat="1" ht="60" outlineLevel="3" x14ac:dyDescent="0.2">
      <c r="B110" s="330"/>
      <c r="C110" s="331"/>
      <c r="D110" s="332" t="s">
        <v>196</v>
      </c>
      <c r="E110" s="333" t="s">
        <v>79</v>
      </c>
      <c r="F110" s="334">
        <v>1</v>
      </c>
      <c r="G110" s="335">
        <v>15365.97</v>
      </c>
      <c r="H110" s="257">
        <f>F110*G110</f>
        <v>15365.97</v>
      </c>
      <c r="I110" s="333"/>
      <c r="J110" s="334"/>
      <c r="K110" s="335"/>
      <c r="L110" s="257"/>
      <c r="M110" s="333" t="s">
        <v>79</v>
      </c>
      <c r="N110" s="334">
        <v>1</v>
      </c>
      <c r="O110" s="335">
        <v>15365.97</v>
      </c>
      <c r="P110" s="257">
        <f t="shared" si="143"/>
        <v>15365.97</v>
      </c>
      <c r="Q110" s="454">
        <f>+T110+V110+X110+Z110+AB110+AD110+AF110+AH110+AJ110+AL110+AN110+AP110</f>
        <v>1</v>
      </c>
      <c r="R110" s="261">
        <f>G110*Q110</f>
        <v>15365.97</v>
      </c>
      <c r="S110" s="337">
        <f t="shared" si="145"/>
        <v>1</v>
      </c>
      <c r="T110" s="338"/>
      <c r="U110" s="257">
        <f>$G110*T110</f>
        <v>0</v>
      </c>
      <c r="V110" s="336"/>
      <c r="W110" s="257">
        <f>$G110*V110</f>
        <v>0</v>
      </c>
      <c r="X110" s="336"/>
      <c r="Y110" s="257">
        <f>$G110*X110</f>
        <v>0</v>
      </c>
      <c r="Z110" s="336"/>
      <c r="AA110" s="257">
        <f>$G110*Z110</f>
        <v>0</v>
      </c>
      <c r="AB110" s="336"/>
      <c r="AC110" s="257">
        <f>$G110*AB110</f>
        <v>0</v>
      </c>
      <c r="AD110" s="281"/>
      <c r="AE110" s="257">
        <f>$G110*AD110</f>
        <v>0</v>
      </c>
      <c r="AF110" s="336"/>
      <c r="AG110" s="257">
        <f>$G110*AF110</f>
        <v>0</v>
      </c>
      <c r="AH110" s="336">
        <v>1</v>
      </c>
      <c r="AI110" s="257">
        <f>$G110*AH110</f>
        <v>15365.97</v>
      </c>
      <c r="AJ110" s="336"/>
      <c r="AK110" s="257">
        <f>$G110*AJ110</f>
        <v>0</v>
      </c>
      <c r="AL110" s="336"/>
      <c r="AM110" s="257">
        <f>$G110*AL110</f>
        <v>0</v>
      </c>
      <c r="AN110" s="336"/>
      <c r="AO110" s="261">
        <f>$G110*AN110</f>
        <v>0</v>
      </c>
      <c r="AP110" s="426"/>
      <c r="AQ110" s="406">
        <f>$G110*AP110</f>
        <v>0</v>
      </c>
      <c r="AR110" s="426"/>
      <c r="AS110" s="406">
        <f>$G110*AR110</f>
        <v>0</v>
      </c>
      <c r="AT110" s="426"/>
      <c r="AU110" s="406">
        <f>$G110*AT110</f>
        <v>0</v>
      </c>
      <c r="AV110" s="426"/>
      <c r="AW110" s="406">
        <f>$G110*AV110</f>
        <v>0</v>
      </c>
      <c r="AX110" s="426"/>
      <c r="AY110" s="406">
        <f>$G110*AX110</f>
        <v>0</v>
      </c>
      <c r="AZ110" s="426"/>
      <c r="BA110" s="406">
        <f>$G110*AZ110</f>
        <v>0</v>
      </c>
      <c r="BB110" s="426"/>
      <c r="BC110" s="406">
        <f>$G110*BB110</f>
        <v>0</v>
      </c>
      <c r="BD110" s="426"/>
      <c r="BE110" s="406">
        <f>$G110*BD110</f>
        <v>0</v>
      </c>
      <c r="BF110" s="426"/>
      <c r="BG110" s="406">
        <f>$G110*BF110</f>
        <v>0</v>
      </c>
      <c r="BH110" s="426"/>
      <c r="BI110" s="406">
        <f>$G110*BH110</f>
        <v>0</v>
      </c>
      <c r="BJ110" s="426"/>
      <c r="BK110" s="406">
        <f>$G110*BJ110</f>
        <v>0</v>
      </c>
      <c r="BL110" s="426"/>
      <c r="BM110" s="406">
        <f>$G110*BL110</f>
        <v>0</v>
      </c>
      <c r="BN110" s="426"/>
      <c r="BO110" s="406">
        <f>$G110*BN110</f>
        <v>0</v>
      </c>
      <c r="BP110" s="426"/>
      <c r="BQ110" s="406">
        <f>$G110*BP110</f>
        <v>0</v>
      </c>
      <c r="BR110" s="390"/>
      <c r="BS110" s="391">
        <f>$G110*BR110</f>
        <v>0</v>
      </c>
      <c r="BT110" s="380">
        <f t="shared" si="146"/>
        <v>0</v>
      </c>
      <c r="BU110" s="336">
        <f>Q110+BR110</f>
        <v>1</v>
      </c>
      <c r="BV110" s="257">
        <f>$G110*BU110</f>
        <v>15365.97</v>
      </c>
      <c r="BW110" s="337">
        <f t="shared" si="147"/>
        <v>1</v>
      </c>
      <c r="BX110" s="336">
        <f>F110-BU110</f>
        <v>0</v>
      </c>
      <c r="BY110" s="257">
        <f t="shared" si="144"/>
        <v>0</v>
      </c>
    </row>
    <row r="111" spans="2:80" s="339" customFormat="1" ht="60" outlineLevel="3" x14ac:dyDescent="0.2">
      <c r="B111" s="330"/>
      <c r="C111" s="331"/>
      <c r="D111" s="332" t="s">
        <v>197</v>
      </c>
      <c r="E111" s="333" t="s">
        <v>79</v>
      </c>
      <c r="F111" s="334">
        <v>1</v>
      </c>
      <c r="G111" s="335">
        <v>555.52</v>
      </c>
      <c r="H111" s="257">
        <f>F111*G111</f>
        <v>555.52</v>
      </c>
      <c r="I111" s="333"/>
      <c r="J111" s="334"/>
      <c r="K111" s="335"/>
      <c r="L111" s="257"/>
      <c r="M111" s="333" t="s">
        <v>79</v>
      </c>
      <c r="N111" s="334">
        <v>1</v>
      </c>
      <c r="O111" s="335">
        <v>555.52</v>
      </c>
      <c r="P111" s="257">
        <f t="shared" si="143"/>
        <v>555.52</v>
      </c>
      <c r="Q111" s="454">
        <f>+T111+V111+X111+Z111+AB111+AD111+AF111+AH111+AJ111+AL111+AN111+AP111</f>
        <v>1</v>
      </c>
      <c r="R111" s="261">
        <f>G111*Q111</f>
        <v>555.52</v>
      </c>
      <c r="S111" s="337">
        <f t="shared" si="145"/>
        <v>1</v>
      </c>
      <c r="T111" s="338"/>
      <c r="U111" s="257">
        <f>$G111*T111</f>
        <v>0</v>
      </c>
      <c r="V111" s="336"/>
      <c r="W111" s="257">
        <f>$G111*V111</f>
        <v>0</v>
      </c>
      <c r="X111" s="336"/>
      <c r="Y111" s="257">
        <f>$G111*X111</f>
        <v>0</v>
      </c>
      <c r="Z111" s="336"/>
      <c r="AA111" s="257">
        <f>$G111*Z111</f>
        <v>0</v>
      </c>
      <c r="AB111" s="336"/>
      <c r="AC111" s="257">
        <f>$G111*AB111</f>
        <v>0</v>
      </c>
      <c r="AD111" s="281"/>
      <c r="AE111" s="257">
        <f>$G111*AD111</f>
        <v>0</v>
      </c>
      <c r="AF111" s="336"/>
      <c r="AG111" s="257">
        <f>$G111*AF111</f>
        <v>0</v>
      </c>
      <c r="AH111" s="336">
        <v>1</v>
      </c>
      <c r="AI111" s="257">
        <f>$G111*AH111</f>
        <v>555.52</v>
      </c>
      <c r="AJ111" s="336"/>
      <c r="AK111" s="257">
        <f>$G111*AJ111</f>
        <v>0</v>
      </c>
      <c r="AL111" s="336"/>
      <c r="AM111" s="257">
        <f>$G111*AL111</f>
        <v>0</v>
      </c>
      <c r="AN111" s="336"/>
      <c r="AO111" s="261">
        <f>$G111*AN111</f>
        <v>0</v>
      </c>
      <c r="AP111" s="426"/>
      <c r="AQ111" s="406">
        <f>$G111*AP111</f>
        <v>0</v>
      </c>
      <c r="AR111" s="426"/>
      <c r="AS111" s="406">
        <f>$G111*AR111</f>
        <v>0</v>
      </c>
      <c r="AT111" s="426"/>
      <c r="AU111" s="406">
        <f>$G111*AT111</f>
        <v>0</v>
      </c>
      <c r="AV111" s="426"/>
      <c r="AW111" s="406">
        <f>$G111*AV111</f>
        <v>0</v>
      </c>
      <c r="AX111" s="426"/>
      <c r="AY111" s="406">
        <f>$G111*AX111</f>
        <v>0</v>
      </c>
      <c r="AZ111" s="426"/>
      <c r="BA111" s="406">
        <f>$G111*AZ111</f>
        <v>0</v>
      </c>
      <c r="BB111" s="426"/>
      <c r="BC111" s="406">
        <f>$G111*BB111</f>
        <v>0</v>
      </c>
      <c r="BD111" s="426"/>
      <c r="BE111" s="406">
        <f>$G111*BD111</f>
        <v>0</v>
      </c>
      <c r="BF111" s="426"/>
      <c r="BG111" s="406">
        <f>$G111*BF111</f>
        <v>0</v>
      </c>
      <c r="BH111" s="426"/>
      <c r="BI111" s="406">
        <f>$G111*BH111</f>
        <v>0</v>
      </c>
      <c r="BJ111" s="426"/>
      <c r="BK111" s="406">
        <f>$G111*BJ111</f>
        <v>0</v>
      </c>
      <c r="BL111" s="426"/>
      <c r="BM111" s="406">
        <f>$G111*BL111</f>
        <v>0</v>
      </c>
      <c r="BN111" s="426"/>
      <c r="BO111" s="406">
        <f>$G111*BN111</f>
        <v>0</v>
      </c>
      <c r="BP111" s="426"/>
      <c r="BQ111" s="406">
        <f>$G111*BP111</f>
        <v>0</v>
      </c>
      <c r="BR111" s="390"/>
      <c r="BS111" s="391">
        <f>$G111*BR111</f>
        <v>0</v>
      </c>
      <c r="BT111" s="380">
        <f t="shared" si="146"/>
        <v>0</v>
      </c>
      <c r="BU111" s="336">
        <f>Q111+BR111</f>
        <v>1</v>
      </c>
      <c r="BV111" s="257">
        <f>$G111*BU111</f>
        <v>555.52</v>
      </c>
      <c r="BW111" s="337">
        <f t="shared" si="147"/>
        <v>1</v>
      </c>
      <c r="BX111" s="336">
        <f>F111-BU111</f>
        <v>0</v>
      </c>
      <c r="BY111" s="257">
        <f t="shared" si="144"/>
        <v>0</v>
      </c>
    </row>
    <row r="112" spans="2:80" s="354" customFormat="1" ht="15" customHeight="1" outlineLevel="2" x14ac:dyDescent="0.25">
      <c r="B112" s="1133" t="s">
        <v>256</v>
      </c>
      <c r="C112" s="1134"/>
      <c r="D112" s="345" t="s">
        <v>220</v>
      </c>
      <c r="E112" s="346"/>
      <c r="F112" s="347"/>
      <c r="G112" s="348"/>
      <c r="H112" s="349">
        <f>SUM(H113:H126)</f>
        <v>1788631.6199999996</v>
      </c>
      <c r="I112" s="346"/>
      <c r="J112" s="347"/>
      <c r="K112" s="348"/>
      <c r="L112" s="349">
        <f>SUM(L113:L126)</f>
        <v>0</v>
      </c>
      <c r="M112" s="346"/>
      <c r="N112" s="347"/>
      <c r="O112" s="348"/>
      <c r="P112" s="349">
        <f>SUM(P113:P126)</f>
        <v>1788631.6199999996</v>
      </c>
      <c r="Q112" s="350"/>
      <c r="R112" s="350">
        <f>SUM(R113:R126)</f>
        <v>708943.21900000004</v>
      </c>
      <c r="S112" s="351">
        <f t="shared" si="145"/>
        <v>0.39636066536719294</v>
      </c>
      <c r="T112" s="352"/>
      <c r="U112" s="350">
        <f>SUM(U113:U126)</f>
        <v>0</v>
      </c>
      <c r="V112" s="353"/>
      <c r="W112" s="350">
        <f>SUM(W113:W126)</f>
        <v>0</v>
      </c>
      <c r="X112" s="353"/>
      <c r="Y112" s="350">
        <f>SUM(Y113:Y126)</f>
        <v>0</v>
      </c>
      <c r="Z112" s="353"/>
      <c r="AA112" s="350">
        <f>SUM(AA113:AA126)</f>
        <v>0</v>
      </c>
      <c r="AB112" s="353"/>
      <c r="AC112" s="350">
        <f>SUM(AC113:AC126)</f>
        <v>0</v>
      </c>
      <c r="AD112" s="352"/>
      <c r="AE112" s="350">
        <f>SUM(AE113:AE126)</f>
        <v>0</v>
      </c>
      <c r="AF112" s="353"/>
      <c r="AG112" s="350">
        <f>SUM(AG113:AG126)</f>
        <v>0</v>
      </c>
      <c r="AH112" s="353"/>
      <c r="AI112" s="350">
        <f>SUM(AI113:AI126)</f>
        <v>0</v>
      </c>
      <c r="AJ112" s="353"/>
      <c r="AK112" s="350">
        <f>SUM(AK113:AK126)</f>
        <v>0</v>
      </c>
      <c r="AL112" s="353"/>
      <c r="AM112" s="350">
        <f>SUM(AM113:AM126)</f>
        <v>0</v>
      </c>
      <c r="AN112" s="353"/>
      <c r="AO112" s="350">
        <f>SUM(AO113:AO126)</f>
        <v>0</v>
      </c>
      <c r="AP112" s="425"/>
      <c r="AQ112" s="350">
        <f>SUM(AQ113:AQ126)</f>
        <v>0</v>
      </c>
      <c r="AR112" s="425"/>
      <c r="AS112" s="350">
        <f>SUM(AS113:AS126)</f>
        <v>0</v>
      </c>
      <c r="AT112" s="425"/>
      <c r="AU112" s="350">
        <f>SUM(AU113:AU126)</f>
        <v>0</v>
      </c>
      <c r="AV112" s="425"/>
      <c r="AW112" s="350">
        <f>SUM(AW113:AW126)</f>
        <v>0</v>
      </c>
      <c r="AX112" s="425"/>
      <c r="AY112" s="350">
        <f>SUM(AY113:AY126)</f>
        <v>108096.7475</v>
      </c>
      <c r="AZ112" s="425"/>
      <c r="BA112" s="350">
        <f>SUM(BA113:BA126)</f>
        <v>216193.495</v>
      </c>
      <c r="BB112" s="425"/>
      <c r="BC112" s="350">
        <f>SUM(BC113:BC126)</f>
        <v>0</v>
      </c>
      <c r="BD112" s="425"/>
      <c r="BE112" s="350">
        <f>SUM(BE113:BE126)</f>
        <v>125986.61549999999</v>
      </c>
      <c r="BF112" s="425"/>
      <c r="BG112" s="350">
        <f>SUM(BG113:BG126)</f>
        <v>134884.2585</v>
      </c>
      <c r="BH112" s="425"/>
      <c r="BI112" s="350">
        <f>SUM(BI113:BI126)</f>
        <v>123782.10249999999</v>
      </c>
      <c r="BJ112" s="425"/>
      <c r="BK112" s="350">
        <f>SUM(BK113:BK126)</f>
        <v>0</v>
      </c>
      <c r="BL112" s="425"/>
      <c r="BM112" s="350">
        <f>SUM(BM113:BM126)</f>
        <v>0</v>
      </c>
      <c r="BN112" s="425"/>
      <c r="BO112" s="350">
        <f>SUM(BO113:BO126)</f>
        <v>0</v>
      </c>
      <c r="BP112" s="425"/>
      <c r="BQ112" s="350">
        <f>SUM(BQ113:BQ126)</f>
        <v>0</v>
      </c>
      <c r="BR112" s="388"/>
      <c r="BS112" s="389">
        <f>SUM(BS113:BS126)</f>
        <v>0</v>
      </c>
      <c r="BT112" s="379">
        <f t="shared" si="146"/>
        <v>0</v>
      </c>
      <c r="BU112" s="353"/>
      <c r="BV112" s="350">
        <f>SUM(BV113:BV126)</f>
        <v>708943.21900000004</v>
      </c>
      <c r="BW112" s="351">
        <f t="shared" si="147"/>
        <v>0.39636066536719294</v>
      </c>
      <c r="BX112" s="353"/>
      <c r="BY112" s="350">
        <f>SUM(BY113:BY126)</f>
        <v>1079688.4009999998</v>
      </c>
      <c r="CB112" s="355"/>
    </row>
    <row r="113" spans="2:77" s="339" customFormat="1" ht="120" outlineLevel="3" x14ac:dyDescent="0.2">
      <c r="B113" s="330"/>
      <c r="C113" s="331"/>
      <c r="D113" s="332" t="s">
        <v>198</v>
      </c>
      <c r="E113" s="333" t="s">
        <v>79</v>
      </c>
      <c r="F113" s="334">
        <v>1</v>
      </c>
      <c r="G113" s="335">
        <v>113786.05</v>
      </c>
      <c r="H113" s="257">
        <f>F113*G113</f>
        <v>113786.05</v>
      </c>
      <c r="I113" s="333"/>
      <c r="J113" s="334"/>
      <c r="K113" s="335"/>
      <c r="L113" s="257"/>
      <c r="M113" s="333" t="s">
        <v>79</v>
      </c>
      <c r="N113" s="334">
        <v>1</v>
      </c>
      <c r="O113" s="335">
        <v>113786.05</v>
      </c>
      <c r="P113" s="257">
        <f>N113*O113</f>
        <v>113786.05</v>
      </c>
      <c r="Q113" s="336">
        <f t="shared" ref="Q113:Q126" si="148">+T113+V113+X113+Z113+AB113+AD113+AF113+AH113+AJ113+AL113+AN113+AP113+AR113+AT113+AV113+AX113+AZ113+BB113+BD113+BF113+BH113+BJ113+BL113+BN113+BP113</f>
        <v>0.95</v>
      </c>
      <c r="R113" s="261">
        <f>$G113*Q113</f>
        <v>108096.7475</v>
      </c>
      <c r="S113" s="337">
        <f t="shared" si="145"/>
        <v>0.95</v>
      </c>
      <c r="T113" s="338"/>
      <c r="U113" s="257">
        <f>$G113*T113</f>
        <v>0</v>
      </c>
      <c r="V113" s="336"/>
      <c r="W113" s="257">
        <f>$G113*V113</f>
        <v>0</v>
      </c>
      <c r="X113" s="336"/>
      <c r="Y113" s="257">
        <f t="shared" ref="Y113:Y126" si="149">$G113*X113</f>
        <v>0</v>
      </c>
      <c r="Z113" s="336"/>
      <c r="AA113" s="257">
        <f t="shared" ref="AA113:AA126" si="150">$G113*Z113</f>
        <v>0</v>
      </c>
      <c r="AB113" s="336"/>
      <c r="AC113" s="257">
        <f t="shared" ref="AC113:AC126" si="151">$G113*AB113</f>
        <v>0</v>
      </c>
      <c r="AD113" s="281"/>
      <c r="AE113" s="257">
        <f>$G113*AD113</f>
        <v>0</v>
      </c>
      <c r="AF113" s="336"/>
      <c r="AG113" s="257">
        <f>$G113*AF113</f>
        <v>0</v>
      </c>
      <c r="AH113" s="336"/>
      <c r="AI113" s="257">
        <f>$G113*AH113</f>
        <v>0</v>
      </c>
      <c r="AJ113" s="336"/>
      <c r="AK113" s="257">
        <f>$G113*AJ113</f>
        <v>0</v>
      </c>
      <c r="AL113" s="336"/>
      <c r="AM113" s="257">
        <f>$G113*AL113</f>
        <v>0</v>
      </c>
      <c r="AN113" s="336"/>
      <c r="AO113" s="261">
        <f t="shared" ref="AO113:AO126" si="152">$G113*AN113</f>
        <v>0</v>
      </c>
      <c r="AP113" s="426"/>
      <c r="AQ113" s="406">
        <f t="shared" ref="AQ113:AQ126" si="153">$G113*AP113</f>
        <v>0</v>
      </c>
      <c r="AR113" s="426"/>
      <c r="AS113" s="406">
        <f t="shared" ref="AS113:AS126" si="154">$G113*AR113</f>
        <v>0</v>
      </c>
      <c r="AT113" s="426"/>
      <c r="AU113" s="406">
        <f t="shared" ref="AU113:AU126" si="155">$G113*AT113</f>
        <v>0</v>
      </c>
      <c r="AV113" s="426"/>
      <c r="AW113" s="406">
        <f t="shared" ref="AW113:AW126" si="156">$G113*AV113</f>
        <v>0</v>
      </c>
      <c r="AX113" s="426">
        <v>0.95</v>
      </c>
      <c r="AY113" s="406">
        <f t="shared" ref="AY113:AY126" si="157">$G113*AX113</f>
        <v>108096.7475</v>
      </c>
      <c r="AZ113" s="426"/>
      <c r="BA113" s="406">
        <f t="shared" ref="BA113:BA126" si="158">$G113*AZ113</f>
        <v>0</v>
      </c>
      <c r="BB113" s="426"/>
      <c r="BC113" s="406">
        <f t="shared" ref="BC113:BC126" si="159">$G113*BB113</f>
        <v>0</v>
      </c>
      <c r="BD113" s="426"/>
      <c r="BE113" s="406">
        <f t="shared" ref="BE113:BE126" si="160">$G113*BD113</f>
        <v>0</v>
      </c>
      <c r="BF113" s="426"/>
      <c r="BG113" s="406">
        <f t="shared" ref="BG113:BG126" si="161">$G113*BF113</f>
        <v>0</v>
      </c>
      <c r="BH113" s="426"/>
      <c r="BI113" s="406">
        <f t="shared" ref="BI113:BI126" si="162">$G113*BH113</f>
        <v>0</v>
      </c>
      <c r="BJ113" s="426"/>
      <c r="BK113" s="406">
        <f t="shared" ref="BK113:BK126" si="163">$G113*BJ113</f>
        <v>0</v>
      </c>
      <c r="BL113" s="426"/>
      <c r="BM113" s="406">
        <f t="shared" ref="BM113:BM126" si="164">$G113*BL113</f>
        <v>0</v>
      </c>
      <c r="BN113" s="426"/>
      <c r="BO113" s="406">
        <f t="shared" ref="BO113:BO126" si="165">$G113*BN113</f>
        <v>0</v>
      </c>
      <c r="BP113" s="426"/>
      <c r="BQ113" s="406">
        <f t="shared" ref="BQ113:BQ126" si="166">$G113*BP113</f>
        <v>0</v>
      </c>
      <c r="BR113" s="390"/>
      <c r="BS113" s="391">
        <f t="shared" ref="BS113:BS126" si="167">$G113*BR113</f>
        <v>0</v>
      </c>
      <c r="BT113" s="380">
        <f t="shared" si="146"/>
        <v>0</v>
      </c>
      <c r="BU113" s="336">
        <f t="shared" ref="BU113:BU126" si="168">Q113+BR113</f>
        <v>0.95</v>
      </c>
      <c r="BV113" s="257">
        <f t="shared" ref="BV113:BV126" si="169">$G113*BU113</f>
        <v>108096.7475</v>
      </c>
      <c r="BW113" s="337">
        <f t="shared" si="147"/>
        <v>0.95</v>
      </c>
      <c r="BX113" s="336">
        <f t="shared" ref="BX113:BX126" si="170">F113-BU113</f>
        <v>5.0000000000000044E-2</v>
      </c>
      <c r="BY113" s="257">
        <f t="shared" ref="BY113:BY126" si="171">$G113*BX113</f>
        <v>5689.3025000000052</v>
      </c>
    </row>
    <row r="114" spans="2:77" s="339" customFormat="1" ht="81" customHeight="1" outlineLevel="3" x14ac:dyDescent="0.2">
      <c r="B114" s="330"/>
      <c r="C114" s="331"/>
      <c r="D114" s="332" t="s">
        <v>199</v>
      </c>
      <c r="E114" s="333" t="s">
        <v>79</v>
      </c>
      <c r="F114" s="334">
        <v>1</v>
      </c>
      <c r="G114" s="335">
        <v>113786.05</v>
      </c>
      <c r="H114" s="257">
        <f>F114*G114</f>
        <v>113786.05</v>
      </c>
      <c r="I114" s="333"/>
      <c r="J114" s="334"/>
      <c r="K114" s="335"/>
      <c r="L114" s="257"/>
      <c r="M114" s="333" t="s">
        <v>79</v>
      </c>
      <c r="N114" s="334">
        <v>1</v>
      </c>
      <c r="O114" s="335">
        <v>113786.05</v>
      </c>
      <c r="P114" s="257">
        <f t="shared" ref="P114:P126" si="172">N114*O114</f>
        <v>113786.05</v>
      </c>
      <c r="Q114" s="336">
        <f t="shared" si="148"/>
        <v>0.95</v>
      </c>
      <c r="R114" s="261">
        <f t="shared" ref="R114:R126" si="173">$G114*Q114</f>
        <v>108096.7475</v>
      </c>
      <c r="S114" s="337">
        <f t="shared" si="145"/>
        <v>0.95</v>
      </c>
      <c r="T114" s="338"/>
      <c r="U114" s="257">
        <f t="shared" ref="U114:W126" si="174">$G114*T114</f>
        <v>0</v>
      </c>
      <c r="V114" s="336"/>
      <c r="W114" s="257">
        <f t="shared" si="174"/>
        <v>0</v>
      </c>
      <c r="X114" s="336"/>
      <c r="Y114" s="257">
        <f t="shared" si="149"/>
        <v>0</v>
      </c>
      <c r="Z114" s="336"/>
      <c r="AA114" s="257">
        <f t="shared" si="150"/>
        <v>0</v>
      </c>
      <c r="AB114" s="336"/>
      <c r="AC114" s="257">
        <f t="shared" si="151"/>
        <v>0</v>
      </c>
      <c r="AD114" s="281"/>
      <c r="AE114" s="257">
        <f t="shared" ref="AE114:AE126" si="175">$G114*AD114</f>
        <v>0</v>
      </c>
      <c r="AF114" s="336"/>
      <c r="AG114" s="257">
        <f t="shared" ref="AG114:AG126" si="176">$G114*AF114</f>
        <v>0</v>
      </c>
      <c r="AH114" s="336"/>
      <c r="AI114" s="257">
        <f t="shared" ref="AI114:AI126" si="177">$G114*AH114</f>
        <v>0</v>
      </c>
      <c r="AJ114" s="336"/>
      <c r="AK114" s="257">
        <f t="shared" ref="AK114:AK126" si="178">$G114*AJ114</f>
        <v>0</v>
      </c>
      <c r="AL114" s="336"/>
      <c r="AM114" s="257">
        <f t="shared" ref="AM114:AM126" si="179">$G114*AL114</f>
        <v>0</v>
      </c>
      <c r="AN114" s="336"/>
      <c r="AO114" s="261">
        <f t="shared" si="152"/>
        <v>0</v>
      </c>
      <c r="AP114" s="426"/>
      <c r="AQ114" s="406">
        <f t="shared" si="153"/>
        <v>0</v>
      </c>
      <c r="AR114" s="426"/>
      <c r="AS114" s="406">
        <f t="shared" si="154"/>
        <v>0</v>
      </c>
      <c r="AT114" s="426"/>
      <c r="AU114" s="406">
        <f t="shared" si="155"/>
        <v>0</v>
      </c>
      <c r="AV114" s="426"/>
      <c r="AW114" s="406">
        <f t="shared" si="156"/>
        <v>0</v>
      </c>
      <c r="AX114" s="426"/>
      <c r="AY114" s="406">
        <f t="shared" si="157"/>
        <v>0</v>
      </c>
      <c r="AZ114" s="426">
        <v>0.95</v>
      </c>
      <c r="BA114" s="406">
        <f t="shared" si="158"/>
        <v>108096.7475</v>
      </c>
      <c r="BB114" s="426"/>
      <c r="BC114" s="406">
        <f t="shared" si="159"/>
        <v>0</v>
      </c>
      <c r="BD114" s="426"/>
      <c r="BE114" s="406">
        <f t="shared" si="160"/>
        <v>0</v>
      </c>
      <c r="BF114" s="426"/>
      <c r="BG114" s="406">
        <f t="shared" si="161"/>
        <v>0</v>
      </c>
      <c r="BH114" s="426"/>
      <c r="BI114" s="406">
        <f t="shared" si="162"/>
        <v>0</v>
      </c>
      <c r="BJ114" s="426"/>
      <c r="BK114" s="406">
        <f t="shared" si="163"/>
        <v>0</v>
      </c>
      <c r="BL114" s="426"/>
      <c r="BM114" s="406">
        <f t="shared" si="164"/>
        <v>0</v>
      </c>
      <c r="BN114" s="426"/>
      <c r="BO114" s="406">
        <f t="shared" si="165"/>
        <v>0</v>
      </c>
      <c r="BP114" s="426"/>
      <c r="BQ114" s="406">
        <f t="shared" si="166"/>
        <v>0</v>
      </c>
      <c r="BR114" s="390"/>
      <c r="BS114" s="391">
        <f t="shared" si="167"/>
        <v>0</v>
      </c>
      <c r="BT114" s="380">
        <f t="shared" si="146"/>
        <v>0</v>
      </c>
      <c r="BU114" s="336">
        <f t="shared" si="168"/>
        <v>0.95</v>
      </c>
      <c r="BV114" s="257">
        <f t="shared" si="169"/>
        <v>108096.7475</v>
      </c>
      <c r="BW114" s="337">
        <f t="shared" si="147"/>
        <v>0.95</v>
      </c>
      <c r="BX114" s="336">
        <f t="shared" si="170"/>
        <v>5.0000000000000044E-2</v>
      </c>
      <c r="BY114" s="257">
        <f t="shared" si="171"/>
        <v>5689.3025000000052</v>
      </c>
    </row>
    <row r="115" spans="2:77" s="339" customFormat="1" ht="120" outlineLevel="3" x14ac:dyDescent="0.2">
      <c r="B115" s="330"/>
      <c r="C115" s="331"/>
      <c r="D115" s="332" t="s">
        <v>200</v>
      </c>
      <c r="E115" s="333" t="s">
        <v>79</v>
      </c>
      <c r="F115" s="334">
        <v>1</v>
      </c>
      <c r="G115" s="335">
        <v>113786.05</v>
      </c>
      <c r="H115" s="257">
        <f>F115*G115</f>
        <v>113786.05</v>
      </c>
      <c r="I115" s="333"/>
      <c r="J115" s="334"/>
      <c r="K115" s="335"/>
      <c r="L115" s="257"/>
      <c r="M115" s="333" t="s">
        <v>79</v>
      </c>
      <c r="N115" s="334">
        <v>1</v>
      </c>
      <c r="O115" s="335">
        <v>113786.05</v>
      </c>
      <c r="P115" s="257">
        <f t="shared" si="172"/>
        <v>113786.05</v>
      </c>
      <c r="Q115" s="336">
        <f t="shared" si="148"/>
        <v>0.95</v>
      </c>
      <c r="R115" s="261">
        <f t="shared" si="173"/>
        <v>108096.7475</v>
      </c>
      <c r="S115" s="337">
        <f t="shared" si="145"/>
        <v>0.95</v>
      </c>
      <c r="T115" s="338"/>
      <c r="U115" s="257">
        <f t="shared" si="174"/>
        <v>0</v>
      </c>
      <c r="V115" s="336"/>
      <c r="W115" s="257">
        <f t="shared" si="174"/>
        <v>0</v>
      </c>
      <c r="X115" s="336"/>
      <c r="Y115" s="257">
        <f t="shared" si="149"/>
        <v>0</v>
      </c>
      <c r="Z115" s="336"/>
      <c r="AA115" s="257">
        <f t="shared" si="150"/>
        <v>0</v>
      </c>
      <c r="AB115" s="336"/>
      <c r="AC115" s="257">
        <f t="shared" si="151"/>
        <v>0</v>
      </c>
      <c r="AD115" s="281"/>
      <c r="AE115" s="257">
        <f t="shared" si="175"/>
        <v>0</v>
      </c>
      <c r="AF115" s="336"/>
      <c r="AG115" s="257">
        <f t="shared" si="176"/>
        <v>0</v>
      </c>
      <c r="AH115" s="336"/>
      <c r="AI115" s="257">
        <f t="shared" si="177"/>
        <v>0</v>
      </c>
      <c r="AJ115" s="336"/>
      <c r="AK115" s="257">
        <f t="shared" si="178"/>
        <v>0</v>
      </c>
      <c r="AL115" s="336"/>
      <c r="AM115" s="257">
        <f t="shared" si="179"/>
        <v>0</v>
      </c>
      <c r="AN115" s="336"/>
      <c r="AO115" s="261">
        <f t="shared" si="152"/>
        <v>0</v>
      </c>
      <c r="AP115" s="426"/>
      <c r="AQ115" s="406">
        <f t="shared" si="153"/>
        <v>0</v>
      </c>
      <c r="AR115" s="426"/>
      <c r="AS115" s="406">
        <f t="shared" si="154"/>
        <v>0</v>
      </c>
      <c r="AT115" s="426"/>
      <c r="AU115" s="406">
        <f t="shared" si="155"/>
        <v>0</v>
      </c>
      <c r="AV115" s="426"/>
      <c r="AW115" s="406">
        <f t="shared" si="156"/>
        <v>0</v>
      </c>
      <c r="AX115" s="426"/>
      <c r="AY115" s="406">
        <f t="shared" si="157"/>
        <v>0</v>
      </c>
      <c r="AZ115" s="426">
        <v>0.95</v>
      </c>
      <c r="BA115" s="406">
        <f t="shared" si="158"/>
        <v>108096.7475</v>
      </c>
      <c r="BB115" s="426"/>
      <c r="BC115" s="406">
        <f t="shared" si="159"/>
        <v>0</v>
      </c>
      <c r="BD115" s="426"/>
      <c r="BE115" s="406">
        <f t="shared" si="160"/>
        <v>0</v>
      </c>
      <c r="BF115" s="426"/>
      <c r="BG115" s="406">
        <f t="shared" si="161"/>
        <v>0</v>
      </c>
      <c r="BH115" s="426"/>
      <c r="BI115" s="406">
        <f t="shared" si="162"/>
        <v>0</v>
      </c>
      <c r="BJ115" s="426"/>
      <c r="BK115" s="406">
        <f t="shared" si="163"/>
        <v>0</v>
      </c>
      <c r="BL115" s="426"/>
      <c r="BM115" s="406">
        <f t="shared" si="164"/>
        <v>0</v>
      </c>
      <c r="BN115" s="426"/>
      <c r="BO115" s="406">
        <f t="shared" si="165"/>
        <v>0</v>
      </c>
      <c r="BP115" s="426"/>
      <c r="BQ115" s="406">
        <f t="shared" si="166"/>
        <v>0</v>
      </c>
      <c r="BR115" s="390"/>
      <c r="BS115" s="391">
        <f t="shared" si="167"/>
        <v>0</v>
      </c>
      <c r="BT115" s="380">
        <f t="shared" si="146"/>
        <v>0</v>
      </c>
      <c r="BU115" s="336">
        <f t="shared" si="168"/>
        <v>0.95</v>
      </c>
      <c r="BV115" s="257">
        <f t="shared" si="169"/>
        <v>108096.7475</v>
      </c>
      <c r="BW115" s="337">
        <f t="shared" si="147"/>
        <v>0.95</v>
      </c>
      <c r="BX115" s="336">
        <f t="shared" si="170"/>
        <v>5.0000000000000044E-2</v>
      </c>
      <c r="BY115" s="257">
        <f t="shared" si="171"/>
        <v>5689.3025000000052</v>
      </c>
    </row>
    <row r="116" spans="2:77" s="339" customFormat="1" ht="120" outlineLevel="3" x14ac:dyDescent="0.2">
      <c r="B116" s="330"/>
      <c r="C116" s="331"/>
      <c r="D116" s="332" t="s">
        <v>201</v>
      </c>
      <c r="E116" s="333" t="s">
        <v>79</v>
      </c>
      <c r="F116" s="334">
        <v>1</v>
      </c>
      <c r="G116" s="335">
        <v>132617.49</v>
      </c>
      <c r="H116" s="257">
        <f>F116*G116</f>
        <v>132617.49</v>
      </c>
      <c r="I116" s="333"/>
      <c r="J116" s="334"/>
      <c r="K116" s="335"/>
      <c r="L116" s="257"/>
      <c r="M116" s="333" t="s">
        <v>79</v>
      </c>
      <c r="N116" s="334">
        <v>1</v>
      </c>
      <c r="O116" s="335">
        <v>132617.49</v>
      </c>
      <c r="P116" s="257">
        <f t="shared" si="172"/>
        <v>132617.49</v>
      </c>
      <c r="Q116" s="336">
        <f t="shared" si="148"/>
        <v>0.95</v>
      </c>
      <c r="R116" s="261">
        <f t="shared" si="173"/>
        <v>125986.61549999999</v>
      </c>
      <c r="S116" s="337">
        <f t="shared" si="145"/>
        <v>0.95</v>
      </c>
      <c r="T116" s="338"/>
      <c r="U116" s="257">
        <f t="shared" si="174"/>
        <v>0</v>
      </c>
      <c r="V116" s="336"/>
      <c r="W116" s="257">
        <f t="shared" si="174"/>
        <v>0</v>
      </c>
      <c r="X116" s="336"/>
      <c r="Y116" s="257">
        <f t="shared" si="149"/>
        <v>0</v>
      </c>
      <c r="Z116" s="336"/>
      <c r="AA116" s="257">
        <f t="shared" si="150"/>
        <v>0</v>
      </c>
      <c r="AB116" s="336"/>
      <c r="AC116" s="257">
        <f t="shared" si="151"/>
        <v>0</v>
      </c>
      <c r="AD116" s="281"/>
      <c r="AE116" s="257">
        <f t="shared" si="175"/>
        <v>0</v>
      </c>
      <c r="AF116" s="336"/>
      <c r="AG116" s="257">
        <f t="shared" si="176"/>
        <v>0</v>
      </c>
      <c r="AH116" s="336"/>
      <c r="AI116" s="257">
        <f t="shared" si="177"/>
        <v>0</v>
      </c>
      <c r="AJ116" s="336"/>
      <c r="AK116" s="257">
        <f t="shared" si="178"/>
        <v>0</v>
      </c>
      <c r="AL116" s="336"/>
      <c r="AM116" s="257">
        <f t="shared" si="179"/>
        <v>0</v>
      </c>
      <c r="AN116" s="336"/>
      <c r="AO116" s="261">
        <f t="shared" si="152"/>
        <v>0</v>
      </c>
      <c r="AP116" s="426"/>
      <c r="AQ116" s="406">
        <f t="shared" si="153"/>
        <v>0</v>
      </c>
      <c r="AR116" s="426"/>
      <c r="AS116" s="406">
        <f t="shared" si="154"/>
        <v>0</v>
      </c>
      <c r="AT116" s="426"/>
      <c r="AU116" s="406">
        <f t="shared" si="155"/>
        <v>0</v>
      </c>
      <c r="AV116" s="426"/>
      <c r="AW116" s="406">
        <f t="shared" si="156"/>
        <v>0</v>
      </c>
      <c r="AX116" s="426"/>
      <c r="AY116" s="406">
        <f t="shared" si="157"/>
        <v>0</v>
      </c>
      <c r="AZ116" s="426"/>
      <c r="BA116" s="406">
        <f t="shared" si="158"/>
        <v>0</v>
      </c>
      <c r="BB116" s="426"/>
      <c r="BC116" s="406">
        <f t="shared" si="159"/>
        <v>0</v>
      </c>
      <c r="BD116" s="426">
        <v>0.95</v>
      </c>
      <c r="BE116" s="406">
        <f t="shared" si="160"/>
        <v>125986.61549999999</v>
      </c>
      <c r="BF116" s="426"/>
      <c r="BG116" s="406">
        <f t="shared" si="161"/>
        <v>0</v>
      </c>
      <c r="BH116" s="426"/>
      <c r="BI116" s="406">
        <f t="shared" si="162"/>
        <v>0</v>
      </c>
      <c r="BJ116" s="426"/>
      <c r="BK116" s="406">
        <f t="shared" si="163"/>
        <v>0</v>
      </c>
      <c r="BL116" s="426"/>
      <c r="BM116" s="406">
        <f t="shared" si="164"/>
        <v>0</v>
      </c>
      <c r="BN116" s="426"/>
      <c r="BO116" s="406">
        <f t="shared" si="165"/>
        <v>0</v>
      </c>
      <c r="BP116" s="426"/>
      <c r="BQ116" s="406">
        <f t="shared" si="166"/>
        <v>0</v>
      </c>
      <c r="BR116" s="390"/>
      <c r="BS116" s="391">
        <f t="shared" si="167"/>
        <v>0</v>
      </c>
      <c r="BT116" s="380">
        <f t="shared" si="146"/>
        <v>0</v>
      </c>
      <c r="BU116" s="336">
        <f t="shared" si="168"/>
        <v>0.95</v>
      </c>
      <c r="BV116" s="257">
        <f t="shared" si="169"/>
        <v>125986.61549999999</v>
      </c>
      <c r="BW116" s="337">
        <f t="shared" si="147"/>
        <v>0.95</v>
      </c>
      <c r="BX116" s="336">
        <f t="shared" si="170"/>
        <v>5.0000000000000044E-2</v>
      </c>
      <c r="BY116" s="257">
        <f t="shared" si="171"/>
        <v>6630.8745000000054</v>
      </c>
    </row>
    <row r="117" spans="2:77" s="339" customFormat="1" ht="120" outlineLevel="3" x14ac:dyDescent="0.2">
      <c r="B117" s="330"/>
      <c r="C117" s="331"/>
      <c r="D117" s="332" t="s">
        <v>202</v>
      </c>
      <c r="E117" s="333" t="s">
        <v>79</v>
      </c>
      <c r="F117" s="334">
        <v>1</v>
      </c>
      <c r="G117" s="335">
        <v>141983.43</v>
      </c>
      <c r="H117" s="257">
        <f t="shared" ref="H117:H122" si="180">F117*G117</f>
        <v>141983.43</v>
      </c>
      <c r="I117" s="333"/>
      <c r="J117" s="334"/>
      <c r="K117" s="335"/>
      <c r="L117" s="257"/>
      <c r="M117" s="333" t="s">
        <v>79</v>
      </c>
      <c r="N117" s="334">
        <v>1</v>
      </c>
      <c r="O117" s="335">
        <v>141983.43</v>
      </c>
      <c r="P117" s="257">
        <f t="shared" si="172"/>
        <v>141983.43</v>
      </c>
      <c r="Q117" s="336">
        <f t="shared" si="148"/>
        <v>0.95</v>
      </c>
      <c r="R117" s="261">
        <f t="shared" si="173"/>
        <v>134884.2585</v>
      </c>
      <c r="S117" s="337">
        <f t="shared" si="145"/>
        <v>0.95000000000000007</v>
      </c>
      <c r="T117" s="338"/>
      <c r="U117" s="257">
        <f t="shared" si="174"/>
        <v>0</v>
      </c>
      <c r="V117" s="336"/>
      <c r="W117" s="257">
        <f t="shared" si="174"/>
        <v>0</v>
      </c>
      <c r="X117" s="336"/>
      <c r="Y117" s="257">
        <f t="shared" si="149"/>
        <v>0</v>
      </c>
      <c r="Z117" s="336"/>
      <c r="AA117" s="257">
        <f t="shared" si="150"/>
        <v>0</v>
      </c>
      <c r="AB117" s="336"/>
      <c r="AC117" s="257">
        <f t="shared" si="151"/>
        <v>0</v>
      </c>
      <c r="AD117" s="281"/>
      <c r="AE117" s="257">
        <f t="shared" si="175"/>
        <v>0</v>
      </c>
      <c r="AF117" s="336"/>
      <c r="AG117" s="257">
        <f t="shared" si="176"/>
        <v>0</v>
      </c>
      <c r="AH117" s="336"/>
      <c r="AI117" s="257">
        <f t="shared" si="177"/>
        <v>0</v>
      </c>
      <c r="AJ117" s="336"/>
      <c r="AK117" s="257">
        <f t="shared" si="178"/>
        <v>0</v>
      </c>
      <c r="AL117" s="336"/>
      <c r="AM117" s="257">
        <f t="shared" si="179"/>
        <v>0</v>
      </c>
      <c r="AN117" s="336"/>
      <c r="AO117" s="261">
        <f t="shared" si="152"/>
        <v>0</v>
      </c>
      <c r="AP117" s="426"/>
      <c r="AQ117" s="406">
        <f t="shared" si="153"/>
        <v>0</v>
      </c>
      <c r="AR117" s="426"/>
      <c r="AS117" s="406">
        <f t="shared" si="154"/>
        <v>0</v>
      </c>
      <c r="AT117" s="426"/>
      <c r="AU117" s="406">
        <f t="shared" si="155"/>
        <v>0</v>
      </c>
      <c r="AV117" s="426"/>
      <c r="AW117" s="406">
        <f t="shared" si="156"/>
        <v>0</v>
      </c>
      <c r="AX117" s="426"/>
      <c r="AY117" s="406">
        <f t="shared" si="157"/>
        <v>0</v>
      </c>
      <c r="AZ117" s="426"/>
      <c r="BA117" s="406">
        <f t="shared" si="158"/>
        <v>0</v>
      </c>
      <c r="BB117" s="426"/>
      <c r="BC117" s="406">
        <f t="shared" si="159"/>
        <v>0</v>
      </c>
      <c r="BD117" s="426"/>
      <c r="BE117" s="406">
        <f t="shared" si="160"/>
        <v>0</v>
      </c>
      <c r="BF117" s="426">
        <v>0.95</v>
      </c>
      <c r="BG117" s="406">
        <f t="shared" si="161"/>
        <v>134884.2585</v>
      </c>
      <c r="BH117" s="426"/>
      <c r="BI117" s="406">
        <f t="shared" si="162"/>
        <v>0</v>
      </c>
      <c r="BJ117" s="426"/>
      <c r="BK117" s="406">
        <f t="shared" si="163"/>
        <v>0</v>
      </c>
      <c r="BL117" s="426"/>
      <c r="BM117" s="406">
        <f t="shared" si="164"/>
        <v>0</v>
      </c>
      <c r="BN117" s="426"/>
      <c r="BO117" s="406">
        <f t="shared" si="165"/>
        <v>0</v>
      </c>
      <c r="BP117" s="426"/>
      <c r="BQ117" s="406">
        <f t="shared" si="166"/>
        <v>0</v>
      </c>
      <c r="BR117" s="390"/>
      <c r="BS117" s="391">
        <f t="shared" si="167"/>
        <v>0</v>
      </c>
      <c r="BT117" s="380">
        <f t="shared" si="146"/>
        <v>0</v>
      </c>
      <c r="BU117" s="336">
        <f t="shared" si="168"/>
        <v>0.95</v>
      </c>
      <c r="BV117" s="257">
        <f t="shared" si="169"/>
        <v>134884.2585</v>
      </c>
      <c r="BW117" s="337">
        <f t="shared" si="147"/>
        <v>0.95000000000000007</v>
      </c>
      <c r="BX117" s="336">
        <f t="shared" si="170"/>
        <v>5.0000000000000044E-2</v>
      </c>
      <c r="BY117" s="257">
        <f t="shared" si="171"/>
        <v>7099.1715000000058</v>
      </c>
    </row>
    <row r="118" spans="2:77" s="339" customFormat="1" ht="120" outlineLevel="3" x14ac:dyDescent="0.2">
      <c r="B118" s="330"/>
      <c r="C118" s="331"/>
      <c r="D118" s="332" t="s">
        <v>203</v>
      </c>
      <c r="E118" s="333" t="s">
        <v>79</v>
      </c>
      <c r="F118" s="334">
        <v>1</v>
      </c>
      <c r="G118" s="335">
        <v>130296.95</v>
      </c>
      <c r="H118" s="257">
        <f t="shared" si="180"/>
        <v>130296.95</v>
      </c>
      <c r="I118" s="333"/>
      <c r="J118" s="334"/>
      <c r="K118" s="335"/>
      <c r="L118" s="257"/>
      <c r="M118" s="333" t="s">
        <v>79</v>
      </c>
      <c r="N118" s="334">
        <v>1</v>
      </c>
      <c r="O118" s="335">
        <v>130296.95</v>
      </c>
      <c r="P118" s="257">
        <f t="shared" si="172"/>
        <v>130296.95</v>
      </c>
      <c r="Q118" s="336">
        <f t="shared" si="148"/>
        <v>0.95</v>
      </c>
      <c r="R118" s="261">
        <f t="shared" si="173"/>
        <v>123782.10249999999</v>
      </c>
      <c r="S118" s="337">
        <f t="shared" si="145"/>
        <v>0.95</v>
      </c>
      <c r="T118" s="338"/>
      <c r="U118" s="257">
        <f t="shared" si="174"/>
        <v>0</v>
      </c>
      <c r="V118" s="336"/>
      <c r="W118" s="257">
        <f t="shared" si="174"/>
        <v>0</v>
      </c>
      <c r="X118" s="336"/>
      <c r="Y118" s="257">
        <f t="shared" si="149"/>
        <v>0</v>
      </c>
      <c r="Z118" s="336"/>
      <c r="AA118" s="257">
        <f t="shared" si="150"/>
        <v>0</v>
      </c>
      <c r="AB118" s="336"/>
      <c r="AC118" s="257">
        <f t="shared" si="151"/>
        <v>0</v>
      </c>
      <c r="AD118" s="281"/>
      <c r="AE118" s="257">
        <f t="shared" si="175"/>
        <v>0</v>
      </c>
      <c r="AF118" s="336"/>
      <c r="AG118" s="257">
        <f t="shared" si="176"/>
        <v>0</v>
      </c>
      <c r="AH118" s="336"/>
      <c r="AI118" s="257">
        <f t="shared" si="177"/>
        <v>0</v>
      </c>
      <c r="AJ118" s="336"/>
      <c r="AK118" s="257">
        <f t="shared" si="178"/>
        <v>0</v>
      </c>
      <c r="AL118" s="336"/>
      <c r="AM118" s="257">
        <f t="shared" si="179"/>
        <v>0</v>
      </c>
      <c r="AN118" s="336"/>
      <c r="AO118" s="261">
        <f t="shared" si="152"/>
        <v>0</v>
      </c>
      <c r="AP118" s="426"/>
      <c r="AQ118" s="406">
        <f t="shared" si="153"/>
        <v>0</v>
      </c>
      <c r="AR118" s="426"/>
      <c r="AS118" s="406">
        <f t="shared" si="154"/>
        <v>0</v>
      </c>
      <c r="AT118" s="426"/>
      <c r="AU118" s="406">
        <f t="shared" si="155"/>
        <v>0</v>
      </c>
      <c r="AV118" s="426"/>
      <c r="AW118" s="406">
        <f t="shared" si="156"/>
        <v>0</v>
      </c>
      <c r="AX118" s="426"/>
      <c r="AY118" s="406">
        <f t="shared" si="157"/>
        <v>0</v>
      </c>
      <c r="AZ118" s="426"/>
      <c r="BA118" s="406">
        <f t="shared" si="158"/>
        <v>0</v>
      </c>
      <c r="BB118" s="426"/>
      <c r="BC118" s="406">
        <f t="shared" si="159"/>
        <v>0</v>
      </c>
      <c r="BD118" s="426"/>
      <c r="BE118" s="406">
        <f t="shared" si="160"/>
        <v>0</v>
      </c>
      <c r="BF118" s="426"/>
      <c r="BG118" s="406">
        <f t="shared" si="161"/>
        <v>0</v>
      </c>
      <c r="BH118" s="426">
        <v>0.95</v>
      </c>
      <c r="BI118" s="406">
        <f t="shared" si="162"/>
        <v>123782.10249999999</v>
      </c>
      <c r="BJ118" s="426"/>
      <c r="BK118" s="406">
        <f t="shared" si="163"/>
        <v>0</v>
      </c>
      <c r="BL118" s="426"/>
      <c r="BM118" s="406">
        <f t="shared" si="164"/>
        <v>0</v>
      </c>
      <c r="BN118" s="426"/>
      <c r="BO118" s="406">
        <f t="shared" si="165"/>
        <v>0</v>
      </c>
      <c r="BP118" s="426"/>
      <c r="BQ118" s="406">
        <f t="shared" si="166"/>
        <v>0</v>
      </c>
      <c r="BR118" s="390"/>
      <c r="BS118" s="391">
        <f t="shared" si="167"/>
        <v>0</v>
      </c>
      <c r="BT118" s="380">
        <f t="shared" si="146"/>
        <v>0</v>
      </c>
      <c r="BU118" s="336">
        <f t="shared" si="168"/>
        <v>0.95</v>
      </c>
      <c r="BV118" s="257">
        <f t="shared" si="169"/>
        <v>123782.10249999999</v>
      </c>
      <c r="BW118" s="337">
        <f t="shared" si="147"/>
        <v>0.95</v>
      </c>
      <c r="BX118" s="336">
        <f t="shared" si="170"/>
        <v>5.0000000000000044E-2</v>
      </c>
      <c r="BY118" s="257">
        <f t="shared" si="171"/>
        <v>6514.8475000000053</v>
      </c>
    </row>
    <row r="119" spans="2:77" s="339" customFormat="1" ht="120" outlineLevel="3" x14ac:dyDescent="0.2">
      <c r="B119" s="330"/>
      <c r="C119" s="331"/>
      <c r="D119" s="332" t="s">
        <v>204</v>
      </c>
      <c r="E119" s="333" t="s">
        <v>79</v>
      </c>
      <c r="F119" s="334">
        <v>1</v>
      </c>
      <c r="G119" s="335">
        <v>130296.95</v>
      </c>
      <c r="H119" s="257">
        <f t="shared" si="180"/>
        <v>130296.95</v>
      </c>
      <c r="I119" s="333"/>
      <c r="J119" s="334"/>
      <c r="K119" s="335"/>
      <c r="L119" s="257"/>
      <c r="M119" s="333" t="s">
        <v>79</v>
      </c>
      <c r="N119" s="334">
        <v>1</v>
      </c>
      <c r="O119" s="335">
        <v>130296.95</v>
      </c>
      <c r="P119" s="257">
        <f t="shared" si="172"/>
        <v>130296.95</v>
      </c>
      <c r="Q119" s="336">
        <f t="shared" si="148"/>
        <v>0</v>
      </c>
      <c r="R119" s="261">
        <f t="shared" si="173"/>
        <v>0</v>
      </c>
      <c r="S119" s="337">
        <f t="shared" si="145"/>
        <v>0</v>
      </c>
      <c r="T119" s="338"/>
      <c r="U119" s="257">
        <f t="shared" si="174"/>
        <v>0</v>
      </c>
      <c r="V119" s="336"/>
      <c r="W119" s="257">
        <f t="shared" si="174"/>
        <v>0</v>
      </c>
      <c r="X119" s="336"/>
      <c r="Y119" s="257">
        <f t="shared" si="149"/>
        <v>0</v>
      </c>
      <c r="Z119" s="336"/>
      <c r="AA119" s="257">
        <f t="shared" si="150"/>
        <v>0</v>
      </c>
      <c r="AB119" s="336"/>
      <c r="AC119" s="257">
        <f t="shared" si="151"/>
        <v>0</v>
      </c>
      <c r="AD119" s="281"/>
      <c r="AE119" s="257">
        <f t="shared" si="175"/>
        <v>0</v>
      </c>
      <c r="AF119" s="336"/>
      <c r="AG119" s="257">
        <f t="shared" si="176"/>
        <v>0</v>
      </c>
      <c r="AH119" s="336"/>
      <c r="AI119" s="257">
        <f t="shared" si="177"/>
        <v>0</v>
      </c>
      <c r="AJ119" s="336"/>
      <c r="AK119" s="257">
        <f t="shared" si="178"/>
        <v>0</v>
      </c>
      <c r="AL119" s="336"/>
      <c r="AM119" s="257">
        <f t="shared" si="179"/>
        <v>0</v>
      </c>
      <c r="AN119" s="336"/>
      <c r="AO119" s="261">
        <f t="shared" si="152"/>
        <v>0</v>
      </c>
      <c r="AP119" s="426"/>
      <c r="AQ119" s="406">
        <f t="shared" si="153"/>
        <v>0</v>
      </c>
      <c r="AR119" s="426"/>
      <c r="AS119" s="406">
        <f t="shared" si="154"/>
        <v>0</v>
      </c>
      <c r="AT119" s="426"/>
      <c r="AU119" s="406">
        <f t="shared" si="155"/>
        <v>0</v>
      </c>
      <c r="AV119" s="426"/>
      <c r="AW119" s="406">
        <f t="shared" si="156"/>
        <v>0</v>
      </c>
      <c r="AX119" s="426"/>
      <c r="AY119" s="406">
        <f t="shared" si="157"/>
        <v>0</v>
      </c>
      <c r="AZ119" s="426"/>
      <c r="BA119" s="406">
        <f t="shared" si="158"/>
        <v>0</v>
      </c>
      <c r="BB119" s="426"/>
      <c r="BC119" s="406">
        <f t="shared" si="159"/>
        <v>0</v>
      </c>
      <c r="BD119" s="426"/>
      <c r="BE119" s="406">
        <f t="shared" si="160"/>
        <v>0</v>
      </c>
      <c r="BF119" s="426"/>
      <c r="BG119" s="406">
        <f t="shared" si="161"/>
        <v>0</v>
      </c>
      <c r="BH119" s="426"/>
      <c r="BI119" s="406">
        <f t="shared" si="162"/>
        <v>0</v>
      </c>
      <c r="BJ119" s="426"/>
      <c r="BK119" s="406">
        <f t="shared" si="163"/>
        <v>0</v>
      </c>
      <c r="BL119" s="426"/>
      <c r="BM119" s="406">
        <f t="shared" si="164"/>
        <v>0</v>
      </c>
      <c r="BN119" s="426"/>
      <c r="BO119" s="406">
        <f t="shared" si="165"/>
        <v>0</v>
      </c>
      <c r="BP119" s="426"/>
      <c r="BQ119" s="406">
        <f t="shared" si="166"/>
        <v>0</v>
      </c>
      <c r="BR119" s="390"/>
      <c r="BS119" s="391">
        <f t="shared" si="167"/>
        <v>0</v>
      </c>
      <c r="BT119" s="380">
        <f t="shared" si="146"/>
        <v>0</v>
      </c>
      <c r="BU119" s="336">
        <f t="shared" si="168"/>
        <v>0</v>
      </c>
      <c r="BV119" s="257">
        <f t="shared" si="169"/>
        <v>0</v>
      </c>
      <c r="BW119" s="337">
        <f t="shared" si="147"/>
        <v>0</v>
      </c>
      <c r="BX119" s="336">
        <f t="shared" si="170"/>
        <v>1</v>
      </c>
      <c r="BY119" s="257">
        <f t="shared" si="171"/>
        <v>130296.95</v>
      </c>
    </row>
    <row r="120" spans="2:77" s="339" customFormat="1" ht="120" outlineLevel="3" x14ac:dyDescent="0.2">
      <c r="B120" s="330"/>
      <c r="C120" s="331"/>
      <c r="D120" s="332" t="s">
        <v>205</v>
      </c>
      <c r="E120" s="333" t="s">
        <v>79</v>
      </c>
      <c r="F120" s="334">
        <v>1</v>
      </c>
      <c r="G120" s="335">
        <v>130296.95</v>
      </c>
      <c r="H120" s="257">
        <f t="shared" si="180"/>
        <v>130296.95</v>
      </c>
      <c r="I120" s="333"/>
      <c r="J120" s="334"/>
      <c r="K120" s="335"/>
      <c r="L120" s="257"/>
      <c r="M120" s="333" t="s">
        <v>79</v>
      </c>
      <c r="N120" s="334">
        <v>1</v>
      </c>
      <c r="O120" s="335">
        <v>130296.95</v>
      </c>
      <c r="P120" s="257">
        <f t="shared" si="172"/>
        <v>130296.95</v>
      </c>
      <c r="Q120" s="336">
        <f t="shared" si="148"/>
        <v>0</v>
      </c>
      <c r="R120" s="261">
        <f t="shared" si="173"/>
        <v>0</v>
      </c>
      <c r="S120" s="337">
        <f t="shared" si="145"/>
        <v>0</v>
      </c>
      <c r="T120" s="338"/>
      <c r="U120" s="257">
        <f t="shared" si="174"/>
        <v>0</v>
      </c>
      <c r="V120" s="336"/>
      <c r="W120" s="257">
        <f t="shared" si="174"/>
        <v>0</v>
      </c>
      <c r="X120" s="336"/>
      <c r="Y120" s="257">
        <f t="shared" si="149"/>
        <v>0</v>
      </c>
      <c r="Z120" s="336"/>
      <c r="AA120" s="257">
        <f t="shared" si="150"/>
        <v>0</v>
      </c>
      <c r="AB120" s="336"/>
      <c r="AC120" s="257">
        <f t="shared" si="151"/>
        <v>0</v>
      </c>
      <c r="AD120" s="281"/>
      <c r="AE120" s="257">
        <f t="shared" si="175"/>
        <v>0</v>
      </c>
      <c r="AF120" s="336"/>
      <c r="AG120" s="257">
        <f t="shared" si="176"/>
        <v>0</v>
      </c>
      <c r="AH120" s="336"/>
      <c r="AI120" s="257">
        <f t="shared" si="177"/>
        <v>0</v>
      </c>
      <c r="AJ120" s="336"/>
      <c r="AK120" s="257">
        <f t="shared" si="178"/>
        <v>0</v>
      </c>
      <c r="AL120" s="336"/>
      <c r="AM120" s="257">
        <f t="shared" si="179"/>
        <v>0</v>
      </c>
      <c r="AN120" s="336"/>
      <c r="AO120" s="261">
        <f t="shared" si="152"/>
        <v>0</v>
      </c>
      <c r="AP120" s="426"/>
      <c r="AQ120" s="406">
        <f t="shared" si="153"/>
        <v>0</v>
      </c>
      <c r="AR120" s="426"/>
      <c r="AS120" s="406">
        <f t="shared" si="154"/>
        <v>0</v>
      </c>
      <c r="AT120" s="426"/>
      <c r="AU120" s="406">
        <f t="shared" si="155"/>
        <v>0</v>
      </c>
      <c r="AV120" s="426"/>
      <c r="AW120" s="406">
        <f t="shared" si="156"/>
        <v>0</v>
      </c>
      <c r="AX120" s="426"/>
      <c r="AY120" s="406">
        <f t="shared" si="157"/>
        <v>0</v>
      </c>
      <c r="AZ120" s="426"/>
      <c r="BA120" s="406">
        <f t="shared" si="158"/>
        <v>0</v>
      </c>
      <c r="BB120" s="426"/>
      <c r="BC120" s="406">
        <f t="shared" si="159"/>
        <v>0</v>
      </c>
      <c r="BD120" s="426"/>
      <c r="BE120" s="406">
        <f t="shared" si="160"/>
        <v>0</v>
      </c>
      <c r="BF120" s="426"/>
      <c r="BG120" s="406">
        <f t="shared" si="161"/>
        <v>0</v>
      </c>
      <c r="BH120" s="426"/>
      <c r="BI120" s="406">
        <f t="shared" si="162"/>
        <v>0</v>
      </c>
      <c r="BJ120" s="426"/>
      <c r="BK120" s="406">
        <f t="shared" si="163"/>
        <v>0</v>
      </c>
      <c r="BL120" s="426"/>
      <c r="BM120" s="406">
        <f t="shared" si="164"/>
        <v>0</v>
      </c>
      <c r="BN120" s="426"/>
      <c r="BO120" s="406">
        <f t="shared" si="165"/>
        <v>0</v>
      </c>
      <c r="BP120" s="426"/>
      <c r="BQ120" s="406">
        <f t="shared" si="166"/>
        <v>0</v>
      </c>
      <c r="BR120" s="390"/>
      <c r="BS120" s="391">
        <f t="shared" si="167"/>
        <v>0</v>
      </c>
      <c r="BT120" s="380">
        <f t="shared" si="146"/>
        <v>0</v>
      </c>
      <c r="BU120" s="336">
        <f t="shared" si="168"/>
        <v>0</v>
      </c>
      <c r="BV120" s="257">
        <f t="shared" si="169"/>
        <v>0</v>
      </c>
      <c r="BW120" s="337">
        <f t="shared" si="147"/>
        <v>0</v>
      </c>
      <c r="BX120" s="336">
        <f t="shared" si="170"/>
        <v>1</v>
      </c>
      <c r="BY120" s="257">
        <f t="shared" si="171"/>
        <v>130296.95</v>
      </c>
    </row>
    <row r="121" spans="2:77" s="339" customFormat="1" ht="120" outlineLevel="3" x14ac:dyDescent="0.2">
      <c r="B121" s="330"/>
      <c r="C121" s="331"/>
      <c r="D121" s="332" t="s">
        <v>206</v>
      </c>
      <c r="E121" s="333" t="s">
        <v>79</v>
      </c>
      <c r="F121" s="334">
        <v>1</v>
      </c>
      <c r="G121" s="335">
        <v>130296.95</v>
      </c>
      <c r="H121" s="257">
        <f t="shared" si="180"/>
        <v>130296.95</v>
      </c>
      <c r="I121" s="333"/>
      <c r="J121" s="334"/>
      <c r="K121" s="335"/>
      <c r="L121" s="257"/>
      <c r="M121" s="333" t="s">
        <v>79</v>
      </c>
      <c r="N121" s="334">
        <v>1</v>
      </c>
      <c r="O121" s="335">
        <v>130296.95</v>
      </c>
      <c r="P121" s="257">
        <f t="shared" si="172"/>
        <v>130296.95</v>
      </c>
      <c r="Q121" s="336">
        <f t="shared" si="148"/>
        <v>0</v>
      </c>
      <c r="R121" s="261">
        <f t="shared" si="173"/>
        <v>0</v>
      </c>
      <c r="S121" s="337">
        <f t="shared" si="145"/>
        <v>0</v>
      </c>
      <c r="T121" s="338"/>
      <c r="U121" s="257">
        <f t="shared" si="174"/>
        <v>0</v>
      </c>
      <c r="V121" s="336"/>
      <c r="W121" s="257">
        <f t="shared" si="174"/>
        <v>0</v>
      </c>
      <c r="X121" s="336"/>
      <c r="Y121" s="257">
        <f t="shared" si="149"/>
        <v>0</v>
      </c>
      <c r="Z121" s="336"/>
      <c r="AA121" s="257">
        <f t="shared" si="150"/>
        <v>0</v>
      </c>
      <c r="AB121" s="336"/>
      <c r="AC121" s="257">
        <f t="shared" si="151"/>
        <v>0</v>
      </c>
      <c r="AD121" s="281"/>
      <c r="AE121" s="257">
        <f t="shared" si="175"/>
        <v>0</v>
      </c>
      <c r="AF121" s="336"/>
      <c r="AG121" s="257">
        <f t="shared" si="176"/>
        <v>0</v>
      </c>
      <c r="AH121" s="336"/>
      <c r="AI121" s="257">
        <f t="shared" si="177"/>
        <v>0</v>
      </c>
      <c r="AJ121" s="336"/>
      <c r="AK121" s="257">
        <f t="shared" si="178"/>
        <v>0</v>
      </c>
      <c r="AL121" s="336"/>
      <c r="AM121" s="257">
        <f t="shared" si="179"/>
        <v>0</v>
      </c>
      <c r="AN121" s="336"/>
      <c r="AO121" s="261">
        <f t="shared" si="152"/>
        <v>0</v>
      </c>
      <c r="AP121" s="426"/>
      <c r="AQ121" s="406">
        <f t="shared" si="153"/>
        <v>0</v>
      </c>
      <c r="AR121" s="426"/>
      <c r="AS121" s="406">
        <f t="shared" si="154"/>
        <v>0</v>
      </c>
      <c r="AT121" s="426"/>
      <c r="AU121" s="406">
        <f t="shared" si="155"/>
        <v>0</v>
      </c>
      <c r="AV121" s="426"/>
      <c r="AW121" s="406">
        <f t="shared" si="156"/>
        <v>0</v>
      </c>
      <c r="AX121" s="426"/>
      <c r="AY121" s="406">
        <f t="shared" si="157"/>
        <v>0</v>
      </c>
      <c r="AZ121" s="426"/>
      <c r="BA121" s="406">
        <f t="shared" si="158"/>
        <v>0</v>
      </c>
      <c r="BB121" s="426"/>
      <c r="BC121" s="406">
        <f t="shared" si="159"/>
        <v>0</v>
      </c>
      <c r="BD121" s="426"/>
      <c r="BE121" s="406">
        <f t="shared" si="160"/>
        <v>0</v>
      </c>
      <c r="BF121" s="426"/>
      <c r="BG121" s="406">
        <f t="shared" si="161"/>
        <v>0</v>
      </c>
      <c r="BH121" s="426"/>
      <c r="BI121" s="406">
        <f t="shared" si="162"/>
        <v>0</v>
      </c>
      <c r="BJ121" s="426"/>
      <c r="BK121" s="406">
        <f t="shared" si="163"/>
        <v>0</v>
      </c>
      <c r="BL121" s="426"/>
      <c r="BM121" s="406">
        <f t="shared" si="164"/>
        <v>0</v>
      </c>
      <c r="BN121" s="426"/>
      <c r="BO121" s="406">
        <f t="shared" si="165"/>
        <v>0</v>
      </c>
      <c r="BP121" s="426"/>
      <c r="BQ121" s="406">
        <f t="shared" si="166"/>
        <v>0</v>
      </c>
      <c r="BR121" s="390"/>
      <c r="BS121" s="391">
        <f t="shared" si="167"/>
        <v>0</v>
      </c>
      <c r="BT121" s="380">
        <f t="shared" si="146"/>
        <v>0</v>
      </c>
      <c r="BU121" s="336">
        <f t="shared" si="168"/>
        <v>0</v>
      </c>
      <c r="BV121" s="257">
        <f t="shared" si="169"/>
        <v>0</v>
      </c>
      <c r="BW121" s="337">
        <f t="shared" si="147"/>
        <v>0</v>
      </c>
      <c r="BX121" s="336">
        <f t="shared" si="170"/>
        <v>1</v>
      </c>
      <c r="BY121" s="257">
        <f t="shared" si="171"/>
        <v>130296.95</v>
      </c>
    </row>
    <row r="122" spans="2:77" s="339" customFormat="1" ht="120" outlineLevel="3" x14ac:dyDescent="0.2">
      <c r="B122" s="330"/>
      <c r="C122" s="331"/>
      <c r="D122" s="332" t="s">
        <v>207</v>
      </c>
      <c r="E122" s="333" t="s">
        <v>79</v>
      </c>
      <c r="F122" s="334">
        <v>1</v>
      </c>
      <c r="G122" s="335">
        <v>130296.95</v>
      </c>
      <c r="H122" s="257">
        <f t="shared" si="180"/>
        <v>130296.95</v>
      </c>
      <c r="I122" s="333"/>
      <c r="J122" s="334"/>
      <c r="K122" s="335"/>
      <c r="L122" s="257"/>
      <c r="M122" s="333" t="s">
        <v>79</v>
      </c>
      <c r="N122" s="334">
        <v>1</v>
      </c>
      <c r="O122" s="335">
        <v>130296.95</v>
      </c>
      <c r="P122" s="257">
        <f t="shared" si="172"/>
        <v>130296.95</v>
      </c>
      <c r="Q122" s="336">
        <f t="shared" si="148"/>
        <v>0</v>
      </c>
      <c r="R122" s="261">
        <f t="shared" si="173"/>
        <v>0</v>
      </c>
      <c r="S122" s="337">
        <f t="shared" si="145"/>
        <v>0</v>
      </c>
      <c r="T122" s="338"/>
      <c r="U122" s="257">
        <f t="shared" si="174"/>
        <v>0</v>
      </c>
      <c r="V122" s="336"/>
      <c r="W122" s="257">
        <f t="shared" si="174"/>
        <v>0</v>
      </c>
      <c r="X122" s="336"/>
      <c r="Y122" s="257">
        <f t="shared" si="149"/>
        <v>0</v>
      </c>
      <c r="Z122" s="336"/>
      <c r="AA122" s="257">
        <f t="shared" si="150"/>
        <v>0</v>
      </c>
      <c r="AB122" s="336"/>
      <c r="AC122" s="257">
        <f t="shared" si="151"/>
        <v>0</v>
      </c>
      <c r="AD122" s="281"/>
      <c r="AE122" s="257">
        <f t="shared" si="175"/>
        <v>0</v>
      </c>
      <c r="AF122" s="336"/>
      <c r="AG122" s="257">
        <f t="shared" si="176"/>
        <v>0</v>
      </c>
      <c r="AH122" s="336"/>
      <c r="AI122" s="257">
        <f t="shared" si="177"/>
        <v>0</v>
      </c>
      <c r="AJ122" s="336"/>
      <c r="AK122" s="257">
        <f t="shared" si="178"/>
        <v>0</v>
      </c>
      <c r="AL122" s="336"/>
      <c r="AM122" s="257">
        <f t="shared" si="179"/>
        <v>0</v>
      </c>
      <c r="AN122" s="336"/>
      <c r="AO122" s="261">
        <f t="shared" si="152"/>
        <v>0</v>
      </c>
      <c r="AP122" s="426"/>
      <c r="AQ122" s="406">
        <f t="shared" si="153"/>
        <v>0</v>
      </c>
      <c r="AR122" s="426"/>
      <c r="AS122" s="406">
        <f t="shared" si="154"/>
        <v>0</v>
      </c>
      <c r="AT122" s="426"/>
      <c r="AU122" s="406">
        <f t="shared" si="155"/>
        <v>0</v>
      </c>
      <c r="AV122" s="426"/>
      <c r="AW122" s="406">
        <f t="shared" si="156"/>
        <v>0</v>
      </c>
      <c r="AX122" s="426"/>
      <c r="AY122" s="406">
        <f t="shared" si="157"/>
        <v>0</v>
      </c>
      <c r="AZ122" s="426"/>
      <c r="BA122" s="406">
        <f t="shared" si="158"/>
        <v>0</v>
      </c>
      <c r="BB122" s="426"/>
      <c r="BC122" s="406">
        <f t="shared" si="159"/>
        <v>0</v>
      </c>
      <c r="BD122" s="426"/>
      <c r="BE122" s="406">
        <f t="shared" si="160"/>
        <v>0</v>
      </c>
      <c r="BF122" s="426"/>
      <c r="BG122" s="406">
        <f t="shared" si="161"/>
        <v>0</v>
      </c>
      <c r="BH122" s="426"/>
      <c r="BI122" s="406">
        <f t="shared" si="162"/>
        <v>0</v>
      </c>
      <c r="BJ122" s="426"/>
      <c r="BK122" s="406">
        <f t="shared" si="163"/>
        <v>0</v>
      </c>
      <c r="BL122" s="426"/>
      <c r="BM122" s="406">
        <f t="shared" si="164"/>
        <v>0</v>
      </c>
      <c r="BN122" s="426"/>
      <c r="BO122" s="406">
        <f t="shared" si="165"/>
        <v>0</v>
      </c>
      <c r="BP122" s="426"/>
      <c r="BQ122" s="406">
        <f t="shared" si="166"/>
        <v>0</v>
      </c>
      <c r="BR122" s="390"/>
      <c r="BS122" s="391">
        <f t="shared" si="167"/>
        <v>0</v>
      </c>
      <c r="BT122" s="380">
        <f t="shared" si="146"/>
        <v>0</v>
      </c>
      <c r="BU122" s="336">
        <f t="shared" si="168"/>
        <v>0</v>
      </c>
      <c r="BV122" s="257">
        <f t="shared" si="169"/>
        <v>0</v>
      </c>
      <c r="BW122" s="337">
        <f t="shared" si="147"/>
        <v>0</v>
      </c>
      <c r="BX122" s="336">
        <f t="shared" si="170"/>
        <v>1</v>
      </c>
      <c r="BY122" s="257">
        <f t="shared" si="171"/>
        <v>130296.95</v>
      </c>
    </row>
    <row r="123" spans="2:77" s="339" customFormat="1" ht="120" outlineLevel="3" x14ac:dyDescent="0.2">
      <c r="B123" s="330"/>
      <c r="C123" s="331"/>
      <c r="D123" s="332" t="s">
        <v>208</v>
      </c>
      <c r="E123" s="333" t="s">
        <v>79</v>
      </c>
      <c r="F123" s="334">
        <v>1</v>
      </c>
      <c r="G123" s="335">
        <v>130296.95</v>
      </c>
      <c r="H123" s="257">
        <f>F123*G123</f>
        <v>130296.95</v>
      </c>
      <c r="I123" s="333"/>
      <c r="J123" s="334"/>
      <c r="K123" s="335"/>
      <c r="L123" s="257"/>
      <c r="M123" s="333" t="s">
        <v>79</v>
      </c>
      <c r="N123" s="334">
        <v>1</v>
      </c>
      <c r="O123" s="335">
        <v>130296.95</v>
      </c>
      <c r="P123" s="257">
        <f t="shared" si="172"/>
        <v>130296.95</v>
      </c>
      <c r="Q123" s="336">
        <f t="shared" si="148"/>
        <v>0</v>
      </c>
      <c r="R123" s="261">
        <f t="shared" si="173"/>
        <v>0</v>
      </c>
      <c r="S123" s="337">
        <f t="shared" si="145"/>
        <v>0</v>
      </c>
      <c r="T123" s="338"/>
      <c r="U123" s="257">
        <f t="shared" si="174"/>
        <v>0</v>
      </c>
      <c r="V123" s="336"/>
      <c r="W123" s="257">
        <f t="shared" si="174"/>
        <v>0</v>
      </c>
      <c r="X123" s="336"/>
      <c r="Y123" s="257">
        <f t="shared" si="149"/>
        <v>0</v>
      </c>
      <c r="Z123" s="336"/>
      <c r="AA123" s="257">
        <f t="shared" si="150"/>
        <v>0</v>
      </c>
      <c r="AB123" s="336"/>
      <c r="AC123" s="257">
        <f t="shared" si="151"/>
        <v>0</v>
      </c>
      <c r="AD123" s="281"/>
      <c r="AE123" s="257">
        <f t="shared" si="175"/>
        <v>0</v>
      </c>
      <c r="AF123" s="336"/>
      <c r="AG123" s="257">
        <f t="shared" si="176"/>
        <v>0</v>
      </c>
      <c r="AH123" s="336"/>
      <c r="AI123" s="257">
        <f t="shared" si="177"/>
        <v>0</v>
      </c>
      <c r="AJ123" s="336"/>
      <c r="AK123" s="257">
        <f t="shared" si="178"/>
        <v>0</v>
      </c>
      <c r="AL123" s="336"/>
      <c r="AM123" s="257">
        <f t="shared" si="179"/>
        <v>0</v>
      </c>
      <c r="AN123" s="336"/>
      <c r="AO123" s="261">
        <f t="shared" si="152"/>
        <v>0</v>
      </c>
      <c r="AP123" s="426"/>
      <c r="AQ123" s="406">
        <f t="shared" si="153"/>
        <v>0</v>
      </c>
      <c r="AR123" s="426"/>
      <c r="AS123" s="406">
        <f t="shared" si="154"/>
        <v>0</v>
      </c>
      <c r="AT123" s="426"/>
      <c r="AU123" s="406">
        <f t="shared" si="155"/>
        <v>0</v>
      </c>
      <c r="AV123" s="426"/>
      <c r="AW123" s="406">
        <f t="shared" si="156"/>
        <v>0</v>
      </c>
      <c r="AX123" s="426"/>
      <c r="AY123" s="406">
        <f t="shared" si="157"/>
        <v>0</v>
      </c>
      <c r="AZ123" s="426"/>
      <c r="BA123" s="406">
        <f t="shared" si="158"/>
        <v>0</v>
      </c>
      <c r="BB123" s="426"/>
      <c r="BC123" s="406">
        <f t="shared" si="159"/>
        <v>0</v>
      </c>
      <c r="BD123" s="426"/>
      <c r="BE123" s="406">
        <f t="shared" si="160"/>
        <v>0</v>
      </c>
      <c r="BF123" s="426"/>
      <c r="BG123" s="406">
        <f t="shared" si="161"/>
        <v>0</v>
      </c>
      <c r="BH123" s="426"/>
      <c r="BI123" s="406">
        <f t="shared" si="162"/>
        <v>0</v>
      </c>
      <c r="BJ123" s="426"/>
      <c r="BK123" s="406">
        <f t="shared" si="163"/>
        <v>0</v>
      </c>
      <c r="BL123" s="426"/>
      <c r="BM123" s="406">
        <f t="shared" si="164"/>
        <v>0</v>
      </c>
      <c r="BN123" s="426"/>
      <c r="BO123" s="406">
        <f t="shared" si="165"/>
        <v>0</v>
      </c>
      <c r="BP123" s="426"/>
      <c r="BQ123" s="406">
        <f t="shared" si="166"/>
        <v>0</v>
      </c>
      <c r="BR123" s="390"/>
      <c r="BS123" s="391">
        <f t="shared" si="167"/>
        <v>0</v>
      </c>
      <c r="BT123" s="380">
        <f t="shared" si="146"/>
        <v>0</v>
      </c>
      <c r="BU123" s="336">
        <f t="shared" si="168"/>
        <v>0</v>
      </c>
      <c r="BV123" s="257">
        <f t="shared" si="169"/>
        <v>0</v>
      </c>
      <c r="BW123" s="337">
        <f t="shared" si="147"/>
        <v>0</v>
      </c>
      <c r="BX123" s="336">
        <f t="shared" si="170"/>
        <v>1</v>
      </c>
      <c r="BY123" s="257">
        <f t="shared" si="171"/>
        <v>130296.95</v>
      </c>
    </row>
    <row r="124" spans="2:77" s="339" customFormat="1" ht="120" outlineLevel="3" x14ac:dyDescent="0.2">
      <c r="B124" s="330"/>
      <c r="C124" s="331"/>
      <c r="D124" s="332" t="s">
        <v>209</v>
      </c>
      <c r="E124" s="333" t="s">
        <v>79</v>
      </c>
      <c r="F124" s="334">
        <v>1</v>
      </c>
      <c r="G124" s="335">
        <v>130296.95</v>
      </c>
      <c r="H124" s="257">
        <f>F124*G124</f>
        <v>130296.95</v>
      </c>
      <c r="I124" s="333"/>
      <c r="J124" s="334"/>
      <c r="K124" s="335"/>
      <c r="L124" s="257"/>
      <c r="M124" s="333" t="s">
        <v>79</v>
      </c>
      <c r="N124" s="334">
        <v>1</v>
      </c>
      <c r="O124" s="335">
        <v>130296.95</v>
      </c>
      <c r="P124" s="257">
        <f t="shared" si="172"/>
        <v>130296.95</v>
      </c>
      <c r="Q124" s="336">
        <f t="shared" si="148"/>
        <v>0</v>
      </c>
      <c r="R124" s="261">
        <f t="shared" si="173"/>
        <v>0</v>
      </c>
      <c r="S124" s="337">
        <f t="shared" si="145"/>
        <v>0</v>
      </c>
      <c r="T124" s="338"/>
      <c r="U124" s="257">
        <f t="shared" si="174"/>
        <v>0</v>
      </c>
      <c r="V124" s="336"/>
      <c r="W124" s="257">
        <f t="shared" si="174"/>
        <v>0</v>
      </c>
      <c r="X124" s="336"/>
      <c r="Y124" s="257">
        <f t="shared" si="149"/>
        <v>0</v>
      </c>
      <c r="Z124" s="336"/>
      <c r="AA124" s="257">
        <f t="shared" si="150"/>
        <v>0</v>
      </c>
      <c r="AB124" s="336"/>
      <c r="AC124" s="257">
        <f t="shared" si="151"/>
        <v>0</v>
      </c>
      <c r="AD124" s="281"/>
      <c r="AE124" s="257">
        <f t="shared" si="175"/>
        <v>0</v>
      </c>
      <c r="AF124" s="336"/>
      <c r="AG124" s="257">
        <f t="shared" si="176"/>
        <v>0</v>
      </c>
      <c r="AH124" s="336"/>
      <c r="AI124" s="257">
        <f t="shared" si="177"/>
        <v>0</v>
      </c>
      <c r="AJ124" s="336"/>
      <c r="AK124" s="257">
        <f t="shared" si="178"/>
        <v>0</v>
      </c>
      <c r="AL124" s="336"/>
      <c r="AM124" s="257">
        <f t="shared" si="179"/>
        <v>0</v>
      </c>
      <c r="AN124" s="336"/>
      <c r="AO124" s="261">
        <f t="shared" si="152"/>
        <v>0</v>
      </c>
      <c r="AP124" s="426"/>
      <c r="AQ124" s="406">
        <f t="shared" si="153"/>
        <v>0</v>
      </c>
      <c r="AR124" s="426"/>
      <c r="AS124" s="406">
        <f t="shared" si="154"/>
        <v>0</v>
      </c>
      <c r="AT124" s="426"/>
      <c r="AU124" s="406">
        <f t="shared" si="155"/>
        <v>0</v>
      </c>
      <c r="AV124" s="426"/>
      <c r="AW124" s="406">
        <f t="shared" si="156"/>
        <v>0</v>
      </c>
      <c r="AX124" s="426"/>
      <c r="AY124" s="406">
        <f t="shared" si="157"/>
        <v>0</v>
      </c>
      <c r="AZ124" s="426"/>
      <c r="BA124" s="406">
        <f t="shared" si="158"/>
        <v>0</v>
      </c>
      <c r="BB124" s="426"/>
      <c r="BC124" s="406">
        <f t="shared" si="159"/>
        <v>0</v>
      </c>
      <c r="BD124" s="426"/>
      <c r="BE124" s="406">
        <f t="shared" si="160"/>
        <v>0</v>
      </c>
      <c r="BF124" s="426"/>
      <c r="BG124" s="406">
        <f t="shared" si="161"/>
        <v>0</v>
      </c>
      <c r="BH124" s="426"/>
      <c r="BI124" s="406">
        <f t="shared" si="162"/>
        <v>0</v>
      </c>
      <c r="BJ124" s="426"/>
      <c r="BK124" s="406">
        <f t="shared" si="163"/>
        <v>0</v>
      </c>
      <c r="BL124" s="426"/>
      <c r="BM124" s="406">
        <f t="shared" si="164"/>
        <v>0</v>
      </c>
      <c r="BN124" s="426"/>
      <c r="BO124" s="406">
        <f t="shared" si="165"/>
        <v>0</v>
      </c>
      <c r="BP124" s="426"/>
      <c r="BQ124" s="406">
        <f t="shared" si="166"/>
        <v>0</v>
      </c>
      <c r="BR124" s="390"/>
      <c r="BS124" s="391">
        <f t="shared" si="167"/>
        <v>0</v>
      </c>
      <c r="BT124" s="380">
        <f t="shared" si="146"/>
        <v>0</v>
      </c>
      <c r="BU124" s="336">
        <f t="shared" si="168"/>
        <v>0</v>
      </c>
      <c r="BV124" s="257">
        <f t="shared" si="169"/>
        <v>0</v>
      </c>
      <c r="BW124" s="337">
        <f t="shared" si="147"/>
        <v>0</v>
      </c>
      <c r="BX124" s="336">
        <f t="shared" si="170"/>
        <v>1</v>
      </c>
      <c r="BY124" s="257">
        <f t="shared" si="171"/>
        <v>130296.95</v>
      </c>
    </row>
    <row r="125" spans="2:77" s="339" customFormat="1" ht="120" outlineLevel="3" x14ac:dyDescent="0.2">
      <c r="B125" s="330"/>
      <c r="C125" s="331"/>
      <c r="D125" s="332" t="s">
        <v>210</v>
      </c>
      <c r="E125" s="333" t="s">
        <v>79</v>
      </c>
      <c r="F125" s="334">
        <v>1</v>
      </c>
      <c r="G125" s="335">
        <v>130296.95</v>
      </c>
      <c r="H125" s="257">
        <f>F125*G125</f>
        <v>130296.95</v>
      </c>
      <c r="I125" s="333"/>
      <c r="J125" s="334"/>
      <c r="K125" s="335"/>
      <c r="L125" s="257"/>
      <c r="M125" s="333" t="s">
        <v>79</v>
      </c>
      <c r="N125" s="334">
        <v>1</v>
      </c>
      <c r="O125" s="335">
        <v>130296.95</v>
      </c>
      <c r="P125" s="257">
        <f t="shared" si="172"/>
        <v>130296.95</v>
      </c>
      <c r="Q125" s="336">
        <f t="shared" si="148"/>
        <v>0</v>
      </c>
      <c r="R125" s="261">
        <f t="shared" si="173"/>
        <v>0</v>
      </c>
      <c r="S125" s="337">
        <f t="shared" si="145"/>
        <v>0</v>
      </c>
      <c r="T125" s="338"/>
      <c r="U125" s="257">
        <f t="shared" si="174"/>
        <v>0</v>
      </c>
      <c r="V125" s="336"/>
      <c r="W125" s="257">
        <f t="shared" si="174"/>
        <v>0</v>
      </c>
      <c r="X125" s="336"/>
      <c r="Y125" s="257">
        <f t="shared" si="149"/>
        <v>0</v>
      </c>
      <c r="Z125" s="336"/>
      <c r="AA125" s="257">
        <f t="shared" si="150"/>
        <v>0</v>
      </c>
      <c r="AB125" s="336"/>
      <c r="AC125" s="257">
        <f t="shared" si="151"/>
        <v>0</v>
      </c>
      <c r="AD125" s="281"/>
      <c r="AE125" s="257">
        <f t="shared" si="175"/>
        <v>0</v>
      </c>
      <c r="AF125" s="336"/>
      <c r="AG125" s="257">
        <f t="shared" si="176"/>
        <v>0</v>
      </c>
      <c r="AH125" s="336"/>
      <c r="AI125" s="257">
        <f t="shared" si="177"/>
        <v>0</v>
      </c>
      <c r="AJ125" s="336"/>
      <c r="AK125" s="257">
        <f t="shared" si="178"/>
        <v>0</v>
      </c>
      <c r="AL125" s="336"/>
      <c r="AM125" s="257">
        <f t="shared" si="179"/>
        <v>0</v>
      </c>
      <c r="AN125" s="336"/>
      <c r="AO125" s="261">
        <f t="shared" si="152"/>
        <v>0</v>
      </c>
      <c r="AP125" s="426"/>
      <c r="AQ125" s="406">
        <f t="shared" si="153"/>
        <v>0</v>
      </c>
      <c r="AR125" s="426"/>
      <c r="AS125" s="406">
        <f t="shared" si="154"/>
        <v>0</v>
      </c>
      <c r="AT125" s="426"/>
      <c r="AU125" s="406">
        <f t="shared" si="155"/>
        <v>0</v>
      </c>
      <c r="AV125" s="426"/>
      <c r="AW125" s="406">
        <f t="shared" si="156"/>
        <v>0</v>
      </c>
      <c r="AX125" s="426"/>
      <c r="AY125" s="406">
        <f t="shared" si="157"/>
        <v>0</v>
      </c>
      <c r="AZ125" s="426"/>
      <c r="BA125" s="406">
        <f t="shared" si="158"/>
        <v>0</v>
      </c>
      <c r="BB125" s="426"/>
      <c r="BC125" s="406">
        <f t="shared" si="159"/>
        <v>0</v>
      </c>
      <c r="BD125" s="426"/>
      <c r="BE125" s="406">
        <f t="shared" si="160"/>
        <v>0</v>
      </c>
      <c r="BF125" s="426"/>
      <c r="BG125" s="406">
        <f t="shared" si="161"/>
        <v>0</v>
      </c>
      <c r="BH125" s="426"/>
      <c r="BI125" s="406">
        <f t="shared" si="162"/>
        <v>0</v>
      </c>
      <c r="BJ125" s="426"/>
      <c r="BK125" s="406">
        <f t="shared" si="163"/>
        <v>0</v>
      </c>
      <c r="BL125" s="426"/>
      <c r="BM125" s="406">
        <f t="shared" si="164"/>
        <v>0</v>
      </c>
      <c r="BN125" s="426"/>
      <c r="BO125" s="406">
        <f t="shared" si="165"/>
        <v>0</v>
      </c>
      <c r="BP125" s="426"/>
      <c r="BQ125" s="406">
        <f t="shared" si="166"/>
        <v>0</v>
      </c>
      <c r="BR125" s="390"/>
      <c r="BS125" s="391">
        <f t="shared" si="167"/>
        <v>0</v>
      </c>
      <c r="BT125" s="380">
        <f t="shared" si="146"/>
        <v>0</v>
      </c>
      <c r="BU125" s="336">
        <f t="shared" si="168"/>
        <v>0</v>
      </c>
      <c r="BV125" s="257">
        <f t="shared" si="169"/>
        <v>0</v>
      </c>
      <c r="BW125" s="337">
        <f t="shared" si="147"/>
        <v>0</v>
      </c>
      <c r="BX125" s="336">
        <f t="shared" si="170"/>
        <v>1</v>
      </c>
      <c r="BY125" s="257">
        <f t="shared" si="171"/>
        <v>130296.95</v>
      </c>
    </row>
    <row r="126" spans="2:77" s="339" customFormat="1" ht="120.75" outlineLevel="3" thickBot="1" x14ac:dyDescent="0.25">
      <c r="B126" s="408"/>
      <c r="C126" s="409"/>
      <c r="D126" s="410" t="s">
        <v>211</v>
      </c>
      <c r="E126" s="411" t="s">
        <v>79</v>
      </c>
      <c r="F126" s="412">
        <v>1</v>
      </c>
      <c r="G126" s="413">
        <v>130296.95</v>
      </c>
      <c r="H126" s="414">
        <f>F126*G126</f>
        <v>130296.95</v>
      </c>
      <c r="I126" s="411"/>
      <c r="J126" s="412"/>
      <c r="K126" s="413"/>
      <c r="L126" s="414"/>
      <c r="M126" s="411" t="s">
        <v>79</v>
      </c>
      <c r="N126" s="412">
        <v>1</v>
      </c>
      <c r="O126" s="413">
        <v>130296.95</v>
      </c>
      <c r="P126" s="414">
        <f t="shared" si="172"/>
        <v>130296.95</v>
      </c>
      <c r="Q126" s="336">
        <f t="shared" si="148"/>
        <v>0</v>
      </c>
      <c r="R126" s="416">
        <f t="shared" si="173"/>
        <v>0</v>
      </c>
      <c r="S126" s="417">
        <f t="shared" si="145"/>
        <v>0</v>
      </c>
      <c r="T126" s="418"/>
      <c r="U126" s="414">
        <f t="shared" si="174"/>
        <v>0</v>
      </c>
      <c r="V126" s="415"/>
      <c r="W126" s="414">
        <f t="shared" si="174"/>
        <v>0</v>
      </c>
      <c r="X126" s="415"/>
      <c r="Y126" s="414">
        <f t="shared" si="149"/>
        <v>0</v>
      </c>
      <c r="Z126" s="415"/>
      <c r="AA126" s="414">
        <f t="shared" si="150"/>
        <v>0</v>
      </c>
      <c r="AB126" s="415"/>
      <c r="AC126" s="414">
        <f t="shared" si="151"/>
        <v>0</v>
      </c>
      <c r="AD126" s="419"/>
      <c r="AE126" s="414">
        <f t="shared" si="175"/>
        <v>0</v>
      </c>
      <c r="AF126" s="415"/>
      <c r="AG126" s="414">
        <f t="shared" si="176"/>
        <v>0</v>
      </c>
      <c r="AH126" s="415"/>
      <c r="AI126" s="414">
        <f t="shared" si="177"/>
        <v>0</v>
      </c>
      <c r="AJ126" s="415"/>
      <c r="AK126" s="414">
        <f t="shared" si="178"/>
        <v>0</v>
      </c>
      <c r="AL126" s="415"/>
      <c r="AM126" s="414">
        <f t="shared" si="179"/>
        <v>0</v>
      </c>
      <c r="AN126" s="415"/>
      <c r="AO126" s="414">
        <f t="shared" si="152"/>
        <v>0</v>
      </c>
      <c r="AP126" s="428"/>
      <c r="AQ126" s="407">
        <f t="shared" si="153"/>
        <v>0</v>
      </c>
      <c r="AR126" s="428"/>
      <c r="AS126" s="407">
        <f t="shared" si="154"/>
        <v>0</v>
      </c>
      <c r="AT126" s="428"/>
      <c r="AU126" s="407">
        <f t="shared" si="155"/>
        <v>0</v>
      </c>
      <c r="AV126" s="428"/>
      <c r="AW126" s="407">
        <f t="shared" si="156"/>
        <v>0</v>
      </c>
      <c r="AX126" s="428"/>
      <c r="AY126" s="407">
        <f t="shared" si="157"/>
        <v>0</v>
      </c>
      <c r="AZ126" s="428"/>
      <c r="BA126" s="407">
        <f t="shared" si="158"/>
        <v>0</v>
      </c>
      <c r="BB126" s="428"/>
      <c r="BC126" s="407">
        <f t="shared" si="159"/>
        <v>0</v>
      </c>
      <c r="BD126" s="428"/>
      <c r="BE126" s="407">
        <f t="shared" si="160"/>
        <v>0</v>
      </c>
      <c r="BF126" s="428"/>
      <c r="BG126" s="407">
        <f t="shared" si="161"/>
        <v>0</v>
      </c>
      <c r="BH126" s="428"/>
      <c r="BI126" s="407">
        <f t="shared" si="162"/>
        <v>0</v>
      </c>
      <c r="BJ126" s="428"/>
      <c r="BK126" s="407">
        <f t="shared" si="163"/>
        <v>0</v>
      </c>
      <c r="BL126" s="428"/>
      <c r="BM126" s="407">
        <f t="shared" si="164"/>
        <v>0</v>
      </c>
      <c r="BN126" s="428"/>
      <c r="BO126" s="407">
        <f t="shared" si="165"/>
        <v>0</v>
      </c>
      <c r="BP126" s="428"/>
      <c r="BQ126" s="407">
        <f t="shared" si="166"/>
        <v>0</v>
      </c>
      <c r="BR126" s="390"/>
      <c r="BS126" s="394">
        <f t="shared" si="167"/>
        <v>0</v>
      </c>
      <c r="BT126" s="380">
        <f t="shared" si="146"/>
        <v>0</v>
      </c>
      <c r="BU126" s="336">
        <f t="shared" si="168"/>
        <v>0</v>
      </c>
      <c r="BV126" s="257">
        <f t="shared" si="169"/>
        <v>0</v>
      </c>
      <c r="BW126" s="337">
        <f t="shared" si="147"/>
        <v>0</v>
      </c>
      <c r="BX126" s="336">
        <f t="shared" si="170"/>
        <v>1</v>
      </c>
      <c r="BY126" s="257">
        <f t="shared" si="171"/>
        <v>130296.95</v>
      </c>
    </row>
    <row r="127" spans="2:77" ht="15.75" x14ac:dyDescent="0.2">
      <c r="B127" s="264"/>
      <c r="C127" s="265"/>
      <c r="D127" s="266"/>
      <c r="E127" s="267"/>
      <c r="F127" s="311"/>
      <c r="G127" s="311"/>
      <c r="H127" s="273"/>
      <c r="I127" s="267"/>
      <c r="J127" s="311"/>
      <c r="K127" s="311"/>
      <c r="L127" s="273"/>
      <c r="M127" s="267"/>
      <c r="N127" s="311"/>
      <c r="O127" s="311"/>
      <c r="P127" s="273"/>
      <c r="Q127" s="268"/>
      <c r="R127" s="274"/>
      <c r="S127" s="272"/>
      <c r="T127" s="268"/>
      <c r="U127" s="274"/>
      <c r="V127" s="268"/>
      <c r="W127" s="274"/>
      <c r="X127" s="268"/>
      <c r="Y127" s="270"/>
      <c r="Z127" s="268"/>
      <c r="AA127" s="270"/>
      <c r="AB127" s="268"/>
      <c r="AC127" s="274"/>
      <c r="AD127" s="268"/>
      <c r="AE127" s="274"/>
      <c r="AF127" s="268"/>
      <c r="AG127" s="274"/>
      <c r="AH127" s="268"/>
      <c r="AI127" s="274"/>
      <c r="AJ127" s="268"/>
      <c r="AK127" s="274"/>
      <c r="AL127" s="268"/>
      <c r="AM127" s="274"/>
      <c r="AN127" s="268"/>
      <c r="AO127" s="274"/>
      <c r="AP127" s="270"/>
      <c r="AQ127" s="270"/>
      <c r="AR127" s="270"/>
      <c r="AS127" s="270"/>
      <c r="AT127" s="270"/>
      <c r="AU127" s="270"/>
      <c r="AV127" s="270"/>
      <c r="AW127" s="270"/>
      <c r="AX127" s="270"/>
      <c r="AY127" s="270"/>
      <c r="AZ127" s="270"/>
      <c r="BA127" s="270"/>
      <c r="BB127" s="270"/>
      <c r="BC127" s="270"/>
      <c r="BD127" s="270"/>
      <c r="BE127" s="270"/>
      <c r="BF127" s="270"/>
      <c r="BG127" s="270"/>
      <c r="BH127" s="270"/>
      <c r="BI127" s="270"/>
      <c r="BJ127" s="270"/>
      <c r="BK127" s="270"/>
      <c r="BL127" s="270"/>
      <c r="BM127" s="270"/>
      <c r="BN127" s="270"/>
      <c r="BO127" s="270"/>
      <c r="BP127" s="270"/>
      <c r="BQ127" s="270"/>
      <c r="BR127" s="269"/>
      <c r="BS127" s="274"/>
      <c r="BT127" s="272"/>
      <c r="BU127" s="268"/>
      <c r="BV127" s="275"/>
      <c r="BW127" s="272"/>
      <c r="BX127" s="268"/>
      <c r="BY127" s="270"/>
    </row>
    <row r="128" spans="2:77" ht="22.5" customHeight="1" x14ac:dyDescent="0.2">
      <c r="F128" s="940" t="s">
        <v>115</v>
      </c>
      <c r="G128" s="941"/>
      <c r="H128" s="271">
        <f>H15+H24+H40+H102</f>
        <v>102344133.48189904</v>
      </c>
      <c r="I128" s="16"/>
      <c r="J128" s="940" t="s">
        <v>115</v>
      </c>
      <c r="K128" s="941"/>
      <c r="L128" s="271">
        <f>L15+L24+L40+L102</f>
        <v>1853692.92</v>
      </c>
      <c r="M128" s="16"/>
      <c r="N128" s="938" t="s">
        <v>115</v>
      </c>
      <c r="O128" s="939"/>
      <c r="P128" s="271">
        <f>P15+P24+P40+P102</f>
        <v>104197826.40189904</v>
      </c>
      <c r="Q128" s="54" t="s">
        <v>61</v>
      </c>
      <c r="R128" s="81">
        <f>R24+R15+R40+R102</f>
        <v>80145103.720272899</v>
      </c>
      <c r="S128" s="327">
        <f>R128/P128</f>
        <v>0.76916291335240583</v>
      </c>
      <c r="T128" s="54" t="s">
        <v>61</v>
      </c>
      <c r="U128" s="81">
        <f>U24+U15+U40+U102</f>
        <v>4082385.9237999995</v>
      </c>
      <c r="V128" s="54" t="s">
        <v>61</v>
      </c>
      <c r="W128" s="81">
        <f>W24+W15+W40+W102</f>
        <v>2047427.0586000001</v>
      </c>
      <c r="X128" s="54" t="s">
        <v>61</v>
      </c>
      <c r="Y128" s="276">
        <f>Y24+Y15+Y40+Y102</f>
        <v>2817629.5579499998</v>
      </c>
      <c r="Z128" s="54" t="s">
        <v>61</v>
      </c>
      <c r="AA128" s="276">
        <f>AA24+AA15+AA40+AA102</f>
        <v>5150092.5728921201</v>
      </c>
      <c r="AB128" s="54" t="s">
        <v>61</v>
      </c>
      <c r="AC128" s="81">
        <f>AC24+AC15+AC40+AC102</f>
        <v>1365247.9305168423</v>
      </c>
      <c r="AD128" s="54" t="s">
        <v>61</v>
      </c>
      <c r="AE128" s="81">
        <f>AE24+AE15+AE40+AE102</f>
        <v>3124478.763108992</v>
      </c>
      <c r="AF128" s="54" t="s">
        <v>61</v>
      </c>
      <c r="AG128" s="81">
        <f>AG24+AG15+AG40+AG102</f>
        <v>1970305.647130419</v>
      </c>
      <c r="AH128" s="54" t="s">
        <v>61</v>
      </c>
      <c r="AI128" s="81">
        <f>AI24+AI15+AI40+AI102</f>
        <v>7880556.6884922003</v>
      </c>
      <c r="AJ128" s="54" t="s">
        <v>61</v>
      </c>
      <c r="AK128" s="81">
        <f>AK24+AK15+AK40+AK102</f>
        <v>3325277.7410373348</v>
      </c>
      <c r="AL128" s="54" t="s">
        <v>61</v>
      </c>
      <c r="AM128" s="81">
        <f>AM24+AM15+AM40+AM102</f>
        <v>4611613.6304374877</v>
      </c>
      <c r="AN128" s="54" t="s">
        <v>61</v>
      </c>
      <c r="AO128" s="81">
        <f>AO24+AO15+AO40+AO102</f>
        <v>1259936.7562072885</v>
      </c>
      <c r="AP128" s="54" t="s">
        <v>61</v>
      </c>
      <c r="AQ128" s="276">
        <f>AQ24+AQ15+AQ40+AQ102</f>
        <v>4798571.2420346988</v>
      </c>
      <c r="AR128" s="54" t="s">
        <v>61</v>
      </c>
      <c r="AS128" s="276">
        <f>AS24+AS15+AS40+AS102</f>
        <v>2918704.4006379037</v>
      </c>
      <c r="AT128" s="54" t="s">
        <v>61</v>
      </c>
      <c r="AU128" s="276">
        <f>AU24+AU15+AU40+AU102</f>
        <v>3710567.4066825192</v>
      </c>
      <c r="AV128" s="54" t="s">
        <v>61</v>
      </c>
      <c r="AW128" s="276">
        <f>AW24+AW15+AW40+AW102</f>
        <v>3570457.6438580416</v>
      </c>
      <c r="AX128" s="54" t="s">
        <v>61</v>
      </c>
      <c r="AY128" s="276">
        <f>AY24+AY15+AY40+AY102</f>
        <v>4323980.2120460961</v>
      </c>
      <c r="AZ128" s="54" t="s">
        <v>61</v>
      </c>
      <c r="BA128" s="276">
        <f>BA24+BA15+BA40+BA102</f>
        <v>4713769.8768855995</v>
      </c>
      <c r="BB128" s="54" t="s">
        <v>61</v>
      </c>
      <c r="BC128" s="276">
        <f>BC24+BC15+BC40+BC102</f>
        <v>3888308.6964128674</v>
      </c>
      <c r="BD128" s="54" t="s">
        <v>61</v>
      </c>
      <c r="BE128" s="276">
        <f>BE24+BE15+BE40+BE102</f>
        <v>1416746.1407458382</v>
      </c>
      <c r="BF128" s="54" t="s">
        <v>61</v>
      </c>
      <c r="BG128" s="276">
        <f>BG24+BG15+BG40+BG102</f>
        <v>5360829.1508062407</v>
      </c>
      <c r="BH128" s="54" t="s">
        <v>61</v>
      </c>
      <c r="BI128" s="276">
        <f>BI24+BI15+BI40+BI102</f>
        <v>3661407.976951329</v>
      </c>
      <c r="BJ128" s="54" t="s">
        <v>61</v>
      </c>
      <c r="BK128" s="276">
        <f>BK24+BK15+BK40+BK102</f>
        <v>4146808.703039079</v>
      </c>
      <c r="BL128" s="54" t="s">
        <v>61</v>
      </c>
      <c r="BM128" s="276">
        <f>BM24+BM15+BM40+BM102</f>
        <v>0</v>
      </c>
      <c r="BN128" s="54" t="s">
        <v>61</v>
      </c>
      <c r="BO128" s="276">
        <f>BO24+BO15+BO40+BO102</f>
        <v>0</v>
      </c>
      <c r="BP128" s="54" t="s">
        <v>61</v>
      </c>
      <c r="BQ128" s="276">
        <f>BQ24+BQ15+BQ40+BQ102</f>
        <v>0</v>
      </c>
      <c r="BR128" s="54" t="s">
        <v>61</v>
      </c>
      <c r="BS128" s="81">
        <f>BS24+BS15+BS40+BS102</f>
        <v>6132622.1871703733</v>
      </c>
      <c r="BT128" s="328">
        <f>BS128/P128</f>
        <v>5.8855567327444791E-2</v>
      </c>
      <c r="BU128" s="277"/>
      <c r="BV128" s="81">
        <f>BV24+BV15+BV40+BV102</f>
        <v>86277725.905443281</v>
      </c>
      <c r="BW128" s="278">
        <f>BV128/P128</f>
        <v>0.82801848066065653</v>
      </c>
      <c r="BX128" s="280"/>
      <c r="BY128" s="262">
        <f>BY24+BY15+BY40+BY102</f>
        <v>17920100.49645577</v>
      </c>
    </row>
    <row r="129" spans="2:77" ht="21.75" customHeight="1" x14ac:dyDescent="0.2">
      <c r="F129" s="940" t="s">
        <v>116</v>
      </c>
      <c r="G129" s="941"/>
      <c r="H129" s="262">
        <f>H128*0.15</f>
        <v>15351620.022284854</v>
      </c>
      <c r="I129" s="16"/>
      <c r="J129" s="940" t="s">
        <v>296</v>
      </c>
      <c r="K129" s="941"/>
      <c r="L129" s="262"/>
      <c r="M129" s="16"/>
      <c r="N129" s="940" t="s">
        <v>296</v>
      </c>
      <c r="O129" s="941"/>
      <c r="P129" s="262">
        <f>(P128*0.15)-168943.848</f>
        <v>15460730.112284856</v>
      </c>
      <c r="Q129" s="54" t="s">
        <v>221</v>
      </c>
      <c r="R129" s="79">
        <f>(R128*15%)-168943.848-109110.09</f>
        <v>11743711.620040935</v>
      </c>
      <c r="S129" s="326"/>
      <c r="T129" s="54" t="s">
        <v>221</v>
      </c>
      <c r="U129" s="79">
        <f>U128*15%</f>
        <v>612357.88856999995</v>
      </c>
      <c r="V129" s="54" t="s">
        <v>221</v>
      </c>
      <c r="W129" s="79">
        <f>W128*15%</f>
        <v>307114.05878999998</v>
      </c>
      <c r="X129" s="54" t="s">
        <v>221</v>
      </c>
      <c r="Y129" s="79">
        <f>Y128*15%</f>
        <v>422644.43369249994</v>
      </c>
      <c r="Z129" s="54" t="s">
        <v>221</v>
      </c>
      <c r="AA129" s="79">
        <f>AA128*15%</f>
        <v>772513.88593381795</v>
      </c>
      <c r="AB129" s="54" t="s">
        <v>221</v>
      </c>
      <c r="AC129" s="79">
        <f>AC128*15%</f>
        <v>204787.18957752633</v>
      </c>
      <c r="AD129" s="54" t="s">
        <v>221</v>
      </c>
      <c r="AE129" s="79">
        <f>AE128*15%</f>
        <v>468671.81446634879</v>
      </c>
      <c r="AF129" s="54" t="s">
        <v>221</v>
      </c>
      <c r="AG129" s="79">
        <f>AG128*15%</f>
        <v>295545.84706956282</v>
      </c>
      <c r="AH129" s="54" t="s">
        <v>221</v>
      </c>
      <c r="AI129" s="79">
        <f>AI128*15%</f>
        <v>1182083.5032738301</v>
      </c>
      <c r="AJ129" s="54" t="s">
        <v>221</v>
      </c>
      <c r="AK129" s="79">
        <f>AK128*15%</f>
        <v>498791.66115560022</v>
      </c>
      <c r="AL129" s="54" t="s">
        <v>221</v>
      </c>
      <c r="AM129" s="79">
        <f>(AM128*15%)-168943.848</f>
        <v>522798.19656562316</v>
      </c>
      <c r="AN129" s="54" t="s">
        <v>221</v>
      </c>
      <c r="AO129" s="79">
        <f>AO128*15%</f>
        <v>188990.51343109328</v>
      </c>
      <c r="AP129" s="54" t="s">
        <v>221</v>
      </c>
      <c r="AQ129" s="79">
        <f>AQ128*15%</f>
        <v>719785.68630520476</v>
      </c>
      <c r="AR129" s="54" t="s">
        <v>221</v>
      </c>
      <c r="AS129" s="79">
        <f>AS128*15%</f>
        <v>437805.66009568557</v>
      </c>
      <c r="AT129" s="54" t="s">
        <v>221</v>
      </c>
      <c r="AU129" s="79">
        <f>(AU128*15%)-109110.09</f>
        <v>447475.02100237785</v>
      </c>
      <c r="AV129" s="54" t="s">
        <v>221</v>
      </c>
      <c r="AW129" s="79">
        <f>AW128*15%</f>
        <v>535568.64657870622</v>
      </c>
      <c r="AX129" s="54" t="s">
        <v>221</v>
      </c>
      <c r="AY129" s="79">
        <f>AY128*15%</f>
        <v>648597.03180691437</v>
      </c>
      <c r="AZ129" s="54" t="s">
        <v>221</v>
      </c>
      <c r="BA129" s="79">
        <f>BA128*15%</f>
        <v>707065.48153283994</v>
      </c>
      <c r="BB129" s="54" t="s">
        <v>221</v>
      </c>
      <c r="BC129" s="79">
        <f>BC128*15%</f>
        <v>583246.30446193006</v>
      </c>
      <c r="BD129" s="54" t="s">
        <v>221</v>
      </c>
      <c r="BE129" s="79">
        <f>BE128*15%</f>
        <v>212511.92111187571</v>
      </c>
      <c r="BF129" s="54" t="s">
        <v>221</v>
      </c>
      <c r="BG129" s="79">
        <f>BG128*15%</f>
        <v>804124.37262093613</v>
      </c>
      <c r="BH129" s="54" t="s">
        <v>221</v>
      </c>
      <c r="BI129" s="79">
        <f>BI128*15%</f>
        <v>549211.19654269936</v>
      </c>
      <c r="BJ129" s="54" t="s">
        <v>221</v>
      </c>
      <c r="BK129" s="79">
        <f>BK128*15%</f>
        <v>622021.30545586185</v>
      </c>
      <c r="BL129" s="54" t="s">
        <v>221</v>
      </c>
      <c r="BM129" s="79">
        <f>BM128*15%</f>
        <v>0</v>
      </c>
      <c r="BN129" s="54" t="s">
        <v>221</v>
      </c>
      <c r="BO129" s="79">
        <f>BO128*15%</f>
        <v>0</v>
      </c>
      <c r="BP129" s="54" t="s">
        <v>221</v>
      </c>
      <c r="BQ129" s="79">
        <f>BQ128*15%</f>
        <v>0</v>
      </c>
      <c r="BR129" s="54" t="s">
        <v>221</v>
      </c>
      <c r="BS129" s="79">
        <f>BS128*15%</f>
        <v>919893.32807555597</v>
      </c>
      <c r="BU129" s="50"/>
      <c r="BV129" s="51"/>
      <c r="BW129" s="279"/>
    </row>
    <row r="130" spans="2:77" ht="20.25" customHeight="1" x14ac:dyDescent="0.2">
      <c r="F130" s="936" t="s">
        <v>117</v>
      </c>
      <c r="G130" s="937"/>
      <c r="H130" s="262">
        <f>H128*0.05</f>
        <v>5117206.6740949526</v>
      </c>
      <c r="I130" s="16"/>
      <c r="J130" s="936" t="s">
        <v>295</v>
      </c>
      <c r="K130" s="937"/>
      <c r="L130" s="262">
        <f>L128*0.05</f>
        <v>92684.646000000008</v>
      </c>
      <c r="M130" s="16"/>
      <c r="N130" s="936" t="s">
        <v>295</v>
      </c>
      <c r="O130" s="937"/>
      <c r="P130" s="262">
        <f>P128*0.05</f>
        <v>5209891.3200949524</v>
      </c>
      <c r="Q130" s="54" t="s">
        <v>60</v>
      </c>
      <c r="R130" s="79">
        <f>R128*5%</f>
        <v>4007255.186013645</v>
      </c>
      <c r="S130" s="326"/>
      <c r="T130" s="54" t="s">
        <v>60</v>
      </c>
      <c r="U130" s="79">
        <f>U128*5%</f>
        <v>204119.29618999999</v>
      </c>
      <c r="V130" s="54" t="s">
        <v>60</v>
      </c>
      <c r="W130" s="79">
        <f>W128*5%</f>
        <v>102371.35293000001</v>
      </c>
      <c r="X130" s="54" t="s">
        <v>60</v>
      </c>
      <c r="Y130" s="79">
        <f>Y128*5%</f>
        <v>140881.47789750001</v>
      </c>
      <c r="Z130" s="54" t="s">
        <v>60</v>
      </c>
      <c r="AA130" s="79">
        <f>AA128*5%</f>
        <v>257504.62864460601</v>
      </c>
      <c r="AB130" s="54" t="s">
        <v>60</v>
      </c>
      <c r="AC130" s="79">
        <f>AC128*5%</f>
        <v>68262.396525842123</v>
      </c>
      <c r="AD130" s="54" t="s">
        <v>60</v>
      </c>
      <c r="AE130" s="79">
        <f>AE128*5%</f>
        <v>156223.93815544961</v>
      </c>
      <c r="AF130" s="54" t="s">
        <v>60</v>
      </c>
      <c r="AG130" s="79">
        <f>AG128*5%</f>
        <v>98515.282356520955</v>
      </c>
      <c r="AH130" s="54" t="s">
        <v>60</v>
      </c>
      <c r="AI130" s="79">
        <f>AI128*5%</f>
        <v>394027.83442461002</v>
      </c>
      <c r="AJ130" s="54" t="s">
        <v>60</v>
      </c>
      <c r="AK130" s="79">
        <f>AK128*5%</f>
        <v>166263.88705186674</v>
      </c>
      <c r="AL130" s="54" t="s">
        <v>60</v>
      </c>
      <c r="AM130" s="79">
        <f>AM128*5%</f>
        <v>230580.68152187439</v>
      </c>
      <c r="AN130" s="54" t="s">
        <v>60</v>
      </c>
      <c r="AO130" s="79">
        <f>AO128*5%</f>
        <v>62996.837810364428</v>
      </c>
      <c r="AP130" s="54" t="s">
        <v>60</v>
      </c>
      <c r="AQ130" s="79">
        <f>AQ128*5%</f>
        <v>239928.56210173495</v>
      </c>
      <c r="AR130" s="54" t="s">
        <v>60</v>
      </c>
      <c r="AS130" s="79">
        <f>AS128*5%</f>
        <v>145935.22003189518</v>
      </c>
      <c r="AT130" s="54" t="s">
        <v>60</v>
      </c>
      <c r="AU130" s="79">
        <f>AU128*5%</f>
        <v>185528.37033412597</v>
      </c>
      <c r="AV130" s="54" t="s">
        <v>60</v>
      </c>
      <c r="AW130" s="79">
        <f>AW128*5%</f>
        <v>178522.88219290209</v>
      </c>
      <c r="AX130" s="54" t="s">
        <v>60</v>
      </c>
      <c r="AY130" s="79">
        <f>AY128*5%</f>
        <v>216199.01060230483</v>
      </c>
      <c r="AZ130" s="54" t="s">
        <v>60</v>
      </c>
      <c r="BA130" s="79">
        <f>BA128*5%</f>
        <v>235688.49384427999</v>
      </c>
      <c r="BB130" s="54" t="s">
        <v>60</v>
      </c>
      <c r="BC130" s="79">
        <f>BC128*5%</f>
        <v>194415.43482064339</v>
      </c>
      <c r="BD130" s="54" t="s">
        <v>60</v>
      </c>
      <c r="BE130" s="79">
        <f>BE128*5%</f>
        <v>70837.307037291917</v>
      </c>
      <c r="BF130" s="54" t="s">
        <v>60</v>
      </c>
      <c r="BG130" s="79">
        <f>BG128*5%</f>
        <v>268041.45754031203</v>
      </c>
      <c r="BH130" s="54" t="s">
        <v>60</v>
      </c>
      <c r="BI130" s="79">
        <f>BI128*5%</f>
        <v>183070.39884756645</v>
      </c>
      <c r="BJ130" s="54" t="s">
        <v>60</v>
      </c>
      <c r="BK130" s="79">
        <f>BK128*5%</f>
        <v>207340.43515195395</v>
      </c>
      <c r="BL130" s="54" t="s">
        <v>60</v>
      </c>
      <c r="BM130" s="79">
        <f>BM128*5%</f>
        <v>0</v>
      </c>
      <c r="BN130" s="54" t="s">
        <v>60</v>
      </c>
      <c r="BO130" s="79">
        <f>BO128*5%</f>
        <v>0</v>
      </c>
      <c r="BP130" s="54" t="s">
        <v>60</v>
      </c>
      <c r="BQ130" s="79">
        <f>BQ128*5%</f>
        <v>0</v>
      </c>
      <c r="BR130" s="54" t="s">
        <v>60</v>
      </c>
      <c r="BS130" s="79">
        <f>BS128*5%</f>
        <v>306631.10935851868</v>
      </c>
      <c r="BU130" s="50"/>
      <c r="BV130" s="49"/>
    </row>
    <row r="131" spans="2:77" ht="18" customHeight="1" x14ac:dyDescent="0.2">
      <c r="F131" s="936" t="s">
        <v>118</v>
      </c>
      <c r="G131" s="937"/>
      <c r="H131" s="262">
        <v>0</v>
      </c>
      <c r="I131" s="16"/>
      <c r="J131" s="936" t="s">
        <v>118</v>
      </c>
      <c r="K131" s="937"/>
      <c r="L131" s="262">
        <v>0</v>
      </c>
      <c r="M131" s="16"/>
      <c r="N131" s="938" t="s">
        <v>118</v>
      </c>
      <c r="O131" s="939"/>
      <c r="P131" s="262">
        <v>0</v>
      </c>
      <c r="Q131" s="54" t="s">
        <v>53</v>
      </c>
      <c r="R131" s="79">
        <v>0</v>
      </c>
      <c r="S131" s="326"/>
      <c r="T131" s="54" t="s">
        <v>53</v>
      </c>
      <c r="U131" s="79">
        <v>0</v>
      </c>
      <c r="V131" s="54" t="s">
        <v>53</v>
      </c>
      <c r="W131" s="79">
        <v>0</v>
      </c>
      <c r="X131" s="54" t="s">
        <v>53</v>
      </c>
      <c r="Y131" s="79">
        <v>0</v>
      </c>
      <c r="Z131" s="54" t="s">
        <v>53</v>
      </c>
      <c r="AA131" s="79">
        <v>0</v>
      </c>
      <c r="AB131" s="54" t="s">
        <v>53</v>
      </c>
      <c r="AC131" s="79">
        <v>0</v>
      </c>
      <c r="AD131" s="54" t="s">
        <v>53</v>
      </c>
      <c r="AE131" s="79">
        <v>0</v>
      </c>
      <c r="AF131" s="54" t="s">
        <v>53</v>
      </c>
      <c r="AG131" s="79">
        <v>0</v>
      </c>
      <c r="AH131" s="54" t="s">
        <v>53</v>
      </c>
      <c r="AI131" s="79">
        <v>0</v>
      </c>
      <c r="AJ131" s="54" t="s">
        <v>53</v>
      </c>
      <c r="AK131" s="79">
        <v>0</v>
      </c>
      <c r="AL131" s="54" t="s">
        <v>53</v>
      </c>
      <c r="AM131" s="79">
        <v>0</v>
      </c>
      <c r="AN131" s="54" t="s">
        <v>53</v>
      </c>
      <c r="AO131" s="79">
        <v>0</v>
      </c>
      <c r="AP131" s="54" t="s">
        <v>53</v>
      </c>
      <c r="AQ131" s="79">
        <v>0</v>
      </c>
      <c r="AR131" s="54" t="s">
        <v>53</v>
      </c>
      <c r="AS131" s="79">
        <v>0</v>
      </c>
      <c r="AT131" s="54" t="s">
        <v>53</v>
      </c>
      <c r="AU131" s="79">
        <v>0</v>
      </c>
      <c r="AV131" s="54" t="s">
        <v>53</v>
      </c>
      <c r="AW131" s="79">
        <v>0</v>
      </c>
      <c r="AX131" s="54" t="s">
        <v>53</v>
      </c>
      <c r="AY131" s="79">
        <v>0</v>
      </c>
      <c r="AZ131" s="54" t="s">
        <v>53</v>
      </c>
      <c r="BA131" s="79">
        <v>0</v>
      </c>
      <c r="BB131" s="54" t="s">
        <v>53</v>
      </c>
      <c r="BC131" s="79">
        <v>0</v>
      </c>
      <c r="BD131" s="54" t="s">
        <v>53</v>
      </c>
      <c r="BE131" s="79">
        <v>0</v>
      </c>
      <c r="BF131" s="54" t="s">
        <v>53</v>
      </c>
      <c r="BG131" s="79">
        <v>0</v>
      </c>
      <c r="BH131" s="54" t="s">
        <v>53</v>
      </c>
      <c r="BI131" s="79">
        <v>0</v>
      </c>
      <c r="BJ131" s="54" t="s">
        <v>53</v>
      </c>
      <c r="BK131" s="79">
        <v>0</v>
      </c>
      <c r="BL131" s="54" t="s">
        <v>53</v>
      </c>
      <c r="BM131" s="79">
        <v>0</v>
      </c>
      <c r="BN131" s="54" t="s">
        <v>53</v>
      </c>
      <c r="BO131" s="79">
        <v>0</v>
      </c>
      <c r="BP131" s="54" t="s">
        <v>53</v>
      </c>
      <c r="BQ131" s="79">
        <v>0</v>
      </c>
      <c r="BR131" s="54" t="s">
        <v>53</v>
      </c>
      <c r="BS131" s="79"/>
      <c r="BU131" s="50"/>
      <c r="BV131" s="49"/>
    </row>
    <row r="132" spans="2:77" ht="20.25" customHeight="1" x14ac:dyDescent="0.2">
      <c r="F132" s="936" t="s">
        <v>59</v>
      </c>
      <c r="G132" s="937"/>
      <c r="H132" s="262">
        <f>H128-H129-H130</f>
        <v>81875306.785519242</v>
      </c>
      <c r="I132" s="16"/>
      <c r="J132" s="936" t="s">
        <v>59</v>
      </c>
      <c r="K132" s="937"/>
      <c r="L132" s="262">
        <f>L128-L129-L130</f>
        <v>1761008.274</v>
      </c>
      <c r="M132" s="16"/>
      <c r="N132" s="938" t="s">
        <v>59</v>
      </c>
      <c r="O132" s="939"/>
      <c r="P132" s="262">
        <f>P128-P129-P130</f>
        <v>83527204.969519228</v>
      </c>
      <c r="Q132" s="54" t="s">
        <v>59</v>
      </c>
      <c r="R132" s="79">
        <f>R128-R129-R130-R131</f>
        <v>64394136.914218314</v>
      </c>
      <c r="S132" s="326"/>
      <c r="T132" s="54" t="s">
        <v>59</v>
      </c>
      <c r="U132" s="79">
        <f>U128-U129-U130-U131</f>
        <v>3265908.7390399994</v>
      </c>
      <c r="V132" s="54" t="s">
        <v>59</v>
      </c>
      <c r="W132" s="79">
        <f>W128-W129-W130-W131</f>
        <v>1637941.6468800001</v>
      </c>
      <c r="X132" s="54" t="s">
        <v>59</v>
      </c>
      <c r="Y132" s="79">
        <f>Y128-Y129-Y130-Y131</f>
        <v>2254103.6463599997</v>
      </c>
      <c r="Z132" s="54" t="s">
        <v>59</v>
      </c>
      <c r="AA132" s="79">
        <f>AA128-AA129-AA130-AA131</f>
        <v>4120074.0583136957</v>
      </c>
      <c r="AB132" s="54" t="s">
        <v>59</v>
      </c>
      <c r="AC132" s="79">
        <f>AC128-AC129-AC130-AC131</f>
        <v>1092198.3444134737</v>
      </c>
      <c r="AD132" s="54" t="s">
        <v>59</v>
      </c>
      <c r="AE132" s="79">
        <f>AE128-AE129-AE130-AE131</f>
        <v>2499583.0104871937</v>
      </c>
      <c r="AF132" s="54" t="s">
        <v>59</v>
      </c>
      <c r="AG132" s="79">
        <f>AG128-AG129-AG130-AG131</f>
        <v>1576244.5177043353</v>
      </c>
      <c r="AH132" s="54" t="s">
        <v>59</v>
      </c>
      <c r="AI132" s="79">
        <f>AI128-AI129-AI130-AI131</f>
        <v>6304445.3507937603</v>
      </c>
      <c r="AJ132" s="54" t="s">
        <v>59</v>
      </c>
      <c r="AK132" s="79">
        <f>AK128-AK129-AK130-AK131</f>
        <v>2660222.1928298678</v>
      </c>
      <c r="AL132" s="54" t="s">
        <v>59</v>
      </c>
      <c r="AM132" s="79">
        <f>AM128-AM129-AM130-AM131</f>
        <v>3858234.75234999</v>
      </c>
      <c r="AN132" s="54" t="s">
        <v>59</v>
      </c>
      <c r="AO132" s="79">
        <f>AO128-AO129-AO130-AO131</f>
        <v>1007949.4049658309</v>
      </c>
      <c r="AP132" s="54" t="s">
        <v>59</v>
      </c>
      <c r="AQ132" s="79">
        <f>AQ128-AQ129-AQ130-AQ131</f>
        <v>3838856.9936277592</v>
      </c>
      <c r="AR132" s="54" t="s">
        <v>59</v>
      </c>
      <c r="AS132" s="79">
        <f>AS128-AS129-AS130-AS131</f>
        <v>2334963.5205103229</v>
      </c>
      <c r="AT132" s="54" t="s">
        <v>59</v>
      </c>
      <c r="AU132" s="79">
        <f>AU128-AU129-AU130-AU131</f>
        <v>3077564.0153460153</v>
      </c>
      <c r="AV132" s="54" t="s">
        <v>59</v>
      </c>
      <c r="AW132" s="79">
        <f>AW128-AW129-AW130-AW131</f>
        <v>2856366.115086433</v>
      </c>
      <c r="AX132" s="54" t="s">
        <v>59</v>
      </c>
      <c r="AY132" s="79">
        <f>AY128-AY129-AY130-AY131</f>
        <v>3459184.1696368773</v>
      </c>
      <c r="AZ132" s="54" t="s">
        <v>59</v>
      </c>
      <c r="BA132" s="79">
        <f>BA128-BA129-BA130-BA131</f>
        <v>3771015.9015084794</v>
      </c>
      <c r="BB132" s="54" t="s">
        <v>59</v>
      </c>
      <c r="BC132" s="79">
        <f>BC128-BC129-BC130-BC131</f>
        <v>3110646.9571302943</v>
      </c>
      <c r="BD132" s="54" t="s">
        <v>59</v>
      </c>
      <c r="BE132" s="79">
        <f>BE128-BE129-BE130-BE131</f>
        <v>1133396.9125966707</v>
      </c>
      <c r="BF132" s="54" t="s">
        <v>59</v>
      </c>
      <c r="BG132" s="79">
        <f>BG128-BG129-BG130-BG131</f>
        <v>4288663.3206449924</v>
      </c>
      <c r="BH132" s="54" t="s">
        <v>59</v>
      </c>
      <c r="BI132" s="79">
        <f>BI128-BI129-BI130-BI131</f>
        <v>2929126.3815610632</v>
      </c>
      <c r="BJ132" s="54" t="s">
        <v>59</v>
      </c>
      <c r="BK132" s="79">
        <f>BK128-BK129-BK130-BK131</f>
        <v>3317446.9624312632</v>
      </c>
      <c r="BL132" s="54" t="s">
        <v>59</v>
      </c>
      <c r="BM132" s="79">
        <f>BM128-BM129-BM130-BM131</f>
        <v>0</v>
      </c>
      <c r="BN132" s="54" t="s">
        <v>59</v>
      </c>
      <c r="BO132" s="79">
        <f>BO128-BO129-BO130-BO131</f>
        <v>0</v>
      </c>
      <c r="BP132" s="54" t="s">
        <v>59</v>
      </c>
      <c r="BQ132" s="79">
        <f>BQ128-BQ129-BQ130-BQ131</f>
        <v>0</v>
      </c>
      <c r="BR132" s="54" t="s">
        <v>59</v>
      </c>
      <c r="BS132" s="79">
        <f>BS128-BS129-BS130-BS131</f>
        <v>4906097.7497362988</v>
      </c>
      <c r="BU132" s="50"/>
      <c r="BV132" s="49"/>
    </row>
    <row r="133" spans="2:77" ht="18" customHeight="1" x14ac:dyDescent="0.2">
      <c r="F133" s="936" t="s">
        <v>120</v>
      </c>
      <c r="G133" s="937"/>
      <c r="H133" s="262">
        <v>0</v>
      </c>
      <c r="I133" s="16"/>
      <c r="J133" s="936" t="s">
        <v>120</v>
      </c>
      <c r="K133" s="937"/>
      <c r="L133" s="262">
        <v>0</v>
      </c>
      <c r="M133" s="16"/>
      <c r="N133" s="938" t="s">
        <v>120</v>
      </c>
      <c r="O133" s="939"/>
      <c r="P133" s="262">
        <v>0</v>
      </c>
      <c r="Q133" s="54" t="s">
        <v>2</v>
      </c>
      <c r="R133" s="79"/>
      <c r="S133" s="326"/>
      <c r="T133" s="54" t="s">
        <v>2</v>
      </c>
      <c r="U133" s="79"/>
      <c r="V133" s="54" t="s">
        <v>2</v>
      </c>
      <c r="W133" s="79"/>
      <c r="X133" s="54" t="s">
        <v>2</v>
      </c>
      <c r="Y133" s="79"/>
      <c r="Z133" s="54" t="s">
        <v>2</v>
      </c>
      <c r="AA133" s="79"/>
      <c r="AB133" s="54" t="s">
        <v>2</v>
      </c>
      <c r="AC133" s="79"/>
      <c r="AD133" s="54" t="s">
        <v>2</v>
      </c>
      <c r="AE133" s="79"/>
      <c r="AF133" s="54" t="s">
        <v>2</v>
      </c>
      <c r="AG133" s="79"/>
      <c r="AH133" s="54" t="s">
        <v>2</v>
      </c>
      <c r="AI133" s="79"/>
      <c r="AJ133" s="54" t="s">
        <v>2</v>
      </c>
      <c r="AK133" s="79"/>
      <c r="AL133" s="54" t="s">
        <v>2</v>
      </c>
      <c r="AM133" s="79"/>
      <c r="AN133" s="54" t="s">
        <v>2</v>
      </c>
      <c r="AO133" s="79"/>
      <c r="AP133" s="54" t="s">
        <v>2</v>
      </c>
      <c r="AQ133" s="79"/>
      <c r="AR133" s="54" t="s">
        <v>2</v>
      </c>
      <c r="AS133" s="79"/>
      <c r="AT133" s="54" t="s">
        <v>2</v>
      </c>
      <c r="AU133" s="79"/>
      <c r="AV133" s="54" t="s">
        <v>2</v>
      </c>
      <c r="AW133" s="79"/>
      <c r="AX133" s="54" t="s">
        <v>2</v>
      </c>
      <c r="AY133" s="79"/>
      <c r="AZ133" s="54" t="s">
        <v>2</v>
      </c>
      <c r="BA133" s="79"/>
      <c r="BB133" s="54" t="s">
        <v>2</v>
      </c>
      <c r="BC133" s="79"/>
      <c r="BD133" s="54" t="s">
        <v>2</v>
      </c>
      <c r="BE133" s="79"/>
      <c r="BF133" s="54" t="s">
        <v>2</v>
      </c>
      <c r="BG133" s="79"/>
      <c r="BH133" s="54" t="s">
        <v>2</v>
      </c>
      <c r="BI133" s="79"/>
      <c r="BJ133" s="54" t="s">
        <v>2</v>
      </c>
      <c r="BK133" s="79"/>
      <c r="BL133" s="54" t="s">
        <v>2</v>
      </c>
      <c r="BM133" s="79"/>
      <c r="BN133" s="54" t="s">
        <v>2</v>
      </c>
      <c r="BO133" s="79"/>
      <c r="BP133" s="54" t="s">
        <v>2</v>
      </c>
      <c r="BQ133" s="79"/>
      <c r="BR133" s="54" t="s">
        <v>2</v>
      </c>
      <c r="BS133" s="79"/>
      <c r="BU133" s="50"/>
      <c r="BV133" s="49"/>
    </row>
    <row r="134" spans="2:77" ht="22.5" customHeight="1" x14ac:dyDescent="0.2">
      <c r="F134" s="936" t="s">
        <v>119</v>
      </c>
      <c r="G134" s="937"/>
      <c r="H134" s="262">
        <f>+H132+H133</f>
        <v>81875306.785519242</v>
      </c>
      <c r="I134" s="16"/>
      <c r="J134" s="936" t="s">
        <v>119</v>
      </c>
      <c r="K134" s="937"/>
      <c r="L134" s="262">
        <f>+L132+L133</f>
        <v>1761008.274</v>
      </c>
      <c r="M134" s="16"/>
      <c r="N134" s="938" t="s">
        <v>119</v>
      </c>
      <c r="O134" s="939"/>
      <c r="P134" s="262">
        <f>+P132+P133</f>
        <v>83527204.969519228</v>
      </c>
      <c r="Q134" s="54" t="s">
        <v>58</v>
      </c>
      <c r="R134" s="80">
        <f>R132+R133</f>
        <v>64394136.914218314</v>
      </c>
      <c r="S134" s="326"/>
      <c r="T134" s="54" t="s">
        <v>58</v>
      </c>
      <c r="U134" s="80">
        <f>U132+U133</f>
        <v>3265908.7390399994</v>
      </c>
      <c r="V134" s="54" t="s">
        <v>58</v>
      </c>
      <c r="W134" s="80">
        <f>W132+W133</f>
        <v>1637941.6468800001</v>
      </c>
      <c r="X134" s="54" t="s">
        <v>58</v>
      </c>
      <c r="Y134" s="80">
        <f>Y132+Y133</f>
        <v>2254103.6463599997</v>
      </c>
      <c r="Z134" s="54" t="s">
        <v>58</v>
      </c>
      <c r="AA134" s="80">
        <f>AA132+AA133</f>
        <v>4120074.0583136957</v>
      </c>
      <c r="AB134" s="54" t="s">
        <v>58</v>
      </c>
      <c r="AC134" s="80">
        <f>AC132+AC133</f>
        <v>1092198.3444134737</v>
      </c>
      <c r="AD134" s="54" t="s">
        <v>58</v>
      </c>
      <c r="AE134" s="80">
        <f>AE132+AE133</f>
        <v>2499583.0104871937</v>
      </c>
      <c r="AF134" s="54" t="s">
        <v>58</v>
      </c>
      <c r="AG134" s="80">
        <f>AG132+AG133</f>
        <v>1576244.5177043353</v>
      </c>
      <c r="AH134" s="54" t="s">
        <v>58</v>
      </c>
      <c r="AI134" s="80">
        <f>AI132+AI133</f>
        <v>6304445.3507937603</v>
      </c>
      <c r="AJ134" s="54" t="s">
        <v>58</v>
      </c>
      <c r="AK134" s="80">
        <f>AK132+AK133</f>
        <v>2660222.1928298678</v>
      </c>
      <c r="AL134" s="54" t="s">
        <v>58</v>
      </c>
      <c r="AM134" s="80">
        <f>AM132+AM133</f>
        <v>3858234.75234999</v>
      </c>
      <c r="AN134" s="54" t="s">
        <v>58</v>
      </c>
      <c r="AO134" s="80">
        <f>AO132+AO133</f>
        <v>1007949.4049658309</v>
      </c>
      <c r="AP134" s="54" t="s">
        <v>58</v>
      </c>
      <c r="AQ134" s="80">
        <f>AQ132+AQ133</f>
        <v>3838856.9936277592</v>
      </c>
      <c r="AR134" s="54" t="s">
        <v>58</v>
      </c>
      <c r="AS134" s="80">
        <f>AS132+AS133</f>
        <v>2334963.5205103229</v>
      </c>
      <c r="AT134" s="54" t="s">
        <v>58</v>
      </c>
      <c r="AU134" s="80">
        <f>AU132+AU133</f>
        <v>3077564.0153460153</v>
      </c>
      <c r="AV134" s="54" t="s">
        <v>58</v>
      </c>
      <c r="AW134" s="80">
        <f>AW132+AW133</f>
        <v>2856366.115086433</v>
      </c>
      <c r="AX134" s="54" t="s">
        <v>58</v>
      </c>
      <c r="AY134" s="80">
        <f>AY132+AY133</f>
        <v>3459184.1696368773</v>
      </c>
      <c r="AZ134" s="54" t="s">
        <v>58</v>
      </c>
      <c r="BA134" s="80">
        <f>BA132+BA133</f>
        <v>3771015.9015084794</v>
      </c>
      <c r="BB134" s="54" t="s">
        <v>58</v>
      </c>
      <c r="BC134" s="80">
        <f>BC132+BC133</f>
        <v>3110646.9571302943</v>
      </c>
      <c r="BD134" s="54" t="s">
        <v>58</v>
      </c>
      <c r="BE134" s="80">
        <f>BE132+BE133</f>
        <v>1133396.9125966707</v>
      </c>
      <c r="BF134" s="54" t="s">
        <v>58</v>
      </c>
      <c r="BG134" s="80">
        <f>BG132+BG133</f>
        <v>4288663.3206449924</v>
      </c>
      <c r="BH134" s="54" t="s">
        <v>58</v>
      </c>
      <c r="BI134" s="80">
        <f>BI132+BI133</f>
        <v>2929126.3815610632</v>
      </c>
      <c r="BJ134" s="54" t="s">
        <v>58</v>
      </c>
      <c r="BK134" s="80">
        <f>BK132+BK133</f>
        <v>3317446.9624312632</v>
      </c>
      <c r="BL134" s="54" t="s">
        <v>58</v>
      </c>
      <c r="BM134" s="80">
        <f>BM132+BM133</f>
        <v>0</v>
      </c>
      <c r="BN134" s="54" t="s">
        <v>58</v>
      </c>
      <c r="BO134" s="80">
        <f>BO132+BO133</f>
        <v>0</v>
      </c>
      <c r="BP134" s="54" t="s">
        <v>58</v>
      </c>
      <c r="BQ134" s="80">
        <f>BQ132+BQ133</f>
        <v>0</v>
      </c>
      <c r="BR134" s="54" t="s">
        <v>58</v>
      </c>
      <c r="BS134" s="80">
        <f>BS132+BS133</f>
        <v>4906097.7497362988</v>
      </c>
      <c r="BU134" s="50"/>
      <c r="BV134" s="49"/>
    </row>
    <row r="135" spans="2:77" x14ac:dyDescent="0.25">
      <c r="G135" s="47"/>
      <c r="H135" s="47"/>
      <c r="I135" s="47"/>
      <c r="J135" s="47"/>
      <c r="K135" s="47"/>
      <c r="L135" s="47"/>
      <c r="M135" s="47"/>
      <c r="N135" s="47"/>
      <c r="O135" s="47"/>
      <c r="P135" s="47"/>
      <c r="Q135" s="47"/>
      <c r="R135" s="47"/>
      <c r="S135" s="47"/>
    </row>
    <row r="136" spans="2:77" x14ac:dyDescent="0.25">
      <c r="G136" s="47"/>
      <c r="H136" s="47"/>
      <c r="I136" s="47"/>
      <c r="J136" s="47"/>
      <c r="K136" s="47"/>
      <c r="L136" s="47"/>
      <c r="M136" s="47"/>
      <c r="N136" s="47"/>
      <c r="O136" s="47"/>
      <c r="P136" s="47"/>
      <c r="Q136" s="47"/>
      <c r="R136" s="47"/>
      <c r="S136" s="47"/>
    </row>
    <row r="137" spans="2:77" x14ac:dyDescent="0.25">
      <c r="H137" s="47"/>
      <c r="I137" s="47"/>
      <c r="J137" s="47"/>
      <c r="K137" s="47"/>
      <c r="L137" s="47"/>
      <c r="M137" s="47"/>
      <c r="N137" s="47"/>
      <c r="O137" s="47"/>
      <c r="P137" s="47"/>
      <c r="Q137" s="47"/>
      <c r="R137" s="47"/>
      <c r="S137" s="47"/>
    </row>
    <row r="138" spans="2:77" ht="14.45" customHeight="1" x14ac:dyDescent="0.2">
      <c r="B138" s="1130"/>
      <c r="C138" s="1130"/>
      <c r="D138" s="628"/>
      <c r="E138" s="314"/>
      <c r="F138" s="1130"/>
      <c r="G138" s="1130"/>
      <c r="H138" s="316"/>
      <c r="I138" s="316"/>
      <c r="J138" s="316"/>
      <c r="K138" s="316"/>
      <c r="L138" s="316"/>
      <c r="M138" s="316"/>
      <c r="N138" s="316"/>
      <c r="O138" s="316"/>
      <c r="P138" s="316"/>
      <c r="Q138" s="316"/>
      <c r="R138" s="316"/>
      <c r="S138" s="316"/>
      <c r="T138" s="318"/>
      <c r="U138" s="318"/>
      <c r="V138" s="318"/>
      <c r="W138" s="318"/>
      <c r="X138" s="318"/>
      <c r="Y138" s="318"/>
      <c r="Z138" s="318"/>
      <c r="AA138" s="318"/>
      <c r="AB138" s="318"/>
      <c r="AC138" s="318"/>
      <c r="AD138" s="318"/>
      <c r="AE138" s="318"/>
      <c r="AF138" s="318"/>
      <c r="AG138" s="318"/>
      <c r="AH138" s="318"/>
      <c r="AI138" s="318"/>
      <c r="AJ138" s="318"/>
      <c r="AK138" s="318"/>
      <c r="AL138" s="318"/>
      <c r="AM138" s="318"/>
      <c r="AN138" s="318"/>
      <c r="AO138" s="318"/>
      <c r="AP138" s="318"/>
      <c r="AQ138" s="318"/>
      <c r="AR138" s="318"/>
      <c r="AS138" s="318"/>
      <c r="AT138" s="318"/>
      <c r="AU138" s="318"/>
      <c r="AV138" s="318"/>
      <c r="AW138" s="318"/>
      <c r="AX138" s="318"/>
      <c r="AY138" s="318"/>
      <c r="AZ138" s="318"/>
      <c r="BA138" s="318"/>
      <c r="BB138" s="318"/>
      <c r="BC138" s="318"/>
      <c r="BD138" s="318"/>
      <c r="BE138" s="318"/>
      <c r="BF138" s="318"/>
      <c r="BG138" s="318"/>
      <c r="BH138" s="318"/>
      <c r="BI138" s="318"/>
      <c r="BJ138" s="318"/>
      <c r="BK138" s="318"/>
      <c r="BL138" s="318"/>
      <c r="BM138" s="318"/>
      <c r="BN138" s="318"/>
      <c r="BO138" s="318"/>
      <c r="BP138" s="318"/>
      <c r="BQ138" s="318"/>
      <c r="BR138" s="318"/>
      <c r="BS138" s="318"/>
      <c r="BT138" s="318"/>
      <c r="BU138" s="1130"/>
      <c r="BV138" s="1130"/>
      <c r="BW138" s="628"/>
      <c r="BX138" s="1130"/>
      <c r="BY138" s="1130"/>
    </row>
    <row r="139" spans="2:77" ht="14.25" x14ac:dyDescent="0.2">
      <c r="B139" s="318"/>
      <c r="C139" s="632"/>
      <c r="D139" s="318"/>
      <c r="E139" s="632"/>
      <c r="F139" s="318"/>
      <c r="G139" s="632"/>
      <c r="H139" s="316"/>
      <c r="I139" s="316"/>
      <c r="J139" s="316"/>
      <c r="K139" s="316"/>
      <c r="L139" s="316"/>
      <c r="M139" s="316"/>
      <c r="N139" s="316"/>
      <c r="O139" s="316"/>
      <c r="P139" s="316"/>
      <c r="Q139" s="316"/>
      <c r="R139" s="316"/>
      <c r="S139" s="316"/>
      <c r="T139" s="318"/>
      <c r="U139" s="318"/>
      <c r="V139" s="318"/>
      <c r="W139" s="318"/>
      <c r="X139" s="318"/>
      <c r="Y139" s="318"/>
      <c r="Z139" s="318"/>
      <c r="AA139" s="318"/>
      <c r="AB139" s="318"/>
      <c r="AC139" s="318"/>
      <c r="AD139" s="318"/>
      <c r="AE139" s="318"/>
      <c r="AF139" s="318"/>
      <c r="AG139" s="318"/>
      <c r="AH139" s="318"/>
      <c r="AI139" s="318"/>
      <c r="AJ139" s="318"/>
      <c r="AK139" s="318"/>
      <c r="AL139" s="318"/>
      <c r="AM139" s="318"/>
      <c r="AN139" s="318"/>
      <c r="AO139" s="318"/>
      <c r="AP139" s="318"/>
      <c r="AQ139" s="318"/>
      <c r="AR139" s="318"/>
      <c r="AS139" s="318"/>
      <c r="AT139" s="318"/>
      <c r="AU139" s="318"/>
      <c r="AV139" s="318"/>
      <c r="AW139" s="318"/>
      <c r="AX139" s="318"/>
      <c r="AY139" s="318"/>
      <c r="AZ139" s="318"/>
      <c r="BA139" s="318"/>
      <c r="BB139" s="318"/>
      <c r="BC139" s="318"/>
      <c r="BD139" s="318"/>
      <c r="BE139" s="318"/>
      <c r="BF139" s="318"/>
      <c r="BG139" s="318"/>
      <c r="BH139" s="318"/>
      <c r="BI139" s="318"/>
      <c r="BJ139" s="318"/>
      <c r="BK139" s="318"/>
      <c r="BL139" s="318"/>
      <c r="BM139" s="318"/>
      <c r="BN139" s="318"/>
      <c r="BO139" s="318"/>
      <c r="BP139" s="318"/>
      <c r="BQ139" s="318"/>
      <c r="BR139" s="318"/>
      <c r="BS139" s="318"/>
      <c r="BT139" s="318"/>
      <c r="BU139" s="318"/>
      <c r="BV139" s="632"/>
      <c r="BW139" s="318"/>
      <c r="BX139" s="318"/>
      <c r="BY139" s="632"/>
    </row>
    <row r="140" spans="2:77" ht="14.25" x14ac:dyDescent="0.2">
      <c r="B140" s="318"/>
      <c r="C140" s="632"/>
      <c r="D140" s="318"/>
      <c r="E140" s="632"/>
      <c r="F140" s="318"/>
      <c r="G140" s="632"/>
      <c r="H140" s="316"/>
      <c r="I140" s="316"/>
      <c r="J140" s="316"/>
      <c r="K140" s="316"/>
      <c r="L140" s="316"/>
      <c r="M140" s="316"/>
      <c r="N140" s="316"/>
      <c r="O140" s="316"/>
      <c r="P140" s="316"/>
      <c r="Q140" s="316"/>
      <c r="R140" s="316"/>
      <c r="S140" s="316"/>
      <c r="T140" s="318"/>
      <c r="U140" s="318"/>
      <c r="V140" s="318"/>
      <c r="W140" s="318"/>
      <c r="X140" s="318"/>
      <c r="Y140" s="318"/>
      <c r="Z140" s="318"/>
      <c r="AA140" s="318"/>
      <c r="AB140" s="318"/>
      <c r="AC140" s="318"/>
      <c r="AD140" s="318"/>
      <c r="AE140" s="318"/>
      <c r="AF140" s="318"/>
      <c r="AG140" s="318"/>
      <c r="AH140" s="318"/>
      <c r="AI140" s="318"/>
      <c r="AJ140" s="318"/>
      <c r="AK140" s="318"/>
      <c r="AL140" s="318"/>
      <c r="AM140" s="318"/>
      <c r="AN140" s="318"/>
      <c r="AO140" s="318"/>
      <c r="AP140" s="318"/>
      <c r="AQ140" s="318"/>
      <c r="AR140" s="318"/>
      <c r="AS140" s="318"/>
      <c r="AT140" s="318"/>
      <c r="AU140" s="318"/>
      <c r="AV140" s="318"/>
      <c r="AW140" s="318"/>
      <c r="AX140" s="318"/>
      <c r="AY140" s="318"/>
      <c r="AZ140" s="318"/>
      <c r="BA140" s="318"/>
      <c r="BB140" s="318"/>
      <c r="BC140" s="318"/>
      <c r="BD140" s="318"/>
      <c r="BE140" s="318"/>
      <c r="BF140" s="318"/>
      <c r="BG140" s="318"/>
      <c r="BH140" s="318"/>
      <c r="BI140" s="318"/>
      <c r="BJ140" s="318"/>
      <c r="BK140" s="318"/>
      <c r="BL140" s="318"/>
      <c r="BM140" s="318"/>
      <c r="BN140" s="318"/>
      <c r="BO140" s="318"/>
      <c r="BP140" s="318"/>
      <c r="BQ140" s="318"/>
      <c r="BR140" s="318"/>
      <c r="BS140" s="318"/>
      <c r="BT140" s="318"/>
      <c r="BU140" s="318"/>
      <c r="BV140" s="632"/>
      <c r="BW140" s="318"/>
      <c r="BX140" s="318"/>
      <c r="BY140" s="632"/>
    </row>
    <row r="141" spans="2:77" x14ac:dyDescent="0.25">
      <c r="B141" s="318"/>
      <c r="C141" s="632"/>
      <c r="D141" s="318"/>
      <c r="E141"/>
      <c r="F141" s="318"/>
      <c r="G141" s="632"/>
      <c r="H141" s="316"/>
      <c r="I141" s="316"/>
      <c r="J141" s="316"/>
      <c r="K141" s="316"/>
      <c r="L141" s="316"/>
      <c r="M141" s="316"/>
      <c r="N141" s="316"/>
      <c r="O141" s="316"/>
      <c r="P141" s="316"/>
      <c r="Q141" s="316"/>
      <c r="R141" s="316"/>
      <c r="S141" s="316"/>
      <c r="T141" s="318"/>
      <c r="U141" s="318"/>
      <c r="V141" s="318"/>
      <c r="W141" s="318"/>
      <c r="X141" s="318"/>
      <c r="Y141" s="318"/>
      <c r="Z141" s="318"/>
      <c r="AA141" s="318"/>
      <c r="AB141" s="318"/>
      <c r="AC141" s="318"/>
      <c r="AD141" s="318"/>
      <c r="AE141" s="318"/>
      <c r="AF141" s="318"/>
      <c r="AG141" s="318"/>
      <c r="AH141" s="318"/>
      <c r="AI141" s="318"/>
      <c r="AJ141" s="318"/>
      <c r="AK141" s="318"/>
      <c r="AL141" s="318"/>
      <c r="AM141" s="318"/>
      <c r="AN141" s="318"/>
      <c r="AO141" s="318"/>
      <c r="AP141" s="318"/>
      <c r="AQ141" s="318"/>
      <c r="AR141" s="318"/>
      <c r="AS141" s="318"/>
      <c r="AT141" s="318"/>
      <c r="AU141" s="318"/>
      <c r="AV141" s="318"/>
      <c r="AW141" s="318"/>
      <c r="AX141" s="318"/>
      <c r="AY141" s="318"/>
      <c r="AZ141" s="318"/>
      <c r="BA141" s="318"/>
      <c r="BB141" s="318"/>
      <c r="BC141" s="318"/>
      <c r="BD141" s="318"/>
      <c r="BE141" s="318"/>
      <c r="BF141" s="318"/>
      <c r="BG141" s="318"/>
      <c r="BH141" s="318"/>
      <c r="BI141" s="318"/>
      <c r="BJ141" s="318"/>
      <c r="BK141" s="318"/>
      <c r="BL141" s="318"/>
      <c r="BM141" s="318"/>
      <c r="BN141" s="318"/>
      <c r="BO141" s="318"/>
      <c r="BP141" s="318"/>
      <c r="BQ141" s="318"/>
      <c r="BR141" s="318"/>
      <c r="BS141" s="318"/>
      <c r="BT141" s="318"/>
      <c r="BU141" s="318"/>
      <c r="BV141" s="632"/>
      <c r="BW141" s="318"/>
      <c r="BX141" s="318"/>
      <c r="BY141" s="632"/>
    </row>
    <row r="142" spans="2:77" ht="14.25" x14ac:dyDescent="0.2">
      <c r="B142" s="1131"/>
      <c r="C142" s="1131"/>
      <c r="D142" s="632"/>
      <c r="E142" s="318"/>
      <c r="F142" s="318"/>
      <c r="G142" s="318"/>
      <c r="H142" s="316"/>
      <c r="I142" s="316"/>
      <c r="J142" s="316"/>
      <c r="K142" s="316"/>
      <c r="L142" s="316"/>
      <c r="M142" s="316"/>
      <c r="N142" s="316"/>
      <c r="O142" s="316"/>
      <c r="P142" s="316"/>
      <c r="Q142" s="316"/>
      <c r="R142" s="316"/>
      <c r="S142" s="316"/>
      <c r="T142" s="318"/>
      <c r="U142" s="318"/>
      <c r="V142" s="318"/>
      <c r="W142" s="318"/>
      <c r="X142" s="318"/>
      <c r="Y142" s="318"/>
      <c r="Z142" s="318"/>
      <c r="AA142" s="318"/>
      <c r="AB142" s="318"/>
      <c r="AC142" s="318"/>
      <c r="AD142" s="318"/>
      <c r="AE142" s="318"/>
      <c r="AF142" s="318"/>
      <c r="AG142" s="318"/>
      <c r="AH142" s="318"/>
      <c r="AI142" s="318"/>
      <c r="AJ142" s="318"/>
      <c r="AK142" s="318"/>
      <c r="AL142" s="318"/>
      <c r="AM142" s="318"/>
      <c r="AN142" s="318"/>
      <c r="AO142" s="318"/>
      <c r="AP142" s="318"/>
      <c r="AQ142" s="318"/>
      <c r="AR142" s="318"/>
      <c r="AS142" s="318"/>
      <c r="AT142" s="318"/>
      <c r="AU142" s="318"/>
      <c r="AV142" s="318"/>
      <c r="AW142" s="318"/>
      <c r="AX142" s="318"/>
      <c r="AY142" s="318"/>
      <c r="AZ142" s="318"/>
      <c r="BA142" s="318"/>
      <c r="BB142" s="318"/>
      <c r="BC142" s="318"/>
      <c r="BD142" s="318"/>
      <c r="BE142" s="318"/>
      <c r="BF142" s="318"/>
      <c r="BG142" s="318"/>
      <c r="BH142" s="318"/>
      <c r="BI142" s="318"/>
      <c r="BJ142" s="318"/>
      <c r="BK142" s="318"/>
      <c r="BL142" s="318"/>
      <c r="BM142" s="318"/>
      <c r="BN142" s="318"/>
      <c r="BO142" s="318"/>
      <c r="BP142" s="318"/>
      <c r="BQ142" s="318"/>
      <c r="BR142" s="318"/>
      <c r="BS142" s="318"/>
      <c r="BT142" s="318"/>
      <c r="BU142" s="318"/>
      <c r="BV142" s="318"/>
      <c r="BW142" s="318"/>
      <c r="BX142" s="318"/>
      <c r="BY142" s="318"/>
    </row>
    <row r="143" spans="2:77" ht="14.45" customHeight="1" x14ac:dyDescent="0.2">
      <c r="B143" s="1132"/>
      <c r="C143" s="1132"/>
      <c r="D143" s="629"/>
      <c r="E143" s="321"/>
      <c r="F143" s="1132"/>
      <c r="G143" s="1132"/>
      <c r="H143" s="316"/>
      <c r="I143" s="316"/>
      <c r="J143" s="316"/>
      <c r="K143" s="316"/>
      <c r="L143" s="316"/>
      <c r="M143" s="316"/>
      <c r="N143" s="316"/>
      <c r="O143" s="316"/>
      <c r="P143" s="316"/>
      <c r="Q143" s="316"/>
      <c r="R143" s="316"/>
      <c r="S143" s="316"/>
      <c r="T143" s="318"/>
      <c r="U143" s="318"/>
      <c r="V143" s="318"/>
      <c r="W143" s="318"/>
      <c r="X143" s="318"/>
      <c r="Y143" s="318"/>
      <c r="Z143" s="318"/>
      <c r="AA143" s="318"/>
      <c r="AB143" s="318"/>
      <c r="AC143" s="318"/>
      <c r="AD143" s="318"/>
      <c r="AE143" s="318"/>
      <c r="AF143" s="318"/>
      <c r="AG143" s="318"/>
      <c r="AH143" s="318"/>
      <c r="AI143" s="318"/>
      <c r="AJ143" s="318"/>
      <c r="AK143" s="318"/>
      <c r="AL143" s="318"/>
      <c r="AM143" s="318"/>
      <c r="AN143" s="318"/>
      <c r="AO143" s="318"/>
      <c r="AP143" s="318"/>
      <c r="AQ143" s="318"/>
      <c r="AR143" s="318"/>
      <c r="AS143" s="318"/>
      <c r="AT143" s="318"/>
      <c r="AU143" s="318"/>
      <c r="AV143" s="318"/>
      <c r="AW143" s="318"/>
      <c r="AX143" s="318"/>
      <c r="AY143" s="318"/>
      <c r="AZ143" s="318"/>
      <c r="BA143" s="318"/>
      <c r="BB143" s="318"/>
      <c r="BC143" s="318"/>
      <c r="BD143" s="318"/>
      <c r="BE143" s="318"/>
      <c r="BF143" s="318"/>
      <c r="BG143" s="318"/>
      <c r="BH143" s="318"/>
      <c r="BI143" s="318"/>
      <c r="BJ143" s="318"/>
      <c r="BK143" s="318"/>
      <c r="BL143" s="318"/>
      <c r="BM143" s="318"/>
      <c r="BN143" s="318"/>
      <c r="BO143" s="318"/>
      <c r="BP143" s="318"/>
      <c r="BQ143" s="318"/>
      <c r="BR143" s="318"/>
      <c r="BS143" s="318"/>
      <c r="BT143" s="318"/>
      <c r="BU143" s="1132"/>
      <c r="BV143" s="1132"/>
      <c r="BW143" s="629"/>
      <c r="BX143" s="1132"/>
      <c r="BY143" s="1132"/>
    </row>
    <row r="144" spans="2:77" ht="14.45" customHeight="1" x14ac:dyDescent="0.2">
      <c r="B144" s="1129"/>
      <c r="C144" s="1129"/>
      <c r="D144" s="631"/>
      <c r="E144" s="323"/>
      <c r="F144" s="1129"/>
      <c r="G144" s="1129"/>
      <c r="H144" s="316"/>
      <c r="I144" s="316"/>
      <c r="J144" s="316"/>
      <c r="K144" s="316"/>
      <c r="L144" s="316"/>
      <c r="M144" s="316"/>
      <c r="N144" s="316"/>
      <c r="O144" s="316"/>
      <c r="P144" s="316"/>
      <c r="Q144" s="316"/>
      <c r="R144" s="316"/>
      <c r="S144" s="316"/>
      <c r="T144" s="318"/>
      <c r="U144" s="318"/>
      <c r="V144" s="318"/>
      <c r="W144" s="318"/>
      <c r="X144" s="318"/>
      <c r="Y144" s="318">
        <v>2451259.2303108298</v>
      </c>
      <c r="Z144" s="318"/>
      <c r="AA144" s="318"/>
      <c r="AB144" s="318"/>
      <c r="AC144" s="318"/>
      <c r="AD144" s="318"/>
      <c r="AE144" s="318"/>
      <c r="AF144" s="318"/>
      <c r="AG144" s="318"/>
      <c r="AH144" s="318"/>
      <c r="AI144" s="318"/>
      <c r="AJ144" s="318"/>
      <c r="AK144" s="318"/>
      <c r="AL144" s="318"/>
      <c r="AM144" s="318"/>
      <c r="AN144" s="318"/>
      <c r="AO144" s="318"/>
      <c r="AP144" s="318"/>
      <c r="AQ144" s="318"/>
      <c r="AR144" s="318"/>
      <c r="AS144" s="318"/>
      <c r="AT144" s="318"/>
      <c r="AU144" s="318"/>
      <c r="AV144" s="318"/>
      <c r="AW144" s="318"/>
      <c r="AX144" s="318"/>
      <c r="AY144" s="318"/>
      <c r="AZ144" s="318"/>
      <c r="BA144" s="318"/>
      <c r="BB144" s="318"/>
      <c r="BC144" s="318"/>
      <c r="BD144" s="318"/>
      <c r="BE144" s="318"/>
      <c r="BF144" s="318"/>
      <c r="BG144" s="318"/>
      <c r="BH144" s="318"/>
      <c r="BI144" s="318"/>
      <c r="BJ144" s="318"/>
      <c r="BK144" s="318"/>
      <c r="BL144" s="318"/>
      <c r="BM144" s="318"/>
      <c r="BN144" s="318"/>
      <c r="BO144" s="318"/>
      <c r="BP144" s="318"/>
      <c r="BQ144" s="318"/>
      <c r="BR144" s="318"/>
      <c r="BS144" s="318"/>
      <c r="BT144" s="318"/>
      <c r="BU144" s="1129"/>
      <c r="BV144" s="1129"/>
      <c r="BW144" s="628"/>
      <c r="BX144" s="1129"/>
      <c r="BY144" s="1129"/>
    </row>
    <row r="145" spans="2:77" ht="12.75" x14ac:dyDescent="0.2">
      <c r="B145" s="1129"/>
      <c r="C145" s="1129"/>
      <c r="D145" s="317"/>
      <c r="E145" s="317"/>
      <c r="F145" s="1129"/>
      <c r="G145" s="1129"/>
      <c r="H145" s="324"/>
      <c r="I145" s="324"/>
      <c r="J145" s="324"/>
      <c r="K145" s="324"/>
      <c r="L145" s="324"/>
      <c r="M145" s="324"/>
      <c r="N145" s="324"/>
      <c r="O145" s="324"/>
      <c r="P145" s="324"/>
      <c r="Q145" s="324"/>
      <c r="R145" s="324"/>
      <c r="S145" s="324"/>
      <c r="T145" s="316"/>
      <c r="U145" s="316"/>
      <c r="V145" s="316"/>
      <c r="W145" s="316"/>
      <c r="X145" s="316"/>
      <c r="Y145" s="316"/>
      <c r="Z145" s="316"/>
      <c r="AA145" s="316"/>
      <c r="AB145" s="316"/>
      <c r="AC145" s="316"/>
      <c r="AD145" s="316"/>
      <c r="AE145" s="316"/>
      <c r="AF145" s="316"/>
      <c r="AG145" s="316"/>
      <c r="AH145" s="316"/>
      <c r="AI145" s="316"/>
      <c r="AJ145" s="316"/>
      <c r="AK145" s="316"/>
      <c r="AL145" s="316"/>
      <c r="AM145" s="316"/>
      <c r="AN145" s="316"/>
      <c r="AO145" s="316"/>
      <c r="AP145" s="316"/>
      <c r="AQ145" s="316"/>
      <c r="AR145" s="316"/>
      <c r="AS145" s="316"/>
      <c r="AT145" s="316"/>
      <c r="AU145" s="316"/>
      <c r="AV145" s="316"/>
      <c r="AW145" s="316"/>
      <c r="AX145" s="316"/>
      <c r="AY145" s="316"/>
      <c r="AZ145" s="316"/>
      <c r="BA145" s="316"/>
      <c r="BB145" s="316"/>
      <c r="BC145" s="316"/>
      <c r="BD145" s="316"/>
      <c r="BE145" s="316"/>
      <c r="BF145" s="316"/>
      <c r="BG145" s="316"/>
      <c r="BH145" s="316"/>
      <c r="BI145" s="316"/>
      <c r="BJ145" s="316"/>
      <c r="BK145" s="316"/>
      <c r="BL145" s="316"/>
      <c r="BM145" s="316"/>
      <c r="BN145" s="316"/>
      <c r="BO145" s="316"/>
      <c r="BP145" s="316"/>
      <c r="BQ145" s="316"/>
      <c r="BR145" s="316"/>
      <c r="BS145" s="316"/>
      <c r="BT145" s="316"/>
      <c r="BU145" s="1129"/>
      <c r="BV145" s="1129"/>
      <c r="BW145" s="316"/>
      <c r="BX145" s="1129"/>
      <c r="BY145" s="1129"/>
    </row>
    <row r="146" spans="2:77" x14ac:dyDescent="0.25">
      <c r="G146" s="47"/>
      <c r="H146" s="47"/>
      <c r="I146" s="47"/>
      <c r="J146" s="47"/>
      <c r="K146" s="47"/>
      <c r="L146" s="47"/>
      <c r="M146" s="47"/>
      <c r="N146" s="47"/>
      <c r="O146" s="47"/>
      <c r="P146" s="47"/>
      <c r="Q146" s="47"/>
      <c r="R146" s="47"/>
      <c r="S146" s="47"/>
    </row>
    <row r="147" spans="2:77" x14ac:dyDescent="0.25">
      <c r="G147" s="47"/>
      <c r="H147" s="47"/>
      <c r="I147" s="47"/>
      <c r="J147" s="47"/>
      <c r="K147" s="47"/>
      <c r="L147" s="47"/>
      <c r="M147" s="47"/>
      <c r="N147" s="47"/>
      <c r="O147" s="47"/>
      <c r="P147" s="47"/>
      <c r="Q147" s="47"/>
      <c r="R147" s="47"/>
      <c r="S147" s="47"/>
    </row>
    <row r="148" spans="2:77" x14ac:dyDescent="0.25">
      <c r="D148" s="36"/>
      <c r="G148" s="47"/>
      <c r="H148" s="47"/>
      <c r="I148" s="47"/>
      <c r="J148" s="47"/>
      <c r="K148" s="47"/>
      <c r="L148" s="47"/>
      <c r="M148" s="47"/>
      <c r="N148" s="47"/>
      <c r="O148" s="47"/>
      <c r="P148" s="47"/>
      <c r="Q148" s="47"/>
      <c r="R148" s="47"/>
      <c r="S148" s="47"/>
    </row>
    <row r="149" spans="2:77" x14ac:dyDescent="0.25">
      <c r="D149" s="12"/>
      <c r="H149" s="47"/>
      <c r="I149" s="47"/>
      <c r="J149" s="47"/>
      <c r="K149" s="47"/>
      <c r="L149" s="47"/>
      <c r="M149" s="47"/>
      <c r="N149" s="47"/>
      <c r="O149" s="47"/>
      <c r="P149" s="47"/>
      <c r="Q149" s="47"/>
      <c r="R149" s="47"/>
      <c r="S149" s="47"/>
    </row>
    <row r="150" spans="2:77" x14ac:dyDescent="0.25">
      <c r="D150" s="12"/>
      <c r="H150" s="47"/>
      <c r="I150" s="47"/>
      <c r="J150" s="47"/>
      <c r="K150" s="47"/>
      <c r="L150" s="47"/>
      <c r="M150" s="47"/>
      <c r="N150" s="47"/>
      <c r="O150" s="47"/>
      <c r="P150" s="47"/>
      <c r="Q150" s="47"/>
      <c r="R150" s="47"/>
      <c r="S150" s="47"/>
    </row>
    <row r="151" spans="2:77" x14ac:dyDescent="0.25">
      <c r="D151" s="12"/>
      <c r="H151" s="47"/>
      <c r="I151" s="47"/>
      <c r="J151" s="47"/>
      <c r="K151" s="47"/>
      <c r="L151" s="47"/>
      <c r="M151" s="47"/>
      <c r="N151" s="47"/>
      <c r="O151" s="47"/>
      <c r="P151" s="47"/>
      <c r="Q151" s="47"/>
      <c r="R151" s="47"/>
      <c r="S151" s="47"/>
    </row>
    <row r="152" spans="2:77" x14ac:dyDescent="0.25">
      <c r="D152" s="12"/>
      <c r="H152" s="47"/>
      <c r="I152" s="47"/>
      <c r="J152" s="47"/>
      <c r="K152" s="47"/>
      <c r="L152" s="47"/>
      <c r="M152" s="47"/>
      <c r="N152" s="47"/>
      <c r="O152" s="47"/>
      <c r="P152" s="47"/>
      <c r="Q152" s="47"/>
      <c r="R152" s="47"/>
      <c r="S152" s="47"/>
    </row>
    <row r="153" spans="2:77" x14ac:dyDescent="0.25">
      <c r="D153" s="94"/>
    </row>
    <row r="154" spans="2:77" x14ac:dyDescent="0.25">
      <c r="D154" s="48"/>
    </row>
    <row r="158" spans="2:77" ht="12.75" x14ac:dyDescent="0.2">
      <c r="D158" s="86"/>
      <c r="E158" s="38"/>
      <c r="F158" s="86"/>
      <c r="G158" s="38"/>
      <c r="H158" s="86"/>
      <c r="I158" s="86"/>
      <c r="J158" s="86"/>
      <c r="K158" s="86"/>
      <c r="L158" s="86"/>
      <c r="M158" s="86"/>
      <c r="N158" s="86"/>
      <c r="O158" s="86"/>
      <c r="P158" s="86"/>
      <c r="Q158" s="86"/>
      <c r="R158" s="86"/>
      <c r="S158" s="86"/>
      <c r="T158" s="38"/>
      <c r="U158" s="86"/>
      <c r="V158" s="38"/>
      <c r="W158" s="86"/>
    </row>
    <row r="159" spans="2:77" ht="12.75" x14ac:dyDescent="0.2">
      <c r="D159" s="87"/>
      <c r="E159" s="40"/>
      <c r="F159" s="87"/>
      <c r="G159" s="40"/>
      <c r="H159" s="87"/>
      <c r="I159" s="87"/>
      <c r="J159" s="87"/>
      <c r="K159" s="87"/>
      <c r="L159" s="87"/>
      <c r="M159" s="87"/>
      <c r="N159" s="87"/>
      <c r="O159" s="87"/>
      <c r="P159" s="87"/>
      <c r="Q159" s="87"/>
      <c r="R159" s="87"/>
      <c r="S159" s="87"/>
      <c r="T159" s="40"/>
      <c r="U159" s="87"/>
      <c r="V159" s="40"/>
      <c r="W159" s="87"/>
    </row>
    <row r="160" spans="2:77" ht="12.75" x14ac:dyDescent="0.2">
      <c r="E160" s="15"/>
      <c r="F160" s="15"/>
      <c r="H160" s="16"/>
      <c r="I160" s="16"/>
      <c r="J160" s="16"/>
      <c r="K160" s="16"/>
      <c r="L160" s="16"/>
      <c r="M160" s="16"/>
      <c r="N160" s="16"/>
      <c r="O160" s="16"/>
      <c r="P160" s="16"/>
      <c r="Q160" s="16"/>
      <c r="R160" s="16"/>
      <c r="S160" s="16"/>
    </row>
    <row r="161" spans="4:19" x14ac:dyDescent="0.25">
      <c r="H161" s="47"/>
      <c r="I161" s="47"/>
      <c r="J161" s="47"/>
      <c r="K161" s="47"/>
      <c r="L161" s="47"/>
      <c r="M161" s="47"/>
      <c r="N161" s="47"/>
      <c r="O161" s="47"/>
      <c r="P161" s="47"/>
      <c r="Q161" s="47"/>
      <c r="R161" s="47"/>
      <c r="S161" s="47"/>
    </row>
    <row r="162" spans="4:19" x14ac:dyDescent="0.25">
      <c r="H162" s="46"/>
      <c r="I162" s="46"/>
      <c r="J162" s="46"/>
      <c r="K162" s="46"/>
      <c r="L162" s="46"/>
      <c r="M162" s="46"/>
      <c r="N162" s="46"/>
      <c r="O162" s="46"/>
      <c r="P162" s="46"/>
      <c r="Q162" s="46"/>
      <c r="R162" s="46"/>
      <c r="S162" s="46"/>
    </row>
    <row r="164" spans="4:19" x14ac:dyDescent="0.25">
      <c r="H164" s="45"/>
      <c r="I164" s="45"/>
      <c r="J164" s="45"/>
      <c r="K164" s="45"/>
      <c r="L164" s="45"/>
      <c r="M164" s="45"/>
      <c r="N164" s="45"/>
      <c r="O164" s="45"/>
      <c r="P164" s="45"/>
      <c r="Q164" s="45"/>
      <c r="R164" s="45"/>
      <c r="S164" s="45"/>
    </row>
    <row r="166" spans="4:19" x14ac:dyDescent="0.25">
      <c r="D166" s="17"/>
      <c r="E166" s="44"/>
    </row>
    <row r="167" spans="4:19" x14ac:dyDescent="0.25">
      <c r="D167" s="17"/>
      <c r="E167" s="44"/>
    </row>
  </sheetData>
  <mergeCells count="97">
    <mergeCell ref="AH12:AI12"/>
    <mergeCell ref="CC1:CD1"/>
    <mergeCell ref="B12:C13"/>
    <mergeCell ref="D12:D13"/>
    <mergeCell ref="E12:H12"/>
    <mergeCell ref="I12:L12"/>
    <mergeCell ref="M12:P12"/>
    <mergeCell ref="Q12:R12"/>
    <mergeCell ref="S12:S13"/>
    <mergeCell ref="T12:U12"/>
    <mergeCell ref="V12:W12"/>
    <mergeCell ref="X12:Y12"/>
    <mergeCell ref="Z12:AA12"/>
    <mergeCell ref="AB12:AC12"/>
    <mergeCell ref="AD12:AE12"/>
    <mergeCell ref="AF12:AG12"/>
    <mergeCell ref="BB12:BC12"/>
    <mergeCell ref="BD12:BE12"/>
    <mergeCell ref="BF12:BG12"/>
    <mergeCell ref="AJ12:AK12"/>
    <mergeCell ref="AL12:AM12"/>
    <mergeCell ref="AN12:AO12"/>
    <mergeCell ref="AP12:AQ12"/>
    <mergeCell ref="AR12:AS12"/>
    <mergeCell ref="AT12:AU12"/>
    <mergeCell ref="B28:C28"/>
    <mergeCell ref="BT12:BT13"/>
    <mergeCell ref="BU12:BV12"/>
    <mergeCell ref="BW12:BW13"/>
    <mergeCell ref="BX12:BY12"/>
    <mergeCell ref="B14:C14"/>
    <mergeCell ref="B15:C15"/>
    <mergeCell ref="BH12:BI12"/>
    <mergeCell ref="BJ12:BK12"/>
    <mergeCell ref="BL12:BM12"/>
    <mergeCell ref="BN12:BO12"/>
    <mergeCell ref="BP12:BQ12"/>
    <mergeCell ref="BR12:BS12"/>
    <mergeCell ref="AV12:AW12"/>
    <mergeCell ref="AX12:AY12"/>
    <mergeCell ref="AZ12:BA12"/>
    <mergeCell ref="B16:C16"/>
    <mergeCell ref="B19:C19"/>
    <mergeCell ref="B21:C21"/>
    <mergeCell ref="B24:C24"/>
    <mergeCell ref="B25:C25"/>
    <mergeCell ref="B105:C105"/>
    <mergeCell ref="B30:C30"/>
    <mergeCell ref="B32:C32"/>
    <mergeCell ref="B38:C38"/>
    <mergeCell ref="B40:C40"/>
    <mergeCell ref="B41:C41"/>
    <mergeCell ref="B43:C43"/>
    <mergeCell ref="B58:C58"/>
    <mergeCell ref="B60:C60"/>
    <mergeCell ref="B86:C86"/>
    <mergeCell ref="B102:C102"/>
    <mergeCell ref="B103:C103"/>
    <mergeCell ref="B112:C112"/>
    <mergeCell ref="F128:G128"/>
    <mergeCell ref="J128:K128"/>
    <mergeCell ref="N128:O128"/>
    <mergeCell ref="F129:G129"/>
    <mergeCell ref="J129:K129"/>
    <mergeCell ref="N129:O129"/>
    <mergeCell ref="F130:G130"/>
    <mergeCell ref="J130:K130"/>
    <mergeCell ref="N130:O130"/>
    <mergeCell ref="F131:G131"/>
    <mergeCell ref="J131:K131"/>
    <mergeCell ref="N131:O131"/>
    <mergeCell ref="F132:G132"/>
    <mergeCell ref="J132:K132"/>
    <mergeCell ref="N132:O132"/>
    <mergeCell ref="F133:G133"/>
    <mergeCell ref="J133:K133"/>
    <mergeCell ref="N133:O133"/>
    <mergeCell ref="F134:G134"/>
    <mergeCell ref="J134:K134"/>
    <mergeCell ref="N134:O134"/>
    <mergeCell ref="B138:C138"/>
    <mergeCell ref="F138:G138"/>
    <mergeCell ref="BX138:BY138"/>
    <mergeCell ref="B142:C142"/>
    <mergeCell ref="B143:C143"/>
    <mergeCell ref="F143:G143"/>
    <mergeCell ref="BU143:BV143"/>
    <mergeCell ref="BX143:BY143"/>
    <mergeCell ref="BU138:BV138"/>
    <mergeCell ref="B144:C144"/>
    <mergeCell ref="F144:G144"/>
    <mergeCell ref="BU144:BV144"/>
    <mergeCell ref="BX144:BY144"/>
    <mergeCell ref="B145:C145"/>
    <mergeCell ref="F145:G145"/>
    <mergeCell ref="BU145:BV145"/>
    <mergeCell ref="BX145:BY145"/>
  </mergeCells>
  <conditionalFormatting sqref="BR127">
    <cfRule type="cellIs" dxfId="151" priority="76" operator="between">
      <formula>1</formula>
      <formula>100000000000000000</formula>
    </cfRule>
  </conditionalFormatting>
  <conditionalFormatting sqref="AD20">
    <cfRule type="cellIs" dxfId="150" priority="75" operator="between">
      <formula>1</formula>
      <formula>100000000000000000</formula>
    </cfRule>
  </conditionalFormatting>
  <conditionalFormatting sqref="AD22">
    <cfRule type="cellIs" dxfId="149" priority="74" operator="between">
      <formula>1</formula>
      <formula>100000000000000000</formula>
    </cfRule>
  </conditionalFormatting>
  <conditionalFormatting sqref="AD48">
    <cfRule type="cellIs" dxfId="148" priority="72" operator="between">
      <formula>1</formula>
      <formula>100000000000000000</formula>
    </cfRule>
  </conditionalFormatting>
  <conditionalFormatting sqref="AD52">
    <cfRule type="cellIs" dxfId="147" priority="68" operator="between">
      <formula>1</formula>
      <formula>100000000000000000</formula>
    </cfRule>
  </conditionalFormatting>
  <conditionalFormatting sqref="AD49">
    <cfRule type="cellIs" dxfId="146" priority="71" operator="between">
      <formula>1</formula>
      <formula>100000000000000000</formula>
    </cfRule>
  </conditionalFormatting>
  <conditionalFormatting sqref="AD50">
    <cfRule type="cellIs" dxfId="145" priority="70" operator="between">
      <formula>1</formula>
      <formula>100000000000000000</formula>
    </cfRule>
  </conditionalFormatting>
  <conditionalFormatting sqref="AD51">
    <cfRule type="cellIs" dxfId="144" priority="69" operator="between">
      <formula>1</formula>
      <formula>100000000000000000</formula>
    </cfRule>
  </conditionalFormatting>
  <conditionalFormatting sqref="AD53">
    <cfRule type="cellIs" dxfId="143" priority="67" operator="between">
      <formula>1</formula>
      <formula>100000000000000000</formula>
    </cfRule>
  </conditionalFormatting>
  <conditionalFormatting sqref="AD57">
    <cfRule type="cellIs" dxfId="142" priority="63" operator="between">
      <formula>1</formula>
      <formula>100000000000000000</formula>
    </cfRule>
  </conditionalFormatting>
  <conditionalFormatting sqref="AD46">
    <cfRule type="cellIs" dxfId="141" priority="62" operator="between">
      <formula>1</formula>
      <formula>100000000000000000</formula>
    </cfRule>
  </conditionalFormatting>
  <conditionalFormatting sqref="AD47">
    <cfRule type="cellIs" dxfId="140" priority="61" operator="between">
      <formula>1</formula>
      <formula>100000000000000000</formula>
    </cfRule>
  </conditionalFormatting>
  <conditionalFormatting sqref="AD54">
    <cfRule type="cellIs" dxfId="139" priority="66" operator="between">
      <formula>1</formula>
      <formula>100000000000000000</formula>
    </cfRule>
  </conditionalFormatting>
  <conditionalFormatting sqref="AD42">
    <cfRule type="cellIs" dxfId="138" priority="73" operator="between">
      <formula>1</formula>
      <formula>100000000000000000</formula>
    </cfRule>
  </conditionalFormatting>
  <conditionalFormatting sqref="AD56">
    <cfRule type="cellIs" dxfId="137" priority="64" operator="between">
      <formula>1</formula>
      <formula>100000000000000000</formula>
    </cfRule>
  </conditionalFormatting>
  <conditionalFormatting sqref="AD55">
    <cfRule type="cellIs" dxfId="136" priority="65" operator="between">
      <formula>1</formula>
      <formula>100000000000000000</formula>
    </cfRule>
  </conditionalFormatting>
  <conditionalFormatting sqref="AD115">
    <cfRule type="cellIs" dxfId="135" priority="60" operator="between">
      <formula>1</formula>
      <formula>100000000000000000</formula>
    </cfRule>
  </conditionalFormatting>
  <conditionalFormatting sqref="AD109">
    <cfRule type="cellIs" dxfId="134" priority="55" operator="between">
      <formula>1</formula>
      <formula>100000000000000000</formula>
    </cfRule>
  </conditionalFormatting>
  <conditionalFormatting sqref="AD104 AD106:AD107 AD114">
    <cfRule type="cellIs" dxfId="133" priority="58" operator="between">
      <formula>1</formula>
      <formula>100000000000000000</formula>
    </cfRule>
  </conditionalFormatting>
  <conditionalFormatting sqref="AD108">
    <cfRule type="cellIs" dxfId="132" priority="56" operator="between">
      <formula>1</formula>
      <formula>100000000000000000</formula>
    </cfRule>
  </conditionalFormatting>
  <conditionalFormatting sqref="AD113">
    <cfRule type="cellIs" dxfId="131" priority="57" operator="between">
      <formula>1</formula>
      <formula>100000000000000000</formula>
    </cfRule>
  </conditionalFormatting>
  <conditionalFormatting sqref="AD111">
    <cfRule type="cellIs" dxfId="130" priority="53" operator="between">
      <formula>1</formula>
      <formula>100000000000000000</formula>
    </cfRule>
  </conditionalFormatting>
  <conditionalFormatting sqref="AD116">
    <cfRule type="cellIs" dxfId="129" priority="59" operator="between">
      <formula>1</formula>
      <formula>100000000000000000</formula>
    </cfRule>
  </conditionalFormatting>
  <conditionalFormatting sqref="AD110">
    <cfRule type="cellIs" dxfId="128" priority="54" operator="between">
      <formula>1</formula>
      <formula>100000000000000000</formula>
    </cfRule>
  </conditionalFormatting>
  <conditionalFormatting sqref="AD119">
    <cfRule type="cellIs" dxfId="127" priority="50" operator="between">
      <formula>1</formula>
      <formula>100000000000000000</formula>
    </cfRule>
  </conditionalFormatting>
  <conditionalFormatting sqref="AD120">
    <cfRule type="cellIs" dxfId="126" priority="49" operator="between">
      <formula>1</formula>
      <formula>100000000000000000</formula>
    </cfRule>
  </conditionalFormatting>
  <conditionalFormatting sqref="AD117">
    <cfRule type="cellIs" dxfId="125" priority="52" operator="between">
      <formula>1</formula>
      <formula>100000000000000000</formula>
    </cfRule>
  </conditionalFormatting>
  <conditionalFormatting sqref="AD118">
    <cfRule type="cellIs" dxfId="124" priority="51" operator="between">
      <formula>1</formula>
      <formula>100000000000000000</formula>
    </cfRule>
  </conditionalFormatting>
  <conditionalFormatting sqref="AD125">
    <cfRule type="cellIs" dxfId="123" priority="44" operator="between">
      <formula>1</formula>
      <formula>100000000000000000</formula>
    </cfRule>
  </conditionalFormatting>
  <conditionalFormatting sqref="AD126">
    <cfRule type="cellIs" dxfId="122" priority="43" operator="between">
      <formula>1</formula>
      <formula>100000000000000000</formula>
    </cfRule>
  </conditionalFormatting>
  <conditionalFormatting sqref="AD123">
    <cfRule type="cellIs" dxfId="121" priority="46" operator="between">
      <formula>1</formula>
      <formula>100000000000000000</formula>
    </cfRule>
  </conditionalFormatting>
  <conditionalFormatting sqref="AD124">
    <cfRule type="cellIs" dxfId="120" priority="45" operator="between">
      <formula>1</formula>
      <formula>100000000000000000</formula>
    </cfRule>
  </conditionalFormatting>
  <conditionalFormatting sqref="AD122">
    <cfRule type="cellIs" dxfId="119" priority="47" operator="between">
      <formula>1</formula>
      <formula>100000000000000000</formula>
    </cfRule>
  </conditionalFormatting>
  <conditionalFormatting sqref="AD121">
    <cfRule type="cellIs" dxfId="118" priority="48" operator="between">
      <formula>1</formula>
      <formula>100000000000000000</formula>
    </cfRule>
  </conditionalFormatting>
  <conditionalFormatting sqref="AD23">
    <cfRule type="cellIs" dxfId="117" priority="42" operator="between">
      <formula>1</formula>
      <formula>100000000000000000</formula>
    </cfRule>
  </conditionalFormatting>
  <conditionalFormatting sqref="AD17">
    <cfRule type="cellIs" dxfId="116" priority="41" operator="between">
      <formula>1</formula>
      <formula>100000000000000000</formula>
    </cfRule>
  </conditionalFormatting>
  <conditionalFormatting sqref="AD18">
    <cfRule type="cellIs" dxfId="115" priority="40" operator="between">
      <formula>1</formula>
      <formula>100000000000000000</formula>
    </cfRule>
  </conditionalFormatting>
  <conditionalFormatting sqref="AD31">
    <cfRule type="cellIs" dxfId="114" priority="39" operator="between">
      <formula>1</formula>
      <formula>100000000000000000</formula>
    </cfRule>
  </conditionalFormatting>
  <conditionalFormatting sqref="AD33">
    <cfRule type="cellIs" dxfId="113" priority="38" operator="between">
      <formula>1</formula>
      <formula>100000000000000000</formula>
    </cfRule>
  </conditionalFormatting>
  <conditionalFormatting sqref="AD59">
    <cfRule type="cellIs" dxfId="112" priority="37" operator="between">
      <formula>1</formula>
      <formula>100000000000000000</formula>
    </cfRule>
  </conditionalFormatting>
  <conditionalFormatting sqref="AD70">
    <cfRule type="cellIs" dxfId="111" priority="29" operator="between">
      <formula>1</formula>
      <formula>100000000000000000</formula>
    </cfRule>
  </conditionalFormatting>
  <conditionalFormatting sqref="AD61">
    <cfRule type="cellIs" dxfId="110" priority="36" operator="between">
      <formula>1</formula>
      <formula>100000000000000000</formula>
    </cfRule>
  </conditionalFormatting>
  <conditionalFormatting sqref="AD65">
    <cfRule type="cellIs" dxfId="109" priority="32" operator="between">
      <formula>1</formula>
      <formula>100000000000000000</formula>
    </cfRule>
  </conditionalFormatting>
  <conditionalFormatting sqref="AD73">
    <cfRule type="cellIs" dxfId="108" priority="26" operator="between">
      <formula>1</formula>
      <formula>100000000000000000</formula>
    </cfRule>
  </conditionalFormatting>
  <conditionalFormatting sqref="AD72">
    <cfRule type="cellIs" dxfId="107" priority="27" operator="between">
      <formula>1</formula>
      <formula>100000000000000000</formula>
    </cfRule>
  </conditionalFormatting>
  <conditionalFormatting sqref="AD74">
    <cfRule type="cellIs" dxfId="106" priority="24" operator="between">
      <formula>1</formula>
      <formula>100000000000000000</formula>
    </cfRule>
  </conditionalFormatting>
  <conditionalFormatting sqref="AD64">
    <cfRule type="cellIs" dxfId="105" priority="35" operator="between">
      <formula>1</formula>
      <formula>100000000000000000</formula>
    </cfRule>
  </conditionalFormatting>
  <conditionalFormatting sqref="AD66">
    <cfRule type="cellIs" dxfId="104" priority="34" operator="between">
      <formula>1</formula>
      <formula>100000000000000000</formula>
    </cfRule>
  </conditionalFormatting>
  <conditionalFormatting sqref="AD67">
    <cfRule type="cellIs" dxfId="103" priority="33" operator="between">
      <formula>1</formula>
      <formula>100000000000000000</formula>
    </cfRule>
  </conditionalFormatting>
  <conditionalFormatting sqref="AD71">
    <cfRule type="cellIs" dxfId="102" priority="28" operator="between">
      <formula>1</formula>
      <formula>100000000000000000</formula>
    </cfRule>
  </conditionalFormatting>
  <conditionalFormatting sqref="AD68">
    <cfRule type="cellIs" dxfId="101" priority="31" operator="between">
      <formula>1</formula>
      <formula>100000000000000000</formula>
    </cfRule>
  </conditionalFormatting>
  <conditionalFormatting sqref="AD69">
    <cfRule type="cellIs" dxfId="100" priority="30" operator="between">
      <formula>1</formula>
      <formula>100000000000000000</formula>
    </cfRule>
  </conditionalFormatting>
  <conditionalFormatting sqref="AD75">
    <cfRule type="cellIs" dxfId="99" priority="25" operator="between">
      <formula>1</formula>
      <formula>100000000000000000</formula>
    </cfRule>
  </conditionalFormatting>
  <conditionalFormatting sqref="AD76">
    <cfRule type="cellIs" dxfId="98" priority="23" operator="between">
      <formula>1</formula>
      <formula>100000000000000000</formula>
    </cfRule>
  </conditionalFormatting>
  <conditionalFormatting sqref="AD79">
    <cfRule type="cellIs" dxfId="97" priority="21" operator="between">
      <formula>1</formula>
      <formula>100000000000000000</formula>
    </cfRule>
  </conditionalFormatting>
  <conditionalFormatting sqref="AD78">
    <cfRule type="cellIs" dxfId="96" priority="22" operator="between">
      <formula>1</formula>
      <formula>100000000000000000</formula>
    </cfRule>
  </conditionalFormatting>
  <conditionalFormatting sqref="AD77">
    <cfRule type="cellIs" dxfId="95" priority="20" operator="between">
      <formula>1</formula>
      <formula>100000000000000000</formula>
    </cfRule>
  </conditionalFormatting>
  <conditionalFormatting sqref="AD80">
    <cfRule type="cellIs" dxfId="94" priority="19" operator="between">
      <formula>1</formula>
      <formula>100000000000000000</formula>
    </cfRule>
  </conditionalFormatting>
  <conditionalFormatting sqref="AD84">
    <cfRule type="cellIs" dxfId="93" priority="16" operator="between">
      <formula>1</formula>
      <formula>100000000000000000</formula>
    </cfRule>
  </conditionalFormatting>
  <conditionalFormatting sqref="AD82">
    <cfRule type="cellIs" dxfId="92" priority="18" operator="between">
      <formula>1</formula>
      <formula>100000000000000000</formula>
    </cfRule>
  </conditionalFormatting>
  <conditionalFormatting sqref="AD83">
    <cfRule type="cellIs" dxfId="91" priority="17" operator="between">
      <formula>1</formula>
      <formula>100000000000000000</formula>
    </cfRule>
  </conditionalFormatting>
  <conditionalFormatting sqref="AD87">
    <cfRule type="cellIs" dxfId="90" priority="15" operator="between">
      <formula>1</formula>
      <formula>100000000000000000</formula>
    </cfRule>
  </conditionalFormatting>
  <conditionalFormatting sqref="AD97">
    <cfRule type="cellIs" dxfId="89" priority="5" operator="between">
      <formula>1</formula>
      <formula>100000000000000000</formula>
    </cfRule>
  </conditionalFormatting>
  <conditionalFormatting sqref="AD94">
    <cfRule type="cellIs" dxfId="88" priority="8" operator="between">
      <formula>1</formula>
      <formula>100000000000000000</formula>
    </cfRule>
  </conditionalFormatting>
  <conditionalFormatting sqref="AD96">
    <cfRule type="cellIs" dxfId="87" priority="6" operator="between">
      <formula>1</formula>
      <formula>100000000000000000</formula>
    </cfRule>
  </conditionalFormatting>
  <conditionalFormatting sqref="AD91">
    <cfRule type="cellIs" dxfId="86" priority="11" operator="between">
      <formula>1</formula>
      <formula>100000000000000000</formula>
    </cfRule>
  </conditionalFormatting>
  <conditionalFormatting sqref="AD92">
    <cfRule type="cellIs" dxfId="85" priority="10" operator="between">
      <formula>1</formula>
      <formula>100000000000000000</formula>
    </cfRule>
  </conditionalFormatting>
  <conditionalFormatting sqref="AD93">
    <cfRule type="cellIs" dxfId="84" priority="9" operator="between">
      <formula>1</formula>
      <formula>100000000000000000</formula>
    </cfRule>
  </conditionalFormatting>
  <conditionalFormatting sqref="AD95">
    <cfRule type="cellIs" dxfId="83" priority="7" operator="between">
      <formula>1</formula>
      <formula>100000000000000000</formula>
    </cfRule>
  </conditionalFormatting>
  <conditionalFormatting sqref="AD88">
    <cfRule type="cellIs" dxfId="82" priority="14" operator="between">
      <formula>1</formula>
      <formula>100000000000000000</formula>
    </cfRule>
  </conditionalFormatting>
  <conditionalFormatting sqref="AD89">
    <cfRule type="cellIs" dxfId="81" priority="13" operator="between">
      <formula>1</formula>
      <formula>100000000000000000</formula>
    </cfRule>
  </conditionalFormatting>
  <conditionalFormatting sqref="AD90">
    <cfRule type="cellIs" dxfId="80" priority="12" operator="between">
      <formula>1</formula>
      <formula>100000000000000000</formula>
    </cfRule>
  </conditionalFormatting>
  <conditionalFormatting sqref="AD100">
    <cfRule type="cellIs" dxfId="79" priority="2" operator="between">
      <formula>1</formula>
      <formula>100000000000000000</formula>
    </cfRule>
  </conditionalFormatting>
  <conditionalFormatting sqref="AD101">
    <cfRule type="cellIs" dxfId="78" priority="1" operator="between">
      <formula>1</formula>
      <formula>100000000000000000</formula>
    </cfRule>
  </conditionalFormatting>
  <conditionalFormatting sqref="AD98">
    <cfRule type="cellIs" dxfId="77" priority="4" operator="between">
      <formula>1</formula>
      <formula>100000000000000000</formula>
    </cfRule>
  </conditionalFormatting>
  <conditionalFormatting sqref="AD99">
    <cfRule type="cellIs" dxfId="76" priority="3" operator="between">
      <formula>1</formula>
      <formula>100000000000000000</formula>
    </cfRule>
  </conditionalFormatting>
  <printOptions horizontalCentered="1" verticalCentered="1"/>
  <pageMargins left="0.70866141732283461" right="0.70866141732283461" top="0.74803149606299213" bottom="0.74803149606299213" header="0.31496062992125984" footer="0.31496062992125984"/>
  <pageSetup paperSize="17" scale="39" fitToHeight="0" orientation="landscape" r:id="rId1"/>
  <headerFooter>
    <oddFooter>&amp;L&amp;10ADMÓN. - ESTIMACIÓN - HOJA VIAJERA&amp;R&amp;P/&amp;N</oddFooter>
  </headerFooter>
  <rowBreaks count="6" manualBreakCount="6">
    <brk id="37" max="49" man="1"/>
    <brk id="54" max="41" man="1"/>
    <brk id="69" max="77" man="1"/>
    <brk id="89" max="77" man="1"/>
    <brk id="106" max="77" man="1"/>
    <brk id="122" max="77" man="1"/>
  </rowBreaks>
  <drawing r:id="rId2"/>
  <legacyDrawing r:id="rId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7047A-4D82-4187-AF9B-F65A48F22DFD}">
  <sheetPr>
    <tabColor rgb="FF92D050"/>
    <pageSetUpPr fitToPage="1"/>
  </sheetPr>
  <dimension ref="A1:AB102"/>
  <sheetViews>
    <sheetView showGridLines="0" view="pageBreakPreview" topLeftCell="A12" zoomScale="37" zoomScaleNormal="40" zoomScaleSheetLayoutView="37" workbookViewId="0">
      <selection activeCell="K66" sqref="K6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8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8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462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462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B11:Z12"/>
    <mergeCell ref="B15:C20"/>
    <mergeCell ref="D15:Z20"/>
    <mergeCell ref="D27:F28"/>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14930-BFD8-454B-A395-F97BC65A74DA}">
  <sheetPr>
    <tabColor rgb="FF92D050"/>
    <pageSetUpPr fitToPage="1"/>
  </sheetPr>
  <dimension ref="A1:AB102"/>
  <sheetViews>
    <sheetView showGridLines="0" view="pageBreakPreview" zoomScale="26" zoomScaleNormal="40" zoomScaleSheetLayoutView="26" workbookViewId="0">
      <selection activeCell="K66" sqref="K6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8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8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462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462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323</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B11:Z12"/>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E219E-397E-420C-9311-C4787C2A778C}">
  <sheetPr>
    <tabColor rgb="FF92D050"/>
    <pageSetUpPr fitToPage="1"/>
  </sheetPr>
  <dimension ref="A1:AB102"/>
  <sheetViews>
    <sheetView showGridLines="0" view="pageBreakPreview" zoomScale="37" zoomScaleNormal="40" zoomScaleSheetLayoutView="37" workbookViewId="0">
      <selection activeCell="K66" sqref="K66"/>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804"/>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804"/>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462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462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2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5309D-F98E-4CAF-860D-4D6BAAFBCE73}">
  <sheetPr>
    <outlinePr summaryBelow="0"/>
    <pageSetUpPr fitToPage="1"/>
  </sheetPr>
  <dimension ref="A1:CD335"/>
  <sheetViews>
    <sheetView showGridLines="0" view="pageBreakPreview" topLeftCell="BP1" zoomScale="70" zoomScaleNormal="70" zoomScaleSheetLayoutView="70" workbookViewId="0">
      <selection activeCell="BX10" sqref="BX10"/>
    </sheetView>
  </sheetViews>
  <sheetFormatPr baseColWidth="10" defaultColWidth="11.42578125" defaultRowHeight="15" outlineLevelRow="4" outlineLevelCol="1" x14ac:dyDescent="0.25"/>
  <cols>
    <col min="1" max="1" width="1.85546875" style="373" customWidth="1"/>
    <col min="2" max="2" width="7.28515625" style="15" customWidth="1"/>
    <col min="3" max="3" width="9.42578125" style="15" customWidth="1"/>
    <col min="4" max="4" width="50.85546875" style="15" customWidth="1"/>
    <col min="5" max="5" width="9.7109375" style="16" customWidth="1"/>
    <col min="6" max="6" width="10.140625" style="43" customWidth="1"/>
    <col min="7" max="7" width="29.5703125" style="15" customWidth="1"/>
    <col min="8" max="8" width="20.140625" style="15" customWidth="1"/>
    <col min="9" max="9" width="10.7109375" style="15" customWidth="1"/>
    <col min="10" max="10" width="14.85546875" style="15" customWidth="1"/>
    <col min="11" max="11" width="17.28515625" style="15" customWidth="1"/>
    <col min="12" max="12" width="20.5703125" style="15" customWidth="1"/>
    <col min="13" max="13" width="10.7109375" style="15" customWidth="1"/>
    <col min="14" max="14" width="14.85546875" style="15" customWidth="1"/>
    <col min="15" max="15" width="18.140625" style="15" customWidth="1"/>
    <col min="16" max="16" width="25.28515625" style="15" customWidth="1"/>
    <col min="17" max="17" width="17.42578125" style="15" customWidth="1"/>
    <col min="18" max="18" width="25.85546875" style="15" customWidth="1"/>
    <col min="19" max="19" width="19" style="15" customWidth="1"/>
    <col min="20" max="20" width="16.7109375" style="15" customWidth="1" outlineLevel="1"/>
    <col min="21" max="21" width="23.28515625" style="15" customWidth="1" outlineLevel="1"/>
    <col min="22" max="22" width="14.5703125" style="15" customWidth="1" outlineLevel="1"/>
    <col min="23" max="23" width="19.85546875" style="15" customWidth="1" outlineLevel="1"/>
    <col min="24" max="24" width="14.5703125" style="15" customWidth="1" outlineLevel="1"/>
    <col min="25" max="25" width="20.28515625" style="15" customWidth="1" outlineLevel="1"/>
    <col min="26" max="26" width="14.5703125" style="15" customWidth="1" outlineLevel="1"/>
    <col min="27" max="27" width="21.140625" style="15" customWidth="1" outlineLevel="1"/>
    <col min="28" max="28" width="14.5703125" style="15" customWidth="1" outlineLevel="1"/>
    <col min="29" max="29" width="17.7109375" style="15" customWidth="1" outlineLevel="1"/>
    <col min="30" max="30" width="14.5703125" style="15" customWidth="1" outlineLevel="1"/>
    <col min="31" max="31" width="17.7109375" style="15" customWidth="1" outlineLevel="1"/>
    <col min="32" max="32" width="14.5703125" style="15" customWidth="1" outlineLevel="1"/>
    <col min="33" max="33" width="17.7109375" style="15" customWidth="1" outlineLevel="1"/>
    <col min="34" max="34" width="14.5703125" style="15" customWidth="1" outlineLevel="1"/>
    <col min="35" max="35" width="17.7109375" style="15" customWidth="1" outlineLevel="1"/>
    <col min="36" max="36" width="14.5703125" style="15" customWidth="1" outlineLevel="1"/>
    <col min="37" max="37" width="20.5703125" style="15" customWidth="1" outlineLevel="1"/>
    <col min="38" max="38" width="14.5703125" style="15" customWidth="1" outlineLevel="1"/>
    <col min="39" max="39" width="17.7109375" style="15" customWidth="1" outlineLevel="1"/>
    <col min="40" max="40" width="14.5703125" style="15" customWidth="1" outlineLevel="1"/>
    <col min="41" max="52" width="17.7109375" style="15" customWidth="1" outlineLevel="1"/>
    <col min="53" max="53" width="20" style="15" customWidth="1" outlineLevel="1"/>
    <col min="54" max="56" width="17.7109375" style="15" customWidth="1" outlineLevel="1"/>
    <col min="57" max="57" width="22" style="15" customWidth="1" outlineLevel="1"/>
    <col min="58" max="69" width="17.7109375" style="15" customWidth="1" outlineLevel="1"/>
    <col min="70" max="70" width="17.5703125" style="15" customWidth="1"/>
    <col min="71" max="71" width="30.42578125" style="15" customWidth="1"/>
    <col min="72" max="72" width="21.85546875" style="15" customWidth="1"/>
    <col min="73" max="73" width="15.85546875" style="15" customWidth="1"/>
    <col min="74" max="74" width="22" style="15" customWidth="1"/>
    <col min="75" max="75" width="15.85546875" style="15" customWidth="1"/>
    <col min="76" max="76" width="18" style="15" customWidth="1"/>
    <col min="77" max="77" width="25.85546875" style="15" customWidth="1"/>
    <col min="78" max="78" width="1.85546875" style="373" customWidth="1"/>
    <col min="79" max="79" width="11.42578125" style="15" customWidth="1"/>
    <col min="80" max="16384" width="11.42578125" style="15"/>
  </cols>
  <sheetData>
    <row r="1" spans="1:82" s="12" customFormat="1" ht="55.5" customHeight="1" thickBot="1" x14ac:dyDescent="0.3">
      <c r="A1" s="398"/>
      <c r="B1" s="8" t="s">
        <v>74</v>
      </c>
      <c r="C1" s="8"/>
      <c r="D1" s="9"/>
      <c r="E1" s="9"/>
      <c r="F1" s="10"/>
      <c r="G1" s="8"/>
      <c r="H1" s="9"/>
      <c r="I1" s="9"/>
      <c r="J1" s="9"/>
      <c r="K1" s="9"/>
      <c r="L1" s="9"/>
      <c r="M1" s="9"/>
      <c r="N1" s="9"/>
      <c r="O1" s="9"/>
      <c r="P1" s="9"/>
      <c r="Q1" s="9"/>
      <c r="R1" s="9"/>
      <c r="S1" s="9"/>
      <c r="T1" s="64"/>
      <c r="U1" s="64"/>
      <c r="V1" s="64"/>
      <c r="W1" s="64"/>
      <c r="X1" s="64"/>
      <c r="Y1" s="64"/>
      <c r="Z1" s="64"/>
      <c r="AA1" s="64"/>
      <c r="AB1" s="64"/>
      <c r="AC1" s="64"/>
      <c r="AD1" s="64"/>
      <c r="AE1" s="64"/>
      <c r="AF1" s="64"/>
      <c r="AG1" s="64"/>
      <c r="AH1" s="64"/>
      <c r="AI1" s="64"/>
      <c r="AJ1" s="64"/>
      <c r="AK1" s="64"/>
      <c r="AL1" s="64"/>
      <c r="AM1" s="64"/>
      <c r="AN1" s="64"/>
      <c r="AO1" s="64"/>
      <c r="AP1" s="64"/>
      <c r="AQ1" s="64"/>
      <c r="AR1" s="64"/>
      <c r="AS1" s="64"/>
      <c r="AT1" s="64"/>
      <c r="AU1" s="64"/>
      <c r="AV1" s="64"/>
      <c r="AW1" s="64"/>
      <c r="AX1" s="64"/>
      <c r="AY1" s="64"/>
      <c r="AZ1" s="64"/>
      <c r="BA1" s="64"/>
      <c r="BB1" s="64"/>
      <c r="BC1" s="64"/>
      <c r="BD1" s="64"/>
      <c r="BE1" s="64"/>
      <c r="BF1" s="64"/>
      <c r="BG1" s="64"/>
      <c r="BH1" s="64"/>
      <c r="BI1" s="64"/>
      <c r="BJ1" s="64"/>
      <c r="BK1" s="64"/>
      <c r="BL1" s="64"/>
      <c r="BM1" s="64"/>
      <c r="BN1" s="64"/>
      <c r="BO1" s="64"/>
      <c r="BP1" s="64"/>
      <c r="BQ1" s="64"/>
      <c r="BR1" s="64"/>
      <c r="BS1" s="64"/>
      <c r="BT1" s="64"/>
      <c r="BU1" s="64"/>
      <c r="BV1" s="64"/>
      <c r="BW1" s="63"/>
      <c r="BX1" s="63"/>
      <c r="BY1" s="63"/>
      <c r="BZ1" s="402"/>
      <c r="CA1" s="14"/>
      <c r="CB1" s="62"/>
      <c r="CC1" s="907"/>
      <c r="CD1" s="907"/>
    </row>
    <row r="2" spans="1:82" s="12" customFormat="1" ht="15.75" thickTop="1" x14ac:dyDescent="0.25">
      <c r="A2" s="398"/>
      <c r="B2" s="14"/>
      <c r="C2" s="14"/>
      <c r="D2" s="14"/>
      <c r="E2" s="59"/>
      <c r="F2" s="60"/>
      <c r="G2" s="14"/>
      <c r="H2" s="14"/>
      <c r="I2" s="14"/>
      <c r="J2" s="14"/>
      <c r="K2" s="14"/>
      <c r="L2" s="14"/>
      <c r="M2" s="14"/>
      <c r="N2" s="14"/>
      <c r="O2" s="14"/>
      <c r="P2" s="14"/>
      <c r="Q2" s="14"/>
      <c r="R2" s="14"/>
      <c r="S2" s="14"/>
      <c r="T2" s="14"/>
      <c r="U2" s="14"/>
      <c r="V2" s="14"/>
      <c r="W2" s="14"/>
      <c r="X2" s="14"/>
      <c r="Y2" s="14"/>
      <c r="Z2" s="14"/>
      <c r="AA2" s="14"/>
      <c r="AB2" s="14"/>
      <c r="AC2" s="14"/>
      <c r="AD2" s="14"/>
      <c r="AE2" s="14"/>
      <c r="AF2" s="14"/>
      <c r="AG2" s="14"/>
      <c r="AH2" s="14"/>
      <c r="AI2" s="14"/>
      <c r="AJ2" s="14"/>
      <c r="AK2" s="14"/>
      <c r="AL2" s="14"/>
      <c r="AM2" s="14"/>
      <c r="AN2" s="14"/>
      <c r="AO2" s="14"/>
      <c r="AP2" s="14"/>
      <c r="AQ2" s="14"/>
      <c r="AR2" s="14"/>
      <c r="AS2" s="14"/>
      <c r="AT2" s="14"/>
      <c r="AU2" s="14"/>
      <c r="AV2" s="14"/>
      <c r="AW2" s="14"/>
      <c r="AX2" s="14"/>
      <c r="AY2" s="14"/>
      <c r="AZ2" s="14"/>
      <c r="BA2" s="14"/>
      <c r="BB2" s="14"/>
      <c r="BC2" s="14"/>
      <c r="BD2" s="14"/>
      <c r="BE2" s="14"/>
      <c r="BF2" s="14"/>
      <c r="BG2" s="14"/>
      <c r="BH2" s="14"/>
      <c r="BI2" s="14"/>
      <c r="BJ2" s="14"/>
      <c r="BK2" s="14"/>
      <c r="BL2" s="14"/>
      <c r="BM2" s="14"/>
      <c r="BN2" s="14"/>
      <c r="BO2" s="14"/>
      <c r="BP2" s="14"/>
      <c r="BQ2" s="14"/>
      <c r="BR2" s="14"/>
      <c r="BS2" s="14"/>
      <c r="BT2" s="14"/>
      <c r="BU2" s="14"/>
      <c r="BV2" s="14"/>
      <c r="BW2" s="61"/>
      <c r="BX2" s="61"/>
      <c r="BY2" s="61"/>
      <c r="BZ2" s="400"/>
      <c r="CA2" s="55"/>
      <c r="CB2" s="57"/>
      <c r="CC2" s="57"/>
      <c r="CD2" s="57"/>
    </row>
    <row r="3" spans="1:82" s="12" customFormat="1" x14ac:dyDescent="0.25">
      <c r="A3" s="398"/>
      <c r="B3" s="14"/>
      <c r="C3" s="14"/>
      <c r="D3" s="14"/>
      <c r="E3" s="59"/>
      <c r="F3" s="60"/>
      <c r="G3" s="14"/>
      <c r="H3" s="14"/>
      <c r="I3" s="14"/>
      <c r="J3" s="14"/>
      <c r="K3" s="14"/>
      <c r="L3" s="14"/>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4"/>
      <c r="AS3" s="14"/>
      <c r="AT3" s="14"/>
      <c r="AU3" s="14"/>
      <c r="AV3" s="14"/>
      <c r="AW3" s="14"/>
      <c r="AX3" s="14"/>
      <c r="AY3" s="14"/>
      <c r="AZ3" s="14"/>
      <c r="BA3" s="14"/>
      <c r="BB3" s="14"/>
      <c r="BC3" s="14"/>
      <c r="BD3" s="14"/>
      <c r="BE3" s="14"/>
      <c r="BF3" s="14"/>
      <c r="BG3" s="14"/>
      <c r="BH3" s="14"/>
      <c r="BI3" s="14"/>
      <c r="BJ3" s="14"/>
      <c r="BK3" s="14"/>
      <c r="BL3" s="14"/>
      <c r="BM3" s="14"/>
      <c r="BN3" s="14"/>
      <c r="BO3" s="14"/>
      <c r="BP3" s="14"/>
      <c r="BQ3" s="14"/>
      <c r="BR3" s="14"/>
      <c r="BS3" s="14"/>
      <c r="BT3" s="14"/>
      <c r="BU3" s="14"/>
      <c r="BV3" s="14"/>
      <c r="BW3" s="14"/>
      <c r="BX3" s="14"/>
      <c r="BY3" s="14"/>
      <c r="BZ3" s="400"/>
      <c r="CA3" s="55"/>
      <c r="CB3" s="57"/>
      <c r="CD3" s="57"/>
    </row>
    <row r="4" spans="1:82" s="14" customFormat="1" ht="12" customHeight="1" x14ac:dyDescent="0.25">
      <c r="A4" s="399"/>
      <c r="E4" s="59"/>
      <c r="F4" s="58"/>
      <c r="BZ4" s="400"/>
      <c r="CA4" s="55"/>
      <c r="CB4" s="57"/>
      <c r="CC4" s="57"/>
      <c r="CD4" s="57"/>
    </row>
    <row r="5" spans="1:82" s="14" customFormat="1" x14ac:dyDescent="0.25">
      <c r="A5" s="399"/>
      <c r="B5" s="197"/>
      <c r="C5" s="182"/>
      <c r="D5" s="182"/>
      <c r="E5" s="182"/>
      <c r="F5" s="198"/>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2"/>
      <c r="AI5" s="182"/>
      <c r="AJ5" s="182"/>
      <c r="AK5" s="182"/>
      <c r="AL5" s="182"/>
      <c r="AM5" s="182"/>
      <c r="AN5" s="182"/>
      <c r="AO5" s="182"/>
      <c r="AP5" s="182"/>
      <c r="AQ5" s="182"/>
      <c r="AR5" s="182"/>
      <c r="AS5" s="182"/>
      <c r="AT5" s="182"/>
      <c r="AU5" s="182"/>
      <c r="AV5" s="182"/>
      <c r="AW5" s="182"/>
      <c r="AX5" s="182"/>
      <c r="AY5" s="182"/>
      <c r="AZ5" s="182"/>
      <c r="BA5" s="182"/>
      <c r="BB5" s="182"/>
      <c r="BC5" s="182"/>
      <c r="BD5" s="182"/>
      <c r="BE5" s="182"/>
      <c r="BF5" s="182"/>
      <c r="BG5" s="182"/>
      <c r="BH5" s="182"/>
      <c r="BI5" s="182"/>
      <c r="BJ5" s="182"/>
      <c r="BK5" s="182"/>
      <c r="BL5" s="182"/>
      <c r="BM5" s="182"/>
      <c r="BN5" s="182"/>
      <c r="BO5" s="182"/>
      <c r="BP5" s="182"/>
      <c r="BQ5" s="182"/>
      <c r="BR5" s="182"/>
      <c r="BS5" s="182"/>
      <c r="BT5" s="182"/>
      <c r="BU5" s="182"/>
      <c r="BV5" s="182"/>
      <c r="BW5" s="182"/>
      <c r="BX5" s="182"/>
      <c r="BY5" s="199"/>
      <c r="BZ5" s="399"/>
      <c r="CB5" s="57"/>
      <c r="CC5" s="57"/>
      <c r="CD5" s="57"/>
    </row>
    <row r="6" spans="1:82" s="55" customFormat="1" ht="12.75" x14ac:dyDescent="0.25">
      <c r="A6" s="400"/>
      <c r="B6" s="143" t="s">
        <v>32</v>
      </c>
      <c r="C6" s="90" t="s">
        <v>105</v>
      </c>
      <c r="E6" s="90"/>
      <c r="F6" s="56"/>
      <c r="G6" s="54" t="s">
        <v>33</v>
      </c>
      <c r="H6" s="91" t="s">
        <v>488</v>
      </c>
      <c r="I6" s="91"/>
      <c r="J6" s="91"/>
      <c r="K6" s="91"/>
      <c r="L6" s="91"/>
      <c r="M6" s="91"/>
      <c r="N6" s="91"/>
      <c r="O6" s="91"/>
      <c r="P6" s="91"/>
      <c r="Q6" s="91"/>
      <c r="R6" s="91"/>
      <c r="S6" s="91"/>
      <c r="T6" s="89"/>
      <c r="V6" s="89"/>
      <c r="X6" s="89"/>
      <c r="Z6" s="89"/>
      <c r="AB6" s="89"/>
      <c r="AD6" s="89"/>
      <c r="AF6" s="89"/>
      <c r="AH6" s="89"/>
      <c r="AJ6" s="89"/>
      <c r="AL6" s="89"/>
      <c r="AN6" s="89"/>
      <c r="BR6" s="89"/>
      <c r="BW6" s="54" t="s">
        <v>34</v>
      </c>
      <c r="BX6" s="52"/>
      <c r="BY6" s="200"/>
      <c r="BZ6" s="400"/>
    </row>
    <row r="7" spans="1:82" s="55" customFormat="1" ht="12.75" x14ac:dyDescent="0.25">
      <c r="A7" s="400"/>
      <c r="B7" s="143" t="s">
        <v>35</v>
      </c>
      <c r="C7" s="90" t="s">
        <v>222</v>
      </c>
      <c r="E7" s="19"/>
      <c r="F7" s="56"/>
      <c r="G7" s="54" t="s">
        <v>36</v>
      </c>
      <c r="H7" s="91" t="s">
        <v>488</v>
      </c>
      <c r="I7" s="91"/>
      <c r="J7" s="91"/>
      <c r="K7" s="91"/>
      <c r="L7" s="91"/>
      <c r="M7" s="91"/>
      <c r="N7" s="91"/>
      <c r="O7" s="91"/>
      <c r="P7" s="91"/>
      <c r="Q7" s="91"/>
      <c r="R7" s="91"/>
      <c r="S7" s="91"/>
      <c r="T7" s="89"/>
      <c r="V7" s="89"/>
      <c r="X7" s="89"/>
      <c r="Z7" s="89"/>
      <c r="AB7" s="89"/>
      <c r="AD7" s="89"/>
      <c r="AF7" s="89"/>
      <c r="AH7" s="89"/>
      <c r="AJ7" s="89"/>
      <c r="AL7" s="89"/>
      <c r="AN7" s="89"/>
      <c r="BR7" s="89"/>
      <c r="BW7" s="54" t="s">
        <v>37</v>
      </c>
      <c r="BX7" s="52"/>
      <c r="BY7" s="200"/>
      <c r="BZ7" s="400"/>
    </row>
    <row r="8" spans="1:82" s="55" customFormat="1" ht="12.75" x14ac:dyDescent="0.25">
      <c r="A8" s="400"/>
      <c r="B8" s="143" t="s">
        <v>38</v>
      </c>
      <c r="C8" s="90" t="s">
        <v>106</v>
      </c>
      <c r="E8" s="19"/>
      <c r="F8" s="56"/>
      <c r="G8" s="54" t="s">
        <v>39</v>
      </c>
      <c r="H8" s="91" t="s">
        <v>56</v>
      </c>
      <c r="I8" s="91"/>
      <c r="J8" s="91"/>
      <c r="K8" s="91"/>
      <c r="L8" s="91"/>
      <c r="M8" s="91"/>
      <c r="N8" s="91"/>
      <c r="O8" s="91"/>
      <c r="P8" s="91"/>
      <c r="Q8" s="91"/>
      <c r="R8" s="91"/>
      <c r="S8" s="91"/>
      <c r="T8" s="89"/>
      <c r="V8" s="89"/>
      <c r="X8" s="89"/>
      <c r="Z8" s="89"/>
      <c r="AB8" s="89"/>
      <c r="AD8" s="89"/>
      <c r="AF8" s="89"/>
      <c r="AH8" s="89"/>
      <c r="AJ8" s="89"/>
      <c r="AL8" s="89"/>
      <c r="AN8" s="89"/>
      <c r="BR8" s="89"/>
      <c r="BW8" s="54" t="s">
        <v>40</v>
      </c>
      <c r="BX8" s="201">
        <v>45958</v>
      </c>
      <c r="BY8" s="200"/>
      <c r="BZ8" s="400"/>
    </row>
    <row r="9" spans="1:82" s="14" customFormat="1" x14ac:dyDescent="0.25">
      <c r="A9" s="399"/>
      <c r="B9" s="202" t="s">
        <v>41</v>
      </c>
      <c r="C9" s="90" t="s">
        <v>107</v>
      </c>
      <c r="F9" s="53"/>
      <c r="G9" s="54" t="s">
        <v>42</v>
      </c>
      <c r="H9" s="91" t="s">
        <v>57</v>
      </c>
      <c r="I9" s="91"/>
      <c r="J9" s="91"/>
      <c r="K9" s="91"/>
      <c r="L9" s="91"/>
      <c r="M9" s="91"/>
      <c r="N9" s="91"/>
      <c r="O9" s="91"/>
      <c r="P9" s="91"/>
      <c r="Q9" s="91"/>
      <c r="R9" s="91"/>
      <c r="S9" s="91"/>
      <c r="BW9" s="54" t="s">
        <v>43</v>
      </c>
      <c r="BX9" s="203" t="s">
        <v>543</v>
      </c>
      <c r="BY9" s="204"/>
      <c r="BZ9" s="399"/>
    </row>
    <row r="10" spans="1:82" s="14" customFormat="1" x14ac:dyDescent="0.25">
      <c r="A10" s="399"/>
      <c r="B10" s="186"/>
      <c r="C10" s="187"/>
      <c r="D10" s="187"/>
      <c r="E10" s="187"/>
      <c r="F10" s="205"/>
      <c r="G10" s="187"/>
      <c r="H10" s="187"/>
      <c r="I10" s="187"/>
      <c r="J10" s="187"/>
      <c r="K10" s="187"/>
      <c r="L10" s="187"/>
      <c r="M10" s="187"/>
      <c r="N10" s="187"/>
      <c r="O10" s="187"/>
      <c r="P10" s="187"/>
      <c r="Q10" s="187"/>
      <c r="R10" s="187"/>
      <c r="S10" s="187"/>
      <c r="T10" s="187"/>
      <c r="U10" s="187"/>
      <c r="V10" s="187"/>
      <c r="W10" s="187"/>
      <c r="X10" s="187"/>
      <c r="Y10" s="187"/>
      <c r="Z10" s="187"/>
      <c r="AA10" s="187"/>
      <c r="AB10" s="187"/>
      <c r="AC10" s="187"/>
      <c r="AD10" s="187"/>
      <c r="AE10" s="187"/>
      <c r="AF10" s="187"/>
      <c r="AG10" s="187"/>
      <c r="AH10" s="187"/>
      <c r="AI10" s="187"/>
      <c r="AJ10" s="187"/>
      <c r="AK10" s="187"/>
      <c r="AL10" s="187"/>
      <c r="AM10" s="187"/>
      <c r="AN10" s="187"/>
      <c r="AO10" s="187"/>
      <c r="AP10" s="187"/>
      <c r="AQ10" s="187"/>
      <c r="AR10" s="187"/>
      <c r="AS10" s="187"/>
      <c r="AT10" s="187"/>
      <c r="AU10" s="187"/>
      <c r="AV10" s="187"/>
      <c r="AW10" s="187"/>
      <c r="AX10" s="187"/>
      <c r="AY10" s="187"/>
      <c r="AZ10" s="187"/>
      <c r="BA10" s="187"/>
      <c r="BB10" s="187"/>
      <c r="BC10" s="187"/>
      <c r="BD10" s="187"/>
      <c r="BE10" s="187"/>
      <c r="BF10" s="187"/>
      <c r="BG10" s="187"/>
      <c r="BH10" s="187"/>
      <c r="BI10" s="187"/>
      <c r="BJ10" s="187"/>
      <c r="BK10" s="187"/>
      <c r="BL10" s="187"/>
      <c r="BM10" s="187"/>
      <c r="BN10" s="187"/>
      <c r="BO10" s="187"/>
      <c r="BP10" s="187"/>
      <c r="BQ10" s="187"/>
      <c r="BR10" s="187"/>
      <c r="BS10" s="187"/>
      <c r="BT10" s="187"/>
      <c r="BU10" s="187"/>
      <c r="BV10" s="187"/>
      <c r="BW10" s="187"/>
      <c r="BX10" s="187"/>
      <c r="BY10" s="206"/>
      <c r="BZ10" s="399"/>
    </row>
    <row r="11" spans="1:82" s="14" customFormat="1" ht="15.75" thickBot="1" x14ac:dyDescent="0.3">
      <c r="A11" s="399"/>
      <c r="F11" s="53"/>
      <c r="BZ11" s="399"/>
    </row>
    <row r="12" spans="1:82" ht="15" customHeight="1" thickBot="1" x14ac:dyDescent="0.25">
      <c r="B12" s="908" t="s">
        <v>44</v>
      </c>
      <c r="C12" s="909"/>
      <c r="D12" s="912">
        <v>0.15</v>
      </c>
      <c r="E12" s="914" t="s">
        <v>293</v>
      </c>
      <c r="F12" s="915"/>
      <c r="G12" s="915"/>
      <c r="H12" s="915"/>
      <c r="I12" s="914" t="s">
        <v>292</v>
      </c>
      <c r="J12" s="915"/>
      <c r="K12" s="915"/>
      <c r="L12" s="915"/>
      <c r="M12" s="916" t="s">
        <v>294</v>
      </c>
      <c r="N12" s="917"/>
      <c r="O12" s="917"/>
      <c r="P12" s="918"/>
      <c r="Q12" s="919" t="s">
        <v>114</v>
      </c>
      <c r="R12" s="920"/>
      <c r="S12" s="921" t="s">
        <v>68</v>
      </c>
      <c r="T12" s="915" t="s">
        <v>73</v>
      </c>
      <c r="U12" s="915"/>
      <c r="V12" s="919" t="s">
        <v>72</v>
      </c>
      <c r="W12" s="920"/>
      <c r="X12" s="919" t="s">
        <v>71</v>
      </c>
      <c r="Y12" s="920"/>
      <c r="Z12" s="919" t="s">
        <v>70</v>
      </c>
      <c r="AA12" s="920"/>
      <c r="AB12" s="919" t="s">
        <v>69</v>
      </c>
      <c r="AC12" s="920"/>
      <c r="AD12" s="919" t="s">
        <v>261</v>
      </c>
      <c r="AE12" s="920"/>
      <c r="AF12" s="919" t="s">
        <v>262</v>
      </c>
      <c r="AG12" s="920"/>
      <c r="AH12" s="919" t="s">
        <v>263</v>
      </c>
      <c r="AI12" s="920"/>
      <c r="AJ12" s="919" t="s">
        <v>264</v>
      </c>
      <c r="AK12" s="920"/>
      <c r="AL12" s="919" t="s">
        <v>265</v>
      </c>
      <c r="AM12" s="920"/>
      <c r="AN12" s="919" t="s">
        <v>266</v>
      </c>
      <c r="AO12" s="920"/>
      <c r="AP12" s="919" t="s">
        <v>299</v>
      </c>
      <c r="AQ12" s="920"/>
      <c r="AR12" s="919" t="s">
        <v>302</v>
      </c>
      <c r="AS12" s="920"/>
      <c r="AT12" s="919" t="s">
        <v>303</v>
      </c>
      <c r="AU12" s="920"/>
      <c r="AV12" s="919" t="s">
        <v>304</v>
      </c>
      <c r="AW12" s="920"/>
      <c r="AX12" s="919" t="s">
        <v>310</v>
      </c>
      <c r="AY12" s="920"/>
      <c r="AZ12" s="919" t="s">
        <v>311</v>
      </c>
      <c r="BA12" s="920"/>
      <c r="BB12" s="919" t="s">
        <v>312</v>
      </c>
      <c r="BC12" s="920"/>
      <c r="BD12" s="919" t="s">
        <v>313</v>
      </c>
      <c r="BE12" s="920"/>
      <c r="BF12" s="919" t="s">
        <v>314</v>
      </c>
      <c r="BG12" s="920"/>
      <c r="BH12" s="919" t="s">
        <v>315</v>
      </c>
      <c r="BI12" s="920"/>
      <c r="BJ12" s="919" t="s">
        <v>316</v>
      </c>
      <c r="BK12" s="920"/>
      <c r="BL12" s="919" t="s">
        <v>317</v>
      </c>
      <c r="BM12" s="920"/>
      <c r="BN12" s="919" t="s">
        <v>318</v>
      </c>
      <c r="BO12" s="920"/>
      <c r="BP12" s="919" t="s">
        <v>319</v>
      </c>
      <c r="BQ12" s="920"/>
      <c r="BR12" s="926" t="s">
        <v>121</v>
      </c>
      <c r="BS12" s="927"/>
      <c r="BT12" s="921" t="s">
        <v>68</v>
      </c>
      <c r="BU12" s="915" t="s">
        <v>122</v>
      </c>
      <c r="BV12" s="915"/>
      <c r="BW12" s="921" t="s">
        <v>68</v>
      </c>
      <c r="BX12" s="915" t="s">
        <v>86</v>
      </c>
      <c r="BY12" s="915"/>
    </row>
    <row r="13" spans="1:82" ht="21" customHeight="1" thickBot="1" x14ac:dyDescent="0.25">
      <c r="B13" s="910"/>
      <c r="C13" s="911"/>
      <c r="D13" s="913"/>
      <c r="E13" s="21" t="s">
        <v>67</v>
      </c>
      <c r="F13" s="21" t="s">
        <v>65</v>
      </c>
      <c r="G13" s="21" t="s">
        <v>66</v>
      </c>
      <c r="H13" s="21" t="s">
        <v>64</v>
      </c>
      <c r="I13" s="395" t="s">
        <v>67</v>
      </c>
      <c r="J13" s="395" t="s">
        <v>65</v>
      </c>
      <c r="K13" s="395" t="s">
        <v>66</v>
      </c>
      <c r="L13" s="395" t="s">
        <v>64</v>
      </c>
      <c r="M13" s="395" t="s">
        <v>67</v>
      </c>
      <c r="N13" s="395" t="s">
        <v>65</v>
      </c>
      <c r="O13" s="395" t="s">
        <v>66</v>
      </c>
      <c r="P13" s="395" t="s">
        <v>64</v>
      </c>
      <c r="Q13" s="232" t="s">
        <v>65</v>
      </c>
      <c r="R13" s="232" t="s">
        <v>115</v>
      </c>
      <c r="S13" s="913"/>
      <c r="T13" s="21" t="s">
        <v>65</v>
      </c>
      <c r="U13" s="21" t="s">
        <v>64</v>
      </c>
      <c r="V13" s="21" t="s">
        <v>65</v>
      </c>
      <c r="W13" s="21" t="s">
        <v>64</v>
      </c>
      <c r="X13" s="21" t="s">
        <v>65</v>
      </c>
      <c r="Y13" s="21" t="s">
        <v>64</v>
      </c>
      <c r="Z13" s="21" t="s">
        <v>65</v>
      </c>
      <c r="AA13" s="21" t="s">
        <v>64</v>
      </c>
      <c r="AB13" s="21" t="s">
        <v>65</v>
      </c>
      <c r="AC13" s="21" t="s">
        <v>64</v>
      </c>
      <c r="AD13" s="343" t="s">
        <v>65</v>
      </c>
      <c r="AE13" s="343" t="s">
        <v>64</v>
      </c>
      <c r="AF13" s="343" t="s">
        <v>65</v>
      </c>
      <c r="AG13" s="343" t="s">
        <v>64</v>
      </c>
      <c r="AH13" s="343" t="s">
        <v>65</v>
      </c>
      <c r="AI13" s="343" t="s">
        <v>64</v>
      </c>
      <c r="AJ13" s="343" t="s">
        <v>65</v>
      </c>
      <c r="AK13" s="343" t="s">
        <v>64</v>
      </c>
      <c r="AL13" s="343" t="s">
        <v>65</v>
      </c>
      <c r="AM13" s="343" t="s">
        <v>64</v>
      </c>
      <c r="AN13" s="343" t="s">
        <v>65</v>
      </c>
      <c r="AO13" s="343" t="s">
        <v>64</v>
      </c>
      <c r="AP13" s="403" t="s">
        <v>65</v>
      </c>
      <c r="AQ13" s="403" t="s">
        <v>64</v>
      </c>
      <c r="AR13" s="429" t="s">
        <v>65</v>
      </c>
      <c r="AS13" s="429" t="s">
        <v>64</v>
      </c>
      <c r="AT13" s="429" t="s">
        <v>65</v>
      </c>
      <c r="AU13" s="429" t="s">
        <v>64</v>
      </c>
      <c r="AV13" s="429" t="s">
        <v>65</v>
      </c>
      <c r="AW13" s="429" t="s">
        <v>64</v>
      </c>
      <c r="AX13" s="452" t="s">
        <v>65</v>
      </c>
      <c r="AY13" s="452" t="s">
        <v>64</v>
      </c>
      <c r="AZ13" s="452" t="s">
        <v>65</v>
      </c>
      <c r="BA13" s="452" t="s">
        <v>64</v>
      </c>
      <c r="BB13" s="452" t="s">
        <v>65</v>
      </c>
      <c r="BC13" s="452" t="s">
        <v>64</v>
      </c>
      <c r="BD13" s="452" t="s">
        <v>65</v>
      </c>
      <c r="BE13" s="452" t="s">
        <v>64</v>
      </c>
      <c r="BF13" s="452" t="s">
        <v>65</v>
      </c>
      <c r="BG13" s="452" t="s">
        <v>64</v>
      </c>
      <c r="BH13" s="452" t="s">
        <v>65</v>
      </c>
      <c r="BI13" s="452" t="s">
        <v>64</v>
      </c>
      <c r="BJ13" s="452" t="s">
        <v>65</v>
      </c>
      <c r="BK13" s="452" t="s">
        <v>64</v>
      </c>
      <c r="BL13" s="452" t="s">
        <v>65</v>
      </c>
      <c r="BM13" s="452" t="s">
        <v>64</v>
      </c>
      <c r="BN13" s="452" t="s">
        <v>65</v>
      </c>
      <c r="BO13" s="452" t="s">
        <v>64</v>
      </c>
      <c r="BP13" s="452" t="s">
        <v>65</v>
      </c>
      <c r="BQ13" s="452" t="s">
        <v>64</v>
      </c>
      <c r="BR13" s="329" t="s">
        <v>65</v>
      </c>
      <c r="BS13" s="329" t="s">
        <v>64</v>
      </c>
      <c r="BT13" s="913"/>
      <c r="BU13" s="21" t="s">
        <v>65</v>
      </c>
      <c r="BV13" s="21" t="s">
        <v>64</v>
      </c>
      <c r="BW13" s="913"/>
      <c r="BX13" s="21" t="s">
        <v>65</v>
      </c>
      <c r="BY13" s="21" t="s">
        <v>64</v>
      </c>
    </row>
    <row r="14" spans="1:82" s="233" customFormat="1" ht="18.75" customHeight="1" x14ac:dyDescent="0.25">
      <c r="A14" s="401"/>
      <c r="B14" s="922" t="s">
        <v>108</v>
      </c>
      <c r="C14" s="923"/>
      <c r="D14" s="235" t="s">
        <v>90</v>
      </c>
      <c r="E14" s="236"/>
      <c r="F14" s="237"/>
      <c r="G14" s="238"/>
      <c r="H14" s="239">
        <f>H15+H24+H40+H102</f>
        <v>102344133.48189904</v>
      </c>
      <c r="I14" s="236"/>
      <c r="J14" s="237"/>
      <c r="K14" s="238"/>
      <c r="L14" s="239">
        <f>L15+L24+L40+L102</f>
        <v>1853692.92</v>
      </c>
      <c r="M14" s="236"/>
      <c r="N14" s="237"/>
      <c r="O14" s="238"/>
      <c r="P14" s="239">
        <f>P15+P24+P40+P102</f>
        <v>104197826.40189904</v>
      </c>
      <c r="Q14" s="258"/>
      <c r="R14" s="239" t="e">
        <f>R15+R24+R40+R102</f>
        <v>#REF!</v>
      </c>
      <c r="S14" s="282" t="e">
        <f t="shared" ref="S14:S32" si="0">R14/H14</f>
        <v>#REF!</v>
      </c>
      <c r="T14" s="241"/>
      <c r="U14" s="239">
        <f>U15+U24+U40+U102</f>
        <v>4082385.9237999995</v>
      </c>
      <c r="V14" s="240"/>
      <c r="W14" s="239">
        <f>W15+W24+W40+W95</f>
        <v>2047427.0586000001</v>
      </c>
      <c r="X14" s="240"/>
      <c r="Y14" s="239">
        <f>Y15+Y24+Y40+Y95</f>
        <v>2817629.5579499998</v>
      </c>
      <c r="Z14" s="240"/>
      <c r="AA14" s="239">
        <f>AA15+AA24+AA40+AA95</f>
        <v>5150092.5728921201</v>
      </c>
      <c r="AB14" s="240"/>
      <c r="AC14" s="239" t="e">
        <f>AC15+AC24+AC40+AC102</f>
        <v>#REF!</v>
      </c>
      <c r="AD14" s="240"/>
      <c r="AE14" s="239">
        <f>AE15+AE24+AE40+AE102</f>
        <v>3124478.763108992</v>
      </c>
      <c r="AF14" s="240"/>
      <c r="AG14" s="239">
        <f>AG15+AG24+AG40+AG102</f>
        <v>1970305.647130419</v>
      </c>
      <c r="AH14" s="240"/>
      <c r="AI14" s="239">
        <f>AI15+AI24+AI40+AI102</f>
        <v>7880556.6884922003</v>
      </c>
      <c r="AJ14" s="240"/>
      <c r="AK14" s="239">
        <f>AK15+AK24+AK40+AK102</f>
        <v>3325277.7410373348</v>
      </c>
      <c r="AL14" s="240"/>
      <c r="AM14" s="239">
        <f>AM15+AM24+AM40+AM102</f>
        <v>4611613.6304374877</v>
      </c>
      <c r="AN14" s="240"/>
      <c r="AO14" s="258">
        <f>AO15+AO24+AO40+AO102</f>
        <v>1259936.7562072885</v>
      </c>
      <c r="AP14" s="422"/>
      <c r="AQ14" s="405">
        <f>AQ15+AQ24+AQ40+AQ102</f>
        <v>4798571.2420346988</v>
      </c>
      <c r="AR14" s="422"/>
      <c r="AS14" s="405">
        <f>AS15+AS24+AS40+AS102</f>
        <v>2918704.4006379037</v>
      </c>
      <c r="AT14" s="422"/>
      <c r="AU14" s="405">
        <f>AU15+AU24+AU40+AU102</f>
        <v>3710567.4066825192</v>
      </c>
      <c r="AV14" s="422"/>
      <c r="AW14" s="405">
        <f>AW15+AW24+AW40+AW102</f>
        <v>3570457.6438580416</v>
      </c>
      <c r="AX14" s="422"/>
      <c r="AY14" s="405">
        <f>AY15+AY24+AY40+AY102</f>
        <v>4323980.2120460961</v>
      </c>
      <c r="AZ14" s="422"/>
      <c r="BA14" s="405">
        <f>BA15+BA24+BA40+BA102</f>
        <v>4713769.8768855995</v>
      </c>
      <c r="BB14" s="422"/>
      <c r="BC14" s="405">
        <f>BC15+BC24+BC40+BC102</f>
        <v>3888308.6964128674</v>
      </c>
      <c r="BD14" s="422"/>
      <c r="BE14" s="405">
        <f>BE15+BE24+BE40+BE102</f>
        <v>1416746.1407458382</v>
      </c>
      <c r="BF14" s="422"/>
      <c r="BG14" s="405">
        <f>BG15+BG24+BG40+BG102</f>
        <v>5360829.1508062407</v>
      </c>
      <c r="BH14" s="422"/>
      <c r="BI14" s="405">
        <f>BI15+BI24+BI40+BI102</f>
        <v>3661407.976951329</v>
      </c>
      <c r="BJ14" s="422"/>
      <c r="BK14" s="405">
        <f>BK15+BK24+BK40+BK102</f>
        <v>4146808.703039079</v>
      </c>
      <c r="BL14" s="422"/>
      <c r="BM14" s="405">
        <f>BM15+BM24+BM40+BM102</f>
        <v>5896434.8450737447</v>
      </c>
      <c r="BN14" s="422"/>
      <c r="BO14" s="405">
        <f>BO15+BO24+BO40+BO102</f>
        <v>0</v>
      </c>
      <c r="BP14" s="422"/>
      <c r="BQ14" s="405">
        <f>BQ15+BQ24+BQ40+BQ102</f>
        <v>0</v>
      </c>
      <c r="BR14" s="382"/>
      <c r="BS14" s="383">
        <f>BS15+BS24+BS40+BS102</f>
        <v>1547841.5826629852</v>
      </c>
      <c r="BT14" s="282">
        <f t="shared" ref="BT14:BT31" si="1">BS14/H14</f>
        <v>1.5123891619413068E-2</v>
      </c>
      <c r="BU14" s="240"/>
      <c r="BV14" s="239" t="e">
        <f>BV15+BV24+BV40+BV102</f>
        <v>#REF!</v>
      </c>
      <c r="BW14" s="282" t="e">
        <f>BV14/P14</f>
        <v>#REF!</v>
      </c>
      <c r="BX14" s="240"/>
      <c r="BY14" s="239" t="e">
        <f>BY15+BY24+BY40+BY102</f>
        <v>#REF!</v>
      </c>
      <c r="BZ14" s="401"/>
      <c r="CB14" s="234"/>
    </row>
    <row r="15" spans="1:82" s="19" customFormat="1" ht="15" customHeight="1" outlineLevel="1" x14ac:dyDescent="0.25">
      <c r="A15" s="402"/>
      <c r="B15" s="924" t="s">
        <v>109</v>
      </c>
      <c r="C15" s="925"/>
      <c r="D15" s="242" t="s">
        <v>110</v>
      </c>
      <c r="E15" s="243"/>
      <c r="F15" s="244"/>
      <c r="G15" s="245"/>
      <c r="H15" s="263">
        <f>SUM(H16,H19,H21)</f>
        <v>9095641.6539990399</v>
      </c>
      <c r="I15" s="243"/>
      <c r="J15" s="244"/>
      <c r="K15" s="245"/>
      <c r="L15" s="263">
        <f>SUM(L16,L19,L21)</f>
        <v>0</v>
      </c>
      <c r="M15" s="243"/>
      <c r="N15" s="244"/>
      <c r="O15" s="245"/>
      <c r="P15" s="263">
        <f>SUM(P16,P19,P21)</f>
        <v>9095641.6539990399</v>
      </c>
      <c r="Q15" s="259"/>
      <c r="R15" s="263">
        <f>SUM(R16,R19,R21)</f>
        <v>9095641.6539990399</v>
      </c>
      <c r="S15" s="248">
        <f t="shared" si="0"/>
        <v>1</v>
      </c>
      <c r="T15" s="247"/>
      <c r="U15" s="263">
        <f>SUM(U16,U19,U21)</f>
        <v>3955948.8537999997</v>
      </c>
      <c r="V15" s="246"/>
      <c r="W15" s="263">
        <f>SUM(W16,W19,W21)</f>
        <v>2047427.0586000001</v>
      </c>
      <c r="X15" s="246"/>
      <c r="Y15" s="263">
        <f>SUM(Y16,Y19,Y21)</f>
        <v>2691192.48795</v>
      </c>
      <c r="Z15" s="246"/>
      <c r="AA15" s="263">
        <f>SUM(AA16,AA19,AA21)</f>
        <v>0</v>
      </c>
      <c r="AB15" s="246"/>
      <c r="AC15" s="263">
        <f>SUM(AC16,AC19,AC21)</f>
        <v>0</v>
      </c>
      <c r="AD15" s="246"/>
      <c r="AE15" s="263">
        <f>SUM(AE16,AE19,AE21)</f>
        <v>0</v>
      </c>
      <c r="AF15" s="246"/>
      <c r="AG15" s="263">
        <f>SUM(AG16,AG19,AG21)</f>
        <v>0</v>
      </c>
      <c r="AH15" s="246"/>
      <c r="AI15" s="263">
        <f>SUM(AI16,AI19,AI21)</f>
        <v>0</v>
      </c>
      <c r="AJ15" s="246"/>
      <c r="AK15" s="263">
        <f>SUM(AK16,AK19,AK21)</f>
        <v>333902.6536490405</v>
      </c>
      <c r="AL15" s="246"/>
      <c r="AM15" s="263">
        <f>SUM(AM16,AM19,AM21)</f>
        <v>0</v>
      </c>
      <c r="AN15" s="246"/>
      <c r="AO15" s="376">
        <f>SUM(AO16,AO19,AO21)</f>
        <v>0</v>
      </c>
      <c r="AP15" s="423"/>
      <c r="AQ15" s="376">
        <f>SUM(AQ16,AQ19,AQ21)</f>
        <v>67170.600000000006</v>
      </c>
      <c r="AR15" s="423"/>
      <c r="AS15" s="376">
        <f>SUM(AS16,AS19,AS21)</f>
        <v>0</v>
      </c>
      <c r="AT15" s="423"/>
      <c r="AU15" s="376">
        <f>SUM(AU16,AU19,AU21)</f>
        <v>0</v>
      </c>
      <c r="AV15" s="423"/>
      <c r="AW15" s="376">
        <f>SUM(AW16,AW19,AW21)</f>
        <v>0</v>
      </c>
      <c r="AX15" s="423"/>
      <c r="AY15" s="376">
        <f>SUM(AY16,AY19,AY21)</f>
        <v>0</v>
      </c>
      <c r="AZ15" s="423"/>
      <c r="BA15" s="376">
        <f>SUM(BA16,BA19,BA21)</f>
        <v>0</v>
      </c>
      <c r="BB15" s="423"/>
      <c r="BC15" s="376">
        <f>SUM(BC16,BC19,BC21)</f>
        <v>0</v>
      </c>
      <c r="BD15" s="423"/>
      <c r="BE15" s="376">
        <f>SUM(BE16,BE19,BE21)</f>
        <v>0</v>
      </c>
      <c r="BF15" s="423"/>
      <c r="BG15" s="376">
        <f>SUM(BG16,BG19,BG21)</f>
        <v>0</v>
      </c>
      <c r="BH15" s="423"/>
      <c r="BI15" s="376">
        <f>SUM(BI16,BI19,BI21)</f>
        <v>0</v>
      </c>
      <c r="BJ15" s="423"/>
      <c r="BK15" s="376">
        <f>SUM(BK16,BK19,BK21)</f>
        <v>0</v>
      </c>
      <c r="BL15" s="423"/>
      <c r="BM15" s="376">
        <f>SUM(BM16,BM19,BM21)</f>
        <v>0</v>
      </c>
      <c r="BN15" s="423"/>
      <c r="BO15" s="376">
        <f>SUM(BO16,BO19,BO21)</f>
        <v>0</v>
      </c>
      <c r="BP15" s="423"/>
      <c r="BQ15" s="376">
        <f>SUM(BQ16,BQ19,BQ21)</f>
        <v>0</v>
      </c>
      <c r="BR15" s="384"/>
      <c r="BS15" s="385">
        <f>SUM(BS16,BS19,BS21)</f>
        <v>0</v>
      </c>
      <c r="BT15" s="377">
        <f t="shared" si="1"/>
        <v>0</v>
      </c>
      <c r="BU15" s="246"/>
      <c r="BV15" s="263">
        <f>SUM(BV16,BV19,BV21)</f>
        <v>9095641.6539990399</v>
      </c>
      <c r="BW15" s="248">
        <f t="shared" ref="BW15:BW32" si="2">BV15/H15</f>
        <v>1</v>
      </c>
      <c r="BX15" s="246"/>
      <c r="BY15" s="263">
        <f>SUM(BY16,BY19,BY21)</f>
        <v>0</v>
      </c>
      <c r="BZ15" s="402"/>
      <c r="CB15" s="52"/>
    </row>
    <row r="16" spans="1:82" s="19" customFormat="1" ht="15" customHeight="1" outlineLevel="2" x14ac:dyDescent="0.25">
      <c r="A16" s="402"/>
      <c r="B16" s="928" t="s">
        <v>111</v>
      </c>
      <c r="C16" s="929"/>
      <c r="D16" s="256" t="s">
        <v>257</v>
      </c>
      <c r="E16" s="249"/>
      <c r="F16" s="250"/>
      <c r="G16" s="251"/>
      <c r="H16" s="252">
        <f>SUM(H17:H18)</f>
        <v>8021465.0729990406</v>
      </c>
      <c r="I16" s="249"/>
      <c r="J16" s="250"/>
      <c r="K16" s="251"/>
      <c r="L16" s="252">
        <f>SUM(L17:L18)</f>
        <v>0</v>
      </c>
      <c r="M16" s="249"/>
      <c r="N16" s="250"/>
      <c r="O16" s="251"/>
      <c r="P16" s="252">
        <f>SUM(P17:P18)</f>
        <v>8021465.0729990406</v>
      </c>
      <c r="Q16" s="260"/>
      <c r="R16" s="260">
        <f>SUM(R17:R18)</f>
        <v>8021465.0729990406</v>
      </c>
      <c r="S16" s="255">
        <f t="shared" si="0"/>
        <v>1</v>
      </c>
      <c r="T16" s="254"/>
      <c r="U16" s="252">
        <f>SUM(U17:U18)</f>
        <v>2881772.2727999999</v>
      </c>
      <c r="V16" s="253"/>
      <c r="W16" s="252">
        <f>SUM(W17:W18)</f>
        <v>2047427.0586000001</v>
      </c>
      <c r="X16" s="253"/>
      <c r="Y16" s="252">
        <f>SUM(Y17:Y18)</f>
        <v>2691192.48795</v>
      </c>
      <c r="Z16" s="253"/>
      <c r="AA16" s="252">
        <f>SUM(AA17:AA18)</f>
        <v>0</v>
      </c>
      <c r="AB16" s="253"/>
      <c r="AC16" s="252">
        <f>SUM(AC17:AC18)</f>
        <v>0</v>
      </c>
      <c r="AD16" s="253"/>
      <c r="AE16" s="252">
        <f>SUM(AE17:AE18)</f>
        <v>0</v>
      </c>
      <c r="AF16" s="253"/>
      <c r="AG16" s="252">
        <f>SUM(AG17:AG18)</f>
        <v>0</v>
      </c>
      <c r="AH16" s="253"/>
      <c r="AI16" s="252">
        <f>SUM(AI17:AI18)</f>
        <v>0</v>
      </c>
      <c r="AJ16" s="253"/>
      <c r="AK16" s="252">
        <f>SUM(AK17:AK18)</f>
        <v>333902.6536490405</v>
      </c>
      <c r="AL16" s="253"/>
      <c r="AM16" s="252">
        <f>SUM(AM17:AM18)</f>
        <v>0</v>
      </c>
      <c r="AN16" s="253"/>
      <c r="AO16" s="260">
        <f>SUM(AO17:AO18)</f>
        <v>0</v>
      </c>
      <c r="AP16" s="424"/>
      <c r="AQ16" s="260">
        <f>SUM(AQ17:AQ18)</f>
        <v>67170.600000000006</v>
      </c>
      <c r="AR16" s="424"/>
      <c r="AS16" s="260">
        <f>SUM(AS17:AS18)</f>
        <v>0</v>
      </c>
      <c r="AT16" s="424"/>
      <c r="AU16" s="260">
        <f>SUM(AU17:AU18)</f>
        <v>0</v>
      </c>
      <c r="AV16" s="424"/>
      <c r="AW16" s="260">
        <f>SUM(AW17:AW18)</f>
        <v>0</v>
      </c>
      <c r="AX16" s="424"/>
      <c r="AY16" s="260">
        <f>SUM(AY17:AY18)</f>
        <v>0</v>
      </c>
      <c r="AZ16" s="424"/>
      <c r="BA16" s="260">
        <f>SUM(BA17:BA18)</f>
        <v>0</v>
      </c>
      <c r="BB16" s="424"/>
      <c r="BC16" s="260">
        <f>SUM(BC17:BC18)</f>
        <v>0</v>
      </c>
      <c r="BD16" s="424"/>
      <c r="BE16" s="260">
        <f>SUM(BE17:BE18)</f>
        <v>0</v>
      </c>
      <c r="BF16" s="424"/>
      <c r="BG16" s="260">
        <f>SUM(BG17:BG18)</f>
        <v>0</v>
      </c>
      <c r="BH16" s="424"/>
      <c r="BI16" s="260">
        <f>SUM(BI17:BI18)</f>
        <v>0</v>
      </c>
      <c r="BJ16" s="424"/>
      <c r="BK16" s="260">
        <f>SUM(BK17:BK18)</f>
        <v>0</v>
      </c>
      <c r="BL16" s="424"/>
      <c r="BM16" s="260">
        <f>SUM(BM17:BM18)</f>
        <v>0</v>
      </c>
      <c r="BN16" s="424"/>
      <c r="BO16" s="260">
        <f>SUM(BO17:BO18)</f>
        <v>0</v>
      </c>
      <c r="BP16" s="424"/>
      <c r="BQ16" s="260">
        <f>SUM(BQ17:BQ18)</f>
        <v>0</v>
      </c>
      <c r="BR16" s="386"/>
      <c r="BS16" s="387">
        <f>SUM(BS17:BS18)</f>
        <v>0</v>
      </c>
      <c r="BT16" s="378">
        <f t="shared" si="1"/>
        <v>0</v>
      </c>
      <c r="BU16" s="253"/>
      <c r="BV16" s="252">
        <f>SUM(BV17:BV18)</f>
        <v>8021465.0729990406</v>
      </c>
      <c r="BW16" s="255">
        <f t="shared" si="2"/>
        <v>1</v>
      </c>
      <c r="BX16" s="253"/>
      <c r="BY16" s="252">
        <f>SUM(BY17:BY18)</f>
        <v>0</v>
      </c>
      <c r="BZ16" s="402"/>
      <c r="CB16" s="52"/>
    </row>
    <row r="17" spans="2:80" s="430" customFormat="1" ht="73.5" customHeight="1" outlineLevel="3" x14ac:dyDescent="0.2">
      <c r="B17" s="431"/>
      <c r="C17" s="444"/>
      <c r="D17" s="433" t="s">
        <v>126</v>
      </c>
      <c r="E17" s="333" t="s">
        <v>124</v>
      </c>
      <c r="F17" s="334">
        <v>8359.3499999989999</v>
      </c>
      <c r="G17" s="434">
        <v>479.79</v>
      </c>
      <c r="H17" s="435">
        <f>F17*G17</f>
        <v>4010732.5364995203</v>
      </c>
      <c r="I17" s="333"/>
      <c r="J17" s="334"/>
      <c r="K17" s="434"/>
      <c r="L17" s="435"/>
      <c r="M17" s="333" t="s">
        <v>124</v>
      </c>
      <c r="N17" s="334">
        <v>8359.3499999989999</v>
      </c>
      <c r="O17" s="434">
        <v>479.79</v>
      </c>
      <c r="P17" s="435">
        <f>N17*O17</f>
        <v>4010732.5364995203</v>
      </c>
      <c r="Q17" s="336">
        <f>+T17+V17+X17+Z17+AB17+AD17+AF17+AH17+AJ17+AL17+AN17+AP17+AR17+AT17+AV17</f>
        <v>8359.3499999989999</v>
      </c>
      <c r="R17" s="436">
        <f>G17*Q17</f>
        <v>4010732.5364995203</v>
      </c>
      <c r="S17" s="437">
        <f t="shared" si="0"/>
        <v>1</v>
      </c>
      <c r="T17" s="338">
        <v>3003.16</v>
      </c>
      <c r="U17" s="435">
        <f>G17*T17</f>
        <v>1440886.1364</v>
      </c>
      <c r="V17" s="336">
        <v>2133.67</v>
      </c>
      <c r="W17" s="435">
        <f>G17*V17</f>
        <v>1023713.5293000001</v>
      </c>
      <c r="X17" s="336">
        <v>2804.5524999999998</v>
      </c>
      <c r="Y17" s="435">
        <f>G17*X17</f>
        <v>1345596.243975</v>
      </c>
      <c r="Z17" s="336"/>
      <c r="AA17" s="435">
        <f>X17*Z17</f>
        <v>0</v>
      </c>
      <c r="AB17" s="336"/>
      <c r="AC17" s="435">
        <f>Z17*AB17</f>
        <v>0</v>
      </c>
      <c r="AD17" s="438"/>
      <c r="AE17" s="435">
        <f>AB17*AD17</f>
        <v>0</v>
      </c>
      <c r="AF17" s="336"/>
      <c r="AG17" s="435">
        <f>AD17*AF17</f>
        <v>0</v>
      </c>
      <c r="AH17" s="336"/>
      <c r="AI17" s="435">
        <f>AF17*AH17</f>
        <v>0</v>
      </c>
      <c r="AJ17" s="336">
        <v>417.96749999900021</v>
      </c>
      <c r="AK17" s="435">
        <f>$G17*AJ17</f>
        <v>200536.62682452032</v>
      </c>
      <c r="AL17" s="336"/>
      <c r="AM17" s="435">
        <f>AJ17*AL17</f>
        <v>0</v>
      </c>
      <c r="AN17" s="336"/>
      <c r="AO17" s="436">
        <f>AL17*AN17</f>
        <v>0</v>
      </c>
      <c r="AP17" s="439"/>
      <c r="AQ17" s="440">
        <f>AN17*AP17</f>
        <v>0</v>
      </c>
      <c r="AR17" s="439"/>
      <c r="AS17" s="440">
        <f>AP17*AR17</f>
        <v>0</v>
      </c>
      <c r="AT17" s="439"/>
      <c r="AU17" s="440">
        <f>AR17*AT17</f>
        <v>0</v>
      </c>
      <c r="AV17" s="439"/>
      <c r="AW17" s="440">
        <f>AT17*AV17</f>
        <v>0</v>
      </c>
      <c r="AX17" s="439"/>
      <c r="AY17" s="440">
        <f>AV17*AX17</f>
        <v>0</v>
      </c>
      <c r="AZ17" s="439"/>
      <c r="BA17" s="440">
        <f>AX17*AZ17</f>
        <v>0</v>
      </c>
      <c r="BB17" s="439"/>
      <c r="BC17" s="440">
        <f>AZ17*BB17</f>
        <v>0</v>
      </c>
      <c r="BD17" s="439"/>
      <c r="BE17" s="440">
        <f>BB17*BD17</f>
        <v>0</v>
      </c>
      <c r="BF17" s="439"/>
      <c r="BG17" s="440">
        <f>BD17*BF17</f>
        <v>0</v>
      </c>
      <c r="BH17" s="439"/>
      <c r="BI17" s="440">
        <f>BF17*BH17</f>
        <v>0</v>
      </c>
      <c r="BJ17" s="439"/>
      <c r="BK17" s="440">
        <f>BH17*BJ17</f>
        <v>0</v>
      </c>
      <c r="BL17" s="447"/>
      <c r="BM17" s="440">
        <f>BJ17*BL17</f>
        <v>0</v>
      </c>
      <c r="BN17" s="439"/>
      <c r="BO17" s="440">
        <f>BL17*BN17</f>
        <v>0</v>
      </c>
      <c r="BP17" s="439"/>
      <c r="BQ17" s="440">
        <f>BN17*BP17</f>
        <v>0</v>
      </c>
      <c r="BR17" s="447"/>
      <c r="BS17" s="441">
        <f>$G17*BR17</f>
        <v>0</v>
      </c>
      <c r="BT17" s="442">
        <f t="shared" si="1"/>
        <v>0</v>
      </c>
      <c r="BU17" s="336">
        <f>Q17+BR17</f>
        <v>8359.3499999989999</v>
      </c>
      <c r="BV17" s="448">
        <f>$G17*BU17</f>
        <v>4010732.5364995203</v>
      </c>
      <c r="BW17" s="437">
        <f t="shared" si="2"/>
        <v>1</v>
      </c>
      <c r="BX17" s="336">
        <f>F17-BU17</f>
        <v>0</v>
      </c>
      <c r="BY17" s="435">
        <f>$G17*BX17</f>
        <v>0</v>
      </c>
    </row>
    <row r="18" spans="2:80" s="430" customFormat="1" ht="74.25" customHeight="1" outlineLevel="3" x14ac:dyDescent="0.2">
      <c r="B18" s="431"/>
      <c r="C18" s="444"/>
      <c r="D18" s="433" t="s">
        <v>125</v>
      </c>
      <c r="E18" s="333" t="s">
        <v>124</v>
      </c>
      <c r="F18" s="334">
        <v>8359.3499999989999</v>
      </c>
      <c r="G18" s="434">
        <v>479.79</v>
      </c>
      <c r="H18" s="435">
        <f>F18*G18</f>
        <v>4010732.5364995203</v>
      </c>
      <c r="I18" s="333"/>
      <c r="J18" s="334"/>
      <c r="K18" s="434"/>
      <c r="L18" s="435"/>
      <c r="M18" s="333" t="s">
        <v>124</v>
      </c>
      <c r="N18" s="334">
        <v>8359.3499999989999</v>
      </c>
      <c r="O18" s="434">
        <v>479.79</v>
      </c>
      <c r="P18" s="435">
        <f>N18*O18</f>
        <v>4010732.5364995203</v>
      </c>
      <c r="Q18" s="336">
        <f>+T18+V18+X18+Z18+AB18+AD18+AF18+AH18+AJ18+AL18+AN18+AP18+AR18+AT18+AV18</f>
        <v>8359.3499999989999</v>
      </c>
      <c r="R18" s="436">
        <f>G18*Q18</f>
        <v>4010732.5364995203</v>
      </c>
      <c r="S18" s="437">
        <f t="shared" si="0"/>
        <v>1</v>
      </c>
      <c r="T18" s="338">
        <v>3003.16</v>
      </c>
      <c r="U18" s="435">
        <f>G18*T18</f>
        <v>1440886.1364</v>
      </c>
      <c r="V18" s="336">
        <v>2133.67</v>
      </c>
      <c r="W18" s="435">
        <f>G18*V18</f>
        <v>1023713.5293000001</v>
      </c>
      <c r="X18" s="336">
        <v>2804.5524999999998</v>
      </c>
      <c r="Y18" s="435">
        <f>G18*X18</f>
        <v>1345596.243975</v>
      </c>
      <c r="Z18" s="336"/>
      <c r="AA18" s="435">
        <f>X18*Z18</f>
        <v>0</v>
      </c>
      <c r="AB18" s="336"/>
      <c r="AC18" s="435">
        <f>Z18*AB18</f>
        <v>0</v>
      </c>
      <c r="AD18" s="438"/>
      <c r="AE18" s="435">
        <f>AB18*AD18</f>
        <v>0</v>
      </c>
      <c r="AF18" s="336"/>
      <c r="AG18" s="435">
        <f>AD18*AF18</f>
        <v>0</v>
      </c>
      <c r="AH18" s="336"/>
      <c r="AI18" s="435">
        <f>AF18*AH18</f>
        <v>0</v>
      </c>
      <c r="AJ18" s="336">
        <v>277.96749999899998</v>
      </c>
      <c r="AK18" s="435">
        <f>$G18*AJ18</f>
        <v>133366.0268245202</v>
      </c>
      <c r="AL18" s="336"/>
      <c r="AM18" s="435">
        <f>AJ18*AL18</f>
        <v>0</v>
      </c>
      <c r="AN18" s="336"/>
      <c r="AO18" s="436">
        <f>AL18*AN18</f>
        <v>0</v>
      </c>
      <c r="AP18" s="439">
        <v>140</v>
      </c>
      <c r="AQ18" s="440">
        <f>$G18*AP18</f>
        <v>67170.600000000006</v>
      </c>
      <c r="AR18" s="439"/>
      <c r="AS18" s="440">
        <f>$G18*AR18</f>
        <v>0</v>
      </c>
      <c r="AT18" s="439"/>
      <c r="AU18" s="440">
        <f>$G18*AT18</f>
        <v>0</v>
      </c>
      <c r="AV18" s="439"/>
      <c r="AW18" s="440">
        <f>$G18*AV18</f>
        <v>0</v>
      </c>
      <c r="AX18" s="439"/>
      <c r="AY18" s="440">
        <f>$G18*AX18</f>
        <v>0</v>
      </c>
      <c r="AZ18" s="439"/>
      <c r="BA18" s="440">
        <f>$G18*AZ18</f>
        <v>0</v>
      </c>
      <c r="BB18" s="439"/>
      <c r="BC18" s="440">
        <f>$G18*BB18</f>
        <v>0</v>
      </c>
      <c r="BD18" s="439"/>
      <c r="BE18" s="440">
        <f>$G18*BD18</f>
        <v>0</v>
      </c>
      <c r="BF18" s="439"/>
      <c r="BG18" s="440">
        <f>$G18*BF18</f>
        <v>0</v>
      </c>
      <c r="BH18" s="439"/>
      <c r="BI18" s="440">
        <f>$G18*BH18</f>
        <v>0</v>
      </c>
      <c r="BJ18" s="439"/>
      <c r="BK18" s="440">
        <f>$G18*BJ18</f>
        <v>0</v>
      </c>
      <c r="BL18" s="390"/>
      <c r="BM18" s="440">
        <f>$G18*BL18</f>
        <v>0</v>
      </c>
      <c r="BN18" s="439"/>
      <c r="BO18" s="440">
        <f>$G18*BN18</f>
        <v>0</v>
      </c>
      <c r="BP18" s="439"/>
      <c r="BQ18" s="440">
        <f>$G18*BP18</f>
        <v>0</v>
      </c>
      <c r="BR18" s="390"/>
      <c r="BS18" s="441">
        <f>$G18*BR18</f>
        <v>0</v>
      </c>
      <c r="BT18" s="442">
        <f t="shared" si="1"/>
        <v>0</v>
      </c>
      <c r="BU18" s="336">
        <f>Q18+BR18</f>
        <v>8359.3499999989999</v>
      </c>
      <c r="BV18" s="448">
        <f>$G18*BU18</f>
        <v>4010732.5364995203</v>
      </c>
      <c r="BW18" s="437">
        <f t="shared" si="2"/>
        <v>1</v>
      </c>
      <c r="BX18" s="336">
        <f>F18-BU18</f>
        <v>0</v>
      </c>
      <c r="BY18" s="435">
        <f>$G18*BX18</f>
        <v>0</v>
      </c>
    </row>
    <row r="19" spans="2:80" s="354" customFormat="1" ht="15" customHeight="1" outlineLevel="2" x14ac:dyDescent="0.25">
      <c r="B19" s="1133" t="s">
        <v>123</v>
      </c>
      <c r="C19" s="1134"/>
      <c r="D19" s="345" t="s">
        <v>248</v>
      </c>
      <c r="E19" s="346"/>
      <c r="F19" s="347"/>
      <c r="G19" s="348"/>
      <c r="H19" s="349">
        <f>SUM(H20)</f>
        <v>119009.26</v>
      </c>
      <c r="I19" s="346"/>
      <c r="J19" s="347"/>
      <c r="K19" s="348"/>
      <c r="L19" s="349">
        <f>SUM(L20)</f>
        <v>0</v>
      </c>
      <c r="M19" s="346"/>
      <c r="N19" s="347"/>
      <c r="O19" s="348"/>
      <c r="P19" s="349">
        <f>SUM(P20)</f>
        <v>119009.26</v>
      </c>
      <c r="Q19" s="350"/>
      <c r="R19" s="350">
        <f>SUM(R20)</f>
        <v>119009.26</v>
      </c>
      <c r="S19" s="351">
        <f t="shared" si="0"/>
        <v>1</v>
      </c>
      <c r="T19" s="352"/>
      <c r="U19" s="349">
        <f>SUM(U20)</f>
        <v>119009.26</v>
      </c>
      <c r="V19" s="353"/>
      <c r="W19" s="349">
        <f>SUM(W20)</f>
        <v>0</v>
      </c>
      <c r="X19" s="353"/>
      <c r="Y19" s="349">
        <f>SUM(Y20)</f>
        <v>0</v>
      </c>
      <c r="Z19" s="353"/>
      <c r="AA19" s="349">
        <f>SUM(AA20)</f>
        <v>0</v>
      </c>
      <c r="AB19" s="353"/>
      <c r="AC19" s="349">
        <f>SUM(AC20)</f>
        <v>0</v>
      </c>
      <c r="AD19" s="352"/>
      <c r="AE19" s="349">
        <f>SUM(AE20)</f>
        <v>0</v>
      </c>
      <c r="AF19" s="353"/>
      <c r="AG19" s="349">
        <f>SUM(AG20)</f>
        <v>0</v>
      </c>
      <c r="AH19" s="353"/>
      <c r="AI19" s="349">
        <f>SUM(AI20)</f>
        <v>0</v>
      </c>
      <c r="AJ19" s="353"/>
      <c r="AK19" s="349">
        <f>SUM(AK20)</f>
        <v>0</v>
      </c>
      <c r="AL19" s="353"/>
      <c r="AM19" s="349">
        <f>SUM(AM20)</f>
        <v>0</v>
      </c>
      <c r="AN19" s="353"/>
      <c r="AO19" s="350">
        <f>SUM(AO20)</f>
        <v>0</v>
      </c>
      <c r="AP19" s="425"/>
      <c r="AQ19" s="350">
        <f>SUM(AQ20)</f>
        <v>0</v>
      </c>
      <c r="AR19" s="425"/>
      <c r="AS19" s="350">
        <f>SUM(AS20)</f>
        <v>0</v>
      </c>
      <c r="AT19" s="425"/>
      <c r="AU19" s="350">
        <f>SUM(AU20)</f>
        <v>0</v>
      </c>
      <c r="AV19" s="425"/>
      <c r="AW19" s="350">
        <f>SUM(AW20)</f>
        <v>0</v>
      </c>
      <c r="AX19" s="425"/>
      <c r="AY19" s="350">
        <f>SUM(AY20)</f>
        <v>0</v>
      </c>
      <c r="AZ19" s="425"/>
      <c r="BA19" s="350">
        <f>SUM(BA20)</f>
        <v>0</v>
      </c>
      <c r="BB19" s="425"/>
      <c r="BC19" s="350">
        <f>SUM(BC20)</f>
        <v>0</v>
      </c>
      <c r="BD19" s="425"/>
      <c r="BE19" s="350">
        <f>SUM(BE20)</f>
        <v>0</v>
      </c>
      <c r="BF19" s="425"/>
      <c r="BG19" s="350">
        <f>SUM(BG20)</f>
        <v>0</v>
      </c>
      <c r="BH19" s="425"/>
      <c r="BI19" s="350">
        <f>SUM(BI20)</f>
        <v>0</v>
      </c>
      <c r="BJ19" s="425"/>
      <c r="BK19" s="350">
        <f>SUM(BK20)</f>
        <v>0</v>
      </c>
      <c r="BL19" s="388"/>
      <c r="BM19" s="350">
        <f>SUM(BM20)</f>
        <v>0</v>
      </c>
      <c r="BN19" s="425"/>
      <c r="BO19" s="350">
        <f>SUM(BO20)</f>
        <v>0</v>
      </c>
      <c r="BP19" s="425"/>
      <c r="BQ19" s="350">
        <f>SUM(BQ20)</f>
        <v>0</v>
      </c>
      <c r="BR19" s="388"/>
      <c r="BS19" s="389">
        <f>SUM(BS20)</f>
        <v>0</v>
      </c>
      <c r="BT19" s="379">
        <f t="shared" si="1"/>
        <v>0</v>
      </c>
      <c r="BU19" s="353"/>
      <c r="BV19" s="349">
        <f>SUM(BV20)</f>
        <v>119009.26</v>
      </c>
      <c r="BW19" s="351">
        <f t="shared" si="2"/>
        <v>1</v>
      </c>
      <c r="BX19" s="353"/>
      <c r="BY19" s="349">
        <f>SUM(BY20)</f>
        <v>0</v>
      </c>
      <c r="CB19" s="355"/>
    </row>
    <row r="20" spans="2:80" s="339" customFormat="1" ht="54.75" customHeight="1" outlineLevel="3" x14ac:dyDescent="0.2">
      <c r="B20" s="330"/>
      <c r="C20" s="331"/>
      <c r="D20" s="332" t="s">
        <v>439</v>
      </c>
      <c r="E20" s="333" t="s">
        <v>113</v>
      </c>
      <c r="F20" s="334">
        <v>1</v>
      </c>
      <c r="G20" s="335">
        <v>119009.26</v>
      </c>
      <c r="H20" s="257">
        <f>F20*G20</f>
        <v>119009.26</v>
      </c>
      <c r="I20" s="333"/>
      <c r="J20" s="334"/>
      <c r="K20" s="335"/>
      <c r="L20" s="257"/>
      <c r="M20" s="333" t="s">
        <v>113</v>
      </c>
      <c r="N20" s="334">
        <v>1</v>
      </c>
      <c r="O20" s="335">
        <v>119009.26</v>
      </c>
      <c r="P20" s="257">
        <f>N20*O20</f>
        <v>119009.26</v>
      </c>
      <c r="Q20" s="336">
        <f>+T20+V20+X20+Z20+AB20+AD20+AF20+AH20+AJ20+AL20+AN20+AP20+AR20+AT20+AV20</f>
        <v>1</v>
      </c>
      <c r="R20" s="261">
        <f>$G20*Q20</f>
        <v>119009.26</v>
      </c>
      <c r="S20" s="337">
        <f t="shared" si="0"/>
        <v>1</v>
      </c>
      <c r="T20" s="338">
        <v>1</v>
      </c>
      <c r="U20" s="257">
        <f>$G20*T20</f>
        <v>119009.26</v>
      </c>
      <c r="V20" s="336"/>
      <c r="W20" s="257">
        <f>$G20*V20</f>
        <v>0</v>
      </c>
      <c r="X20" s="336"/>
      <c r="Y20" s="257">
        <f>$G20*X20</f>
        <v>0</v>
      </c>
      <c r="Z20" s="336"/>
      <c r="AA20" s="257">
        <f>$G20*Z20</f>
        <v>0</v>
      </c>
      <c r="AB20" s="336"/>
      <c r="AC20" s="257">
        <f>$G20*AB20</f>
        <v>0</v>
      </c>
      <c r="AD20" s="281"/>
      <c r="AE20" s="257">
        <f>$G20*AD20</f>
        <v>0</v>
      </c>
      <c r="AF20" s="336"/>
      <c r="AG20" s="257">
        <f>$G20*AF20</f>
        <v>0</v>
      </c>
      <c r="AH20" s="336"/>
      <c r="AI20" s="257">
        <f>$G20*AH20</f>
        <v>0</v>
      </c>
      <c r="AJ20" s="336"/>
      <c r="AK20" s="257">
        <f>$G20*AJ20</f>
        <v>0</v>
      </c>
      <c r="AL20" s="336"/>
      <c r="AM20" s="257">
        <f>$G20*AL20</f>
        <v>0</v>
      </c>
      <c r="AN20" s="336"/>
      <c r="AO20" s="261">
        <f>$G20*AN20</f>
        <v>0</v>
      </c>
      <c r="AP20" s="426"/>
      <c r="AQ20" s="406">
        <f>$G20*AP20</f>
        <v>0</v>
      </c>
      <c r="AR20" s="426"/>
      <c r="AS20" s="406">
        <f>$G20*AR20</f>
        <v>0</v>
      </c>
      <c r="AT20" s="426"/>
      <c r="AU20" s="406">
        <f>$G20*AT20</f>
        <v>0</v>
      </c>
      <c r="AV20" s="426"/>
      <c r="AW20" s="406">
        <f>$G20*AV20</f>
        <v>0</v>
      </c>
      <c r="AX20" s="426"/>
      <c r="AY20" s="406">
        <f>$G20*AX20</f>
        <v>0</v>
      </c>
      <c r="AZ20" s="426"/>
      <c r="BA20" s="406">
        <f>$G20*AZ20</f>
        <v>0</v>
      </c>
      <c r="BB20" s="426"/>
      <c r="BC20" s="406">
        <f>$G20*BB20</f>
        <v>0</v>
      </c>
      <c r="BD20" s="426"/>
      <c r="BE20" s="406">
        <f>$G20*BD20</f>
        <v>0</v>
      </c>
      <c r="BF20" s="426"/>
      <c r="BG20" s="406">
        <f>$G20*BF20</f>
        <v>0</v>
      </c>
      <c r="BH20" s="426"/>
      <c r="BI20" s="406">
        <f>$G20*BH20</f>
        <v>0</v>
      </c>
      <c r="BJ20" s="426"/>
      <c r="BK20" s="406">
        <f>$G20*BJ20</f>
        <v>0</v>
      </c>
      <c r="BL20" s="390"/>
      <c r="BM20" s="406">
        <f>$G20*BL20</f>
        <v>0</v>
      </c>
      <c r="BN20" s="426"/>
      <c r="BO20" s="406">
        <f>$G20*BN20</f>
        <v>0</v>
      </c>
      <c r="BP20" s="426"/>
      <c r="BQ20" s="406">
        <f>$G20*BP20</f>
        <v>0</v>
      </c>
      <c r="BR20" s="390"/>
      <c r="BS20" s="391">
        <f>$G20*BR20</f>
        <v>0</v>
      </c>
      <c r="BT20" s="380">
        <f t="shared" si="1"/>
        <v>0</v>
      </c>
      <c r="BU20" s="336">
        <f>Q20+BR20</f>
        <v>1</v>
      </c>
      <c r="BV20" s="344">
        <f>$G20*BU20</f>
        <v>119009.26</v>
      </c>
      <c r="BW20" s="337">
        <f t="shared" si="2"/>
        <v>1</v>
      </c>
      <c r="BX20" s="336">
        <f>F20-BU20</f>
        <v>0</v>
      </c>
      <c r="BY20" s="257">
        <f>$G20*BX20</f>
        <v>0</v>
      </c>
    </row>
    <row r="21" spans="2:80" s="354" customFormat="1" ht="15" customHeight="1" outlineLevel="2" x14ac:dyDescent="0.25">
      <c r="B21" s="1133" t="s">
        <v>230</v>
      </c>
      <c r="C21" s="1134"/>
      <c r="D21" s="345" t="s">
        <v>249</v>
      </c>
      <c r="E21" s="346"/>
      <c r="F21" s="347"/>
      <c r="G21" s="348"/>
      <c r="H21" s="349">
        <f>SUM(H22:H23)</f>
        <v>955167.321</v>
      </c>
      <c r="I21" s="346"/>
      <c r="J21" s="347"/>
      <c r="K21" s="348"/>
      <c r="L21" s="349">
        <f>SUM(L22:L23)</f>
        <v>0</v>
      </c>
      <c r="M21" s="346"/>
      <c r="N21" s="347"/>
      <c r="O21" s="348"/>
      <c r="P21" s="349">
        <f>SUM(P22:P23)</f>
        <v>955167.321</v>
      </c>
      <c r="Q21" s="350"/>
      <c r="R21" s="350">
        <f>SUM(R22:R23)</f>
        <v>955167.321</v>
      </c>
      <c r="S21" s="351">
        <f t="shared" si="0"/>
        <v>1</v>
      </c>
      <c r="T21" s="352"/>
      <c r="U21" s="349">
        <f>SUM(U22:U23)</f>
        <v>955167.321</v>
      </c>
      <c r="V21" s="353"/>
      <c r="W21" s="349">
        <f>SUM(W22:W23)</f>
        <v>0</v>
      </c>
      <c r="X21" s="353"/>
      <c r="Y21" s="349">
        <f>SUM(Y22:Y23)</f>
        <v>0</v>
      </c>
      <c r="Z21" s="353"/>
      <c r="AA21" s="349">
        <f>SUM(AA22:AA23)</f>
        <v>0</v>
      </c>
      <c r="AB21" s="353"/>
      <c r="AC21" s="349">
        <f>SUM(AC22:AC23)</f>
        <v>0</v>
      </c>
      <c r="AD21" s="352"/>
      <c r="AE21" s="349">
        <f>SUM(AE22:AE23)</f>
        <v>0</v>
      </c>
      <c r="AF21" s="353"/>
      <c r="AG21" s="349">
        <f>SUM(AG22:AG23)</f>
        <v>0</v>
      </c>
      <c r="AH21" s="353"/>
      <c r="AI21" s="349">
        <f>SUM(AI22:AI23)</f>
        <v>0</v>
      </c>
      <c r="AJ21" s="353"/>
      <c r="AK21" s="349">
        <f>SUM(AK22:AK23)</f>
        <v>0</v>
      </c>
      <c r="AL21" s="353"/>
      <c r="AM21" s="349">
        <f>SUM(AM22:AM23)</f>
        <v>0</v>
      </c>
      <c r="AN21" s="353"/>
      <c r="AO21" s="350">
        <f>SUM(AO22:AO23)</f>
        <v>0</v>
      </c>
      <c r="AP21" s="425"/>
      <c r="AQ21" s="350">
        <f>SUM(AQ22:AQ23)</f>
        <v>0</v>
      </c>
      <c r="AR21" s="425"/>
      <c r="AS21" s="350">
        <f>SUM(AS22:AS23)</f>
        <v>0</v>
      </c>
      <c r="AT21" s="425"/>
      <c r="AU21" s="350">
        <f>SUM(AU22:AU23)</f>
        <v>0</v>
      </c>
      <c r="AV21" s="425"/>
      <c r="AW21" s="350">
        <f>SUM(AW22:AW23)</f>
        <v>0</v>
      </c>
      <c r="AX21" s="425"/>
      <c r="AY21" s="350">
        <f>SUM(AY22:AY23)</f>
        <v>0</v>
      </c>
      <c r="AZ21" s="425"/>
      <c r="BA21" s="350">
        <f>SUM(BA22:BA23)</f>
        <v>0</v>
      </c>
      <c r="BB21" s="425"/>
      <c r="BC21" s="350">
        <f>SUM(BC22:BC23)</f>
        <v>0</v>
      </c>
      <c r="BD21" s="425"/>
      <c r="BE21" s="350">
        <f>SUM(BE22:BE23)</f>
        <v>0</v>
      </c>
      <c r="BF21" s="425"/>
      <c r="BG21" s="350">
        <f>SUM(BG22:BG23)</f>
        <v>0</v>
      </c>
      <c r="BH21" s="425"/>
      <c r="BI21" s="350">
        <f>SUM(BI22:BI23)</f>
        <v>0</v>
      </c>
      <c r="BJ21" s="425"/>
      <c r="BK21" s="350">
        <f>SUM(BK22:BK23)</f>
        <v>0</v>
      </c>
      <c r="BL21" s="388"/>
      <c r="BM21" s="350">
        <f>SUM(BM22:BM23)</f>
        <v>0</v>
      </c>
      <c r="BN21" s="425"/>
      <c r="BO21" s="350">
        <f>SUM(BO22:BO23)</f>
        <v>0</v>
      </c>
      <c r="BP21" s="425"/>
      <c r="BQ21" s="350">
        <f>SUM(BQ22:BQ23)</f>
        <v>0</v>
      </c>
      <c r="BR21" s="388"/>
      <c r="BS21" s="389">
        <f>SUM(BS22:BS23)</f>
        <v>0</v>
      </c>
      <c r="BT21" s="379">
        <f t="shared" si="1"/>
        <v>0</v>
      </c>
      <c r="BU21" s="353"/>
      <c r="BV21" s="349">
        <f>SUM(BV22:BV23)</f>
        <v>955167.321</v>
      </c>
      <c r="BW21" s="351">
        <f t="shared" si="2"/>
        <v>1</v>
      </c>
      <c r="BX21" s="353"/>
      <c r="BY21" s="349">
        <f>SUM(BY22:BY23)</f>
        <v>0</v>
      </c>
      <c r="CB21" s="355"/>
    </row>
    <row r="22" spans="2:80" s="339" customFormat="1" ht="73.5" customHeight="1" outlineLevel="3" x14ac:dyDescent="0.2">
      <c r="B22" s="330"/>
      <c r="C22" s="331"/>
      <c r="D22" s="332" t="s">
        <v>224</v>
      </c>
      <c r="E22" s="333" t="s">
        <v>113</v>
      </c>
      <c r="F22" s="334">
        <v>1</v>
      </c>
      <c r="G22" s="335">
        <v>406386.10100000002</v>
      </c>
      <c r="H22" s="257">
        <f>F22*G22</f>
        <v>406386.10100000002</v>
      </c>
      <c r="I22" s="333"/>
      <c r="J22" s="334"/>
      <c r="K22" s="335"/>
      <c r="L22" s="257"/>
      <c r="M22" s="333" t="s">
        <v>113</v>
      </c>
      <c r="N22" s="334">
        <v>1</v>
      </c>
      <c r="O22" s="335">
        <v>406386.10100000002</v>
      </c>
      <c r="P22" s="257">
        <f>N22*O22</f>
        <v>406386.10100000002</v>
      </c>
      <c r="Q22" s="336">
        <f>+T22+V22+X22+Z22+AB22+AD22+AF22+AH22+AJ22+AL22+AN22+AP22+AR22+AT22+AV22</f>
        <v>1</v>
      </c>
      <c r="R22" s="261">
        <f>G22*Q22</f>
        <v>406386.10100000002</v>
      </c>
      <c r="S22" s="337">
        <f t="shared" si="0"/>
        <v>1</v>
      </c>
      <c r="T22" s="338">
        <v>1</v>
      </c>
      <c r="U22" s="257">
        <f>G22*T22</f>
        <v>406386.10100000002</v>
      </c>
      <c r="V22" s="336">
        <v>0</v>
      </c>
      <c r="W22" s="257">
        <f>G22*V22</f>
        <v>0</v>
      </c>
      <c r="X22" s="336"/>
      <c r="Y22" s="257">
        <f>V22*X22</f>
        <v>0</v>
      </c>
      <c r="Z22" s="336"/>
      <c r="AA22" s="257">
        <f>X22*Z22</f>
        <v>0</v>
      </c>
      <c r="AB22" s="336"/>
      <c r="AC22" s="257">
        <f>Z22*AB22</f>
        <v>0</v>
      </c>
      <c r="AD22" s="281"/>
      <c r="AE22" s="257">
        <f>AB22*AD22</f>
        <v>0</v>
      </c>
      <c r="AF22" s="336"/>
      <c r="AG22" s="257">
        <f>AD22*AF22</f>
        <v>0</v>
      </c>
      <c r="AH22" s="336"/>
      <c r="AI22" s="257">
        <f>AF22*AH22</f>
        <v>0</v>
      </c>
      <c r="AJ22" s="336"/>
      <c r="AK22" s="257">
        <f>AH22*AJ22</f>
        <v>0</v>
      </c>
      <c r="AL22" s="336"/>
      <c r="AM22" s="257">
        <f>AJ22*AL22</f>
        <v>0</v>
      </c>
      <c r="AN22" s="336"/>
      <c r="AO22" s="261">
        <f>AL22*AN22</f>
        <v>0</v>
      </c>
      <c r="AP22" s="426"/>
      <c r="AQ22" s="406">
        <f>AN22*AP22</f>
        <v>0</v>
      </c>
      <c r="AR22" s="426"/>
      <c r="AS22" s="406">
        <f>AP22*AR22</f>
        <v>0</v>
      </c>
      <c r="AT22" s="426"/>
      <c r="AU22" s="406">
        <f>AR22*AT22</f>
        <v>0</v>
      </c>
      <c r="AV22" s="426"/>
      <c r="AW22" s="406">
        <f>AT22*AV22</f>
        <v>0</v>
      </c>
      <c r="AX22" s="426"/>
      <c r="AY22" s="406">
        <f>AV22*AX22</f>
        <v>0</v>
      </c>
      <c r="AZ22" s="426"/>
      <c r="BA22" s="406">
        <f>AX22*AZ22</f>
        <v>0</v>
      </c>
      <c r="BB22" s="426"/>
      <c r="BC22" s="406">
        <f>AZ22*BB22</f>
        <v>0</v>
      </c>
      <c r="BD22" s="426"/>
      <c r="BE22" s="406">
        <f>BB22*BD22</f>
        <v>0</v>
      </c>
      <c r="BF22" s="426"/>
      <c r="BG22" s="406">
        <f>BD22*BF22</f>
        <v>0</v>
      </c>
      <c r="BH22" s="426"/>
      <c r="BI22" s="406">
        <f>BF22*BH22</f>
        <v>0</v>
      </c>
      <c r="BJ22" s="426"/>
      <c r="BK22" s="406">
        <f>BH22*BJ22</f>
        <v>0</v>
      </c>
      <c r="BL22" s="390"/>
      <c r="BM22" s="406">
        <f>BJ22*BL22</f>
        <v>0</v>
      </c>
      <c r="BN22" s="426"/>
      <c r="BO22" s="406">
        <f>BL22*BN22</f>
        <v>0</v>
      </c>
      <c r="BP22" s="426"/>
      <c r="BQ22" s="406">
        <f>BN22*BP22</f>
        <v>0</v>
      </c>
      <c r="BR22" s="390"/>
      <c r="BS22" s="391">
        <f>$G22*BR22</f>
        <v>0</v>
      </c>
      <c r="BT22" s="380">
        <f t="shared" si="1"/>
        <v>0</v>
      </c>
      <c r="BU22" s="336">
        <f>Q22+BR22</f>
        <v>1</v>
      </c>
      <c r="BV22" s="344">
        <f>$G22*BU22</f>
        <v>406386.10100000002</v>
      </c>
      <c r="BW22" s="337">
        <f t="shared" si="2"/>
        <v>1</v>
      </c>
      <c r="BX22" s="336">
        <f>F22-BU22</f>
        <v>0</v>
      </c>
      <c r="BY22" s="257">
        <f>$G22*BX22</f>
        <v>0</v>
      </c>
    </row>
    <row r="23" spans="2:80" s="339" customFormat="1" ht="74.25" customHeight="1" outlineLevel="3" x14ac:dyDescent="0.2">
      <c r="B23" s="330"/>
      <c r="C23" s="331"/>
      <c r="D23" s="332" t="s">
        <v>112</v>
      </c>
      <c r="E23" s="333" t="s">
        <v>113</v>
      </c>
      <c r="F23" s="334">
        <v>1</v>
      </c>
      <c r="G23" s="335">
        <v>548781.22</v>
      </c>
      <c r="H23" s="257">
        <f>F23*G23</f>
        <v>548781.22</v>
      </c>
      <c r="I23" s="333"/>
      <c r="J23" s="334"/>
      <c r="K23" s="335"/>
      <c r="L23" s="257"/>
      <c r="M23" s="333" t="s">
        <v>113</v>
      </c>
      <c r="N23" s="334">
        <v>1</v>
      </c>
      <c r="O23" s="335">
        <v>548781.22</v>
      </c>
      <c r="P23" s="257">
        <f>N23*O23</f>
        <v>548781.22</v>
      </c>
      <c r="Q23" s="336">
        <f>+T23+V23+X23+Z23+AB23+AD23+AF23+AH23+AJ23+AL23+AN23+AP23+AR23+AT23+AV23</f>
        <v>1</v>
      </c>
      <c r="R23" s="261">
        <f>G23*Q23</f>
        <v>548781.22</v>
      </c>
      <c r="S23" s="337">
        <f t="shared" si="0"/>
        <v>1</v>
      </c>
      <c r="T23" s="338">
        <v>1</v>
      </c>
      <c r="U23" s="257">
        <f>G23*T23</f>
        <v>548781.22</v>
      </c>
      <c r="V23" s="336">
        <v>0</v>
      </c>
      <c r="W23" s="257">
        <f>G23*V23</f>
        <v>0</v>
      </c>
      <c r="X23" s="336"/>
      <c r="Y23" s="257">
        <f>V23*X23</f>
        <v>0</v>
      </c>
      <c r="Z23" s="336"/>
      <c r="AA23" s="257">
        <f>X23*Z23</f>
        <v>0</v>
      </c>
      <c r="AB23" s="336"/>
      <c r="AC23" s="257">
        <f>Z23*AB23</f>
        <v>0</v>
      </c>
      <c r="AD23" s="281"/>
      <c r="AE23" s="257">
        <f>AB23*AD23</f>
        <v>0</v>
      </c>
      <c r="AF23" s="336"/>
      <c r="AG23" s="257">
        <f>AD23*AF23</f>
        <v>0</v>
      </c>
      <c r="AH23" s="336"/>
      <c r="AI23" s="257">
        <f>AF23*AH23</f>
        <v>0</v>
      </c>
      <c r="AJ23" s="336"/>
      <c r="AK23" s="257">
        <f>AH23*AJ23</f>
        <v>0</v>
      </c>
      <c r="AL23" s="336"/>
      <c r="AM23" s="257">
        <f>AJ23*AL23</f>
        <v>0</v>
      </c>
      <c r="AN23" s="336"/>
      <c r="AO23" s="261">
        <f>AL23*AN23</f>
        <v>0</v>
      </c>
      <c r="AP23" s="426"/>
      <c r="AQ23" s="406">
        <f>AN23*AP23</f>
        <v>0</v>
      </c>
      <c r="AR23" s="426"/>
      <c r="AS23" s="406">
        <f>AP23*AR23</f>
        <v>0</v>
      </c>
      <c r="AT23" s="426"/>
      <c r="AU23" s="406">
        <f>AR23*AT23</f>
        <v>0</v>
      </c>
      <c r="AV23" s="426"/>
      <c r="AW23" s="406">
        <f>AT23*AV23</f>
        <v>0</v>
      </c>
      <c r="AX23" s="426"/>
      <c r="AY23" s="406">
        <f>AV23*AX23</f>
        <v>0</v>
      </c>
      <c r="AZ23" s="426"/>
      <c r="BA23" s="406">
        <f>AX23*AZ23</f>
        <v>0</v>
      </c>
      <c r="BB23" s="426"/>
      <c r="BC23" s="406">
        <f>AZ23*BB23</f>
        <v>0</v>
      </c>
      <c r="BD23" s="426"/>
      <c r="BE23" s="406">
        <f>BB23*BD23</f>
        <v>0</v>
      </c>
      <c r="BF23" s="426"/>
      <c r="BG23" s="406">
        <f>BD23*BF23</f>
        <v>0</v>
      </c>
      <c r="BH23" s="426"/>
      <c r="BI23" s="406">
        <f>BF23*BH23</f>
        <v>0</v>
      </c>
      <c r="BJ23" s="426"/>
      <c r="BK23" s="406">
        <f>BH23*BJ23</f>
        <v>0</v>
      </c>
      <c r="BL23" s="390"/>
      <c r="BM23" s="406">
        <f>BJ23*BL23</f>
        <v>0</v>
      </c>
      <c r="BN23" s="426"/>
      <c r="BO23" s="406">
        <f>BL23*BN23</f>
        <v>0</v>
      </c>
      <c r="BP23" s="426"/>
      <c r="BQ23" s="406">
        <f>BN23*BP23</f>
        <v>0</v>
      </c>
      <c r="BR23" s="390"/>
      <c r="BS23" s="391">
        <f>$G23*BR23</f>
        <v>0</v>
      </c>
      <c r="BT23" s="380">
        <f t="shared" si="1"/>
        <v>0</v>
      </c>
      <c r="BU23" s="336">
        <f>Q23+BR23</f>
        <v>1</v>
      </c>
      <c r="BV23" s="344">
        <f>$G23*BU23</f>
        <v>548781.22</v>
      </c>
      <c r="BW23" s="337">
        <f t="shared" si="2"/>
        <v>1</v>
      </c>
      <c r="BX23" s="336">
        <f>F23-BU23</f>
        <v>0</v>
      </c>
      <c r="BY23" s="257">
        <f>$G23*BX23</f>
        <v>0</v>
      </c>
    </row>
    <row r="24" spans="2:80" s="354" customFormat="1" ht="15" customHeight="1" outlineLevel="1" x14ac:dyDescent="0.25">
      <c r="B24" s="1135" t="s">
        <v>128</v>
      </c>
      <c r="C24" s="1136"/>
      <c r="D24" s="356" t="s">
        <v>127</v>
      </c>
      <c r="E24" s="357"/>
      <c r="F24" s="358"/>
      <c r="G24" s="359"/>
      <c r="H24" s="360">
        <f>SUM(H25,H28,H30,H32,H38)</f>
        <v>10104556.104999999</v>
      </c>
      <c r="I24" s="357"/>
      <c r="J24" s="358"/>
      <c r="K24" s="359"/>
      <c r="L24" s="360">
        <f>SUM(L25,L28,L30,L32,L38)</f>
        <v>0</v>
      </c>
      <c r="M24" s="357"/>
      <c r="N24" s="358"/>
      <c r="O24" s="359"/>
      <c r="P24" s="360">
        <f>SUM(P25,P28,P30,P32,P38)</f>
        <v>10104556.104999999</v>
      </c>
      <c r="Q24" s="361"/>
      <c r="R24" s="362">
        <f>SUM(R25,R28,R30,R32,R38)</f>
        <v>9588846.294770116</v>
      </c>
      <c r="S24" s="363">
        <f t="shared" si="0"/>
        <v>0.94896264567478661</v>
      </c>
      <c r="T24" s="364"/>
      <c r="U24" s="360">
        <f>SUM(U25,U28,U30,U32,U38)</f>
        <v>126437.07</v>
      </c>
      <c r="V24" s="365"/>
      <c r="W24" s="360">
        <f>SUM(W25,W28,W30,W32,W38)</f>
        <v>0</v>
      </c>
      <c r="X24" s="365"/>
      <c r="Y24" s="360">
        <f>SUM(Y25,Y28,Y30,Y32,Y38)</f>
        <v>126437.07</v>
      </c>
      <c r="Z24" s="365"/>
      <c r="AA24" s="360">
        <f>SUM(AA25,AA28,AA30,AA32,AA38)</f>
        <v>3029207.0913445386</v>
      </c>
      <c r="AB24" s="365"/>
      <c r="AC24" s="360">
        <f>SUM(AC25,AC28,AC30,AC32,AC38)</f>
        <v>616487.37914537371</v>
      </c>
      <c r="AD24" s="364"/>
      <c r="AE24" s="360">
        <f>SUM(AE25,AE28,AE30,AE32,AE38)</f>
        <v>452460.23003735021</v>
      </c>
      <c r="AF24" s="365"/>
      <c r="AG24" s="360">
        <f>SUM(AG25,AG28,AG30,AG32,AG38)</f>
        <v>1598210.6708452338</v>
      </c>
      <c r="AH24" s="365"/>
      <c r="AI24" s="360">
        <f>SUM(AI25,AI28,AI30,AI32,AI38)</f>
        <v>1650058.6457097447</v>
      </c>
      <c r="AJ24" s="365"/>
      <c r="AK24" s="360">
        <f>SUM(AK25,AK28,AK30,AK32,AK38)</f>
        <v>171903.27007662834</v>
      </c>
      <c r="AL24" s="365"/>
      <c r="AM24" s="360">
        <f>SUM(AM25,AM28,AM30,AM32,AM38)</f>
        <v>1093083.4653592028</v>
      </c>
      <c r="AN24" s="365"/>
      <c r="AO24" s="362">
        <f>SUM(AO25,AO28,AO30,AO32,AO38)</f>
        <v>248057.30594249637</v>
      </c>
      <c r="AP24" s="427"/>
      <c r="AQ24" s="362">
        <f>SUM(AQ25,AQ28,AQ30,AQ32,AQ38)</f>
        <v>392572.5989307852</v>
      </c>
      <c r="AR24" s="427"/>
      <c r="AS24" s="362">
        <f>SUM(AS25,AS28,AS30,AS32,AS38)</f>
        <v>20712.962378760752</v>
      </c>
      <c r="AT24" s="427"/>
      <c r="AU24" s="362">
        <f>SUM(AU25,AU28,AU30,AU32,AU38)</f>
        <v>0</v>
      </c>
      <c r="AV24" s="427"/>
      <c r="AW24" s="362">
        <f>SUM(AW25,AW28,AW30,AW32,AW38)</f>
        <v>0</v>
      </c>
      <c r="AX24" s="427"/>
      <c r="AY24" s="362">
        <f>SUM(AY25,AY28,AY30,AY32,AY38)</f>
        <v>0</v>
      </c>
      <c r="AZ24" s="427"/>
      <c r="BA24" s="362">
        <f>SUM(BA25,BA28,BA30,BA32,BA38)</f>
        <v>63218.535000000003</v>
      </c>
      <c r="BB24" s="427"/>
      <c r="BC24" s="362">
        <f>SUM(BC25,BC28,BC30,BC32,BC38)</f>
        <v>0</v>
      </c>
      <c r="BD24" s="427"/>
      <c r="BE24" s="362">
        <f>SUM(BE25,BE28,BE30,BE32,BE38)</f>
        <v>0</v>
      </c>
      <c r="BF24" s="427"/>
      <c r="BG24" s="362">
        <f>SUM(BG25,BG28,BG30,BG32,BG38)</f>
        <v>0</v>
      </c>
      <c r="BH24" s="427"/>
      <c r="BI24" s="362">
        <f>SUM(BI25,BI28,BI30,BI32,BI38)</f>
        <v>0</v>
      </c>
      <c r="BJ24" s="427"/>
      <c r="BK24" s="362">
        <f>SUM(BK25,BK28,BK30,BK32,BK38)</f>
        <v>0</v>
      </c>
      <c r="BL24" s="392"/>
      <c r="BM24" s="362">
        <f>SUM(BM25,BM28,BM30,BM32,BM38)</f>
        <v>0</v>
      </c>
      <c r="BN24" s="427"/>
      <c r="BO24" s="362">
        <f>SUM(BO25,BO28,BO30,BO32,BO38)</f>
        <v>0</v>
      </c>
      <c r="BP24" s="427"/>
      <c r="BQ24" s="362">
        <f>SUM(BQ25,BQ28,BQ30,BQ32,BQ38)</f>
        <v>0</v>
      </c>
      <c r="BR24" s="392"/>
      <c r="BS24" s="393">
        <f>SUM(BS25,BS28,BS30,BS32,BS38)</f>
        <v>326616.21314559382</v>
      </c>
      <c r="BT24" s="381">
        <f t="shared" si="1"/>
        <v>3.2323657739301938E-2</v>
      </c>
      <c r="BU24" s="365"/>
      <c r="BV24" s="360">
        <f>SUM(BV25,BV28,BV30,BV32,BV38)</f>
        <v>9915462.5079157073</v>
      </c>
      <c r="BW24" s="363">
        <f t="shared" si="2"/>
        <v>0.98128630341408829</v>
      </c>
      <c r="BX24" s="365"/>
      <c r="BY24" s="360">
        <f>SUM(BY25,BY28,BY30,BY32,BY38)</f>
        <v>189093.59708429142</v>
      </c>
      <c r="CB24" s="355"/>
    </row>
    <row r="25" spans="2:80" s="354" customFormat="1" ht="15" customHeight="1" outlineLevel="2" x14ac:dyDescent="0.25">
      <c r="B25" s="1137" t="s">
        <v>129</v>
      </c>
      <c r="C25" s="1138"/>
      <c r="D25" s="345" t="s">
        <v>250</v>
      </c>
      <c r="E25" s="346"/>
      <c r="F25" s="347"/>
      <c r="G25" s="348"/>
      <c r="H25" s="349">
        <f>SUM(H26:H27)</f>
        <v>4662005.2699999996</v>
      </c>
      <c r="I25" s="346"/>
      <c r="J25" s="347"/>
      <c r="K25" s="348"/>
      <c r="L25" s="349">
        <f>SUM(L26:L27)</f>
        <v>0</v>
      </c>
      <c r="M25" s="346"/>
      <c r="N25" s="347"/>
      <c r="O25" s="348"/>
      <c r="P25" s="349">
        <f>SUM(P26:P27)</f>
        <v>4662005.2699999996</v>
      </c>
      <c r="Q25" s="350"/>
      <c r="R25" s="350">
        <f>SUM(R26:R27)</f>
        <v>4146295.4597701151</v>
      </c>
      <c r="S25" s="351">
        <f t="shared" si="0"/>
        <v>0.8893802601321632</v>
      </c>
      <c r="T25" s="352"/>
      <c r="U25" s="349">
        <f>SUM(U26:U27)</f>
        <v>0</v>
      </c>
      <c r="V25" s="353"/>
      <c r="W25" s="349">
        <f>SUM(W26:W27)</f>
        <v>0</v>
      </c>
      <c r="X25" s="353"/>
      <c r="Y25" s="349">
        <f>SUM(Y26:Y27)</f>
        <v>0</v>
      </c>
      <c r="Z25" s="353"/>
      <c r="AA25" s="349">
        <f>SUM(AA26:AA27)</f>
        <v>2062839.2409195402</v>
      </c>
      <c r="AB25" s="353"/>
      <c r="AC25" s="349">
        <f>SUM(AC26:AC27)</f>
        <v>0</v>
      </c>
      <c r="AD25" s="352"/>
      <c r="AE25" s="349">
        <f>SUM(AE26:AE27)</f>
        <v>323189.56222222222</v>
      </c>
      <c r="AF25" s="353"/>
      <c r="AG25" s="349">
        <f>SUM(AG26:AG27)</f>
        <v>859516.35038314178</v>
      </c>
      <c r="AH25" s="353"/>
      <c r="AI25" s="349">
        <f>SUM(AI26:AI27)</f>
        <v>546635.27712643682</v>
      </c>
      <c r="AJ25" s="353"/>
      <c r="AK25" s="349">
        <f>SUM(AK26:AK27)</f>
        <v>171903.27007662834</v>
      </c>
      <c r="AL25" s="353"/>
      <c r="AM25" s="349">
        <f>SUM(AM26:AM27)</f>
        <v>171903.27007662834</v>
      </c>
      <c r="AN25" s="353"/>
      <c r="AO25" s="350">
        <f>SUM(AO26:AO27)</f>
        <v>10308.488965517241</v>
      </c>
      <c r="AP25" s="425"/>
      <c r="AQ25" s="350">
        <f>SUM(AQ26:AQ27)</f>
        <v>0</v>
      </c>
      <c r="AR25" s="425"/>
      <c r="AS25" s="350">
        <f>SUM(AS26:AS27)</f>
        <v>0</v>
      </c>
      <c r="AT25" s="425"/>
      <c r="AU25" s="350">
        <f>SUM(AU26:AU27)</f>
        <v>0</v>
      </c>
      <c r="AV25" s="425"/>
      <c r="AW25" s="350">
        <f>SUM(AW26:AW27)</f>
        <v>0</v>
      </c>
      <c r="AX25" s="425"/>
      <c r="AY25" s="350">
        <f>SUM(AY26:AY27)</f>
        <v>0</v>
      </c>
      <c r="AZ25" s="425"/>
      <c r="BA25" s="350">
        <f>SUM(BA26:BA27)</f>
        <v>0</v>
      </c>
      <c r="BB25" s="425"/>
      <c r="BC25" s="350">
        <f>SUM(BC26:BC27)</f>
        <v>0</v>
      </c>
      <c r="BD25" s="425"/>
      <c r="BE25" s="350">
        <f>SUM(BE26:BE27)</f>
        <v>0</v>
      </c>
      <c r="BF25" s="425"/>
      <c r="BG25" s="350">
        <f>SUM(BG26:BG27)</f>
        <v>0</v>
      </c>
      <c r="BH25" s="425"/>
      <c r="BI25" s="350">
        <f>SUM(BI26:BI27)</f>
        <v>0</v>
      </c>
      <c r="BJ25" s="425"/>
      <c r="BK25" s="350">
        <f>SUM(BK26:BK27)</f>
        <v>0</v>
      </c>
      <c r="BL25" s="388"/>
      <c r="BM25" s="350">
        <f>SUM(BM26:BM27)</f>
        <v>0</v>
      </c>
      <c r="BN25" s="425"/>
      <c r="BO25" s="350">
        <f>SUM(BO26:BO27)</f>
        <v>0</v>
      </c>
      <c r="BP25" s="425"/>
      <c r="BQ25" s="350">
        <f>SUM(BQ26:BQ27)</f>
        <v>0</v>
      </c>
      <c r="BR25" s="388"/>
      <c r="BS25" s="389">
        <f>SUM(BS26:BS27)</f>
        <v>326616.21314559382</v>
      </c>
      <c r="BT25" s="379">
        <f t="shared" si="1"/>
        <v>7.0059168582963405E-2</v>
      </c>
      <c r="BU25" s="353"/>
      <c r="BV25" s="349">
        <f>SUM(BV26:BV27)</f>
        <v>4472911.6729157083</v>
      </c>
      <c r="BW25" s="351">
        <f t="shared" si="2"/>
        <v>0.95943942871512644</v>
      </c>
      <c r="BX25" s="353"/>
      <c r="BY25" s="349">
        <f>SUM(BY26:BY27)</f>
        <v>189093.59708429142</v>
      </c>
      <c r="CB25" s="355"/>
    </row>
    <row r="26" spans="2:80" s="430" customFormat="1" ht="100.5" customHeight="1" outlineLevel="3" x14ac:dyDescent="0.2">
      <c r="B26" s="588"/>
      <c r="C26" s="589"/>
      <c r="D26" s="590" t="s">
        <v>132</v>
      </c>
      <c r="E26" s="591" t="s">
        <v>79</v>
      </c>
      <c r="F26" s="592">
        <v>27</v>
      </c>
      <c r="G26" s="593">
        <v>161594.78111111111</v>
      </c>
      <c r="H26" s="594">
        <f>F26*G26</f>
        <v>4363059.09</v>
      </c>
      <c r="I26" s="591"/>
      <c r="J26" s="592"/>
      <c r="K26" s="593"/>
      <c r="L26" s="594"/>
      <c r="M26" s="591" t="s">
        <v>79</v>
      </c>
      <c r="N26" s="592">
        <v>27</v>
      </c>
      <c r="O26" s="593">
        <v>161594.78111111111</v>
      </c>
      <c r="P26" s="594">
        <f>N26*O26</f>
        <v>4363059.09</v>
      </c>
      <c r="Q26" s="595">
        <f>+T26+V26+X26+Z26+AB26+AD26+AF26+AH26+AJ26+AL26+AN26+AP26+AR26+AT26+AV26</f>
        <v>24</v>
      </c>
      <c r="R26" s="599">
        <f>$G26*Q26</f>
        <v>3878274.7466666666</v>
      </c>
      <c r="S26" s="596">
        <f t="shared" si="0"/>
        <v>0.88888888888888895</v>
      </c>
      <c r="T26" s="338"/>
      <c r="U26" s="436">
        <f>$G26*T26</f>
        <v>0</v>
      </c>
      <c r="V26" s="336"/>
      <c r="W26" s="436">
        <f>$G26*V26</f>
        <v>0</v>
      </c>
      <c r="X26" s="336"/>
      <c r="Y26" s="436">
        <f>$G26*X26</f>
        <v>0</v>
      </c>
      <c r="Z26" s="336">
        <v>12</v>
      </c>
      <c r="AA26" s="436">
        <f>$G26*Z26</f>
        <v>1939137.3733333333</v>
      </c>
      <c r="AB26" s="336"/>
      <c r="AC26" s="436">
        <f>$G26*AB26</f>
        <v>0</v>
      </c>
      <c r="AD26" s="281">
        <v>2</v>
      </c>
      <c r="AE26" s="436">
        <f>$G26*AD26</f>
        <v>323189.56222222222</v>
      </c>
      <c r="AF26" s="336">
        <v>5</v>
      </c>
      <c r="AG26" s="436">
        <f>$G26*AF26</f>
        <v>807973.9055555556</v>
      </c>
      <c r="AH26" s="336">
        <v>3</v>
      </c>
      <c r="AI26" s="436">
        <f>$G26*AH26</f>
        <v>484784.34333333332</v>
      </c>
      <c r="AJ26" s="336">
        <v>1</v>
      </c>
      <c r="AK26" s="436">
        <f>$G26*AJ26</f>
        <v>161594.78111111111</v>
      </c>
      <c r="AL26" s="336">
        <v>1</v>
      </c>
      <c r="AM26" s="436">
        <f>$G26*AL26</f>
        <v>161594.78111111111</v>
      </c>
      <c r="AN26" s="336"/>
      <c r="AO26" s="436">
        <f>$G26*AN26</f>
        <v>0</v>
      </c>
      <c r="AP26" s="439"/>
      <c r="AQ26" s="440">
        <f>$G26*AP26</f>
        <v>0</v>
      </c>
      <c r="AR26" s="439"/>
      <c r="AS26" s="440">
        <f>$G26*AR26</f>
        <v>0</v>
      </c>
      <c r="AT26" s="439"/>
      <c r="AU26" s="440">
        <f>$G26*AT26</f>
        <v>0</v>
      </c>
      <c r="AV26" s="439"/>
      <c r="AW26" s="440">
        <f>$G26*AV26</f>
        <v>0</v>
      </c>
      <c r="AX26" s="439"/>
      <c r="AY26" s="440">
        <f>$G26*AX26</f>
        <v>0</v>
      </c>
      <c r="AZ26" s="439"/>
      <c r="BA26" s="440">
        <f>$G26*AZ26</f>
        <v>0</v>
      </c>
      <c r="BB26" s="439"/>
      <c r="BC26" s="440">
        <f>$G26*BB26</f>
        <v>0</v>
      </c>
      <c r="BD26" s="439"/>
      <c r="BE26" s="440">
        <f>$G26*BD26</f>
        <v>0</v>
      </c>
      <c r="BF26" s="439"/>
      <c r="BG26" s="440">
        <f>$G26*BF26</f>
        <v>0</v>
      </c>
      <c r="BH26" s="439"/>
      <c r="BI26" s="440">
        <f>$G26*BH26</f>
        <v>0</v>
      </c>
      <c r="BJ26" s="439"/>
      <c r="BK26" s="440">
        <f>$G26*BJ26</f>
        <v>0</v>
      </c>
      <c r="BL26" s="390"/>
      <c r="BM26" s="440">
        <f>$G26*BL26</f>
        <v>0</v>
      </c>
      <c r="BN26" s="439"/>
      <c r="BO26" s="440">
        <f>$G26*BN26</f>
        <v>0</v>
      </c>
      <c r="BP26" s="439"/>
      <c r="BQ26" s="440">
        <f>$G26*BP26</f>
        <v>0</v>
      </c>
      <c r="BR26" s="617">
        <v>1.9</v>
      </c>
      <c r="BS26" s="643">
        <f>$G26*BR26</f>
        <v>307030.08411111106</v>
      </c>
      <c r="BT26" s="603">
        <f t="shared" si="1"/>
        <v>7.0370370370370361E-2</v>
      </c>
      <c r="BU26" s="595">
        <f>Q26+BR26</f>
        <v>25.9</v>
      </c>
      <c r="BV26" s="599">
        <f>$G26*BU26</f>
        <v>4185304.8307777774</v>
      </c>
      <c r="BW26" s="596">
        <f>BV26/H26</f>
        <v>0.95925925925925914</v>
      </c>
      <c r="BX26" s="595">
        <f>F26-BU26</f>
        <v>1.1000000000000014</v>
      </c>
      <c r="BY26" s="594">
        <f>$G26*BX26</f>
        <v>177754.25922222243</v>
      </c>
      <c r="BZ26" s="644"/>
      <c r="CA26" s="644"/>
    </row>
    <row r="27" spans="2:80" s="430" customFormat="1" ht="113.25" customHeight="1" outlineLevel="3" x14ac:dyDescent="0.2">
      <c r="B27" s="588"/>
      <c r="C27" s="589"/>
      <c r="D27" s="590" t="s">
        <v>135</v>
      </c>
      <c r="E27" s="591" t="s">
        <v>79</v>
      </c>
      <c r="F27" s="592">
        <v>29</v>
      </c>
      <c r="G27" s="593">
        <v>10308.488965517241</v>
      </c>
      <c r="H27" s="594">
        <f>F27*G27</f>
        <v>298946.18</v>
      </c>
      <c r="I27" s="591"/>
      <c r="J27" s="592"/>
      <c r="K27" s="593"/>
      <c r="L27" s="594"/>
      <c r="M27" s="591" t="s">
        <v>79</v>
      </c>
      <c r="N27" s="592">
        <v>29</v>
      </c>
      <c r="O27" s="593">
        <v>10308.488965517241</v>
      </c>
      <c r="P27" s="594">
        <f>N27*O27</f>
        <v>298946.18</v>
      </c>
      <c r="Q27" s="595">
        <f>+T27+V27+X27+Z27+AB27+AD27+AF27+AH27+AJ27+AL27+AN27+AP27+AR27+AT27+AV27</f>
        <v>26</v>
      </c>
      <c r="R27" s="599">
        <f>$G27*Q27</f>
        <v>268020.71310344827</v>
      </c>
      <c r="S27" s="596">
        <f t="shared" si="0"/>
        <v>0.89655172413793105</v>
      </c>
      <c r="T27" s="338"/>
      <c r="U27" s="436">
        <f>$G27*T27</f>
        <v>0</v>
      </c>
      <c r="V27" s="418"/>
      <c r="W27" s="450">
        <f>$G27*V27</f>
        <v>0</v>
      </c>
      <c r="X27" s="336"/>
      <c r="Y27" s="436">
        <f>$G27*X27</f>
        <v>0</v>
      </c>
      <c r="Z27" s="418">
        <v>12</v>
      </c>
      <c r="AA27" s="436">
        <f>$G27*Z27</f>
        <v>123701.86758620689</v>
      </c>
      <c r="AB27" s="418"/>
      <c r="AC27" s="436">
        <f>$G27*AB27</f>
        <v>0</v>
      </c>
      <c r="AD27" s="438"/>
      <c r="AE27" s="436">
        <f>$G27*AD27</f>
        <v>0</v>
      </c>
      <c r="AF27" s="418">
        <v>5</v>
      </c>
      <c r="AG27" s="436">
        <f>$G27*AF27</f>
        <v>51542.444827586209</v>
      </c>
      <c r="AH27" s="418">
        <v>6</v>
      </c>
      <c r="AI27" s="436">
        <f>$G27*AH27</f>
        <v>61850.933793103446</v>
      </c>
      <c r="AJ27" s="418">
        <v>1</v>
      </c>
      <c r="AK27" s="436">
        <f>$G27*AJ27</f>
        <v>10308.488965517241</v>
      </c>
      <c r="AL27" s="418">
        <v>1</v>
      </c>
      <c r="AM27" s="436">
        <f>$G27*AL27</f>
        <v>10308.488965517241</v>
      </c>
      <c r="AN27" s="418">
        <v>1</v>
      </c>
      <c r="AO27" s="436">
        <f>$G27*AN27</f>
        <v>10308.488965517241</v>
      </c>
      <c r="AP27" s="439"/>
      <c r="AQ27" s="440">
        <f>$G27*AP27</f>
        <v>0</v>
      </c>
      <c r="AR27" s="439"/>
      <c r="AS27" s="440">
        <f>$G27*AR27</f>
        <v>0</v>
      </c>
      <c r="AT27" s="439"/>
      <c r="AU27" s="440">
        <f>$G27*AT27</f>
        <v>0</v>
      </c>
      <c r="AV27" s="439"/>
      <c r="AW27" s="440">
        <f>$G27*AV27</f>
        <v>0</v>
      </c>
      <c r="AX27" s="439"/>
      <c r="AY27" s="440">
        <f>$G27*AX27</f>
        <v>0</v>
      </c>
      <c r="AZ27" s="439"/>
      <c r="BA27" s="440">
        <f>$G27*AZ27</f>
        <v>0</v>
      </c>
      <c r="BB27" s="439"/>
      <c r="BC27" s="440">
        <f>$G27*BB27</f>
        <v>0</v>
      </c>
      <c r="BD27" s="439"/>
      <c r="BE27" s="440">
        <f>$G27*BD27</f>
        <v>0</v>
      </c>
      <c r="BF27" s="439"/>
      <c r="BG27" s="440">
        <f>$G27*BF27</f>
        <v>0</v>
      </c>
      <c r="BH27" s="439"/>
      <c r="BI27" s="440">
        <f>$G27*BH27</f>
        <v>0</v>
      </c>
      <c r="BJ27" s="439"/>
      <c r="BK27" s="440">
        <f>$G27*BJ27</f>
        <v>0</v>
      </c>
      <c r="BL27" s="390"/>
      <c r="BM27" s="440">
        <f>$G27*BL27</f>
        <v>0</v>
      </c>
      <c r="BN27" s="439"/>
      <c r="BO27" s="440">
        <f>$G27*BN27</f>
        <v>0</v>
      </c>
      <c r="BP27" s="439"/>
      <c r="BQ27" s="440">
        <f>$G27*BP27</f>
        <v>0</v>
      </c>
      <c r="BR27" s="617">
        <v>1.9</v>
      </c>
      <c r="BS27" s="602">
        <f>$G27*BR27</f>
        <v>19586.129034482758</v>
      </c>
      <c r="BT27" s="603">
        <f t="shared" si="1"/>
        <v>6.5517241379310337E-2</v>
      </c>
      <c r="BU27" s="645">
        <f>Q27+BR27</f>
        <v>27.9</v>
      </c>
      <c r="BV27" s="599">
        <f>$G27*BU27</f>
        <v>287606.84213793103</v>
      </c>
      <c r="BW27" s="596">
        <f t="shared" si="2"/>
        <v>0.96206896551724141</v>
      </c>
      <c r="BX27" s="595">
        <f>F27-BU27</f>
        <v>1.1000000000000014</v>
      </c>
      <c r="BY27" s="594">
        <f>$G27*BX27</f>
        <v>11339.33786206898</v>
      </c>
      <c r="BZ27" s="644"/>
      <c r="CA27" s="644"/>
    </row>
    <row r="28" spans="2:80" s="354" customFormat="1" ht="15" customHeight="1" outlineLevel="2" x14ac:dyDescent="0.25">
      <c r="B28" s="1137" t="s">
        <v>133</v>
      </c>
      <c r="C28" s="1138"/>
      <c r="D28" s="345" t="s">
        <v>247</v>
      </c>
      <c r="E28" s="346"/>
      <c r="F28" s="347"/>
      <c r="G28" s="348"/>
      <c r="H28" s="349">
        <f>SUM(H29)</f>
        <v>152086.32</v>
      </c>
      <c r="I28" s="346"/>
      <c r="J28" s="347"/>
      <c r="K28" s="348"/>
      <c r="L28" s="349">
        <f>SUM(L29)</f>
        <v>0</v>
      </c>
      <c r="M28" s="346"/>
      <c r="N28" s="347"/>
      <c r="O28" s="348"/>
      <c r="P28" s="349">
        <f>SUM(P29)</f>
        <v>152086.32</v>
      </c>
      <c r="Q28" s="350"/>
      <c r="R28" s="350">
        <f>SUM(R29)</f>
        <v>152086.32</v>
      </c>
      <c r="S28" s="351">
        <f t="shared" si="0"/>
        <v>1</v>
      </c>
      <c r="T28" s="352"/>
      <c r="U28" s="349">
        <f>SUM(U29)</f>
        <v>0</v>
      </c>
      <c r="V28" s="353"/>
      <c r="W28" s="349">
        <f>SUM(W29)</f>
        <v>0</v>
      </c>
      <c r="X28" s="353"/>
      <c r="Y28" s="349">
        <f>SUM(Y29)</f>
        <v>0</v>
      </c>
      <c r="Z28" s="353"/>
      <c r="AA28" s="349">
        <f>SUM(AA29)</f>
        <v>0</v>
      </c>
      <c r="AB28" s="353"/>
      <c r="AC28" s="349">
        <f>SUM(AC29)</f>
        <v>43453.234285714287</v>
      </c>
      <c r="AD28" s="352"/>
      <c r="AE28" s="349">
        <f>SUM(AE29)</f>
        <v>21726.617142857143</v>
      </c>
      <c r="AF28" s="353"/>
      <c r="AG28" s="349">
        <f>SUM(AG29)</f>
        <v>21726.617142857143</v>
      </c>
      <c r="AH28" s="353"/>
      <c r="AI28" s="349">
        <f>SUM(AI29)</f>
        <v>43453.234285714287</v>
      </c>
      <c r="AJ28" s="353"/>
      <c r="AK28" s="349">
        <f>SUM(AK29)</f>
        <v>0</v>
      </c>
      <c r="AL28" s="353"/>
      <c r="AM28" s="349">
        <f>SUM(AM29)</f>
        <v>21726.617142857143</v>
      </c>
      <c r="AN28" s="353"/>
      <c r="AO28" s="350">
        <f>SUM(AO29)</f>
        <v>0</v>
      </c>
      <c r="AP28" s="425"/>
      <c r="AQ28" s="350">
        <f>SUM(AQ29)</f>
        <v>0</v>
      </c>
      <c r="AR28" s="425"/>
      <c r="AS28" s="350">
        <f>SUM(AS29)</f>
        <v>0</v>
      </c>
      <c r="AT28" s="425"/>
      <c r="AU28" s="350">
        <f>SUM(AU29)</f>
        <v>0</v>
      </c>
      <c r="AV28" s="425"/>
      <c r="AW28" s="350">
        <f>SUM(AW29)</f>
        <v>0</v>
      </c>
      <c r="AX28" s="425"/>
      <c r="AY28" s="350">
        <f>SUM(AY29)</f>
        <v>0</v>
      </c>
      <c r="AZ28" s="425"/>
      <c r="BA28" s="350">
        <f>SUM(BA29)</f>
        <v>0</v>
      </c>
      <c r="BB28" s="425"/>
      <c r="BC28" s="350">
        <f>SUM(BC29)</f>
        <v>0</v>
      </c>
      <c r="BD28" s="425"/>
      <c r="BE28" s="350">
        <f>SUM(BE29)</f>
        <v>0</v>
      </c>
      <c r="BF28" s="425"/>
      <c r="BG28" s="350">
        <f>SUM(BG29)</f>
        <v>0</v>
      </c>
      <c r="BH28" s="425"/>
      <c r="BI28" s="350">
        <f>SUM(BI29)</f>
        <v>0</v>
      </c>
      <c r="BJ28" s="425"/>
      <c r="BK28" s="350">
        <f>SUM(BK29)</f>
        <v>0</v>
      </c>
      <c r="BL28" s="388"/>
      <c r="BM28" s="350">
        <f>SUM(BM29)</f>
        <v>0</v>
      </c>
      <c r="BN28" s="425"/>
      <c r="BO28" s="350">
        <f>SUM(BO29)</f>
        <v>0</v>
      </c>
      <c r="BP28" s="425"/>
      <c r="BQ28" s="350">
        <f>SUM(BQ29)</f>
        <v>0</v>
      </c>
      <c r="BR28" s="388"/>
      <c r="BS28" s="389">
        <f>SUM(BS29)</f>
        <v>0</v>
      </c>
      <c r="BT28" s="379">
        <f t="shared" si="1"/>
        <v>0</v>
      </c>
      <c r="BU28" s="353"/>
      <c r="BV28" s="349">
        <f>SUM(BV29)</f>
        <v>152086.32</v>
      </c>
      <c r="BW28" s="351">
        <f t="shared" si="2"/>
        <v>1</v>
      </c>
      <c r="BX28" s="353"/>
      <c r="BY28" s="349">
        <f>SUM(BY29)</f>
        <v>0</v>
      </c>
      <c r="CB28" s="355"/>
    </row>
    <row r="29" spans="2:80" s="339" customFormat="1" ht="105" outlineLevel="3" x14ac:dyDescent="0.2">
      <c r="B29" s="330"/>
      <c r="C29" s="331"/>
      <c r="D29" s="332" t="s">
        <v>137</v>
      </c>
      <c r="E29" s="333" t="s">
        <v>79</v>
      </c>
      <c r="F29" s="334">
        <v>7</v>
      </c>
      <c r="G29" s="335">
        <v>21726.617142857143</v>
      </c>
      <c r="H29" s="257">
        <f>F29*G29</f>
        <v>152086.32</v>
      </c>
      <c r="I29" s="333"/>
      <c r="J29" s="334"/>
      <c r="K29" s="335"/>
      <c r="L29" s="257"/>
      <c r="M29" s="333" t="s">
        <v>79</v>
      </c>
      <c r="N29" s="334">
        <v>7</v>
      </c>
      <c r="O29" s="335">
        <v>21726.617142857143</v>
      </c>
      <c r="P29" s="257">
        <f>N29*O29</f>
        <v>152086.32</v>
      </c>
      <c r="Q29" s="336">
        <f>+T29+V29+X29+Z29+AB29+AD29+AF29+AH29+AJ29+AL29+AN29+AP29+AR29+AT29+AV29</f>
        <v>7</v>
      </c>
      <c r="R29" s="261">
        <f>$G29*Q29</f>
        <v>152086.32</v>
      </c>
      <c r="S29" s="337">
        <f t="shared" si="0"/>
        <v>1</v>
      </c>
      <c r="T29" s="338"/>
      <c r="U29" s="257">
        <f>$G29*T29</f>
        <v>0</v>
      </c>
      <c r="V29" s="336"/>
      <c r="W29" s="257">
        <f>$G29*V29</f>
        <v>0</v>
      </c>
      <c r="X29" s="336"/>
      <c r="Y29" s="257">
        <f>$G29*X29</f>
        <v>0</v>
      </c>
      <c r="Z29" s="336"/>
      <c r="AA29" s="257">
        <f>$G29*Z29</f>
        <v>0</v>
      </c>
      <c r="AB29" s="336">
        <v>2</v>
      </c>
      <c r="AC29" s="257">
        <f>$G29*AB29</f>
        <v>43453.234285714287</v>
      </c>
      <c r="AD29" s="281">
        <v>1</v>
      </c>
      <c r="AE29" s="257">
        <f>$G29*AD29</f>
        <v>21726.617142857143</v>
      </c>
      <c r="AF29" s="336">
        <v>1</v>
      </c>
      <c r="AG29" s="257">
        <f>$G29*AF29</f>
        <v>21726.617142857143</v>
      </c>
      <c r="AH29" s="336">
        <v>2</v>
      </c>
      <c r="AI29" s="257">
        <f>$G29*AH29</f>
        <v>43453.234285714287</v>
      </c>
      <c r="AJ29" s="336"/>
      <c r="AK29" s="257">
        <f>$G29*AJ29</f>
        <v>0</v>
      </c>
      <c r="AL29" s="336">
        <v>1</v>
      </c>
      <c r="AM29" s="257">
        <f>$G29*AL29</f>
        <v>21726.617142857143</v>
      </c>
      <c r="AN29" s="336"/>
      <c r="AO29" s="261">
        <f>$G29*AN29</f>
        <v>0</v>
      </c>
      <c r="AP29" s="426"/>
      <c r="AQ29" s="406">
        <f>$G29*AP29</f>
        <v>0</v>
      </c>
      <c r="AR29" s="426"/>
      <c r="AS29" s="406">
        <f>$G29*AR29</f>
        <v>0</v>
      </c>
      <c r="AT29" s="426"/>
      <c r="AU29" s="406">
        <f>$G29*AT29</f>
        <v>0</v>
      </c>
      <c r="AV29" s="426"/>
      <c r="AW29" s="406">
        <f>$G29*AV29</f>
        <v>0</v>
      </c>
      <c r="AX29" s="426"/>
      <c r="AY29" s="406">
        <f>$G29*AX29</f>
        <v>0</v>
      </c>
      <c r="AZ29" s="426"/>
      <c r="BA29" s="406">
        <f>$G29*AZ29</f>
        <v>0</v>
      </c>
      <c r="BB29" s="426"/>
      <c r="BC29" s="406">
        <f>$G29*BB29</f>
        <v>0</v>
      </c>
      <c r="BD29" s="426"/>
      <c r="BE29" s="406">
        <f>$G29*BD29</f>
        <v>0</v>
      </c>
      <c r="BF29" s="426"/>
      <c r="BG29" s="406">
        <f>$G29*BF29</f>
        <v>0</v>
      </c>
      <c r="BH29" s="426"/>
      <c r="BI29" s="406">
        <f>$G29*BH29</f>
        <v>0</v>
      </c>
      <c r="BJ29" s="426"/>
      <c r="BK29" s="406">
        <f>$G29*BJ29</f>
        <v>0</v>
      </c>
      <c r="BL29" s="390"/>
      <c r="BM29" s="406">
        <f>$G29*BL29</f>
        <v>0</v>
      </c>
      <c r="BN29" s="426"/>
      <c r="BO29" s="406">
        <f>$G29*BN29</f>
        <v>0</v>
      </c>
      <c r="BP29" s="426"/>
      <c r="BQ29" s="406">
        <f>$G29*BP29</f>
        <v>0</v>
      </c>
      <c r="BR29" s="390"/>
      <c r="BS29" s="391">
        <f>$G29*BR29</f>
        <v>0</v>
      </c>
      <c r="BT29" s="380">
        <f t="shared" si="1"/>
        <v>0</v>
      </c>
      <c r="BU29" s="336">
        <f>Q29+BR29</f>
        <v>7</v>
      </c>
      <c r="BV29" s="257">
        <f>$G29*BU29</f>
        <v>152086.32</v>
      </c>
      <c r="BW29" s="337">
        <f t="shared" si="2"/>
        <v>1</v>
      </c>
      <c r="BX29" s="336">
        <f>F29-BU29</f>
        <v>0</v>
      </c>
      <c r="BY29" s="257">
        <f>$G29*BX29</f>
        <v>0</v>
      </c>
    </row>
    <row r="30" spans="2:80" s="354" customFormat="1" ht="15" customHeight="1" outlineLevel="2" x14ac:dyDescent="0.25">
      <c r="B30" s="1133" t="s">
        <v>134</v>
      </c>
      <c r="C30" s="1134"/>
      <c r="D30" s="345" t="s">
        <v>251</v>
      </c>
      <c r="E30" s="346"/>
      <c r="F30" s="347"/>
      <c r="G30" s="348"/>
      <c r="H30" s="349">
        <f>SUM(H31)</f>
        <v>1671864.15</v>
      </c>
      <c r="I30" s="346"/>
      <c r="J30" s="347"/>
      <c r="K30" s="348"/>
      <c r="L30" s="349">
        <f>SUM(L31)</f>
        <v>0</v>
      </c>
      <c r="M30" s="346"/>
      <c r="N30" s="347"/>
      <c r="O30" s="348"/>
      <c r="P30" s="349">
        <f>SUM(P31)</f>
        <v>1671864.15</v>
      </c>
      <c r="Q30" s="350"/>
      <c r="R30" s="350">
        <f>SUM(R31)</f>
        <v>1671864.15</v>
      </c>
      <c r="S30" s="351">
        <f t="shared" si="0"/>
        <v>1</v>
      </c>
      <c r="T30" s="352"/>
      <c r="U30" s="349">
        <f>SUM(U31)</f>
        <v>0</v>
      </c>
      <c r="V30" s="353"/>
      <c r="W30" s="349">
        <f>SUM(W31)</f>
        <v>0</v>
      </c>
      <c r="X30" s="353"/>
      <c r="Y30" s="349">
        <f>SUM(Y31)</f>
        <v>0</v>
      </c>
      <c r="Z30" s="353"/>
      <c r="AA30" s="349">
        <f>SUM(AA31)</f>
        <v>0</v>
      </c>
      <c r="AB30" s="353"/>
      <c r="AC30" s="349">
        <f>SUM(AC31)</f>
        <v>0</v>
      </c>
      <c r="AD30" s="352"/>
      <c r="AE30" s="349">
        <f>SUM(AE31)</f>
        <v>0</v>
      </c>
      <c r="AF30" s="353"/>
      <c r="AG30" s="349">
        <f>SUM(AG31)</f>
        <v>0</v>
      </c>
      <c r="AH30" s="353"/>
      <c r="AI30" s="349">
        <f>SUM(AI31)</f>
        <v>835932.07499999995</v>
      </c>
      <c r="AJ30" s="353"/>
      <c r="AK30" s="349">
        <f>SUM(AK31)</f>
        <v>0</v>
      </c>
      <c r="AL30" s="353"/>
      <c r="AM30" s="349">
        <f>SUM(AM31)</f>
        <v>835932.07499999995</v>
      </c>
      <c r="AN30" s="353"/>
      <c r="AO30" s="350">
        <f>SUM(AO31)</f>
        <v>0</v>
      </c>
      <c r="AP30" s="425"/>
      <c r="AQ30" s="350">
        <f>SUM(AQ31)</f>
        <v>0</v>
      </c>
      <c r="AR30" s="425"/>
      <c r="AS30" s="350">
        <f>SUM(AS31)</f>
        <v>0</v>
      </c>
      <c r="AT30" s="425"/>
      <c r="AU30" s="350">
        <f>SUM(AU31)</f>
        <v>0</v>
      </c>
      <c r="AV30" s="425"/>
      <c r="AW30" s="350">
        <f>SUM(AW31)</f>
        <v>0</v>
      </c>
      <c r="AX30" s="425"/>
      <c r="AY30" s="350">
        <f>SUM(AY31)</f>
        <v>0</v>
      </c>
      <c r="AZ30" s="425"/>
      <c r="BA30" s="350">
        <f>SUM(BA31)</f>
        <v>0</v>
      </c>
      <c r="BB30" s="425"/>
      <c r="BC30" s="350">
        <f>SUM(BC31)</f>
        <v>0</v>
      </c>
      <c r="BD30" s="425"/>
      <c r="BE30" s="350">
        <f>SUM(BE31)</f>
        <v>0</v>
      </c>
      <c r="BF30" s="425"/>
      <c r="BG30" s="350">
        <f>SUM(BG31)</f>
        <v>0</v>
      </c>
      <c r="BH30" s="425"/>
      <c r="BI30" s="350">
        <f>SUM(BI31)</f>
        <v>0</v>
      </c>
      <c r="BJ30" s="425"/>
      <c r="BK30" s="350">
        <f>SUM(BK31)</f>
        <v>0</v>
      </c>
      <c r="BL30" s="388"/>
      <c r="BM30" s="350">
        <f>SUM(BM31)</f>
        <v>0</v>
      </c>
      <c r="BN30" s="425"/>
      <c r="BO30" s="350">
        <f>SUM(BO31)</f>
        <v>0</v>
      </c>
      <c r="BP30" s="425"/>
      <c r="BQ30" s="350">
        <f>SUM(BQ31)</f>
        <v>0</v>
      </c>
      <c r="BR30" s="388"/>
      <c r="BS30" s="389">
        <f>SUM(BS31)</f>
        <v>0</v>
      </c>
      <c r="BT30" s="379">
        <f t="shared" si="1"/>
        <v>0</v>
      </c>
      <c r="BU30" s="353"/>
      <c r="BV30" s="349">
        <f>SUM(BV31)</f>
        <v>1671864.15</v>
      </c>
      <c r="BW30" s="351">
        <f t="shared" si="2"/>
        <v>1</v>
      </c>
      <c r="BX30" s="353"/>
      <c r="BY30" s="349">
        <f>SUM(BY31)</f>
        <v>0</v>
      </c>
      <c r="CB30" s="355"/>
    </row>
    <row r="31" spans="2:80" s="430" customFormat="1" ht="105" outlineLevel="3" x14ac:dyDescent="0.2">
      <c r="B31" s="431"/>
      <c r="C31" s="444"/>
      <c r="D31" s="433" t="s">
        <v>136</v>
      </c>
      <c r="E31" s="333" t="s">
        <v>79</v>
      </c>
      <c r="F31" s="334">
        <v>2</v>
      </c>
      <c r="G31" s="434">
        <v>835932.07499999995</v>
      </c>
      <c r="H31" s="435">
        <f>F31*G31</f>
        <v>1671864.15</v>
      </c>
      <c r="I31" s="333"/>
      <c r="J31" s="334"/>
      <c r="K31" s="434"/>
      <c r="L31" s="435"/>
      <c r="M31" s="333" t="s">
        <v>79</v>
      </c>
      <c r="N31" s="334">
        <v>2</v>
      </c>
      <c r="O31" s="434">
        <v>835932.07499999995</v>
      </c>
      <c r="P31" s="435">
        <f>N31*O31</f>
        <v>1671864.15</v>
      </c>
      <c r="Q31" s="336">
        <f>+T31+V31+X31+Z31+AB31+AD31+AF31+AH31+AJ31+AL31+AN31+AP31+AR31+AT31+AV31</f>
        <v>2</v>
      </c>
      <c r="R31" s="436">
        <f>$G31*Q31</f>
        <v>1671864.15</v>
      </c>
      <c r="S31" s="437">
        <f t="shared" si="0"/>
        <v>1</v>
      </c>
      <c r="T31" s="338"/>
      <c r="U31" s="435">
        <f>$G31*T31</f>
        <v>0</v>
      </c>
      <c r="V31" s="336"/>
      <c r="W31" s="435">
        <f>$G31*V31</f>
        <v>0</v>
      </c>
      <c r="X31" s="336"/>
      <c r="Y31" s="435">
        <f>$G31*X31</f>
        <v>0</v>
      </c>
      <c r="Z31" s="336"/>
      <c r="AA31" s="435">
        <f>$G31*Z31</f>
        <v>0</v>
      </c>
      <c r="AB31" s="336"/>
      <c r="AC31" s="435">
        <f>$G31*AB31</f>
        <v>0</v>
      </c>
      <c r="AD31" s="281"/>
      <c r="AE31" s="435">
        <f>$G31*AD31</f>
        <v>0</v>
      </c>
      <c r="AF31" s="336"/>
      <c r="AG31" s="435">
        <f>$G31*AF31</f>
        <v>0</v>
      </c>
      <c r="AH31" s="336">
        <v>1</v>
      </c>
      <c r="AI31" s="435">
        <f>$G31*AH31</f>
        <v>835932.07499999995</v>
      </c>
      <c r="AJ31" s="336"/>
      <c r="AK31" s="435">
        <f>$G31*AJ31</f>
        <v>0</v>
      </c>
      <c r="AL31" s="336">
        <v>1</v>
      </c>
      <c r="AM31" s="435">
        <f>$G31*AL31</f>
        <v>835932.07499999995</v>
      </c>
      <c r="AN31" s="336"/>
      <c r="AO31" s="436">
        <f>$G31*AN31</f>
        <v>0</v>
      </c>
      <c r="AP31" s="439"/>
      <c r="AQ31" s="440">
        <f>$G31*AP31</f>
        <v>0</v>
      </c>
      <c r="AR31" s="439"/>
      <c r="AS31" s="440">
        <f>$G31*AR31</f>
        <v>0</v>
      </c>
      <c r="AT31" s="439"/>
      <c r="AU31" s="440">
        <f>$G31*AT31</f>
        <v>0</v>
      </c>
      <c r="AV31" s="439"/>
      <c r="AW31" s="440">
        <f>$G31*AV31</f>
        <v>0</v>
      </c>
      <c r="AX31" s="439"/>
      <c r="AY31" s="440">
        <f>$G31*AX31</f>
        <v>0</v>
      </c>
      <c r="AZ31" s="439"/>
      <c r="BA31" s="440">
        <f>$G31*AZ31</f>
        <v>0</v>
      </c>
      <c r="BB31" s="439"/>
      <c r="BC31" s="440">
        <f>$G31*BB31</f>
        <v>0</v>
      </c>
      <c r="BD31" s="439"/>
      <c r="BE31" s="440">
        <f>$G31*BD31</f>
        <v>0</v>
      </c>
      <c r="BF31" s="439"/>
      <c r="BG31" s="440">
        <f>$G31*BF31</f>
        <v>0</v>
      </c>
      <c r="BH31" s="439"/>
      <c r="BI31" s="440">
        <f>$G31*BH31</f>
        <v>0</v>
      </c>
      <c r="BJ31" s="439"/>
      <c r="BK31" s="440">
        <f>$G31*BJ31</f>
        <v>0</v>
      </c>
      <c r="BL31" s="390"/>
      <c r="BM31" s="440">
        <f>$G31*BL31</f>
        <v>0</v>
      </c>
      <c r="BN31" s="439"/>
      <c r="BO31" s="440">
        <f>$G31*BN31</f>
        <v>0</v>
      </c>
      <c r="BP31" s="439"/>
      <c r="BQ31" s="440">
        <f>$G31*BP31</f>
        <v>0</v>
      </c>
      <c r="BR31" s="390"/>
      <c r="BS31" s="441">
        <f>$G31*BR31</f>
        <v>0</v>
      </c>
      <c r="BT31" s="442">
        <f t="shared" si="1"/>
        <v>0</v>
      </c>
      <c r="BU31" s="336">
        <f>Q31+BR31</f>
        <v>2</v>
      </c>
      <c r="BV31" s="435">
        <f>$G31*BU31</f>
        <v>1671864.15</v>
      </c>
      <c r="BW31" s="437">
        <f t="shared" si="2"/>
        <v>1</v>
      </c>
      <c r="BX31" s="336">
        <f>F31-BU31</f>
        <v>0</v>
      </c>
      <c r="BY31" s="435">
        <f>$G31*BX31</f>
        <v>0</v>
      </c>
    </row>
    <row r="32" spans="2:80" s="354" customFormat="1" ht="15" customHeight="1" outlineLevel="2" x14ac:dyDescent="0.25">
      <c r="B32" s="1133" t="s">
        <v>138</v>
      </c>
      <c r="C32" s="1134"/>
      <c r="D32" s="345" t="s">
        <v>252</v>
      </c>
      <c r="E32" s="346"/>
      <c r="F32" s="347"/>
      <c r="G32" s="348"/>
      <c r="H32" s="350">
        <f>SUM(H34:H37)</f>
        <v>3049633.55</v>
      </c>
      <c r="I32" s="346"/>
      <c r="J32" s="347"/>
      <c r="K32" s="348"/>
      <c r="L32" s="350">
        <f>SUM(L34:L37)</f>
        <v>0</v>
      </c>
      <c r="M32" s="346"/>
      <c r="N32" s="347"/>
      <c r="O32" s="348"/>
      <c r="P32" s="350">
        <f>SUM(P34:P37)</f>
        <v>3049633.55</v>
      </c>
      <c r="Q32" s="350"/>
      <c r="R32" s="350">
        <f>SUM(R34:R37)</f>
        <v>3049633.55</v>
      </c>
      <c r="S32" s="351">
        <f t="shared" si="0"/>
        <v>1</v>
      </c>
      <c r="T32" s="352"/>
      <c r="U32" s="350">
        <f>SUM(U34:U37)</f>
        <v>0</v>
      </c>
      <c r="V32" s="353"/>
      <c r="W32" s="350">
        <f>SUM(W34:W37)</f>
        <v>0</v>
      </c>
      <c r="X32" s="353"/>
      <c r="Y32" s="350">
        <f>SUM(Y34:Y37)</f>
        <v>0</v>
      </c>
      <c r="Z32" s="353"/>
      <c r="AA32" s="350">
        <f>SUM(AA34:AA37)</f>
        <v>839930.78042499849</v>
      </c>
      <c r="AB32" s="353"/>
      <c r="AC32" s="350">
        <f>SUM(AC34:AC37)</f>
        <v>446597.07485965942</v>
      </c>
      <c r="AD32" s="352"/>
      <c r="AE32" s="350">
        <f>SUM(AE34:AE37)</f>
        <v>107544.05067227082</v>
      </c>
      <c r="AF32" s="353"/>
      <c r="AG32" s="350">
        <f>SUM(AG34:AG37)</f>
        <v>716967.70331923501</v>
      </c>
      <c r="AH32" s="353"/>
      <c r="AI32" s="350">
        <f>SUM(AI34:AI37)</f>
        <v>224038.05929759354</v>
      </c>
      <c r="AJ32" s="353"/>
      <c r="AK32" s="350">
        <f>SUM(AK34:AK37)</f>
        <v>0</v>
      </c>
      <c r="AL32" s="353"/>
      <c r="AM32" s="350">
        <f>SUM(AM34:AM37)</f>
        <v>63521.503139717424</v>
      </c>
      <c r="AN32" s="353"/>
      <c r="AO32" s="350">
        <f>SUM(AO34:AO37)</f>
        <v>237748.81697697914</v>
      </c>
      <c r="AP32" s="425"/>
      <c r="AQ32" s="350">
        <f>SUM(AQ34:AQ37)</f>
        <v>392572.5989307852</v>
      </c>
      <c r="AR32" s="425"/>
      <c r="AS32" s="350">
        <f>SUM(AS34:AS37)</f>
        <v>20712.962378760752</v>
      </c>
      <c r="AT32" s="425"/>
      <c r="AU32" s="350">
        <f>SUM(AU34:AU37)</f>
        <v>0</v>
      </c>
      <c r="AV32" s="425"/>
      <c r="AW32" s="350">
        <f>SUM(AW34:AW37)</f>
        <v>0</v>
      </c>
      <c r="AX32" s="425"/>
      <c r="AY32" s="350">
        <f>SUM(AY34:AY37)</f>
        <v>0</v>
      </c>
      <c r="AZ32" s="425"/>
      <c r="BA32" s="350">
        <f>SUM(BA34:BA37)</f>
        <v>0</v>
      </c>
      <c r="BB32" s="425"/>
      <c r="BC32" s="350">
        <f>SUM(BC34:BC37)</f>
        <v>0</v>
      </c>
      <c r="BD32" s="425"/>
      <c r="BE32" s="350">
        <f>SUM(BE34:BE37)</f>
        <v>0</v>
      </c>
      <c r="BF32" s="425"/>
      <c r="BG32" s="350">
        <f>SUM(BG34:BG37)</f>
        <v>0</v>
      </c>
      <c r="BH32" s="425"/>
      <c r="BI32" s="350">
        <f>SUM(BI34:BI37)</f>
        <v>0</v>
      </c>
      <c r="BJ32" s="425"/>
      <c r="BK32" s="350">
        <f>SUM(BK34:BK37)</f>
        <v>0</v>
      </c>
      <c r="BL32" s="388"/>
      <c r="BM32" s="350">
        <f>SUM(BM34:BM37)</f>
        <v>0</v>
      </c>
      <c r="BN32" s="425"/>
      <c r="BO32" s="350">
        <f>SUM(BO34:BO37)</f>
        <v>0</v>
      </c>
      <c r="BP32" s="425"/>
      <c r="BQ32" s="350">
        <f>SUM(BQ34:BQ37)</f>
        <v>0</v>
      </c>
      <c r="BR32" s="388"/>
      <c r="BS32" s="389">
        <f>SUM(BS34:BS37)</f>
        <v>0</v>
      </c>
      <c r="BT32" s="366">
        <f>SUM(BT34:BT37)</f>
        <v>0</v>
      </c>
      <c r="BU32" s="353"/>
      <c r="BV32" s="350">
        <f>SUM(BV34:BV37)</f>
        <v>3049633.55</v>
      </c>
      <c r="BW32" s="351">
        <f t="shared" si="2"/>
        <v>1</v>
      </c>
      <c r="BX32" s="353"/>
      <c r="BY32" s="350">
        <f>SUM(BY34:BY37)</f>
        <v>0</v>
      </c>
      <c r="CB32" s="355"/>
    </row>
    <row r="33" spans="2:80" s="339" customFormat="1" ht="15.75" outlineLevel="3" x14ac:dyDescent="0.2">
      <c r="B33" s="330"/>
      <c r="C33" s="331"/>
      <c r="D33" s="332" t="s">
        <v>144</v>
      </c>
      <c r="E33" s="333"/>
      <c r="F33" s="334"/>
      <c r="G33" s="335"/>
      <c r="H33" s="257"/>
      <c r="I33" s="333"/>
      <c r="J33" s="334"/>
      <c r="K33" s="335"/>
      <c r="L33" s="257"/>
      <c r="M33" s="333"/>
      <c r="N33" s="334"/>
      <c r="O33" s="335"/>
      <c r="P33" s="257"/>
      <c r="Q33" s="336"/>
      <c r="R33" s="261"/>
      <c r="S33" s="337"/>
      <c r="T33" s="338"/>
      <c r="U33" s="257"/>
      <c r="V33" s="336"/>
      <c r="W33" s="257"/>
      <c r="X33" s="336"/>
      <c r="Y33" s="257"/>
      <c r="Z33" s="336"/>
      <c r="AA33" s="257"/>
      <c r="AB33" s="336"/>
      <c r="AC33" s="257"/>
      <c r="AD33" s="281"/>
      <c r="AE33" s="257"/>
      <c r="AF33" s="336"/>
      <c r="AG33" s="257"/>
      <c r="AH33" s="336"/>
      <c r="AI33" s="257"/>
      <c r="AJ33" s="336"/>
      <c r="AK33" s="257"/>
      <c r="AL33" s="336"/>
      <c r="AM33" s="257"/>
      <c r="AN33" s="336"/>
      <c r="AO33" s="261"/>
      <c r="AP33" s="426"/>
      <c r="AQ33" s="406"/>
      <c r="AR33" s="426"/>
      <c r="AS33" s="406"/>
      <c r="AT33" s="426"/>
      <c r="AU33" s="406"/>
      <c r="AV33" s="426"/>
      <c r="AW33" s="406"/>
      <c r="AX33" s="426"/>
      <c r="AY33" s="406"/>
      <c r="AZ33" s="426"/>
      <c r="BA33" s="406"/>
      <c r="BB33" s="426"/>
      <c r="BC33" s="406"/>
      <c r="BD33" s="426"/>
      <c r="BE33" s="406"/>
      <c r="BF33" s="426"/>
      <c r="BG33" s="406"/>
      <c r="BH33" s="426"/>
      <c r="BI33" s="406"/>
      <c r="BJ33" s="426"/>
      <c r="BK33" s="406"/>
      <c r="BL33" s="390"/>
      <c r="BM33" s="406"/>
      <c r="BN33" s="426"/>
      <c r="BO33" s="406"/>
      <c r="BP33" s="426"/>
      <c r="BQ33" s="406"/>
      <c r="BR33" s="390"/>
      <c r="BS33" s="391"/>
      <c r="BT33" s="380"/>
      <c r="BU33" s="336"/>
      <c r="BV33" s="261"/>
      <c r="BW33" s="337"/>
      <c r="BX33" s="336"/>
      <c r="BY33" s="257"/>
    </row>
    <row r="34" spans="2:80" s="430" customFormat="1" ht="105" outlineLevel="3" x14ac:dyDescent="0.2">
      <c r="B34" s="431"/>
      <c r="C34" s="444"/>
      <c r="D34" s="433" t="s">
        <v>140</v>
      </c>
      <c r="E34" s="333" t="s">
        <v>141</v>
      </c>
      <c r="F34" s="334">
        <v>133.77000000000001</v>
      </c>
      <c r="G34" s="434">
        <v>6416.3134484563052</v>
      </c>
      <c r="H34" s="435">
        <f>F34*G34</f>
        <v>858310.25</v>
      </c>
      <c r="I34" s="333"/>
      <c r="J34" s="334"/>
      <c r="K34" s="434"/>
      <c r="L34" s="435"/>
      <c r="M34" s="333" t="s">
        <v>141</v>
      </c>
      <c r="N34" s="334">
        <v>133.77000000000001</v>
      </c>
      <c r="O34" s="434">
        <v>6416.3134484563052</v>
      </c>
      <c r="P34" s="435">
        <f>N34*O34</f>
        <v>858310.25</v>
      </c>
      <c r="Q34" s="336">
        <f>+T34+V34+X34+Z34+AB34+AD34+AF34+AH34+AJ34+AL34+AN34+AP34+AR34+AT34+AV34</f>
        <v>133.77000000000001</v>
      </c>
      <c r="R34" s="436">
        <f>$G34*Q34</f>
        <v>858310.25</v>
      </c>
      <c r="S34" s="437">
        <f>R34/H34</f>
        <v>1</v>
      </c>
      <c r="T34" s="338"/>
      <c r="U34" s="435">
        <f>$G34*T34</f>
        <v>0</v>
      </c>
      <c r="V34" s="336"/>
      <c r="W34" s="435">
        <f>$G34*V34</f>
        <v>0</v>
      </c>
      <c r="X34" s="336"/>
      <c r="Y34" s="435">
        <f>$G34*X34</f>
        <v>0</v>
      </c>
      <c r="Z34" s="336">
        <v>63.494999999999997</v>
      </c>
      <c r="AA34" s="435">
        <f>$G34*Z34</f>
        <v>407403.82240973308</v>
      </c>
      <c r="AB34" s="336">
        <v>22.38</v>
      </c>
      <c r="AC34" s="435">
        <f>$G34*AB34</f>
        <v>143597.09497645209</v>
      </c>
      <c r="AD34" s="438">
        <v>4.1500000000000004</v>
      </c>
      <c r="AE34" s="435">
        <f>$G34*AD34</f>
        <v>26627.700811093669</v>
      </c>
      <c r="AF34" s="336">
        <v>13.45</v>
      </c>
      <c r="AG34" s="435">
        <f>$G34*AF34</f>
        <v>86299.415881737295</v>
      </c>
      <c r="AH34" s="336">
        <v>7.21</v>
      </c>
      <c r="AI34" s="435">
        <f>$G34*AH34</f>
        <v>46261.619963369958</v>
      </c>
      <c r="AJ34" s="336"/>
      <c r="AK34" s="435">
        <f>$G34*AJ34</f>
        <v>0</v>
      </c>
      <c r="AL34" s="336">
        <v>9.9</v>
      </c>
      <c r="AM34" s="435">
        <f>$G34*AL34</f>
        <v>63521.503139717424</v>
      </c>
      <c r="AN34" s="336">
        <v>13.185</v>
      </c>
      <c r="AO34" s="436">
        <f>$G34*AN34</f>
        <v>84599.09281789638</v>
      </c>
      <c r="AP34" s="439"/>
      <c r="AQ34" s="440">
        <f>$G34*AP34</f>
        <v>0</v>
      </c>
      <c r="AR34" s="439"/>
      <c r="AS34" s="440">
        <f>$G34*AR34</f>
        <v>0</v>
      </c>
      <c r="AT34" s="439"/>
      <c r="AU34" s="440">
        <f>$G34*AT34</f>
        <v>0</v>
      </c>
      <c r="AV34" s="439"/>
      <c r="AW34" s="440">
        <f>$G34*AV34</f>
        <v>0</v>
      </c>
      <c r="AX34" s="439"/>
      <c r="AY34" s="440">
        <f>$G34*AX34</f>
        <v>0</v>
      </c>
      <c r="AZ34" s="439"/>
      <c r="BA34" s="440">
        <f>$G34*AZ34</f>
        <v>0</v>
      </c>
      <c r="BB34" s="439"/>
      <c r="BC34" s="440">
        <f>$G34*BB34</f>
        <v>0</v>
      </c>
      <c r="BD34" s="439"/>
      <c r="BE34" s="440">
        <f>$G34*BD34</f>
        <v>0</v>
      </c>
      <c r="BF34" s="439"/>
      <c r="BG34" s="440">
        <f>$G34*BF34</f>
        <v>0</v>
      </c>
      <c r="BH34" s="439"/>
      <c r="BI34" s="440">
        <f>$G34*BH34</f>
        <v>0</v>
      </c>
      <c r="BJ34" s="439"/>
      <c r="BK34" s="440">
        <f>$G34*BJ34</f>
        <v>0</v>
      </c>
      <c r="BL34" s="390"/>
      <c r="BM34" s="440">
        <f>$G34*BL34</f>
        <v>0</v>
      </c>
      <c r="BN34" s="439"/>
      <c r="BO34" s="440">
        <f>$G34*BN34</f>
        <v>0</v>
      </c>
      <c r="BP34" s="439"/>
      <c r="BQ34" s="440">
        <f>$G34*BP34</f>
        <v>0</v>
      </c>
      <c r="BR34" s="390"/>
      <c r="BS34" s="441">
        <f>$G34*BR34</f>
        <v>0</v>
      </c>
      <c r="BT34" s="442">
        <f>BS34/H34</f>
        <v>0</v>
      </c>
      <c r="BU34" s="336">
        <f>Q34+BR34</f>
        <v>133.77000000000001</v>
      </c>
      <c r="BV34" s="435">
        <f>$G34*BU34</f>
        <v>858310.25</v>
      </c>
      <c r="BW34" s="437">
        <f>BV34/H34</f>
        <v>1</v>
      </c>
      <c r="BX34" s="336">
        <f>F34-BU34</f>
        <v>0</v>
      </c>
      <c r="BY34" s="435">
        <f>$G34*BX34</f>
        <v>0</v>
      </c>
    </row>
    <row r="35" spans="2:80" s="339" customFormat="1" ht="15.75" outlineLevel="3" x14ac:dyDescent="0.2">
      <c r="B35" s="330"/>
      <c r="C35" s="331"/>
      <c r="D35" s="332" t="s">
        <v>145</v>
      </c>
      <c r="E35" s="333"/>
      <c r="F35" s="334"/>
      <c r="G35" s="335"/>
      <c r="H35" s="257"/>
      <c r="I35" s="333"/>
      <c r="J35" s="334"/>
      <c r="K35" s="335"/>
      <c r="L35" s="257"/>
      <c r="M35" s="333"/>
      <c r="N35" s="334"/>
      <c r="O35" s="335"/>
      <c r="P35" s="257"/>
      <c r="Q35" s="336"/>
      <c r="R35" s="261"/>
      <c r="S35" s="337"/>
      <c r="T35" s="338"/>
      <c r="U35" s="257"/>
      <c r="V35" s="336"/>
      <c r="W35" s="257"/>
      <c r="X35" s="336"/>
      <c r="Y35" s="257"/>
      <c r="Z35" s="336"/>
      <c r="AA35" s="257"/>
      <c r="AB35" s="336"/>
      <c r="AC35" s="257"/>
      <c r="AD35" s="281"/>
      <c r="AE35" s="257"/>
      <c r="AF35" s="336"/>
      <c r="AG35" s="257"/>
      <c r="AH35" s="336"/>
      <c r="AI35" s="257"/>
      <c r="AJ35" s="336"/>
      <c r="AK35" s="257"/>
      <c r="AL35" s="336"/>
      <c r="AM35" s="257"/>
      <c r="AN35" s="336"/>
      <c r="AO35" s="261"/>
      <c r="AP35" s="426"/>
      <c r="AQ35" s="406"/>
      <c r="AR35" s="426"/>
      <c r="AS35" s="406"/>
      <c r="AT35" s="426"/>
      <c r="AU35" s="406"/>
      <c r="AV35" s="426"/>
      <c r="AW35" s="406"/>
      <c r="AX35" s="426"/>
      <c r="AY35" s="406"/>
      <c r="AZ35" s="426"/>
      <c r="BA35" s="406"/>
      <c r="BB35" s="426"/>
      <c r="BC35" s="406"/>
      <c r="BD35" s="426"/>
      <c r="BE35" s="406"/>
      <c r="BF35" s="426"/>
      <c r="BG35" s="406"/>
      <c r="BH35" s="426"/>
      <c r="BI35" s="406"/>
      <c r="BJ35" s="426"/>
      <c r="BK35" s="406"/>
      <c r="BL35" s="390"/>
      <c r="BM35" s="406"/>
      <c r="BN35" s="426"/>
      <c r="BO35" s="406"/>
      <c r="BP35" s="426"/>
      <c r="BQ35" s="406"/>
      <c r="BR35" s="390"/>
      <c r="BS35" s="391"/>
      <c r="BT35" s="380"/>
      <c r="BU35" s="336"/>
      <c r="BV35" s="261"/>
      <c r="BW35" s="337"/>
      <c r="BX35" s="336"/>
      <c r="BY35" s="257"/>
    </row>
    <row r="36" spans="2:80" s="430" customFormat="1" ht="105" outlineLevel="3" x14ac:dyDescent="0.2">
      <c r="B36" s="431"/>
      <c r="C36" s="432"/>
      <c r="D36" s="433" t="s">
        <v>142</v>
      </c>
      <c r="E36" s="333" t="s">
        <v>63</v>
      </c>
      <c r="F36" s="334">
        <v>442.21</v>
      </c>
      <c r="G36" s="434">
        <v>2495.1079204803314</v>
      </c>
      <c r="H36" s="435">
        <f>F36*G36</f>
        <v>1103361.6735156074</v>
      </c>
      <c r="I36" s="333"/>
      <c r="J36" s="334"/>
      <c r="K36" s="434"/>
      <c r="L36" s="435"/>
      <c r="M36" s="333" t="s">
        <v>63</v>
      </c>
      <c r="N36" s="334">
        <v>442.21</v>
      </c>
      <c r="O36" s="434">
        <v>2495.1079204803314</v>
      </c>
      <c r="P36" s="435">
        <f>N36*O36</f>
        <v>1103361.6735156074</v>
      </c>
      <c r="Q36" s="336">
        <f>+T36+V36+X36+Z36+AB36+AD36+AF36+AH36+AJ36+AL36+AN36+AP36+AR36+AT36+AV36</f>
        <v>442.21</v>
      </c>
      <c r="R36" s="436">
        <f>$G36*Q36</f>
        <v>1103361.6735156074</v>
      </c>
      <c r="S36" s="437">
        <f t="shared" ref="S36:S60" si="3">R36/H36</f>
        <v>1</v>
      </c>
      <c r="T36" s="338"/>
      <c r="U36" s="436">
        <f>$G36*T36</f>
        <v>0</v>
      </c>
      <c r="V36" s="338"/>
      <c r="W36" s="435">
        <f>$G36*V36</f>
        <v>0</v>
      </c>
      <c r="X36" s="336"/>
      <c r="Y36" s="435">
        <f>$G36*X36</f>
        <v>0</v>
      </c>
      <c r="Z36" s="336">
        <v>173.35</v>
      </c>
      <c r="AA36" s="435">
        <f>$G36*Z36</f>
        <v>432526.95801526541</v>
      </c>
      <c r="AB36" s="336">
        <v>65.739999999999995</v>
      </c>
      <c r="AC36" s="435">
        <f>$G36*AB36</f>
        <v>164028.39469237698</v>
      </c>
      <c r="AD36" s="438">
        <v>32.43</v>
      </c>
      <c r="AE36" s="435">
        <f>$G36*AD36</f>
        <v>80916.34986117715</v>
      </c>
      <c r="AF36" s="336">
        <v>38.06</v>
      </c>
      <c r="AG36" s="435">
        <f>$G36*AF36</f>
        <v>94963.807453481422</v>
      </c>
      <c r="AH36" s="336">
        <v>71.25</v>
      </c>
      <c r="AI36" s="435">
        <f>$G36*AH36</f>
        <v>177776.4393342236</v>
      </c>
      <c r="AJ36" s="336"/>
      <c r="AK36" s="435">
        <f>$G36*AJ36</f>
        <v>0</v>
      </c>
      <c r="AL36" s="336"/>
      <c r="AM36" s="435">
        <f>$G36*AL36</f>
        <v>0</v>
      </c>
      <c r="AN36" s="336">
        <v>61.38</v>
      </c>
      <c r="AO36" s="436">
        <f>$G36*AN36</f>
        <v>153149.72415908275</v>
      </c>
      <c r="AP36" s="439"/>
      <c r="AQ36" s="440">
        <f>$G36*AP36</f>
        <v>0</v>
      </c>
      <c r="AR36" s="439"/>
      <c r="AS36" s="440">
        <f>$G36*AR36</f>
        <v>0</v>
      </c>
      <c r="AT36" s="439"/>
      <c r="AU36" s="440">
        <f>$G36*AT36</f>
        <v>0</v>
      </c>
      <c r="AV36" s="439"/>
      <c r="AW36" s="440">
        <f>$G36*AV36</f>
        <v>0</v>
      </c>
      <c r="AX36" s="439"/>
      <c r="AY36" s="440">
        <f>$G36*AX36</f>
        <v>0</v>
      </c>
      <c r="AZ36" s="439"/>
      <c r="BA36" s="440">
        <f>$G36*AZ36</f>
        <v>0</v>
      </c>
      <c r="BB36" s="439"/>
      <c r="BC36" s="440">
        <f>$G36*BB36</f>
        <v>0</v>
      </c>
      <c r="BD36" s="439"/>
      <c r="BE36" s="440">
        <f>$G36*BD36</f>
        <v>0</v>
      </c>
      <c r="BF36" s="439"/>
      <c r="BG36" s="440">
        <f>$G36*BF36</f>
        <v>0</v>
      </c>
      <c r="BH36" s="439"/>
      <c r="BI36" s="440">
        <f>$G36*BH36</f>
        <v>0</v>
      </c>
      <c r="BJ36" s="439"/>
      <c r="BK36" s="440">
        <f>$G36*BJ36</f>
        <v>0</v>
      </c>
      <c r="BL36" s="390"/>
      <c r="BM36" s="440">
        <f>$G36*BL36</f>
        <v>0</v>
      </c>
      <c r="BN36" s="439"/>
      <c r="BO36" s="440">
        <f>$G36*BN36</f>
        <v>0</v>
      </c>
      <c r="BP36" s="439"/>
      <c r="BQ36" s="440">
        <f>$G36*BP36</f>
        <v>0</v>
      </c>
      <c r="BR36" s="390"/>
      <c r="BS36" s="441">
        <f>$G36*BR36</f>
        <v>0</v>
      </c>
      <c r="BT36" s="442">
        <f t="shared" ref="BT36:BT60" si="4">BS36/H36</f>
        <v>0</v>
      </c>
      <c r="BU36" s="336">
        <f>Q36+BR36</f>
        <v>442.21</v>
      </c>
      <c r="BV36" s="435">
        <f>$G36*BU36</f>
        <v>1103361.6735156074</v>
      </c>
      <c r="BW36" s="437">
        <f t="shared" ref="BW36:BW60" si="5">BV36/H36</f>
        <v>1</v>
      </c>
      <c r="BX36" s="336">
        <f>F36-BU36</f>
        <v>0</v>
      </c>
      <c r="BY36" s="435">
        <f>$G36*BX36</f>
        <v>0</v>
      </c>
    </row>
    <row r="37" spans="2:80" s="430" customFormat="1" ht="105" outlineLevel="3" x14ac:dyDescent="0.2">
      <c r="B37" s="431"/>
      <c r="C37" s="432"/>
      <c r="D37" s="433" t="s">
        <v>143</v>
      </c>
      <c r="E37" s="333" t="s">
        <v>63</v>
      </c>
      <c r="F37" s="334">
        <v>245.82</v>
      </c>
      <c r="G37" s="434">
        <v>4425.846662128356</v>
      </c>
      <c r="H37" s="435">
        <f>F37*G37</f>
        <v>1087961.6264843924</v>
      </c>
      <c r="I37" s="333"/>
      <c r="J37" s="334"/>
      <c r="K37" s="434"/>
      <c r="L37" s="435"/>
      <c r="M37" s="333" t="s">
        <v>63</v>
      </c>
      <c r="N37" s="334">
        <v>245.82</v>
      </c>
      <c r="O37" s="434">
        <v>4425.846662128356</v>
      </c>
      <c r="P37" s="435">
        <f>N37*O37</f>
        <v>1087961.6264843924</v>
      </c>
      <c r="Q37" s="336">
        <f>+T37+V37+X37+Z37+AB37+AD37+AF37+AH37+AJ37+AL37+AN37+AP37+AR37+AT37+AV37</f>
        <v>245.82</v>
      </c>
      <c r="R37" s="436">
        <f>$G37*Q37</f>
        <v>1087961.6264843924</v>
      </c>
      <c r="S37" s="437">
        <f t="shared" si="3"/>
        <v>1</v>
      </c>
      <c r="T37" s="338"/>
      <c r="U37" s="436">
        <f>$G37*T37</f>
        <v>0</v>
      </c>
      <c r="V37" s="338"/>
      <c r="W37" s="435">
        <f>$G37*V37</f>
        <v>0</v>
      </c>
      <c r="X37" s="336"/>
      <c r="Y37" s="435">
        <f>$G37*X37</f>
        <v>0</v>
      </c>
      <c r="Z37" s="336"/>
      <c r="AA37" s="435">
        <f>$G37*Z37</f>
        <v>0</v>
      </c>
      <c r="AB37" s="336">
        <v>31.4</v>
      </c>
      <c r="AC37" s="435">
        <f>$G37*AB37</f>
        <v>138971.58519083037</v>
      </c>
      <c r="AD37" s="438"/>
      <c r="AE37" s="435">
        <f>$G37*AD37</f>
        <v>0</v>
      </c>
      <c r="AF37" s="336">
        <v>121.04</v>
      </c>
      <c r="AG37" s="435">
        <f>$G37*AF37</f>
        <v>535704.47998401627</v>
      </c>
      <c r="AH37" s="336"/>
      <c r="AI37" s="435">
        <f>$G37*AH37</f>
        <v>0</v>
      </c>
      <c r="AJ37" s="336"/>
      <c r="AK37" s="435">
        <f>$G37*AJ37</f>
        <v>0</v>
      </c>
      <c r="AL37" s="336"/>
      <c r="AM37" s="435">
        <f>$G37*AL37</f>
        <v>0</v>
      </c>
      <c r="AN37" s="336"/>
      <c r="AO37" s="436">
        <f>$G37*AN37</f>
        <v>0</v>
      </c>
      <c r="AP37" s="439">
        <v>88.7</v>
      </c>
      <c r="AQ37" s="440">
        <f>$G37*AP37</f>
        <v>392572.5989307852</v>
      </c>
      <c r="AR37" s="439">
        <v>4.6800000000000104</v>
      </c>
      <c r="AS37" s="440">
        <f>$G37*AR37</f>
        <v>20712.962378760752</v>
      </c>
      <c r="AT37" s="439"/>
      <c r="AU37" s="440">
        <f>$G37*AT37</f>
        <v>0</v>
      </c>
      <c r="AV37" s="439"/>
      <c r="AW37" s="440">
        <f>$G37*AV37</f>
        <v>0</v>
      </c>
      <c r="AX37" s="439"/>
      <c r="AY37" s="440">
        <f>$G37*AX37</f>
        <v>0</v>
      </c>
      <c r="AZ37" s="439"/>
      <c r="BA37" s="440">
        <f>$G37*AZ37</f>
        <v>0</v>
      </c>
      <c r="BB37" s="439"/>
      <c r="BC37" s="440">
        <f>$G37*BB37</f>
        <v>0</v>
      </c>
      <c r="BD37" s="439"/>
      <c r="BE37" s="440">
        <f>$G37*BD37</f>
        <v>0</v>
      </c>
      <c r="BF37" s="439"/>
      <c r="BG37" s="440">
        <f>$G37*BF37</f>
        <v>0</v>
      </c>
      <c r="BH37" s="439"/>
      <c r="BI37" s="440">
        <f>$G37*BH37</f>
        <v>0</v>
      </c>
      <c r="BJ37" s="439"/>
      <c r="BK37" s="440">
        <f>$G37*BJ37</f>
        <v>0</v>
      </c>
      <c r="BL37" s="390"/>
      <c r="BM37" s="440">
        <f>$G37*BL37</f>
        <v>0</v>
      </c>
      <c r="BN37" s="439"/>
      <c r="BO37" s="440">
        <f>$G37*BN37</f>
        <v>0</v>
      </c>
      <c r="BP37" s="439"/>
      <c r="BQ37" s="440">
        <f>$G37*BP37</f>
        <v>0</v>
      </c>
      <c r="BR37" s="390"/>
      <c r="BS37" s="441">
        <f>$G37*BR37</f>
        <v>0</v>
      </c>
      <c r="BT37" s="442">
        <f t="shared" si="4"/>
        <v>0</v>
      </c>
      <c r="BU37" s="336">
        <f>Q37+BR37</f>
        <v>245.82</v>
      </c>
      <c r="BV37" s="435">
        <f>$G37*BU37</f>
        <v>1087961.6264843924</v>
      </c>
      <c r="BW37" s="437">
        <f t="shared" si="5"/>
        <v>1</v>
      </c>
      <c r="BX37" s="336">
        <f>F37-BU37</f>
        <v>0</v>
      </c>
      <c r="BY37" s="435">
        <f>$G37*BX37</f>
        <v>0</v>
      </c>
      <c r="CB37" s="443"/>
    </row>
    <row r="38" spans="2:80" s="354" customFormat="1" ht="19.5" customHeight="1" outlineLevel="2" x14ac:dyDescent="0.25">
      <c r="B38" s="1133" t="s">
        <v>139</v>
      </c>
      <c r="C38" s="1134"/>
      <c r="D38" s="345" t="s">
        <v>253</v>
      </c>
      <c r="E38" s="346"/>
      <c r="F38" s="347"/>
      <c r="G38" s="348"/>
      <c r="H38" s="349">
        <f>SUM(H39)</f>
        <v>568966.81500000006</v>
      </c>
      <c r="I38" s="346"/>
      <c r="J38" s="347"/>
      <c r="K38" s="348"/>
      <c r="L38" s="349">
        <f>SUM(L39)</f>
        <v>0</v>
      </c>
      <c r="M38" s="346"/>
      <c r="N38" s="347"/>
      <c r="O38" s="348"/>
      <c r="P38" s="349">
        <f>SUM(P39)</f>
        <v>568966.81500000006</v>
      </c>
      <c r="Q38" s="350"/>
      <c r="R38" s="350">
        <f>SUM(R39)</f>
        <v>568966.81500000006</v>
      </c>
      <c r="S38" s="351">
        <f t="shared" si="3"/>
        <v>1</v>
      </c>
      <c r="T38" s="352"/>
      <c r="U38" s="349">
        <f>SUM(U39)</f>
        <v>126437.07</v>
      </c>
      <c r="V38" s="353"/>
      <c r="W38" s="349">
        <f>SUM(W39)</f>
        <v>0</v>
      </c>
      <c r="X38" s="353"/>
      <c r="Y38" s="349">
        <f>SUM(Y39)</f>
        <v>126437.07</v>
      </c>
      <c r="Z38" s="353"/>
      <c r="AA38" s="349">
        <f>SUM(AA39)</f>
        <v>126437.07</v>
      </c>
      <c r="AB38" s="353"/>
      <c r="AC38" s="349">
        <f>SUM(AC39)</f>
        <v>126437.07</v>
      </c>
      <c r="AD38" s="352"/>
      <c r="AE38" s="349">
        <f>SUM(AE39)</f>
        <v>0</v>
      </c>
      <c r="AF38" s="353"/>
      <c r="AG38" s="349">
        <f>SUM(AG39)</f>
        <v>0</v>
      </c>
      <c r="AH38" s="353"/>
      <c r="AI38" s="349">
        <f>SUM(AI39)</f>
        <v>0</v>
      </c>
      <c r="AJ38" s="353"/>
      <c r="AK38" s="349">
        <f>SUM(AK39)</f>
        <v>0</v>
      </c>
      <c r="AL38" s="353"/>
      <c r="AM38" s="349">
        <f>SUM(AM39)</f>
        <v>0</v>
      </c>
      <c r="AN38" s="353"/>
      <c r="AO38" s="350">
        <f>SUM(AO39)</f>
        <v>0</v>
      </c>
      <c r="AP38" s="425"/>
      <c r="AQ38" s="350">
        <f>SUM(AQ39)</f>
        <v>0</v>
      </c>
      <c r="AR38" s="425"/>
      <c r="AS38" s="350">
        <f>SUM(AS39)</f>
        <v>0</v>
      </c>
      <c r="AT38" s="425"/>
      <c r="AU38" s="350">
        <f>SUM(AU39)</f>
        <v>0</v>
      </c>
      <c r="AV38" s="425"/>
      <c r="AW38" s="350">
        <f>SUM(AW39)</f>
        <v>0</v>
      </c>
      <c r="AX38" s="425"/>
      <c r="AY38" s="350">
        <f>SUM(AY39)</f>
        <v>0</v>
      </c>
      <c r="AZ38" s="425"/>
      <c r="BA38" s="350">
        <f>SUM(BA39)</f>
        <v>63218.535000000003</v>
      </c>
      <c r="BB38" s="425"/>
      <c r="BC38" s="350">
        <f>SUM(BC39)</f>
        <v>0</v>
      </c>
      <c r="BD38" s="425"/>
      <c r="BE38" s="350">
        <f>SUM(BE39)</f>
        <v>0</v>
      </c>
      <c r="BF38" s="425"/>
      <c r="BG38" s="350">
        <f>SUM(BG39)</f>
        <v>0</v>
      </c>
      <c r="BH38" s="425"/>
      <c r="BI38" s="350">
        <f>SUM(BI39)</f>
        <v>0</v>
      </c>
      <c r="BJ38" s="425"/>
      <c r="BK38" s="350">
        <f>SUM(BK39)</f>
        <v>0</v>
      </c>
      <c r="BL38" s="388"/>
      <c r="BM38" s="350">
        <f>SUM(BM39)</f>
        <v>0</v>
      </c>
      <c r="BN38" s="425"/>
      <c r="BO38" s="350">
        <f>SUM(BO39)</f>
        <v>0</v>
      </c>
      <c r="BP38" s="425"/>
      <c r="BQ38" s="350">
        <f>SUM(BQ39)</f>
        <v>0</v>
      </c>
      <c r="BR38" s="388"/>
      <c r="BS38" s="389">
        <f>SUM(BS39)</f>
        <v>0</v>
      </c>
      <c r="BT38" s="379">
        <f t="shared" si="4"/>
        <v>0</v>
      </c>
      <c r="BU38" s="353"/>
      <c r="BV38" s="349">
        <f>SUM(BV39)</f>
        <v>568966.81500000006</v>
      </c>
      <c r="BW38" s="351">
        <f t="shared" si="5"/>
        <v>1</v>
      </c>
      <c r="BX38" s="353"/>
      <c r="BY38" s="349">
        <f>SUM(BY39)</f>
        <v>0</v>
      </c>
      <c r="CB38" s="355"/>
    </row>
    <row r="39" spans="2:80" s="339" customFormat="1" ht="150" outlineLevel="3" x14ac:dyDescent="0.2">
      <c r="B39" s="330"/>
      <c r="C39" s="331"/>
      <c r="D39" s="332" t="s">
        <v>130</v>
      </c>
      <c r="E39" s="333" t="s">
        <v>131</v>
      </c>
      <c r="F39" s="334">
        <v>4.5</v>
      </c>
      <c r="G39" s="335">
        <v>126437.07</v>
      </c>
      <c r="H39" s="257">
        <f>F39*G39</f>
        <v>568966.81500000006</v>
      </c>
      <c r="I39" s="333"/>
      <c r="J39" s="334"/>
      <c r="K39" s="335"/>
      <c r="L39" s="257"/>
      <c r="M39" s="333" t="s">
        <v>131</v>
      </c>
      <c r="N39" s="334">
        <v>4.5</v>
      </c>
      <c r="O39" s="335">
        <v>126437.07</v>
      </c>
      <c r="P39" s="257">
        <f>N39*O39</f>
        <v>568966.81500000006</v>
      </c>
      <c r="Q39" s="336">
        <f>+T39+V39+X39+Z39+AB39+AD39+AF39+AH39+AJ39+AL39+AN39+AP39+AR39+AT39+AV39+AZ39+BB39+BD39+BF39+BH39+BJ39+BL39+BN39+BP39</f>
        <v>4.5</v>
      </c>
      <c r="R39" s="261">
        <f>$G39*Q39</f>
        <v>568966.81500000006</v>
      </c>
      <c r="S39" s="337">
        <f t="shared" si="3"/>
        <v>1</v>
      </c>
      <c r="T39" s="338">
        <v>1</v>
      </c>
      <c r="U39" s="257">
        <f>$G39*T39</f>
        <v>126437.07</v>
      </c>
      <c r="V39" s="336">
        <v>0</v>
      </c>
      <c r="W39" s="257">
        <f>$G39*V39</f>
        <v>0</v>
      </c>
      <c r="X39" s="281">
        <v>1</v>
      </c>
      <c r="Y39" s="257">
        <f>$G39*X39</f>
        <v>126437.07</v>
      </c>
      <c r="Z39" s="336">
        <v>1</v>
      </c>
      <c r="AA39" s="257">
        <f>$G39*Z39</f>
        <v>126437.07</v>
      </c>
      <c r="AB39" s="336">
        <v>1</v>
      </c>
      <c r="AC39" s="257">
        <f>$G39*AB39</f>
        <v>126437.07</v>
      </c>
      <c r="AD39" s="281"/>
      <c r="AE39" s="257">
        <f>$G39*AD39</f>
        <v>0</v>
      </c>
      <c r="AF39" s="336"/>
      <c r="AG39" s="257">
        <f>$G39*AF39</f>
        <v>0</v>
      </c>
      <c r="AH39" s="336"/>
      <c r="AI39" s="257">
        <f>$G39*AH39</f>
        <v>0</v>
      </c>
      <c r="AJ39" s="336"/>
      <c r="AK39" s="257">
        <f>$G39*AJ39</f>
        <v>0</v>
      </c>
      <c r="AL39" s="336"/>
      <c r="AM39" s="257">
        <f>$G39*AL39</f>
        <v>0</v>
      </c>
      <c r="AN39" s="336"/>
      <c r="AO39" s="261">
        <f>$G39*AN39</f>
        <v>0</v>
      </c>
      <c r="AP39" s="426"/>
      <c r="AQ39" s="406">
        <f>$G39*AP39</f>
        <v>0</v>
      </c>
      <c r="AR39" s="426"/>
      <c r="AS39" s="406">
        <f>$G39*AR39</f>
        <v>0</v>
      </c>
      <c r="AT39" s="426"/>
      <c r="AU39" s="406">
        <f>$G39*AT39</f>
        <v>0</v>
      </c>
      <c r="AV39" s="426"/>
      <c r="AW39" s="406">
        <f>$G39*AV39</f>
        <v>0</v>
      </c>
      <c r="AX39" s="426"/>
      <c r="AY39" s="406">
        <f>$G39*AX39</f>
        <v>0</v>
      </c>
      <c r="AZ39" s="426">
        <v>0.5</v>
      </c>
      <c r="BA39" s="406">
        <f>$G39*AZ39</f>
        <v>63218.535000000003</v>
      </c>
      <c r="BB39" s="426"/>
      <c r="BC39" s="406">
        <f>$G39*BB39</f>
        <v>0</v>
      </c>
      <c r="BD39" s="426"/>
      <c r="BE39" s="406">
        <f>$G39*BD39</f>
        <v>0</v>
      </c>
      <c r="BF39" s="426"/>
      <c r="BG39" s="406">
        <f>$G39*BF39</f>
        <v>0</v>
      </c>
      <c r="BH39" s="426"/>
      <c r="BI39" s="406">
        <f>$G39*BH39</f>
        <v>0</v>
      </c>
      <c r="BJ39" s="426"/>
      <c r="BK39" s="406">
        <f>$G39*BJ39</f>
        <v>0</v>
      </c>
      <c r="BL39" s="390"/>
      <c r="BM39" s="406">
        <f>$G39*BL39</f>
        <v>0</v>
      </c>
      <c r="BN39" s="426"/>
      <c r="BO39" s="406">
        <f>$G39*BN39</f>
        <v>0</v>
      </c>
      <c r="BP39" s="426"/>
      <c r="BQ39" s="406">
        <f>$G39*BP39</f>
        <v>0</v>
      </c>
      <c r="BR39" s="390"/>
      <c r="BS39" s="391">
        <f>$G39*BR39</f>
        <v>0</v>
      </c>
      <c r="BT39" s="380">
        <f t="shared" si="4"/>
        <v>0</v>
      </c>
      <c r="BU39" s="336">
        <f>Q39+BR39</f>
        <v>4.5</v>
      </c>
      <c r="BV39" s="257">
        <f>$G39*BU39</f>
        <v>568966.81500000006</v>
      </c>
      <c r="BW39" s="337">
        <f t="shared" si="5"/>
        <v>1</v>
      </c>
      <c r="BX39" s="336">
        <f>F39-BU39</f>
        <v>0</v>
      </c>
      <c r="BY39" s="257">
        <f>$G39*BX39</f>
        <v>0</v>
      </c>
    </row>
    <row r="40" spans="2:80" s="354" customFormat="1" ht="15" customHeight="1" outlineLevel="1" x14ac:dyDescent="0.25">
      <c r="B40" s="1135" t="s">
        <v>146</v>
      </c>
      <c r="C40" s="1136"/>
      <c r="D40" s="356" t="s">
        <v>185</v>
      </c>
      <c r="E40" s="357"/>
      <c r="F40" s="358"/>
      <c r="G40" s="359"/>
      <c r="H40" s="360">
        <f>SUM(H41,H43,H58,H60,H86)</f>
        <v>78499028.754900008</v>
      </c>
      <c r="I40" s="357"/>
      <c r="J40" s="358"/>
      <c r="K40" s="359"/>
      <c r="L40" s="360">
        <f>SUM(L41,L43,L58,L60,L86)</f>
        <v>0</v>
      </c>
      <c r="M40" s="357"/>
      <c r="N40" s="358"/>
      <c r="O40" s="359"/>
      <c r="P40" s="360">
        <f>SUM(P41,P43,P58,P60,P86)</f>
        <v>78499028.754900008</v>
      </c>
      <c r="Q40" s="361"/>
      <c r="R40" s="360" t="e">
        <f>SUM(R41,R43,R58,R60,R86)</f>
        <v>#REF!</v>
      </c>
      <c r="S40" s="363" t="e">
        <f t="shared" si="3"/>
        <v>#REF!</v>
      </c>
      <c r="T40" s="364"/>
      <c r="U40" s="360">
        <f>SUM(U41,U43,U58,U60,U86)</f>
        <v>0</v>
      </c>
      <c r="V40" s="365"/>
      <c r="W40" s="360">
        <f>SUM(W41,W43,W51,W53,W79)</f>
        <v>0</v>
      </c>
      <c r="X40" s="365"/>
      <c r="Y40" s="360">
        <f>SUM(Y41,Y43,Y51,Y53,Y79)</f>
        <v>0</v>
      </c>
      <c r="Z40" s="365"/>
      <c r="AA40" s="360">
        <f>SUM(AA41,AA43,AA51,AA53,AA79,)</f>
        <v>2120885.4815475815</v>
      </c>
      <c r="AB40" s="365"/>
      <c r="AC40" s="360" t="e">
        <f>SUM(AC41,AC43,AC58,AC60,AC86,)</f>
        <v>#REF!</v>
      </c>
      <c r="AD40" s="364"/>
      <c r="AE40" s="360">
        <f>SUM(AE41,AE43,AE58,AE60,AE86,)</f>
        <v>2672018.5330716418</v>
      </c>
      <c r="AF40" s="365"/>
      <c r="AG40" s="360">
        <f>SUM(AG41,AG43,AG58,AG60,AG86,)</f>
        <v>372094.9762851852</v>
      </c>
      <c r="AH40" s="365"/>
      <c r="AI40" s="360">
        <f>SUM(AI41,AI43,AI58,AI60,AI86,)</f>
        <v>5669958.6347824559</v>
      </c>
      <c r="AJ40" s="365"/>
      <c r="AK40" s="360">
        <f>SUM(AK41,AK43,AK58,AK60,AK86,)</f>
        <v>2819471.817311666</v>
      </c>
      <c r="AL40" s="365"/>
      <c r="AM40" s="360">
        <f>SUM(AM41,AM43,AM58,AM60,AM86,)</f>
        <v>2392237.8450782844</v>
      </c>
      <c r="AN40" s="365"/>
      <c r="AO40" s="362">
        <f>SUM(AO41,AO43,AO58,AO60,AO86,)</f>
        <v>1011879.4502647922</v>
      </c>
      <c r="AP40" s="427"/>
      <c r="AQ40" s="362">
        <f>SUM(AQ41,AQ43,AQ58,AQ60,AQ86,)</f>
        <v>4338828.0431039138</v>
      </c>
      <c r="AR40" s="427"/>
      <c r="AS40" s="362">
        <f>SUM(AS41,AS43,AS58,AS60,AS86,)</f>
        <v>2897991.4382591429</v>
      </c>
      <c r="AT40" s="427"/>
      <c r="AU40" s="362">
        <f>SUM(AU41,AU43,AU58,AU60,AU86,)</f>
        <v>2983166.8066825191</v>
      </c>
      <c r="AV40" s="427"/>
      <c r="AW40" s="362">
        <f>SUM(AW41,AW43,AW58,AW60,AW86,)</f>
        <v>3570457.6438580416</v>
      </c>
      <c r="AX40" s="427"/>
      <c r="AY40" s="362">
        <f>SUM(AY41,AY43,AY58,AY60,AY86,)</f>
        <v>4215883.4645460965</v>
      </c>
      <c r="AZ40" s="427"/>
      <c r="BA40" s="362">
        <f>SUM(BA41,BA43,BA58,BA60,BA86,)</f>
        <v>3633762.0691820984</v>
      </c>
      <c r="BB40" s="427"/>
      <c r="BC40" s="362">
        <f>SUM(BC41,BC43,BC58,BC60,BC86,)</f>
        <v>3888308.6964128674</v>
      </c>
      <c r="BD40" s="427"/>
      <c r="BE40" s="362">
        <f>SUM(BE41,BE43,BE58,BE60,BE86,)</f>
        <v>614600.87229811423</v>
      </c>
      <c r="BF40" s="427"/>
      <c r="BG40" s="362">
        <f>SUM(BG41,BG43,BG58,BG60,BG86,)</f>
        <v>4614117.6027627606</v>
      </c>
      <c r="BH40" s="427"/>
      <c r="BI40" s="362">
        <f>SUM(BI41,BI43,BI58,BI60,BI86,)</f>
        <v>3537625.874451329</v>
      </c>
      <c r="BJ40" s="427"/>
      <c r="BK40" s="362">
        <f>SUM(BK41,BK43,BK58,BK60,BK86,)</f>
        <v>4146808.703039079</v>
      </c>
      <c r="BL40" s="392"/>
      <c r="BM40" s="362">
        <f>SUM(BM41,BM43,BM58,BM60,BM86,)</f>
        <v>5804069.9152490115</v>
      </c>
      <c r="BN40" s="427"/>
      <c r="BO40" s="362">
        <f>SUM(BO41,BO43,BO58,BO60,BO86,)</f>
        <v>0</v>
      </c>
      <c r="BP40" s="427"/>
      <c r="BQ40" s="362">
        <f>SUM(BQ41,BQ43,BQ58,BQ60,BQ86,)</f>
        <v>0</v>
      </c>
      <c r="BR40" s="392"/>
      <c r="BS40" s="393">
        <f>SUM(BS41,BS43,BS58,BS60,BS86)</f>
        <v>1103958.1145173912</v>
      </c>
      <c r="BT40" s="381">
        <f t="shared" si="4"/>
        <v>1.4063334693787288E-2</v>
      </c>
      <c r="BU40" s="365"/>
      <c r="BV40" s="360" t="e">
        <f>SUM(BV41,BV43,BV58,BV60,BV86)</f>
        <v>#REF!</v>
      </c>
      <c r="BW40" s="363" t="e">
        <f t="shared" si="5"/>
        <v>#REF!</v>
      </c>
      <c r="BX40" s="365"/>
      <c r="BY40" s="360" t="e">
        <f>SUM(BY41,BY43,BY58,BY60,BY86)</f>
        <v>#REF!</v>
      </c>
      <c r="CB40" s="355"/>
    </row>
    <row r="41" spans="2:80" s="354" customFormat="1" ht="15" customHeight="1" outlineLevel="2" x14ac:dyDescent="0.25">
      <c r="B41" s="1137" t="s">
        <v>147</v>
      </c>
      <c r="C41" s="1138"/>
      <c r="D41" s="345" t="s">
        <v>148</v>
      </c>
      <c r="E41" s="346"/>
      <c r="F41" s="347"/>
      <c r="G41" s="348"/>
      <c r="H41" s="349">
        <f>SUM(H42:H42)</f>
        <v>1580463.375</v>
      </c>
      <c r="I41" s="346"/>
      <c r="J41" s="347"/>
      <c r="K41" s="348"/>
      <c r="L41" s="349">
        <f>SUM(L42:L42)</f>
        <v>0</v>
      </c>
      <c r="M41" s="346"/>
      <c r="N41" s="347"/>
      <c r="O41" s="348"/>
      <c r="P41" s="349">
        <f>SUM(P42:P42)</f>
        <v>1580463.375</v>
      </c>
      <c r="Q41" s="350"/>
      <c r="R41" s="349">
        <f>SUM(R42:R42)</f>
        <v>1201152.165</v>
      </c>
      <c r="S41" s="351">
        <f t="shared" si="3"/>
        <v>0.76</v>
      </c>
      <c r="T41" s="352"/>
      <c r="U41" s="349">
        <f>SUM(U42:U42)</f>
        <v>0</v>
      </c>
      <c r="V41" s="353"/>
      <c r="W41" s="349">
        <f>SUM(W42:W42)</f>
        <v>0</v>
      </c>
      <c r="X41" s="353"/>
      <c r="Y41" s="349">
        <f>SUM(Y42:Y42)</f>
        <v>0</v>
      </c>
      <c r="Z41" s="353"/>
      <c r="AA41" s="349">
        <f>SUM(AA42:AA42)</f>
        <v>0</v>
      </c>
      <c r="AB41" s="353"/>
      <c r="AC41" s="349">
        <f>SUM(AC42:AC42)</f>
        <v>0</v>
      </c>
      <c r="AD41" s="352"/>
      <c r="AE41" s="349">
        <f>SUM(AE42:AE42)</f>
        <v>0</v>
      </c>
      <c r="AF41" s="353"/>
      <c r="AG41" s="349">
        <f>SUM(AG42:AG42)</f>
        <v>126437.07</v>
      </c>
      <c r="AH41" s="353"/>
      <c r="AI41" s="349">
        <f>SUM(AI42:AI42)</f>
        <v>0</v>
      </c>
      <c r="AJ41" s="353"/>
      <c r="AK41" s="349">
        <f>SUM(AK42:AK42)</f>
        <v>126437.07</v>
      </c>
      <c r="AL41" s="353"/>
      <c r="AM41" s="349">
        <f>SUM(AM42:AM42)</f>
        <v>0</v>
      </c>
      <c r="AN41" s="353"/>
      <c r="AO41" s="350">
        <f>SUM(AO42:AO42)</f>
        <v>126437.07</v>
      </c>
      <c r="AP41" s="425"/>
      <c r="AQ41" s="350">
        <f>SUM(AQ42:AQ42)</f>
        <v>0</v>
      </c>
      <c r="AR41" s="425"/>
      <c r="AS41" s="350">
        <f>SUM(AS42:AS42)</f>
        <v>126437.07</v>
      </c>
      <c r="AT41" s="425"/>
      <c r="AU41" s="350">
        <f>SUM(AU42:AU42)</f>
        <v>0</v>
      </c>
      <c r="AV41" s="425"/>
      <c r="AW41" s="350">
        <f>SUM(AW42:AW42)</f>
        <v>126437.07</v>
      </c>
      <c r="AX41" s="425"/>
      <c r="AY41" s="350">
        <f>SUM(AY42:AY42)</f>
        <v>0</v>
      </c>
      <c r="AZ41" s="425"/>
      <c r="BA41" s="350">
        <f>SUM(BA42:BA42)</f>
        <v>189655.60500000001</v>
      </c>
      <c r="BB41" s="425"/>
      <c r="BC41" s="350">
        <f>SUM(BC42:BC42)</f>
        <v>0</v>
      </c>
      <c r="BD41" s="425"/>
      <c r="BE41" s="350">
        <f>SUM(BE42:BE42)</f>
        <v>126437.07</v>
      </c>
      <c r="BF41" s="425"/>
      <c r="BG41" s="350">
        <f>SUM(BG42:BG42)</f>
        <v>126437.07</v>
      </c>
      <c r="BH41" s="425"/>
      <c r="BI41" s="350">
        <f>SUM(BI42:BI42)</f>
        <v>0</v>
      </c>
      <c r="BJ41" s="425"/>
      <c r="BK41" s="350">
        <f>SUM(BK42:BK42)</f>
        <v>126437.07</v>
      </c>
      <c r="BL41" s="388"/>
      <c r="BM41" s="350">
        <f>SUM(BM42:BM42)</f>
        <v>0</v>
      </c>
      <c r="BN41" s="425"/>
      <c r="BO41" s="350">
        <f>SUM(BO42:BO42)</f>
        <v>0</v>
      </c>
      <c r="BP41" s="425"/>
      <c r="BQ41" s="350">
        <f>SUM(BQ42:BQ42)</f>
        <v>0</v>
      </c>
      <c r="BR41" s="388"/>
      <c r="BS41" s="389">
        <f>SUM(BS42:BS42)</f>
        <v>126437.07</v>
      </c>
      <c r="BT41" s="379">
        <f t="shared" si="4"/>
        <v>0.08</v>
      </c>
      <c r="BU41" s="353"/>
      <c r="BV41" s="349">
        <f>SUM(BV42:BV42)</f>
        <v>1327589.2350000001</v>
      </c>
      <c r="BW41" s="351">
        <f t="shared" si="5"/>
        <v>0.84000000000000008</v>
      </c>
      <c r="BX41" s="353"/>
      <c r="BY41" s="349">
        <f>SUM(BY42:BY42)</f>
        <v>252874.14</v>
      </c>
      <c r="CB41" s="355"/>
    </row>
    <row r="42" spans="2:80" s="430" customFormat="1" ht="150" outlineLevel="3" x14ac:dyDescent="0.2">
      <c r="B42" s="588"/>
      <c r="C42" s="589"/>
      <c r="D42" s="590" t="s">
        <v>130</v>
      </c>
      <c r="E42" s="591" t="s">
        <v>131</v>
      </c>
      <c r="F42" s="592">
        <v>12.5</v>
      </c>
      <c r="G42" s="593">
        <v>126437.07</v>
      </c>
      <c r="H42" s="594">
        <f>F42*G42</f>
        <v>1580463.375</v>
      </c>
      <c r="I42" s="591"/>
      <c r="J42" s="592"/>
      <c r="K42" s="593"/>
      <c r="L42" s="594"/>
      <c r="M42" s="591" t="s">
        <v>131</v>
      </c>
      <c r="N42" s="592">
        <v>12.5</v>
      </c>
      <c r="O42" s="593">
        <v>126437.07</v>
      </c>
      <c r="P42" s="594">
        <f>N42*O42</f>
        <v>1580463.375</v>
      </c>
      <c r="Q42" s="595">
        <f>+T42+V42+X42+Z42+AB42+AD42+AF42+AH42+AJ42+AL42+AN42+AP42+AR42+AT42+AV42+AZ42+BB42+BD42+BF42+BH42+BJ42+BL42+BN42+BP42</f>
        <v>9.5</v>
      </c>
      <c r="R42" s="594">
        <f>$G42*Q42</f>
        <v>1201152.165</v>
      </c>
      <c r="S42" s="596">
        <f t="shared" si="3"/>
        <v>0.76</v>
      </c>
      <c r="T42" s="338">
        <v>0</v>
      </c>
      <c r="U42" s="435">
        <f>$G42*T42</f>
        <v>0</v>
      </c>
      <c r="V42" s="336">
        <v>0</v>
      </c>
      <c r="W42" s="435">
        <f>$G42*V42</f>
        <v>0</v>
      </c>
      <c r="X42" s="336">
        <v>0</v>
      </c>
      <c r="Y42" s="435">
        <f>$G42*X42</f>
        <v>0</v>
      </c>
      <c r="Z42" s="336">
        <v>0</v>
      </c>
      <c r="AA42" s="435">
        <f>$G42*Z42</f>
        <v>0</v>
      </c>
      <c r="AB42" s="336">
        <v>0</v>
      </c>
      <c r="AC42" s="435">
        <f>$G42*AB42</f>
        <v>0</v>
      </c>
      <c r="AD42" s="438"/>
      <c r="AE42" s="435">
        <f>$G42*AD42</f>
        <v>0</v>
      </c>
      <c r="AF42" s="336">
        <v>1</v>
      </c>
      <c r="AG42" s="435">
        <f>$G42*AF42</f>
        <v>126437.07</v>
      </c>
      <c r="AH42" s="336"/>
      <c r="AI42" s="435">
        <f>$G42*AH42</f>
        <v>0</v>
      </c>
      <c r="AJ42" s="336">
        <v>1</v>
      </c>
      <c r="AK42" s="435">
        <f>$G42*AJ42</f>
        <v>126437.07</v>
      </c>
      <c r="AL42" s="336"/>
      <c r="AM42" s="435">
        <f>$G42*AL42</f>
        <v>0</v>
      </c>
      <c r="AN42" s="336">
        <v>1</v>
      </c>
      <c r="AO42" s="436">
        <f>$G42*AN42</f>
        <v>126437.07</v>
      </c>
      <c r="AP42" s="439"/>
      <c r="AQ42" s="440">
        <f>$G42*AP42</f>
        <v>0</v>
      </c>
      <c r="AR42" s="439">
        <v>1</v>
      </c>
      <c r="AS42" s="440">
        <f>$G42*AR42</f>
        <v>126437.07</v>
      </c>
      <c r="AT42" s="439"/>
      <c r="AU42" s="440">
        <f>$G42*AT42</f>
        <v>0</v>
      </c>
      <c r="AV42" s="439">
        <v>1</v>
      </c>
      <c r="AW42" s="440">
        <f>$G42*AV42</f>
        <v>126437.07</v>
      </c>
      <c r="AX42" s="439"/>
      <c r="AY42" s="440">
        <f>$G42*AX42</f>
        <v>0</v>
      </c>
      <c r="AZ42" s="439">
        <v>1.5</v>
      </c>
      <c r="BA42" s="440">
        <f>$G42*AZ42</f>
        <v>189655.60500000001</v>
      </c>
      <c r="BB42" s="439"/>
      <c r="BC42" s="440">
        <f>$G42*BB42</f>
        <v>0</v>
      </c>
      <c r="BD42" s="439">
        <v>1</v>
      </c>
      <c r="BE42" s="440">
        <f>$G42*BD42</f>
        <v>126437.07</v>
      </c>
      <c r="BF42" s="439">
        <v>1</v>
      </c>
      <c r="BG42" s="440">
        <f>$G42*BF42</f>
        <v>126437.07</v>
      </c>
      <c r="BH42" s="439"/>
      <c r="BI42" s="440">
        <f>$G42*BH42</f>
        <v>0</v>
      </c>
      <c r="BJ42" s="439">
        <v>1</v>
      </c>
      <c r="BK42" s="440">
        <f>$G42*BJ42</f>
        <v>126437.07</v>
      </c>
      <c r="BL42" s="390"/>
      <c r="BM42" s="440">
        <f>$G42*BL42</f>
        <v>0</v>
      </c>
      <c r="BN42" s="439"/>
      <c r="BO42" s="440">
        <f>$G42*BN42</f>
        <v>0</v>
      </c>
      <c r="BP42" s="439"/>
      <c r="BQ42" s="440">
        <f>$G42*BP42</f>
        <v>0</v>
      </c>
      <c r="BR42" s="617">
        <v>1</v>
      </c>
      <c r="BS42" s="602">
        <f>$G42*BR42</f>
        <v>126437.07</v>
      </c>
      <c r="BT42" s="603">
        <f t="shared" si="4"/>
        <v>0.08</v>
      </c>
      <c r="BU42" s="595">
        <f>Q42+BR42</f>
        <v>10.5</v>
      </c>
      <c r="BV42" s="594">
        <f>$G42*BU42</f>
        <v>1327589.2350000001</v>
      </c>
      <c r="BW42" s="596">
        <f t="shared" si="5"/>
        <v>0.84000000000000008</v>
      </c>
      <c r="BX42" s="595">
        <f>F42-BU42</f>
        <v>2</v>
      </c>
      <c r="BY42" s="594">
        <f>$G42*BX42</f>
        <v>252874.14</v>
      </c>
    </row>
    <row r="43" spans="2:80" s="354" customFormat="1" ht="15" customHeight="1" outlineLevel="2" x14ac:dyDescent="0.25">
      <c r="B43" s="1137" t="s">
        <v>149</v>
      </c>
      <c r="C43" s="1138"/>
      <c r="D43" s="345" t="s">
        <v>150</v>
      </c>
      <c r="E43" s="346"/>
      <c r="F43" s="347"/>
      <c r="G43" s="348"/>
      <c r="H43" s="349">
        <f>SUM(H44:H57)</f>
        <v>6392381.3899000008</v>
      </c>
      <c r="I43" s="346"/>
      <c r="J43" s="347"/>
      <c r="K43" s="348"/>
      <c r="L43" s="349">
        <f>SUM(L44:L57)</f>
        <v>0</v>
      </c>
      <c r="M43" s="346"/>
      <c r="N43" s="347"/>
      <c r="O43" s="348"/>
      <c r="P43" s="349">
        <f>SUM(P44:P57)</f>
        <v>6392381.3899000008</v>
      </c>
      <c r="Q43" s="350"/>
      <c r="R43" s="349" t="e">
        <f>SUM(R44:R57)</f>
        <v>#REF!</v>
      </c>
      <c r="S43" s="351" t="e">
        <f t="shared" si="3"/>
        <v>#REF!</v>
      </c>
      <c r="T43" s="352"/>
      <c r="U43" s="349">
        <f>SUM(U44:U57)</f>
        <v>0</v>
      </c>
      <c r="V43" s="353"/>
      <c r="W43" s="349">
        <f>SUM(W44:W50)</f>
        <v>0</v>
      </c>
      <c r="X43" s="353"/>
      <c r="Y43" s="349">
        <f>SUM(Y44:Y50)</f>
        <v>0</v>
      </c>
      <c r="Z43" s="353"/>
      <c r="AA43" s="349">
        <f>SUM(AA44:AA50)</f>
        <v>336428.80440000002</v>
      </c>
      <c r="AB43" s="353"/>
      <c r="AC43" s="349" t="e">
        <f>SUM(AC44:AC57)</f>
        <v>#REF!</v>
      </c>
      <c r="AD43" s="352"/>
      <c r="AE43" s="349">
        <f>SUM(AE44:AE57)</f>
        <v>0</v>
      </c>
      <c r="AF43" s="353"/>
      <c r="AG43" s="349">
        <f>SUM(AG44:AG57)</f>
        <v>187657.90628518519</v>
      </c>
      <c r="AH43" s="353"/>
      <c r="AI43" s="349">
        <f>SUM(AI44:AI57)</f>
        <v>224285.86960000001</v>
      </c>
      <c r="AJ43" s="353"/>
      <c r="AK43" s="349">
        <f>SUM(AK44:AK57)</f>
        <v>559939.00297536235</v>
      </c>
      <c r="AL43" s="353"/>
      <c r="AM43" s="349">
        <f>SUM(AM44:AM57)</f>
        <v>0</v>
      </c>
      <c r="AN43" s="353"/>
      <c r="AO43" s="350">
        <f>SUM(AO44:AO57)</f>
        <v>321946.28954500007</v>
      </c>
      <c r="AP43" s="425"/>
      <c r="AQ43" s="350">
        <f>SUM(AQ44:AQ57)</f>
        <v>151765.11494388888</v>
      </c>
      <c r="AR43" s="425"/>
      <c r="AS43" s="350">
        <f>SUM(AS44:AS57)</f>
        <v>405181.56719013117</v>
      </c>
      <c r="AT43" s="425"/>
      <c r="AU43" s="350">
        <f>SUM(AU44:AU57)</f>
        <v>202234.41676397517</v>
      </c>
      <c r="AV43" s="425"/>
      <c r="AW43" s="350">
        <f>SUM(AW44:AW57)</f>
        <v>551704.97600000002</v>
      </c>
      <c r="AX43" s="425"/>
      <c r="AY43" s="350">
        <f>SUM(AY44:AY57)</f>
        <v>341100.91707692301</v>
      </c>
      <c r="AZ43" s="425"/>
      <c r="BA43" s="350">
        <f>SUM(BA44:BA57)</f>
        <v>240679.32334615386</v>
      </c>
      <c r="BB43" s="425"/>
      <c r="BC43" s="350">
        <f>SUM(BC44:BC57)</f>
        <v>135393.66457692307</v>
      </c>
      <c r="BD43" s="425"/>
      <c r="BE43" s="350">
        <f>SUM(BE44:BE57)</f>
        <v>0</v>
      </c>
      <c r="BF43" s="425"/>
      <c r="BG43" s="350">
        <f>SUM(BG44:BG57)</f>
        <v>676750.17949999997</v>
      </c>
      <c r="BH43" s="425"/>
      <c r="BI43" s="350">
        <f>SUM(BI44:BI57)</f>
        <v>202524.47261538461</v>
      </c>
      <c r="BJ43" s="425"/>
      <c r="BK43" s="350">
        <f>SUM(BK44:BK57)</f>
        <v>253155.59076923077</v>
      </c>
      <c r="BL43" s="388"/>
      <c r="BM43" s="350">
        <f>SUM(BM44:BM57)</f>
        <v>251010.3131153846</v>
      </c>
      <c r="BN43" s="425"/>
      <c r="BO43" s="350">
        <f>SUM(BO44:BO57)</f>
        <v>0</v>
      </c>
      <c r="BP43" s="425"/>
      <c r="BQ43" s="350">
        <f>SUM(BQ44:BQ57)</f>
        <v>0</v>
      </c>
      <c r="BR43" s="388"/>
      <c r="BS43" s="389">
        <f>SUM(BS44:BS57)</f>
        <v>355106.48871739127</v>
      </c>
      <c r="BT43" s="379">
        <f t="shared" si="4"/>
        <v>5.5551517823774023E-2</v>
      </c>
      <c r="BU43" s="353"/>
      <c r="BV43" s="349" t="e">
        <f>SUM(BV44:BV57)</f>
        <v>#REF!</v>
      </c>
      <c r="BW43" s="351" t="e">
        <f t="shared" si="5"/>
        <v>#REF!</v>
      </c>
      <c r="BX43" s="353"/>
      <c r="BY43" s="349" t="e">
        <f>SUM(BY44:BY57)</f>
        <v>#REF!</v>
      </c>
      <c r="CB43" s="355"/>
    </row>
    <row r="44" spans="2:80" s="430" customFormat="1" ht="90.75" customHeight="1" outlineLevel="3" x14ac:dyDescent="0.2">
      <c r="B44" s="431"/>
      <c r="C44" s="444"/>
      <c r="D44" s="433" t="s">
        <v>151</v>
      </c>
      <c r="E44" s="333" t="s">
        <v>79</v>
      </c>
      <c r="F44" s="334">
        <v>27</v>
      </c>
      <c r="G44" s="434">
        <v>28035.733700000001</v>
      </c>
      <c r="H44" s="435">
        <f t="shared" ref="H44:H57" si="6">F44*G44</f>
        <v>756964.80989999999</v>
      </c>
      <c r="I44" s="333"/>
      <c r="J44" s="334"/>
      <c r="K44" s="434"/>
      <c r="L44" s="435"/>
      <c r="M44" s="333" t="s">
        <v>79</v>
      </c>
      <c r="N44" s="334">
        <v>27</v>
      </c>
      <c r="O44" s="434">
        <v>28035.733700000001</v>
      </c>
      <c r="P44" s="435">
        <f t="shared" ref="P44:P57" si="7">N44*O44</f>
        <v>756964.80989999999</v>
      </c>
      <c r="Q44" s="336">
        <f>+T44+V44+X44+Z44+AB44+AD44+AF44+AH44+AJ44+AL44+AN44+AP44+AR44+AT44+AV44+AX44+AZ44+BB44+BD44+BF44+BH44+BJ44+BL44</f>
        <v>27</v>
      </c>
      <c r="R44" s="435">
        <f>$G44*Q44</f>
        <v>756964.80989999999</v>
      </c>
      <c r="S44" s="437">
        <f t="shared" si="3"/>
        <v>1</v>
      </c>
      <c r="T44" s="338"/>
      <c r="U44" s="435">
        <f>$G44*T44</f>
        <v>0</v>
      </c>
      <c r="V44" s="336"/>
      <c r="W44" s="435">
        <f>$G44*V44</f>
        <v>0</v>
      </c>
      <c r="X44" s="336"/>
      <c r="Y44" s="435">
        <f>$G44*X44</f>
        <v>0</v>
      </c>
      <c r="Z44" s="336">
        <v>12</v>
      </c>
      <c r="AA44" s="435">
        <f>$G44*Z44</f>
        <v>336428.80440000002</v>
      </c>
      <c r="AB44" s="336"/>
      <c r="AC44" s="435">
        <f>$G44*AB44</f>
        <v>0</v>
      </c>
      <c r="AD44" s="438"/>
      <c r="AE44" s="435">
        <f>$G44*AD44</f>
        <v>0</v>
      </c>
      <c r="AF44" s="336">
        <v>3</v>
      </c>
      <c r="AG44" s="435">
        <f>$G44*AF44</f>
        <v>84107.201100000006</v>
      </c>
      <c r="AH44" s="336">
        <v>8</v>
      </c>
      <c r="AI44" s="435">
        <f>$G44*AH44</f>
        <v>224285.86960000001</v>
      </c>
      <c r="AJ44" s="336">
        <v>1</v>
      </c>
      <c r="AK44" s="435">
        <f>$G44*AJ44</f>
        <v>28035.733700000001</v>
      </c>
      <c r="AL44" s="336"/>
      <c r="AM44" s="435">
        <f>$G44*AL44</f>
        <v>0</v>
      </c>
      <c r="AN44" s="336">
        <v>2.85</v>
      </c>
      <c r="AO44" s="436">
        <f t="shared" ref="AO44:AO57" si="8">$G44*AN44</f>
        <v>79901.841045000008</v>
      </c>
      <c r="AP44" s="439">
        <v>0.15</v>
      </c>
      <c r="AQ44" s="440">
        <f t="shared" ref="AQ44:AQ57" si="9">$G44*AP44</f>
        <v>4205.3600550000001</v>
      </c>
      <c r="AR44" s="439"/>
      <c r="AS44" s="440">
        <f t="shared" ref="AS44:AS57" si="10">$G44*AR44</f>
        <v>0</v>
      </c>
      <c r="AT44" s="439"/>
      <c r="AU44" s="440">
        <f t="shared" ref="AU44:AU57" si="11">$G44*AT44</f>
        <v>0</v>
      </c>
      <c r="AV44" s="439"/>
      <c r="AW44" s="440">
        <f t="shared" ref="AW44:AW57" si="12">$G44*AV44</f>
        <v>0</v>
      </c>
      <c r="AX44" s="439"/>
      <c r="AY44" s="440">
        <f t="shared" ref="AY44:AY57" si="13">$G44*AX44</f>
        <v>0</v>
      </c>
      <c r="AZ44" s="439"/>
      <c r="BA44" s="440">
        <f t="shared" ref="BA44:BA57" si="14">$G44*AZ44</f>
        <v>0</v>
      </c>
      <c r="BB44" s="439"/>
      <c r="BC44" s="440">
        <f t="shared" ref="BC44:BC57" si="15">$G44*BB44</f>
        <v>0</v>
      </c>
      <c r="BD44" s="439"/>
      <c r="BE44" s="440">
        <f t="shared" ref="BE44:BE57" si="16">$G44*BD44</f>
        <v>0</v>
      </c>
      <c r="BF44" s="439"/>
      <c r="BG44" s="440">
        <f t="shared" ref="BG44:BG57" si="17">$G44*BF44</f>
        <v>0</v>
      </c>
      <c r="BH44" s="439"/>
      <c r="BI44" s="440">
        <f t="shared" ref="BI44:BI57" si="18">$G44*BH44</f>
        <v>0</v>
      </c>
      <c r="BJ44" s="439"/>
      <c r="BK44" s="440">
        <f t="shared" ref="BK44:BK57" si="19">$G44*BJ44</f>
        <v>0</v>
      </c>
      <c r="BL44" s="390"/>
      <c r="BM44" s="440">
        <f t="shared" ref="BM44:BM57" si="20">$G44*BL44</f>
        <v>0</v>
      </c>
      <c r="BN44" s="439"/>
      <c r="BO44" s="440">
        <f t="shared" ref="BO44:BO57" si="21">$G44*BN44</f>
        <v>0</v>
      </c>
      <c r="BP44" s="439"/>
      <c r="BQ44" s="440">
        <f t="shared" ref="BQ44:BQ57" si="22">$G44*BP44</f>
        <v>0</v>
      </c>
      <c r="BR44" s="390"/>
      <c r="BS44" s="441">
        <f t="shared" ref="BS44:BS57" si="23">$G44*BR44</f>
        <v>0</v>
      </c>
      <c r="BT44" s="442">
        <f t="shared" si="4"/>
        <v>0</v>
      </c>
      <c r="BU44" s="336">
        <f t="shared" ref="BU44:BU57" si="24">Q44+BR44</f>
        <v>27</v>
      </c>
      <c r="BV44" s="435">
        <f t="shared" ref="BV44:BV57" si="25">$G44*BU44</f>
        <v>756964.80989999999</v>
      </c>
      <c r="BW44" s="437">
        <f t="shared" si="5"/>
        <v>1</v>
      </c>
      <c r="BX44" s="336">
        <f t="shared" ref="BX44:BX57" si="26">F44-BU44</f>
        <v>0</v>
      </c>
      <c r="BY44" s="435">
        <f t="shared" ref="BY44:BY57" si="27">$G44*BX44</f>
        <v>0</v>
      </c>
    </row>
    <row r="45" spans="2:80" s="430" customFormat="1" ht="90.75" customHeight="1" outlineLevel="3" x14ac:dyDescent="0.2">
      <c r="B45" s="431"/>
      <c r="C45" s="444"/>
      <c r="D45" s="433" t="s">
        <v>152</v>
      </c>
      <c r="E45" s="333" t="s">
        <v>79</v>
      </c>
      <c r="F45" s="334">
        <v>27</v>
      </c>
      <c r="G45" s="434">
        <v>25887.676296296297</v>
      </c>
      <c r="H45" s="435">
        <f t="shared" si="6"/>
        <v>698967.26</v>
      </c>
      <c r="I45" s="333"/>
      <c r="J45" s="334"/>
      <c r="K45" s="434"/>
      <c r="L45" s="435"/>
      <c r="M45" s="333" t="s">
        <v>79</v>
      </c>
      <c r="N45" s="334">
        <v>27</v>
      </c>
      <c r="O45" s="434">
        <v>25887.676296296297</v>
      </c>
      <c r="P45" s="435">
        <f t="shared" si="7"/>
        <v>698967.26</v>
      </c>
      <c r="Q45" s="336">
        <f>+T45+V45+X45+Z45+AB45+AD45+AF45+AH45+AJ45+AL45+AN45+AP45+AR45+AT45+AV45+AX45+AZ45+BB45+BD45+BF45+BH45+BJ45+BL45</f>
        <v>27</v>
      </c>
      <c r="R45" s="435">
        <f t="shared" ref="R45:R57" si="28">$G45*Q45</f>
        <v>698967.26</v>
      </c>
      <c r="S45" s="437">
        <f t="shared" si="3"/>
        <v>1</v>
      </c>
      <c r="T45" s="338"/>
      <c r="U45" s="435">
        <f t="shared" ref="U45:U57" si="29">$G45*T45</f>
        <v>0</v>
      </c>
      <c r="V45" s="336"/>
      <c r="W45" s="435">
        <f t="shared" ref="W45:Y48" si="30">$G45*V45</f>
        <v>0</v>
      </c>
      <c r="X45" s="336"/>
      <c r="Y45" s="435">
        <f t="shared" si="30"/>
        <v>0</v>
      </c>
      <c r="Z45" s="336"/>
      <c r="AA45" s="435">
        <f>$G45*Z45</f>
        <v>0</v>
      </c>
      <c r="AB45" s="336">
        <v>8</v>
      </c>
      <c r="AC45" s="435">
        <f>$G45*AB45</f>
        <v>207101.41037037037</v>
      </c>
      <c r="AD45" s="438"/>
      <c r="AE45" s="435">
        <f t="shared" ref="AE45:AE57" si="31">$G45*AD45</f>
        <v>0</v>
      </c>
      <c r="AF45" s="336">
        <v>4</v>
      </c>
      <c r="AG45" s="435">
        <f t="shared" ref="AG45:AG57" si="32">$G45*AF45</f>
        <v>103550.70518518519</v>
      </c>
      <c r="AH45" s="336"/>
      <c r="AI45" s="435">
        <f t="shared" ref="AI45:AI57" si="33">$G45*AH45</f>
        <v>0</v>
      </c>
      <c r="AJ45" s="336">
        <v>9</v>
      </c>
      <c r="AK45" s="435">
        <f t="shared" ref="AK45:AK57" si="34">$G45*AJ45</f>
        <v>232989.08666666667</v>
      </c>
      <c r="AL45" s="336"/>
      <c r="AM45" s="435">
        <f t="shared" ref="AM45:AM57" si="35">$G45*AL45</f>
        <v>0</v>
      </c>
      <c r="AN45" s="336"/>
      <c r="AO45" s="436">
        <f t="shared" si="8"/>
        <v>0</v>
      </c>
      <c r="AP45" s="439">
        <v>5.7</v>
      </c>
      <c r="AQ45" s="440">
        <f t="shared" si="9"/>
        <v>147559.75488888889</v>
      </c>
      <c r="AR45" s="439">
        <v>0.30000000000000071</v>
      </c>
      <c r="AS45" s="440">
        <f t="shared" si="10"/>
        <v>7766.3028888889075</v>
      </c>
      <c r="AT45" s="439"/>
      <c r="AU45" s="440">
        <f t="shared" si="11"/>
        <v>0</v>
      </c>
      <c r="AV45" s="439"/>
      <c r="AW45" s="440">
        <f t="shared" si="12"/>
        <v>0</v>
      </c>
      <c r="AX45" s="439"/>
      <c r="AY45" s="440">
        <f t="shared" si="13"/>
        <v>0</v>
      </c>
      <c r="AZ45" s="439"/>
      <c r="BA45" s="440">
        <f t="shared" si="14"/>
        <v>0</v>
      </c>
      <c r="BB45" s="439"/>
      <c r="BC45" s="440">
        <f t="shared" si="15"/>
        <v>0</v>
      </c>
      <c r="BD45" s="439"/>
      <c r="BE45" s="440">
        <f t="shared" si="16"/>
        <v>0</v>
      </c>
      <c r="BF45" s="439"/>
      <c r="BG45" s="440">
        <f t="shared" si="17"/>
        <v>0</v>
      </c>
      <c r="BH45" s="439"/>
      <c r="BI45" s="440">
        <f t="shared" si="18"/>
        <v>0</v>
      </c>
      <c r="BJ45" s="439"/>
      <c r="BK45" s="440">
        <f t="shared" si="19"/>
        <v>0</v>
      </c>
      <c r="BL45" s="390"/>
      <c r="BM45" s="440">
        <f t="shared" si="20"/>
        <v>0</v>
      </c>
      <c r="BN45" s="439"/>
      <c r="BO45" s="440">
        <f t="shared" si="21"/>
        <v>0</v>
      </c>
      <c r="BP45" s="439"/>
      <c r="BQ45" s="440">
        <f t="shared" si="22"/>
        <v>0</v>
      </c>
      <c r="BR45" s="390"/>
      <c r="BS45" s="441">
        <f t="shared" si="23"/>
        <v>0</v>
      </c>
      <c r="BT45" s="442">
        <f t="shared" si="4"/>
        <v>0</v>
      </c>
      <c r="BU45" s="336">
        <f t="shared" si="24"/>
        <v>27</v>
      </c>
      <c r="BV45" s="435">
        <f t="shared" si="25"/>
        <v>698967.26</v>
      </c>
      <c r="BW45" s="437">
        <f t="shared" si="5"/>
        <v>1</v>
      </c>
      <c r="BX45" s="336">
        <f t="shared" si="26"/>
        <v>0</v>
      </c>
      <c r="BY45" s="435">
        <f t="shared" si="27"/>
        <v>0</v>
      </c>
    </row>
    <row r="46" spans="2:80" s="430" customFormat="1" ht="90.75" customHeight="1" outlineLevel="3" x14ac:dyDescent="0.2">
      <c r="B46" s="588"/>
      <c r="C46" s="589"/>
      <c r="D46" s="590" t="s">
        <v>153</v>
      </c>
      <c r="E46" s="591" t="s">
        <v>79</v>
      </c>
      <c r="F46" s="592">
        <v>23</v>
      </c>
      <c r="G46" s="593">
        <v>33212.686956521742</v>
      </c>
      <c r="H46" s="594">
        <f t="shared" si="6"/>
        <v>763891.8</v>
      </c>
      <c r="I46" s="591"/>
      <c r="J46" s="592"/>
      <c r="K46" s="593"/>
      <c r="L46" s="594"/>
      <c r="M46" s="591" t="s">
        <v>79</v>
      </c>
      <c r="N46" s="592">
        <v>23</v>
      </c>
      <c r="O46" s="593">
        <v>33212.686956521742</v>
      </c>
      <c r="P46" s="594">
        <f t="shared" si="7"/>
        <v>763891.8</v>
      </c>
      <c r="Q46" s="595">
        <f>+T46+V46+X46+Z46+AB46+AD46+AF46+AH46+AJ46+AL46+AN46+AP46+AR46+AT46+AV46+AX46+AZ46+BB46+BD46+BF46+BH46+BJ46+BL46</f>
        <v>19</v>
      </c>
      <c r="R46" s="594">
        <f t="shared" si="28"/>
        <v>631041.05217391311</v>
      </c>
      <c r="S46" s="596">
        <f t="shared" si="3"/>
        <v>0.82608695652173914</v>
      </c>
      <c r="T46" s="597"/>
      <c r="U46" s="594">
        <f t="shared" si="29"/>
        <v>0</v>
      </c>
      <c r="V46" s="595"/>
      <c r="W46" s="594">
        <f t="shared" si="30"/>
        <v>0</v>
      </c>
      <c r="X46" s="595"/>
      <c r="Y46" s="594">
        <f t="shared" si="30"/>
        <v>0</v>
      </c>
      <c r="Z46" s="595"/>
      <c r="AA46" s="594">
        <f>$G46*Z46</f>
        <v>0</v>
      </c>
      <c r="AB46" s="595"/>
      <c r="AC46" s="594">
        <f>$G46*AB46</f>
        <v>0</v>
      </c>
      <c r="AD46" s="656"/>
      <c r="AE46" s="594">
        <f t="shared" si="31"/>
        <v>0</v>
      </c>
      <c r="AF46" s="595"/>
      <c r="AG46" s="594">
        <f t="shared" si="32"/>
        <v>0</v>
      </c>
      <c r="AH46" s="595"/>
      <c r="AI46" s="594">
        <f t="shared" si="33"/>
        <v>0</v>
      </c>
      <c r="AJ46" s="595">
        <v>9</v>
      </c>
      <c r="AK46" s="594">
        <f t="shared" si="34"/>
        <v>298914.1826086957</v>
      </c>
      <c r="AL46" s="595"/>
      <c r="AM46" s="594">
        <f t="shared" si="35"/>
        <v>0</v>
      </c>
      <c r="AN46" s="595"/>
      <c r="AO46" s="599">
        <f t="shared" si="8"/>
        <v>0</v>
      </c>
      <c r="AP46" s="600"/>
      <c r="AQ46" s="601">
        <f t="shared" si="9"/>
        <v>0</v>
      </c>
      <c r="AR46" s="600">
        <v>9.5</v>
      </c>
      <c r="AS46" s="601">
        <f t="shared" si="10"/>
        <v>315520.52608695655</v>
      </c>
      <c r="AT46" s="600">
        <v>0.5</v>
      </c>
      <c r="AU46" s="601">
        <f t="shared" si="11"/>
        <v>16606.343478260871</v>
      </c>
      <c r="AV46" s="600"/>
      <c r="AW46" s="601">
        <f t="shared" si="12"/>
        <v>0</v>
      </c>
      <c r="AX46" s="600"/>
      <c r="AY46" s="601">
        <f t="shared" si="13"/>
        <v>0</v>
      </c>
      <c r="AZ46" s="600"/>
      <c r="BA46" s="601">
        <f t="shared" si="14"/>
        <v>0</v>
      </c>
      <c r="BB46" s="600"/>
      <c r="BC46" s="601">
        <f t="shared" si="15"/>
        <v>0</v>
      </c>
      <c r="BD46" s="600"/>
      <c r="BE46" s="601">
        <f t="shared" si="16"/>
        <v>0</v>
      </c>
      <c r="BF46" s="600"/>
      <c r="BG46" s="601">
        <f t="shared" si="17"/>
        <v>0</v>
      </c>
      <c r="BH46" s="600"/>
      <c r="BI46" s="601">
        <f t="shared" si="18"/>
        <v>0</v>
      </c>
      <c r="BJ46" s="600"/>
      <c r="BK46" s="601">
        <f t="shared" si="19"/>
        <v>0</v>
      </c>
      <c r="BL46" s="647"/>
      <c r="BM46" s="601">
        <f t="shared" si="20"/>
        <v>0</v>
      </c>
      <c r="BN46" s="600"/>
      <c r="BO46" s="601">
        <f t="shared" si="21"/>
        <v>0</v>
      </c>
      <c r="BP46" s="600"/>
      <c r="BQ46" s="601">
        <f t="shared" si="22"/>
        <v>0</v>
      </c>
      <c r="BR46" s="617">
        <v>1.9</v>
      </c>
      <c r="BS46" s="602">
        <f t="shared" si="23"/>
        <v>63104.105217391305</v>
      </c>
      <c r="BT46" s="603">
        <f t="shared" si="4"/>
        <v>8.2608695652173908E-2</v>
      </c>
      <c r="BU46" s="595">
        <f t="shared" si="24"/>
        <v>20.9</v>
      </c>
      <c r="BV46" s="594">
        <f t="shared" si="25"/>
        <v>694145.15739130438</v>
      </c>
      <c r="BW46" s="596">
        <f t="shared" si="5"/>
        <v>0.90869565217391302</v>
      </c>
      <c r="BX46" s="595">
        <f t="shared" si="26"/>
        <v>2.1000000000000014</v>
      </c>
      <c r="BY46" s="594">
        <f t="shared" si="27"/>
        <v>69746.642608695707</v>
      </c>
    </row>
    <row r="47" spans="2:80" s="430" customFormat="1" ht="90.75" customHeight="1" outlineLevel="3" x14ac:dyDescent="0.2">
      <c r="B47" s="431"/>
      <c r="C47" s="444"/>
      <c r="D47" s="433" t="s">
        <v>154</v>
      </c>
      <c r="E47" s="333" t="s">
        <v>79</v>
      </c>
      <c r="F47" s="334">
        <v>14</v>
      </c>
      <c r="G47" s="434">
        <v>36397.661428571431</v>
      </c>
      <c r="H47" s="435">
        <f t="shared" si="6"/>
        <v>509567.26</v>
      </c>
      <c r="I47" s="333"/>
      <c r="J47" s="334"/>
      <c r="K47" s="434"/>
      <c r="L47" s="435"/>
      <c r="M47" s="333" t="s">
        <v>79</v>
      </c>
      <c r="N47" s="334">
        <v>14</v>
      </c>
      <c r="O47" s="434">
        <v>36397.661428571431</v>
      </c>
      <c r="P47" s="435">
        <f t="shared" si="7"/>
        <v>509567.26</v>
      </c>
      <c r="Q47" s="336">
        <f>+T47+V47+X47+Z47+AB47+AD47+AF47+AH47+AJ47+AL47+AN47+AP47+AR47+AT47+AV47+AX47+AZ47+BB47+BD47+BF47+BH47+BJ47+BL47</f>
        <v>14</v>
      </c>
      <c r="R47" s="435">
        <f t="shared" si="28"/>
        <v>509567.26</v>
      </c>
      <c r="S47" s="437">
        <f t="shared" si="3"/>
        <v>1</v>
      </c>
      <c r="T47" s="338"/>
      <c r="U47" s="435">
        <f t="shared" si="29"/>
        <v>0</v>
      </c>
      <c r="V47" s="336"/>
      <c r="W47" s="435">
        <f t="shared" si="30"/>
        <v>0</v>
      </c>
      <c r="X47" s="336"/>
      <c r="Y47" s="435">
        <f t="shared" si="30"/>
        <v>0</v>
      </c>
      <c r="Z47" s="336"/>
      <c r="AA47" s="435">
        <f>$G47*Z47</f>
        <v>0</v>
      </c>
      <c r="AB47" s="336"/>
      <c r="AC47" s="435">
        <f>$G47*AB47</f>
        <v>0</v>
      </c>
      <c r="AD47" s="438"/>
      <c r="AE47" s="435">
        <f t="shared" si="31"/>
        <v>0</v>
      </c>
      <c r="AF47" s="336"/>
      <c r="AG47" s="435">
        <f t="shared" si="32"/>
        <v>0</v>
      </c>
      <c r="AH47" s="336"/>
      <c r="AI47" s="435">
        <f t="shared" si="33"/>
        <v>0</v>
      </c>
      <c r="AJ47" s="336"/>
      <c r="AK47" s="435">
        <f t="shared" si="34"/>
        <v>0</v>
      </c>
      <c r="AL47" s="336"/>
      <c r="AM47" s="435">
        <f t="shared" si="35"/>
        <v>0</v>
      </c>
      <c r="AN47" s="336">
        <v>6.65</v>
      </c>
      <c r="AO47" s="436">
        <f t="shared" si="8"/>
        <v>242044.44850000003</v>
      </c>
      <c r="AP47" s="439"/>
      <c r="AQ47" s="440">
        <f t="shared" si="9"/>
        <v>0</v>
      </c>
      <c r="AR47" s="439">
        <v>2.25</v>
      </c>
      <c r="AS47" s="440">
        <f t="shared" si="10"/>
        <v>81894.738214285724</v>
      </c>
      <c r="AT47" s="439">
        <v>5.0999999999999996</v>
      </c>
      <c r="AU47" s="440">
        <f t="shared" si="11"/>
        <v>185628.07328571429</v>
      </c>
      <c r="AV47" s="439"/>
      <c r="AW47" s="440">
        <f t="shared" si="12"/>
        <v>0</v>
      </c>
      <c r="AX47" s="439"/>
      <c r="AY47" s="440">
        <f t="shared" si="13"/>
        <v>0</v>
      </c>
      <c r="AZ47" s="439"/>
      <c r="BA47" s="440">
        <f t="shared" si="14"/>
        <v>0</v>
      </c>
      <c r="BB47" s="439"/>
      <c r="BC47" s="440">
        <f t="shared" si="15"/>
        <v>0</v>
      </c>
      <c r="BD47" s="439"/>
      <c r="BE47" s="440">
        <f t="shared" si="16"/>
        <v>0</v>
      </c>
      <c r="BF47" s="439"/>
      <c r="BG47" s="440">
        <f t="shared" si="17"/>
        <v>0</v>
      </c>
      <c r="BH47" s="439"/>
      <c r="BI47" s="440">
        <f t="shared" si="18"/>
        <v>0</v>
      </c>
      <c r="BJ47" s="439"/>
      <c r="BK47" s="440">
        <f t="shared" si="19"/>
        <v>0</v>
      </c>
      <c r="BL47" s="390"/>
      <c r="BM47" s="440">
        <f t="shared" si="20"/>
        <v>0</v>
      </c>
      <c r="BN47" s="439"/>
      <c r="BO47" s="440">
        <f t="shared" si="21"/>
        <v>0</v>
      </c>
      <c r="BP47" s="439"/>
      <c r="BQ47" s="440">
        <f t="shared" si="22"/>
        <v>0</v>
      </c>
      <c r="BR47" s="390"/>
      <c r="BS47" s="441">
        <f t="shared" si="23"/>
        <v>0</v>
      </c>
      <c r="BT47" s="442">
        <f t="shared" si="4"/>
        <v>0</v>
      </c>
      <c r="BU47" s="336">
        <f t="shared" si="24"/>
        <v>14</v>
      </c>
      <c r="BV47" s="435">
        <f t="shared" si="25"/>
        <v>509567.26</v>
      </c>
      <c r="BW47" s="437">
        <f t="shared" si="5"/>
        <v>1</v>
      </c>
      <c r="BX47" s="336">
        <f t="shared" si="26"/>
        <v>0</v>
      </c>
      <c r="BY47" s="435">
        <f t="shared" si="27"/>
        <v>0</v>
      </c>
    </row>
    <row r="48" spans="2:80" s="339" customFormat="1" ht="90.75" customHeight="1" outlineLevel="3" x14ac:dyDescent="0.2">
      <c r="B48" s="431"/>
      <c r="C48" s="444"/>
      <c r="D48" s="433" t="s">
        <v>155</v>
      </c>
      <c r="E48" s="333" t="s">
        <v>79</v>
      </c>
      <c r="F48" s="334">
        <v>14</v>
      </c>
      <c r="G48" s="434">
        <v>41481.577142857139</v>
      </c>
      <c r="H48" s="435">
        <f t="shared" si="6"/>
        <v>580742.07999999996</v>
      </c>
      <c r="I48" s="333"/>
      <c r="J48" s="334"/>
      <c r="K48" s="434"/>
      <c r="L48" s="435"/>
      <c r="M48" s="333" t="s">
        <v>79</v>
      </c>
      <c r="N48" s="334">
        <v>14</v>
      </c>
      <c r="O48" s="434">
        <v>41481.577142857139</v>
      </c>
      <c r="P48" s="435">
        <f t="shared" si="7"/>
        <v>580742.07999999996</v>
      </c>
      <c r="Q48" s="336">
        <f>+T48+V48+X48+Z48+AB48+AD48+AF48+AH48+AJ48+AL48+AN48+AP48+AR48+AT48+AV48+AX48+AZ48+BB48+BD48+BF48+BH48+BJ48+BL48</f>
        <v>14</v>
      </c>
      <c r="R48" s="435">
        <f t="shared" si="28"/>
        <v>580742.07999999996</v>
      </c>
      <c r="S48" s="437">
        <f t="shared" si="3"/>
        <v>1</v>
      </c>
      <c r="T48" s="338"/>
      <c r="U48" s="435">
        <f t="shared" si="29"/>
        <v>0</v>
      </c>
      <c r="V48" s="336"/>
      <c r="W48" s="435">
        <f t="shared" si="30"/>
        <v>0</v>
      </c>
      <c r="X48" s="336"/>
      <c r="Y48" s="435">
        <f t="shared" si="30"/>
        <v>0</v>
      </c>
      <c r="Z48" s="336"/>
      <c r="AA48" s="435">
        <f>$G48*Z48</f>
        <v>0</v>
      </c>
      <c r="AB48" s="336"/>
      <c r="AC48" s="435">
        <f>$G48*AB48</f>
        <v>0</v>
      </c>
      <c r="AD48" s="281"/>
      <c r="AE48" s="435">
        <f t="shared" si="31"/>
        <v>0</v>
      </c>
      <c r="AF48" s="336"/>
      <c r="AG48" s="435">
        <f t="shared" si="32"/>
        <v>0</v>
      </c>
      <c r="AH48" s="336"/>
      <c r="AI48" s="435">
        <f t="shared" si="33"/>
        <v>0</v>
      </c>
      <c r="AJ48" s="336"/>
      <c r="AK48" s="435">
        <f t="shared" si="34"/>
        <v>0</v>
      </c>
      <c r="AL48" s="336"/>
      <c r="AM48" s="435">
        <f t="shared" si="35"/>
        <v>0</v>
      </c>
      <c r="AN48" s="336"/>
      <c r="AO48" s="436">
        <f t="shared" si="8"/>
        <v>0</v>
      </c>
      <c r="AP48" s="439"/>
      <c r="AQ48" s="440">
        <f t="shared" si="9"/>
        <v>0</v>
      </c>
      <c r="AR48" s="439"/>
      <c r="AS48" s="440">
        <f t="shared" si="10"/>
        <v>0</v>
      </c>
      <c r="AT48" s="439"/>
      <c r="AU48" s="440">
        <f t="shared" si="11"/>
        <v>0</v>
      </c>
      <c r="AV48" s="439">
        <v>13.3</v>
      </c>
      <c r="AW48" s="440">
        <f t="shared" si="12"/>
        <v>551704.97600000002</v>
      </c>
      <c r="AX48" s="439"/>
      <c r="AY48" s="440">
        <f t="shared" si="13"/>
        <v>0</v>
      </c>
      <c r="AZ48" s="439"/>
      <c r="BA48" s="440">
        <f t="shared" si="14"/>
        <v>0</v>
      </c>
      <c r="BB48" s="439"/>
      <c r="BC48" s="440">
        <f t="shared" si="15"/>
        <v>0</v>
      </c>
      <c r="BD48" s="439"/>
      <c r="BE48" s="440">
        <f t="shared" si="16"/>
        <v>0</v>
      </c>
      <c r="BF48" s="439"/>
      <c r="BG48" s="440">
        <f t="shared" si="17"/>
        <v>0</v>
      </c>
      <c r="BH48" s="439"/>
      <c r="BI48" s="440">
        <f t="shared" si="18"/>
        <v>0</v>
      </c>
      <c r="BJ48" s="439"/>
      <c r="BK48" s="440">
        <f t="shared" si="19"/>
        <v>0</v>
      </c>
      <c r="BL48" s="390">
        <v>0.7</v>
      </c>
      <c r="BM48" s="440">
        <f t="shared" si="20"/>
        <v>29037.103999999996</v>
      </c>
      <c r="BN48" s="439"/>
      <c r="BO48" s="440">
        <f t="shared" si="21"/>
        <v>0</v>
      </c>
      <c r="BP48" s="439"/>
      <c r="BQ48" s="440">
        <f t="shared" si="22"/>
        <v>0</v>
      </c>
      <c r="BR48" s="390"/>
      <c r="BS48" s="441">
        <f t="shared" si="23"/>
        <v>0</v>
      </c>
      <c r="BT48" s="442">
        <f t="shared" si="4"/>
        <v>0</v>
      </c>
      <c r="BU48" s="336">
        <f t="shared" si="24"/>
        <v>14</v>
      </c>
      <c r="BV48" s="435">
        <f t="shared" si="25"/>
        <v>580742.07999999996</v>
      </c>
      <c r="BW48" s="437">
        <f t="shared" si="5"/>
        <v>1</v>
      </c>
      <c r="BX48" s="336">
        <f t="shared" si="26"/>
        <v>0</v>
      </c>
      <c r="BY48" s="435">
        <f t="shared" si="27"/>
        <v>0</v>
      </c>
    </row>
    <row r="49" spans="1:80" s="339" customFormat="1" ht="90.75" customHeight="1" outlineLevel="3" x14ac:dyDescent="0.2">
      <c r="B49" s="431"/>
      <c r="C49" s="444"/>
      <c r="D49" s="433" t="s">
        <v>156</v>
      </c>
      <c r="E49" s="333" t="s">
        <v>79</v>
      </c>
      <c r="F49" s="334">
        <v>13</v>
      </c>
      <c r="G49" s="434">
        <v>29921.133076923077</v>
      </c>
      <c r="H49" s="435">
        <f t="shared" si="6"/>
        <v>388974.73</v>
      </c>
      <c r="I49" s="333"/>
      <c r="J49" s="334"/>
      <c r="K49" s="434"/>
      <c r="L49" s="435"/>
      <c r="M49" s="333" t="s">
        <v>79</v>
      </c>
      <c r="N49" s="334">
        <v>13</v>
      </c>
      <c r="O49" s="434">
        <v>29921.133076923077</v>
      </c>
      <c r="P49" s="435">
        <f t="shared" si="7"/>
        <v>388974.73</v>
      </c>
      <c r="Q49" s="336" t="e">
        <f>+T49+#REF!+#REF!+#REF!+#REF!+AD49+AF49+AH49+AJ49+AL49+AN49+AP49+AR49+AT49+AV49+AX49+AZ49+BB49+BD49+BF49+BH49+BJ49+BL49</f>
        <v>#REF!</v>
      </c>
      <c r="R49" s="435" t="e">
        <f t="shared" si="28"/>
        <v>#REF!</v>
      </c>
      <c r="S49" s="437" t="e">
        <f t="shared" si="3"/>
        <v>#REF!</v>
      </c>
      <c r="T49" s="338"/>
      <c r="U49" s="435">
        <f t="shared" si="29"/>
        <v>0</v>
      </c>
      <c r="V49" s="336"/>
      <c r="W49" s="257">
        <f>$G56*V49</f>
        <v>0</v>
      </c>
      <c r="X49" s="336"/>
      <c r="Y49" s="257">
        <f>$G56*X49</f>
        <v>0</v>
      </c>
      <c r="Z49" s="336"/>
      <c r="AA49" s="257">
        <f>$G56*Z49</f>
        <v>0</v>
      </c>
      <c r="AB49" s="336">
        <v>0</v>
      </c>
      <c r="AC49" s="435" t="e">
        <f>$G49*#REF!</f>
        <v>#REF!</v>
      </c>
      <c r="AD49" s="281"/>
      <c r="AE49" s="435">
        <f t="shared" si="31"/>
        <v>0</v>
      </c>
      <c r="AF49" s="336"/>
      <c r="AG49" s="435">
        <f t="shared" si="32"/>
        <v>0</v>
      </c>
      <c r="AH49" s="336"/>
      <c r="AI49" s="435">
        <f t="shared" si="33"/>
        <v>0</v>
      </c>
      <c r="AJ49" s="336"/>
      <c r="AK49" s="435">
        <f t="shared" si="34"/>
        <v>0</v>
      </c>
      <c r="AL49" s="336"/>
      <c r="AM49" s="435">
        <f t="shared" si="35"/>
        <v>0</v>
      </c>
      <c r="AN49" s="336"/>
      <c r="AO49" s="436">
        <f t="shared" si="8"/>
        <v>0</v>
      </c>
      <c r="AP49" s="439"/>
      <c r="AQ49" s="440">
        <f t="shared" si="9"/>
        <v>0</v>
      </c>
      <c r="AR49" s="439"/>
      <c r="AS49" s="440">
        <f t="shared" si="10"/>
        <v>0</v>
      </c>
      <c r="AT49" s="439"/>
      <c r="AU49" s="440">
        <f t="shared" si="11"/>
        <v>0</v>
      </c>
      <c r="AV49" s="439"/>
      <c r="AW49" s="440">
        <f t="shared" si="12"/>
        <v>0</v>
      </c>
      <c r="AX49" s="439">
        <v>11.399999999999999</v>
      </c>
      <c r="AY49" s="440">
        <f t="shared" si="13"/>
        <v>341100.91707692301</v>
      </c>
      <c r="AZ49" s="439"/>
      <c r="BA49" s="440">
        <f t="shared" si="14"/>
        <v>0</v>
      </c>
      <c r="BB49" s="439">
        <v>0.95</v>
      </c>
      <c r="BC49" s="440">
        <f t="shared" si="15"/>
        <v>28425.076423076924</v>
      </c>
      <c r="BD49" s="439"/>
      <c r="BE49" s="440">
        <f t="shared" si="16"/>
        <v>0</v>
      </c>
      <c r="BF49" s="439"/>
      <c r="BG49" s="440">
        <f t="shared" si="17"/>
        <v>0</v>
      </c>
      <c r="BH49" s="439"/>
      <c r="BI49" s="440">
        <f t="shared" si="18"/>
        <v>0</v>
      </c>
      <c r="BJ49" s="439"/>
      <c r="BK49" s="440">
        <f t="shared" si="19"/>
        <v>0</v>
      </c>
      <c r="BL49" s="390">
        <v>0.65</v>
      </c>
      <c r="BM49" s="440">
        <f t="shared" si="20"/>
        <v>19448.736499999999</v>
      </c>
      <c r="BN49" s="439"/>
      <c r="BO49" s="440">
        <f t="shared" si="21"/>
        <v>0</v>
      </c>
      <c r="BP49" s="439"/>
      <c r="BQ49" s="440">
        <f t="shared" si="22"/>
        <v>0</v>
      </c>
      <c r="BR49" s="390"/>
      <c r="BS49" s="441">
        <f t="shared" si="23"/>
        <v>0</v>
      </c>
      <c r="BT49" s="442">
        <f t="shared" si="4"/>
        <v>0</v>
      </c>
      <c r="BU49" s="336" t="e">
        <f t="shared" si="24"/>
        <v>#REF!</v>
      </c>
      <c r="BV49" s="435" t="e">
        <f t="shared" si="25"/>
        <v>#REF!</v>
      </c>
      <c r="BW49" s="437" t="e">
        <f t="shared" si="5"/>
        <v>#REF!</v>
      </c>
      <c r="BX49" s="336" t="e">
        <f t="shared" si="26"/>
        <v>#REF!</v>
      </c>
      <c r="BY49" s="435" t="e">
        <f t="shared" si="27"/>
        <v>#REF!</v>
      </c>
    </row>
    <row r="50" spans="1:80" s="339" customFormat="1" ht="90.75" customHeight="1" outlineLevel="3" x14ac:dyDescent="0.2">
      <c r="B50" s="330"/>
      <c r="C50" s="331"/>
      <c r="D50" s="332" t="s">
        <v>157</v>
      </c>
      <c r="E50" s="333" t="s">
        <v>79</v>
      </c>
      <c r="F50" s="334">
        <v>13</v>
      </c>
      <c r="G50" s="335">
        <v>28149.628461538461</v>
      </c>
      <c r="H50" s="257">
        <f t="shared" si="6"/>
        <v>365945.17</v>
      </c>
      <c r="I50" s="333"/>
      <c r="J50" s="334"/>
      <c r="K50" s="335"/>
      <c r="L50" s="257"/>
      <c r="M50" s="333" t="s">
        <v>79</v>
      </c>
      <c r="N50" s="334">
        <v>13</v>
      </c>
      <c r="O50" s="335">
        <v>28149.628461538461</v>
      </c>
      <c r="P50" s="257">
        <f t="shared" si="7"/>
        <v>365945.17</v>
      </c>
      <c r="Q50" s="336" t="e">
        <f>+T50+#REF!+#REF!+#REF!+#REF!+AD50+AF50+AH50+AJ50+AL50+AN50+AP50+AR50+AT50+AV50+AX50+AZ50+BB50+BD50+BF50+BH50+BJ50+BL50</f>
        <v>#REF!</v>
      </c>
      <c r="R50" s="257" t="e">
        <f t="shared" si="28"/>
        <v>#REF!</v>
      </c>
      <c r="S50" s="337" t="e">
        <f t="shared" si="3"/>
        <v>#REF!</v>
      </c>
      <c r="T50" s="338"/>
      <c r="U50" s="257">
        <f t="shared" si="29"/>
        <v>0</v>
      </c>
      <c r="V50" s="336"/>
      <c r="W50" s="257">
        <f>$G57*V50</f>
        <v>0</v>
      </c>
      <c r="X50" s="336"/>
      <c r="Y50" s="257">
        <f>$G57*X50</f>
        <v>0</v>
      </c>
      <c r="Z50" s="336"/>
      <c r="AA50" s="257">
        <f>$G57*Z50</f>
        <v>0</v>
      </c>
      <c r="AB50" s="336"/>
      <c r="AC50" s="257" t="e">
        <f>$G50*#REF!</f>
        <v>#REF!</v>
      </c>
      <c r="AD50" s="281"/>
      <c r="AE50" s="257">
        <f t="shared" si="31"/>
        <v>0</v>
      </c>
      <c r="AF50" s="336"/>
      <c r="AG50" s="257">
        <f t="shared" si="32"/>
        <v>0</v>
      </c>
      <c r="AH50" s="336"/>
      <c r="AI50" s="257">
        <f t="shared" si="33"/>
        <v>0</v>
      </c>
      <c r="AJ50" s="336"/>
      <c r="AK50" s="257">
        <f t="shared" si="34"/>
        <v>0</v>
      </c>
      <c r="AL50" s="336"/>
      <c r="AM50" s="257">
        <f t="shared" si="35"/>
        <v>0</v>
      </c>
      <c r="AN50" s="336"/>
      <c r="AO50" s="261">
        <f t="shared" si="8"/>
        <v>0</v>
      </c>
      <c r="AP50" s="426"/>
      <c r="AQ50" s="406">
        <f t="shared" si="9"/>
        <v>0</v>
      </c>
      <c r="AR50" s="426"/>
      <c r="AS50" s="406">
        <f t="shared" si="10"/>
        <v>0</v>
      </c>
      <c r="AT50" s="426"/>
      <c r="AU50" s="406">
        <f t="shared" si="11"/>
        <v>0</v>
      </c>
      <c r="AV50" s="426"/>
      <c r="AW50" s="406">
        <f t="shared" si="12"/>
        <v>0</v>
      </c>
      <c r="AX50" s="426"/>
      <c r="AY50" s="406">
        <f t="shared" si="13"/>
        <v>0</v>
      </c>
      <c r="AZ50" s="426">
        <v>8.5500000000000007</v>
      </c>
      <c r="BA50" s="406">
        <f t="shared" si="14"/>
        <v>240679.32334615386</v>
      </c>
      <c r="BB50" s="426">
        <v>3.8</v>
      </c>
      <c r="BC50" s="406">
        <f t="shared" si="15"/>
        <v>106968.58815384615</v>
      </c>
      <c r="BD50" s="426"/>
      <c r="BE50" s="406">
        <f t="shared" si="16"/>
        <v>0</v>
      </c>
      <c r="BF50" s="426"/>
      <c r="BG50" s="406">
        <f t="shared" si="17"/>
        <v>0</v>
      </c>
      <c r="BH50" s="426"/>
      <c r="BI50" s="406">
        <f t="shared" si="18"/>
        <v>0</v>
      </c>
      <c r="BJ50" s="426"/>
      <c r="BK50" s="406">
        <f t="shared" si="19"/>
        <v>0</v>
      </c>
      <c r="BL50" s="390"/>
      <c r="BM50" s="406">
        <f t="shared" si="20"/>
        <v>0</v>
      </c>
      <c r="BN50" s="426"/>
      <c r="BO50" s="406">
        <f t="shared" si="21"/>
        <v>0</v>
      </c>
      <c r="BP50" s="426"/>
      <c r="BQ50" s="406">
        <f t="shared" si="22"/>
        <v>0</v>
      </c>
      <c r="BR50" s="390"/>
      <c r="BS50" s="391">
        <f t="shared" si="23"/>
        <v>0</v>
      </c>
      <c r="BT50" s="380">
        <f t="shared" si="4"/>
        <v>0</v>
      </c>
      <c r="BU50" s="336" t="e">
        <f t="shared" si="24"/>
        <v>#REF!</v>
      </c>
      <c r="BV50" s="257" t="e">
        <f t="shared" si="25"/>
        <v>#REF!</v>
      </c>
      <c r="BW50" s="337" t="e">
        <f t="shared" si="5"/>
        <v>#REF!</v>
      </c>
      <c r="BX50" s="336" t="e">
        <f t="shared" si="26"/>
        <v>#REF!</v>
      </c>
      <c r="BY50" s="257" t="e">
        <f t="shared" si="27"/>
        <v>#REF!</v>
      </c>
    </row>
    <row r="51" spans="1:80" s="339" customFormat="1" ht="90.75" customHeight="1" outlineLevel="3" x14ac:dyDescent="0.2">
      <c r="B51" s="330"/>
      <c r="C51" s="331"/>
      <c r="D51" s="332" t="s">
        <v>158</v>
      </c>
      <c r="E51" s="333" t="s">
        <v>79</v>
      </c>
      <c r="F51" s="334">
        <v>13</v>
      </c>
      <c r="G51" s="335">
        <v>28149.628461538461</v>
      </c>
      <c r="H51" s="257">
        <f t="shared" si="6"/>
        <v>365945.17</v>
      </c>
      <c r="I51" s="333"/>
      <c r="J51" s="334"/>
      <c r="K51" s="335"/>
      <c r="L51" s="257"/>
      <c r="M51" s="333" t="s">
        <v>79</v>
      </c>
      <c r="N51" s="334">
        <v>13</v>
      </c>
      <c r="O51" s="335">
        <v>28149.628461538461</v>
      </c>
      <c r="P51" s="257">
        <f t="shared" si="7"/>
        <v>365945.17</v>
      </c>
      <c r="Q51" s="336" t="e">
        <f>+T51+#REF!+#REF!+#REF!+#REF!+AD51+AF51+AH51+AJ51+AL51+AN51+AP51+AR51+AT51+AV51+AX51+AZ51+BB51+BD51+BF51+BH51+BJ51+BL51</f>
        <v>#REF!</v>
      </c>
      <c r="R51" s="257" t="e">
        <f t="shared" si="28"/>
        <v>#REF!</v>
      </c>
      <c r="S51" s="337" t="e">
        <f t="shared" si="3"/>
        <v>#REF!</v>
      </c>
      <c r="T51" s="338"/>
      <c r="U51" s="257">
        <f t="shared" si="29"/>
        <v>0</v>
      </c>
      <c r="V51" s="353"/>
      <c r="W51" s="349">
        <f>SUM(W52:W52)</f>
        <v>0</v>
      </c>
      <c r="X51" s="353"/>
      <c r="Y51" s="349">
        <f>SUM(Y52)</f>
        <v>0</v>
      </c>
      <c r="Z51" s="353"/>
      <c r="AA51" s="349">
        <f>SUM(AA52)</f>
        <v>0</v>
      </c>
      <c r="AB51" s="353"/>
      <c r="AC51" s="257" t="e">
        <f>$G51*#REF!</f>
        <v>#REF!</v>
      </c>
      <c r="AD51" s="281"/>
      <c r="AE51" s="257">
        <f t="shared" si="31"/>
        <v>0</v>
      </c>
      <c r="AF51" s="336"/>
      <c r="AG51" s="257">
        <f t="shared" si="32"/>
        <v>0</v>
      </c>
      <c r="AH51" s="336"/>
      <c r="AI51" s="257">
        <f t="shared" si="33"/>
        <v>0</v>
      </c>
      <c r="AJ51" s="336"/>
      <c r="AK51" s="257">
        <f t="shared" si="34"/>
        <v>0</v>
      </c>
      <c r="AL51" s="336"/>
      <c r="AM51" s="257">
        <f t="shared" si="35"/>
        <v>0</v>
      </c>
      <c r="AN51" s="336"/>
      <c r="AO51" s="261">
        <f t="shared" si="8"/>
        <v>0</v>
      </c>
      <c r="AP51" s="426"/>
      <c r="AQ51" s="406">
        <f t="shared" si="9"/>
        <v>0</v>
      </c>
      <c r="AR51" s="426"/>
      <c r="AS51" s="406">
        <f t="shared" si="10"/>
        <v>0</v>
      </c>
      <c r="AT51" s="426"/>
      <c r="AU51" s="406">
        <f t="shared" si="11"/>
        <v>0</v>
      </c>
      <c r="AV51" s="426"/>
      <c r="AW51" s="406">
        <f t="shared" si="12"/>
        <v>0</v>
      </c>
      <c r="AX51" s="426"/>
      <c r="AY51" s="406">
        <f t="shared" si="13"/>
        <v>0</v>
      </c>
      <c r="AZ51" s="426"/>
      <c r="BA51" s="406">
        <f t="shared" si="14"/>
        <v>0</v>
      </c>
      <c r="BB51" s="426"/>
      <c r="BC51" s="406">
        <f t="shared" si="15"/>
        <v>0</v>
      </c>
      <c r="BD51" s="426"/>
      <c r="BE51" s="406">
        <f t="shared" si="16"/>
        <v>0</v>
      </c>
      <c r="BF51" s="426">
        <v>12.35</v>
      </c>
      <c r="BG51" s="406">
        <f t="shared" si="17"/>
        <v>347647.91149999999</v>
      </c>
      <c r="BH51" s="426"/>
      <c r="BI51" s="406">
        <f t="shared" si="18"/>
        <v>0</v>
      </c>
      <c r="BJ51" s="426"/>
      <c r="BK51" s="406">
        <f t="shared" si="19"/>
        <v>0</v>
      </c>
      <c r="BL51" s="390"/>
      <c r="BM51" s="406">
        <f t="shared" si="20"/>
        <v>0</v>
      </c>
      <c r="BN51" s="426"/>
      <c r="BO51" s="406">
        <f t="shared" si="21"/>
        <v>0</v>
      </c>
      <c r="BP51" s="426"/>
      <c r="BQ51" s="406">
        <f t="shared" si="22"/>
        <v>0</v>
      </c>
      <c r="BR51" s="390"/>
      <c r="BS51" s="391">
        <f t="shared" si="23"/>
        <v>0</v>
      </c>
      <c r="BT51" s="380">
        <f t="shared" si="4"/>
        <v>0</v>
      </c>
      <c r="BU51" s="336" t="e">
        <f t="shared" si="24"/>
        <v>#REF!</v>
      </c>
      <c r="BV51" s="257" t="e">
        <f t="shared" si="25"/>
        <v>#REF!</v>
      </c>
      <c r="BW51" s="337" t="e">
        <f t="shared" si="5"/>
        <v>#REF!</v>
      </c>
      <c r="BX51" s="336" t="e">
        <f t="shared" si="26"/>
        <v>#REF!</v>
      </c>
      <c r="BY51" s="257" t="e">
        <f t="shared" si="27"/>
        <v>#REF!</v>
      </c>
    </row>
    <row r="52" spans="1:80" s="339" customFormat="1" ht="90.75" customHeight="1" outlineLevel="3" x14ac:dyDescent="0.2">
      <c r="B52" s="330"/>
      <c r="C52" s="331"/>
      <c r="D52" s="332" t="s">
        <v>159</v>
      </c>
      <c r="E52" s="333" t="s">
        <v>79</v>
      </c>
      <c r="F52" s="334">
        <v>13</v>
      </c>
      <c r="G52" s="335">
        <v>26647.956923076923</v>
      </c>
      <c r="H52" s="257">
        <f t="shared" si="6"/>
        <v>346423.44</v>
      </c>
      <c r="I52" s="333"/>
      <c r="J52" s="334"/>
      <c r="K52" s="335"/>
      <c r="L52" s="257"/>
      <c r="M52" s="333" t="s">
        <v>79</v>
      </c>
      <c r="N52" s="334">
        <v>13</v>
      </c>
      <c r="O52" s="335">
        <v>26647.956923076923</v>
      </c>
      <c r="P52" s="257">
        <f t="shared" si="7"/>
        <v>346423.44</v>
      </c>
      <c r="Q52" s="336" t="e">
        <f>+T52+#REF!+#REF!+#REF!+#REF!+AD52+AF52+AH52+AJ52+AL52+AN52+AP52+AR52+AT52+AV52+AX52+AZ52+BB52+BD52+BF52+BH52+BJ52+BL52</f>
        <v>#REF!</v>
      </c>
      <c r="R52" s="257" t="e">
        <f t="shared" si="28"/>
        <v>#REF!</v>
      </c>
      <c r="S52" s="337" t="e">
        <f t="shared" si="3"/>
        <v>#REF!</v>
      </c>
      <c r="T52" s="338"/>
      <c r="U52" s="257">
        <f t="shared" si="29"/>
        <v>0</v>
      </c>
      <c r="V52" s="336"/>
      <c r="W52" s="257">
        <f>$G59*V52</f>
        <v>0</v>
      </c>
      <c r="X52" s="336"/>
      <c r="Y52" s="257">
        <f>$G59*X52</f>
        <v>0</v>
      </c>
      <c r="Z52" s="336"/>
      <c r="AA52" s="257">
        <f>$G59*Z52</f>
        <v>0</v>
      </c>
      <c r="AB52" s="336"/>
      <c r="AC52" s="257" t="e">
        <f>$G52*#REF!</f>
        <v>#REF!</v>
      </c>
      <c r="AD52" s="281"/>
      <c r="AE52" s="257">
        <f t="shared" si="31"/>
        <v>0</v>
      </c>
      <c r="AF52" s="336"/>
      <c r="AG52" s="257">
        <f t="shared" si="32"/>
        <v>0</v>
      </c>
      <c r="AH52" s="336"/>
      <c r="AI52" s="257">
        <f t="shared" si="33"/>
        <v>0</v>
      </c>
      <c r="AJ52" s="336"/>
      <c r="AK52" s="257">
        <f t="shared" si="34"/>
        <v>0</v>
      </c>
      <c r="AL52" s="336"/>
      <c r="AM52" s="257">
        <f t="shared" si="35"/>
        <v>0</v>
      </c>
      <c r="AN52" s="336"/>
      <c r="AO52" s="261">
        <f t="shared" si="8"/>
        <v>0</v>
      </c>
      <c r="AP52" s="426"/>
      <c r="AQ52" s="406">
        <f t="shared" si="9"/>
        <v>0</v>
      </c>
      <c r="AR52" s="426"/>
      <c r="AS52" s="406">
        <f t="shared" si="10"/>
        <v>0</v>
      </c>
      <c r="AT52" s="426"/>
      <c r="AU52" s="406">
        <f t="shared" si="11"/>
        <v>0</v>
      </c>
      <c r="AV52" s="426"/>
      <c r="AW52" s="406">
        <f t="shared" si="12"/>
        <v>0</v>
      </c>
      <c r="AX52" s="426"/>
      <c r="AY52" s="406">
        <f t="shared" si="13"/>
        <v>0</v>
      </c>
      <c r="AZ52" s="426"/>
      <c r="BA52" s="406">
        <f t="shared" si="14"/>
        <v>0</v>
      </c>
      <c r="BB52" s="426"/>
      <c r="BC52" s="406">
        <f t="shared" si="15"/>
        <v>0</v>
      </c>
      <c r="BD52" s="426"/>
      <c r="BE52" s="406">
        <f t="shared" si="16"/>
        <v>0</v>
      </c>
      <c r="BF52" s="426">
        <v>12.35</v>
      </c>
      <c r="BG52" s="406">
        <f t="shared" si="17"/>
        <v>329102.26799999998</v>
      </c>
      <c r="BH52" s="426"/>
      <c r="BI52" s="406">
        <f t="shared" si="18"/>
        <v>0</v>
      </c>
      <c r="BJ52" s="426"/>
      <c r="BK52" s="406">
        <f t="shared" si="19"/>
        <v>0</v>
      </c>
      <c r="BL52" s="390"/>
      <c r="BM52" s="406">
        <f t="shared" si="20"/>
        <v>0</v>
      </c>
      <c r="BN52" s="426"/>
      <c r="BO52" s="406">
        <f t="shared" si="21"/>
        <v>0</v>
      </c>
      <c r="BP52" s="426"/>
      <c r="BQ52" s="406">
        <f t="shared" si="22"/>
        <v>0</v>
      </c>
      <c r="BR52" s="390"/>
      <c r="BS52" s="391">
        <f t="shared" si="23"/>
        <v>0</v>
      </c>
      <c r="BT52" s="380">
        <f t="shared" si="4"/>
        <v>0</v>
      </c>
      <c r="BU52" s="336" t="e">
        <f t="shared" si="24"/>
        <v>#REF!</v>
      </c>
      <c r="BV52" s="257" t="e">
        <f t="shared" si="25"/>
        <v>#REF!</v>
      </c>
      <c r="BW52" s="337" t="e">
        <f t="shared" si="5"/>
        <v>#REF!</v>
      </c>
      <c r="BX52" s="336" t="e">
        <f t="shared" si="26"/>
        <v>#REF!</v>
      </c>
      <c r="BY52" s="257" t="e">
        <f t="shared" si="27"/>
        <v>#REF!</v>
      </c>
    </row>
    <row r="53" spans="1:80" s="339" customFormat="1" ht="90.75" customHeight="1" outlineLevel="3" x14ac:dyDescent="0.2">
      <c r="B53" s="330"/>
      <c r="C53" s="331"/>
      <c r="D53" s="332" t="s">
        <v>160</v>
      </c>
      <c r="E53" s="333" t="s">
        <v>79</v>
      </c>
      <c r="F53" s="334">
        <v>13</v>
      </c>
      <c r="G53" s="335">
        <v>26647.956923076923</v>
      </c>
      <c r="H53" s="257">
        <f t="shared" si="6"/>
        <v>346423.44</v>
      </c>
      <c r="I53" s="333"/>
      <c r="J53" s="334"/>
      <c r="K53" s="335"/>
      <c r="L53" s="257"/>
      <c r="M53" s="333" t="s">
        <v>79</v>
      </c>
      <c r="N53" s="334">
        <v>13</v>
      </c>
      <c r="O53" s="335">
        <v>26647.956923076923</v>
      </c>
      <c r="P53" s="257">
        <f t="shared" si="7"/>
        <v>346423.44</v>
      </c>
      <c r="Q53" s="336" t="e">
        <f>+T53+#REF!+#REF!+#REF!+#REF!+AD53+AF53+AH53+AJ53+AL53+AN53+AP53+AR53+AT53+AV53+AX53+AZ53+BB53+BD53+BF53+BH53+BJ53+BL53</f>
        <v>#REF!</v>
      </c>
      <c r="R53" s="257" t="e">
        <f t="shared" si="28"/>
        <v>#REF!</v>
      </c>
      <c r="S53" s="337" t="e">
        <f t="shared" si="3"/>
        <v>#REF!</v>
      </c>
      <c r="T53" s="338"/>
      <c r="U53" s="257">
        <f t="shared" si="29"/>
        <v>0</v>
      </c>
      <c r="V53" s="353"/>
      <c r="W53" s="349">
        <f>SUM(W54:W78)</f>
        <v>0</v>
      </c>
      <c r="X53" s="353"/>
      <c r="Y53" s="349">
        <f>SUM(Y54:Y78)</f>
        <v>0</v>
      </c>
      <c r="Z53" s="353"/>
      <c r="AA53" s="349">
        <f>SUM(AA54:AA78)</f>
        <v>1784456.6771475815</v>
      </c>
      <c r="AB53" s="353"/>
      <c r="AC53" s="257" t="e">
        <f>$G53*#REF!</f>
        <v>#REF!</v>
      </c>
      <c r="AD53" s="281"/>
      <c r="AE53" s="257">
        <f t="shared" si="31"/>
        <v>0</v>
      </c>
      <c r="AF53" s="336"/>
      <c r="AG53" s="257">
        <f t="shared" si="32"/>
        <v>0</v>
      </c>
      <c r="AH53" s="336"/>
      <c r="AI53" s="257">
        <f t="shared" si="33"/>
        <v>0</v>
      </c>
      <c r="AJ53" s="336"/>
      <c r="AK53" s="257">
        <f t="shared" si="34"/>
        <v>0</v>
      </c>
      <c r="AL53" s="336"/>
      <c r="AM53" s="257">
        <f t="shared" si="35"/>
        <v>0</v>
      </c>
      <c r="AN53" s="336"/>
      <c r="AO53" s="261">
        <f t="shared" si="8"/>
        <v>0</v>
      </c>
      <c r="AP53" s="426"/>
      <c r="AQ53" s="406">
        <f t="shared" si="9"/>
        <v>0</v>
      </c>
      <c r="AR53" s="426"/>
      <c r="AS53" s="406">
        <f t="shared" si="10"/>
        <v>0</v>
      </c>
      <c r="AT53" s="426"/>
      <c r="AU53" s="406">
        <f t="shared" si="11"/>
        <v>0</v>
      </c>
      <c r="AV53" s="426"/>
      <c r="AW53" s="406">
        <f t="shared" si="12"/>
        <v>0</v>
      </c>
      <c r="AX53" s="426"/>
      <c r="AY53" s="406">
        <f t="shared" si="13"/>
        <v>0</v>
      </c>
      <c r="AZ53" s="426"/>
      <c r="BA53" s="406">
        <f t="shared" si="14"/>
        <v>0</v>
      </c>
      <c r="BB53" s="426"/>
      <c r="BC53" s="406">
        <f t="shared" si="15"/>
        <v>0</v>
      </c>
      <c r="BD53" s="426"/>
      <c r="BE53" s="406">
        <f t="shared" si="16"/>
        <v>0</v>
      </c>
      <c r="BF53" s="426"/>
      <c r="BG53" s="406">
        <f t="shared" si="17"/>
        <v>0</v>
      </c>
      <c r="BH53" s="426">
        <v>7.6</v>
      </c>
      <c r="BI53" s="406">
        <f t="shared" si="18"/>
        <v>202524.47261538461</v>
      </c>
      <c r="BJ53" s="426">
        <v>4.75</v>
      </c>
      <c r="BK53" s="406">
        <f t="shared" si="19"/>
        <v>126577.79538461538</v>
      </c>
      <c r="BL53" s="390"/>
      <c r="BM53" s="406">
        <f t="shared" si="20"/>
        <v>0</v>
      </c>
      <c r="BN53" s="426"/>
      <c r="BO53" s="406">
        <f t="shared" si="21"/>
        <v>0</v>
      </c>
      <c r="BP53" s="426"/>
      <c r="BQ53" s="406">
        <f t="shared" si="22"/>
        <v>0</v>
      </c>
      <c r="BR53" s="390"/>
      <c r="BS53" s="391">
        <f t="shared" si="23"/>
        <v>0</v>
      </c>
      <c r="BT53" s="380">
        <f t="shared" si="4"/>
        <v>0</v>
      </c>
      <c r="BU53" s="336" t="e">
        <f t="shared" si="24"/>
        <v>#REF!</v>
      </c>
      <c r="BV53" s="257" t="e">
        <f t="shared" si="25"/>
        <v>#REF!</v>
      </c>
      <c r="BW53" s="337" t="e">
        <f t="shared" si="5"/>
        <v>#REF!</v>
      </c>
      <c r="BX53" s="336" t="e">
        <f t="shared" si="26"/>
        <v>#REF!</v>
      </c>
      <c r="BY53" s="257" t="e">
        <f t="shared" si="27"/>
        <v>#REF!</v>
      </c>
    </row>
    <row r="54" spans="1:80" s="339" customFormat="1" ht="90.75" customHeight="1" outlineLevel="3" x14ac:dyDescent="0.2">
      <c r="B54" s="330"/>
      <c r="C54" s="331"/>
      <c r="D54" s="332" t="s">
        <v>161</v>
      </c>
      <c r="E54" s="333" t="s">
        <v>79</v>
      </c>
      <c r="F54" s="334">
        <v>13</v>
      </c>
      <c r="G54" s="335">
        <v>26647.956923076923</v>
      </c>
      <c r="H54" s="257">
        <f t="shared" si="6"/>
        <v>346423.44</v>
      </c>
      <c r="I54" s="333"/>
      <c r="J54" s="334"/>
      <c r="K54" s="335"/>
      <c r="L54" s="257"/>
      <c r="M54" s="333" t="s">
        <v>79</v>
      </c>
      <c r="N54" s="334">
        <v>13</v>
      </c>
      <c r="O54" s="335">
        <v>26647.956923076923</v>
      </c>
      <c r="P54" s="257">
        <f t="shared" si="7"/>
        <v>346423.44</v>
      </c>
      <c r="Q54" s="336" t="e">
        <f>+T54+#REF!+#REF!+#REF!+#REF!+AD54+AF54+AH54+AJ54+AL54+AN54+AP54+AR54+AT54+AV54+AX54+AZ54+BB54+BD54+BF54+BH54+BJ54+BL54</f>
        <v>#REF!</v>
      </c>
      <c r="R54" s="257" t="e">
        <f t="shared" si="28"/>
        <v>#REF!</v>
      </c>
      <c r="S54" s="337" t="e">
        <f t="shared" si="3"/>
        <v>#REF!</v>
      </c>
      <c r="T54" s="338"/>
      <c r="U54" s="257">
        <f t="shared" si="29"/>
        <v>0</v>
      </c>
      <c r="V54" s="336"/>
      <c r="W54" s="257"/>
      <c r="X54" s="336"/>
      <c r="Y54" s="257"/>
      <c r="Z54" s="336"/>
      <c r="AA54" s="257"/>
      <c r="AB54" s="336"/>
      <c r="AC54" s="257" t="e">
        <f>$G54*#REF!</f>
        <v>#REF!</v>
      </c>
      <c r="AD54" s="281"/>
      <c r="AE54" s="257">
        <f t="shared" si="31"/>
        <v>0</v>
      </c>
      <c r="AF54" s="336"/>
      <c r="AG54" s="257">
        <f t="shared" si="32"/>
        <v>0</v>
      </c>
      <c r="AH54" s="336"/>
      <c r="AI54" s="257">
        <f t="shared" si="33"/>
        <v>0</v>
      </c>
      <c r="AJ54" s="336"/>
      <c r="AK54" s="257">
        <f t="shared" si="34"/>
        <v>0</v>
      </c>
      <c r="AL54" s="336"/>
      <c r="AM54" s="257">
        <f t="shared" si="35"/>
        <v>0</v>
      </c>
      <c r="AN54" s="336"/>
      <c r="AO54" s="261">
        <f t="shared" si="8"/>
        <v>0</v>
      </c>
      <c r="AP54" s="426"/>
      <c r="AQ54" s="406">
        <f t="shared" si="9"/>
        <v>0</v>
      </c>
      <c r="AR54" s="426"/>
      <c r="AS54" s="406">
        <f t="shared" si="10"/>
        <v>0</v>
      </c>
      <c r="AT54" s="426"/>
      <c r="AU54" s="406">
        <f t="shared" si="11"/>
        <v>0</v>
      </c>
      <c r="AV54" s="426"/>
      <c r="AW54" s="406">
        <f t="shared" si="12"/>
        <v>0</v>
      </c>
      <c r="AX54" s="426"/>
      <c r="AY54" s="406">
        <f t="shared" si="13"/>
        <v>0</v>
      </c>
      <c r="AZ54" s="426"/>
      <c r="BA54" s="406">
        <f t="shared" si="14"/>
        <v>0</v>
      </c>
      <c r="BB54" s="426"/>
      <c r="BC54" s="406">
        <f t="shared" si="15"/>
        <v>0</v>
      </c>
      <c r="BD54" s="426"/>
      <c r="BE54" s="406">
        <f t="shared" si="16"/>
        <v>0</v>
      </c>
      <c r="BF54" s="426"/>
      <c r="BG54" s="406">
        <f t="shared" si="17"/>
        <v>0</v>
      </c>
      <c r="BH54" s="426"/>
      <c r="BI54" s="406">
        <f t="shared" si="18"/>
        <v>0</v>
      </c>
      <c r="BJ54" s="426">
        <v>4.75</v>
      </c>
      <c r="BK54" s="406">
        <f t="shared" si="19"/>
        <v>126577.79538461538</v>
      </c>
      <c r="BL54" s="390">
        <v>7.6</v>
      </c>
      <c r="BM54" s="406">
        <f t="shared" si="20"/>
        <v>202524.47261538461</v>
      </c>
      <c r="BN54" s="426"/>
      <c r="BO54" s="406">
        <f t="shared" si="21"/>
        <v>0</v>
      </c>
      <c r="BP54" s="426"/>
      <c r="BQ54" s="406">
        <f t="shared" si="22"/>
        <v>0</v>
      </c>
      <c r="BR54" s="390"/>
      <c r="BS54" s="391">
        <f t="shared" si="23"/>
        <v>0</v>
      </c>
      <c r="BT54" s="380">
        <f>BS54/H54</f>
        <v>0</v>
      </c>
      <c r="BU54" s="336" t="e">
        <f t="shared" si="24"/>
        <v>#REF!</v>
      </c>
      <c r="BV54" s="257" t="e">
        <f t="shared" si="25"/>
        <v>#REF!</v>
      </c>
      <c r="BW54" s="337" t="e">
        <f t="shared" si="5"/>
        <v>#REF!</v>
      </c>
      <c r="BX54" s="336" t="e">
        <f t="shared" si="26"/>
        <v>#REF!</v>
      </c>
      <c r="BY54" s="257" t="e">
        <f t="shared" si="27"/>
        <v>#REF!</v>
      </c>
    </row>
    <row r="55" spans="1:80" s="339" customFormat="1" ht="90.75" customHeight="1" outlineLevel="3" x14ac:dyDescent="0.2">
      <c r="A55" s="646"/>
      <c r="B55" s="604"/>
      <c r="C55" s="605"/>
      <c r="D55" s="606" t="s">
        <v>162</v>
      </c>
      <c r="E55" s="591" t="s">
        <v>79</v>
      </c>
      <c r="F55" s="592">
        <v>13</v>
      </c>
      <c r="G55" s="607">
        <v>23643.917692307692</v>
      </c>
      <c r="H55" s="608">
        <f t="shared" si="6"/>
        <v>307370.93</v>
      </c>
      <c r="I55" s="591"/>
      <c r="J55" s="592"/>
      <c r="K55" s="607"/>
      <c r="L55" s="608"/>
      <c r="M55" s="591" t="s">
        <v>79</v>
      </c>
      <c r="N55" s="592">
        <v>13</v>
      </c>
      <c r="O55" s="607">
        <v>23643.917692307692</v>
      </c>
      <c r="P55" s="608">
        <f t="shared" si="7"/>
        <v>307370.93</v>
      </c>
      <c r="Q55" s="595" t="e">
        <f>+T55+#REF!+#REF!+#REF!+#REF!+AD55+AF55+AH55+AJ55+AL55+AN55+AP55+AR55+AT55+AV55+AX55+AZ55+BB55+BD55+BF55+BH55+BJ55+BL55</f>
        <v>#REF!</v>
      </c>
      <c r="R55" s="608" t="e">
        <f t="shared" si="28"/>
        <v>#REF!</v>
      </c>
      <c r="S55" s="609" t="e">
        <f t="shared" si="3"/>
        <v>#REF!</v>
      </c>
      <c r="T55" s="338"/>
      <c r="U55" s="257">
        <f t="shared" si="29"/>
        <v>0</v>
      </c>
      <c r="V55" s="336"/>
      <c r="W55" s="435">
        <f t="shared" ref="W55:W69" si="36">$G62*V55</f>
        <v>0</v>
      </c>
      <c r="X55" s="336"/>
      <c r="Y55" s="435">
        <f t="shared" ref="Y55:Y69" si="37">$G62*X55</f>
        <v>0</v>
      </c>
      <c r="Z55" s="336">
        <v>450.73</v>
      </c>
      <c r="AA55" s="435">
        <f t="shared" ref="AA55:AA69" si="38">$G62*Z55</f>
        <v>1726456.6771475815</v>
      </c>
      <c r="AB55" s="336">
        <v>126.27</v>
      </c>
      <c r="AC55" s="257" t="e">
        <f>$G55*#REF!</f>
        <v>#REF!</v>
      </c>
      <c r="AD55" s="281"/>
      <c r="AE55" s="257">
        <f t="shared" si="31"/>
        <v>0</v>
      </c>
      <c r="AF55" s="336"/>
      <c r="AG55" s="257">
        <f t="shared" si="32"/>
        <v>0</v>
      </c>
      <c r="AH55" s="336"/>
      <c r="AI55" s="257">
        <f t="shared" si="33"/>
        <v>0</v>
      </c>
      <c r="AJ55" s="336"/>
      <c r="AK55" s="257">
        <f t="shared" si="34"/>
        <v>0</v>
      </c>
      <c r="AL55" s="336"/>
      <c r="AM55" s="257">
        <f t="shared" si="35"/>
        <v>0</v>
      </c>
      <c r="AN55" s="336"/>
      <c r="AO55" s="261">
        <f t="shared" si="8"/>
        <v>0</v>
      </c>
      <c r="AP55" s="426"/>
      <c r="AQ55" s="406">
        <f t="shared" si="9"/>
        <v>0</v>
      </c>
      <c r="AR55" s="426"/>
      <c r="AS55" s="406">
        <f t="shared" si="10"/>
        <v>0</v>
      </c>
      <c r="AT55" s="426"/>
      <c r="AU55" s="406">
        <f t="shared" si="11"/>
        <v>0</v>
      </c>
      <c r="AV55" s="426"/>
      <c r="AW55" s="406">
        <f t="shared" si="12"/>
        <v>0</v>
      </c>
      <c r="AX55" s="426"/>
      <c r="AY55" s="406">
        <f t="shared" si="13"/>
        <v>0</v>
      </c>
      <c r="AZ55" s="426"/>
      <c r="BA55" s="406">
        <f t="shared" si="14"/>
        <v>0</v>
      </c>
      <c r="BB55" s="426"/>
      <c r="BC55" s="406">
        <f t="shared" si="15"/>
        <v>0</v>
      </c>
      <c r="BD55" s="426"/>
      <c r="BE55" s="406">
        <f t="shared" si="16"/>
        <v>0</v>
      </c>
      <c r="BF55" s="426"/>
      <c r="BG55" s="406">
        <f t="shared" si="17"/>
        <v>0</v>
      </c>
      <c r="BH55" s="426"/>
      <c r="BI55" s="406">
        <f t="shared" si="18"/>
        <v>0</v>
      </c>
      <c r="BJ55" s="426"/>
      <c r="BK55" s="406">
        <f t="shared" si="19"/>
        <v>0</v>
      </c>
      <c r="BL55" s="390"/>
      <c r="BM55" s="406">
        <f t="shared" si="20"/>
        <v>0</v>
      </c>
      <c r="BN55" s="426"/>
      <c r="BO55" s="406">
        <f t="shared" si="21"/>
        <v>0</v>
      </c>
      <c r="BP55" s="426"/>
      <c r="BQ55" s="406">
        <f t="shared" si="22"/>
        <v>0</v>
      </c>
      <c r="BR55" s="617">
        <v>12.35</v>
      </c>
      <c r="BS55" s="613">
        <f t="shared" si="23"/>
        <v>292002.3835</v>
      </c>
      <c r="BT55" s="614">
        <f t="shared" si="4"/>
        <v>0.95</v>
      </c>
      <c r="BU55" s="595" t="e">
        <f t="shared" si="24"/>
        <v>#REF!</v>
      </c>
      <c r="BV55" s="608" t="e">
        <f t="shared" si="25"/>
        <v>#REF!</v>
      </c>
      <c r="BW55" s="609" t="e">
        <f t="shared" si="5"/>
        <v>#REF!</v>
      </c>
      <c r="BX55" s="595" t="e">
        <f t="shared" si="26"/>
        <v>#REF!</v>
      </c>
      <c r="BY55" s="608" t="e">
        <f t="shared" si="27"/>
        <v>#REF!</v>
      </c>
    </row>
    <row r="56" spans="1:80" s="339" customFormat="1" ht="90.75" customHeight="1" outlineLevel="3" x14ac:dyDescent="0.2">
      <c r="B56" s="330"/>
      <c r="C56" s="331"/>
      <c r="D56" s="332" t="s">
        <v>163</v>
      </c>
      <c r="E56" s="333" t="s">
        <v>79</v>
      </c>
      <c r="F56" s="334">
        <v>13</v>
      </c>
      <c r="G56" s="335">
        <v>23643.917692307692</v>
      </c>
      <c r="H56" s="257">
        <f t="shared" si="6"/>
        <v>307370.93</v>
      </c>
      <c r="I56" s="333"/>
      <c r="J56" s="334"/>
      <c r="K56" s="335"/>
      <c r="L56" s="257"/>
      <c r="M56" s="333" t="s">
        <v>79</v>
      </c>
      <c r="N56" s="334">
        <v>13</v>
      </c>
      <c r="O56" s="335">
        <v>23643.917692307692</v>
      </c>
      <c r="P56" s="257">
        <f t="shared" si="7"/>
        <v>307370.93</v>
      </c>
      <c r="Q56" s="336">
        <f>+T56+V49+X49+Z49+AB49+AD56+AF56+AH56+AJ56+AL56+AN56+AP56+AR56+AT56+AV56+AX56+AZ56+BB56+BD56+BF56+BH56+BJ56+BL56</f>
        <v>0</v>
      </c>
      <c r="R56" s="257">
        <f t="shared" si="28"/>
        <v>0</v>
      </c>
      <c r="S56" s="337">
        <f t="shared" si="3"/>
        <v>0</v>
      </c>
      <c r="T56" s="338"/>
      <c r="U56" s="257">
        <f t="shared" si="29"/>
        <v>0</v>
      </c>
      <c r="V56" s="336"/>
      <c r="W56" s="435">
        <f t="shared" si="36"/>
        <v>0</v>
      </c>
      <c r="X56" s="336"/>
      <c r="Y56" s="435">
        <f t="shared" si="37"/>
        <v>0</v>
      </c>
      <c r="Z56" s="336"/>
      <c r="AA56" s="435">
        <f t="shared" si="38"/>
        <v>0</v>
      </c>
      <c r="AB56" s="336"/>
      <c r="AC56" s="257">
        <f>$G56*AB49</f>
        <v>0</v>
      </c>
      <c r="AD56" s="281"/>
      <c r="AE56" s="257">
        <f t="shared" si="31"/>
        <v>0</v>
      </c>
      <c r="AF56" s="336"/>
      <c r="AG56" s="257">
        <f t="shared" si="32"/>
        <v>0</v>
      </c>
      <c r="AH56" s="336"/>
      <c r="AI56" s="257">
        <f t="shared" si="33"/>
        <v>0</v>
      </c>
      <c r="AJ56" s="336"/>
      <c r="AK56" s="257">
        <f t="shared" si="34"/>
        <v>0</v>
      </c>
      <c r="AL56" s="336"/>
      <c r="AM56" s="257">
        <f t="shared" si="35"/>
        <v>0</v>
      </c>
      <c r="AN56" s="336"/>
      <c r="AO56" s="261">
        <f t="shared" si="8"/>
        <v>0</v>
      </c>
      <c r="AP56" s="426"/>
      <c r="AQ56" s="406">
        <f t="shared" si="9"/>
        <v>0</v>
      </c>
      <c r="AR56" s="426"/>
      <c r="AS56" s="406">
        <f t="shared" si="10"/>
        <v>0</v>
      </c>
      <c r="AT56" s="426"/>
      <c r="AU56" s="406">
        <f t="shared" si="11"/>
        <v>0</v>
      </c>
      <c r="AV56" s="426"/>
      <c r="AW56" s="406">
        <f t="shared" si="12"/>
        <v>0</v>
      </c>
      <c r="AX56" s="426"/>
      <c r="AY56" s="406">
        <f t="shared" si="13"/>
        <v>0</v>
      </c>
      <c r="AZ56" s="426"/>
      <c r="BA56" s="406">
        <f t="shared" si="14"/>
        <v>0</v>
      </c>
      <c r="BB56" s="426"/>
      <c r="BC56" s="406">
        <f t="shared" si="15"/>
        <v>0</v>
      </c>
      <c r="BD56" s="426"/>
      <c r="BE56" s="406">
        <f t="shared" si="16"/>
        <v>0</v>
      </c>
      <c r="BF56" s="426"/>
      <c r="BG56" s="406">
        <f t="shared" si="17"/>
        <v>0</v>
      </c>
      <c r="BH56" s="426"/>
      <c r="BI56" s="406">
        <f t="shared" si="18"/>
        <v>0</v>
      </c>
      <c r="BJ56" s="426"/>
      <c r="BK56" s="406">
        <f t="shared" si="19"/>
        <v>0</v>
      </c>
      <c r="BL56" s="390"/>
      <c r="BM56" s="406">
        <f t="shared" si="20"/>
        <v>0</v>
      </c>
      <c r="BN56" s="426"/>
      <c r="BO56" s="406">
        <f t="shared" si="21"/>
        <v>0</v>
      </c>
      <c r="BP56" s="426"/>
      <c r="BQ56" s="406">
        <f t="shared" si="22"/>
        <v>0</v>
      </c>
      <c r="BR56" s="390"/>
      <c r="BS56" s="391">
        <f t="shared" si="23"/>
        <v>0</v>
      </c>
      <c r="BT56" s="380">
        <f t="shared" si="4"/>
        <v>0</v>
      </c>
      <c r="BU56" s="336">
        <f t="shared" si="24"/>
        <v>0</v>
      </c>
      <c r="BV56" s="257">
        <f t="shared" si="25"/>
        <v>0</v>
      </c>
      <c r="BW56" s="337">
        <f t="shared" si="5"/>
        <v>0</v>
      </c>
      <c r="BX56" s="336">
        <f t="shared" si="26"/>
        <v>13</v>
      </c>
      <c r="BY56" s="257">
        <f t="shared" si="27"/>
        <v>307370.93</v>
      </c>
    </row>
    <row r="57" spans="1:80" s="339" customFormat="1" ht="90.75" customHeight="1" outlineLevel="3" x14ac:dyDescent="0.2">
      <c r="B57" s="330"/>
      <c r="C57" s="331"/>
      <c r="D57" s="332" t="s">
        <v>164</v>
      </c>
      <c r="E57" s="333" t="s">
        <v>79</v>
      </c>
      <c r="F57" s="334">
        <v>13</v>
      </c>
      <c r="G57" s="335">
        <v>23643.917692307692</v>
      </c>
      <c r="H57" s="257">
        <f t="shared" si="6"/>
        <v>307370.93</v>
      </c>
      <c r="I57" s="333"/>
      <c r="J57" s="334"/>
      <c r="K57" s="335"/>
      <c r="L57" s="257"/>
      <c r="M57" s="333" t="s">
        <v>79</v>
      </c>
      <c r="N57" s="334">
        <v>13</v>
      </c>
      <c r="O57" s="335">
        <v>23643.917692307692</v>
      </c>
      <c r="P57" s="257">
        <f t="shared" si="7"/>
        <v>307370.93</v>
      </c>
      <c r="Q57" s="336">
        <f>+T57+V50+X50+Z50+AB50+AD57+AF57+AH57+AJ57+AL57+AN57+AP57+AR57+AT57+AV57+AX57+AZ57+BB57+BD57+BF57+BH57+BJ57+BL57</f>
        <v>0</v>
      </c>
      <c r="R57" s="257">
        <f t="shared" si="28"/>
        <v>0</v>
      </c>
      <c r="S57" s="337">
        <f t="shared" si="3"/>
        <v>0</v>
      </c>
      <c r="T57" s="338"/>
      <c r="U57" s="257">
        <f t="shared" si="29"/>
        <v>0</v>
      </c>
      <c r="V57" s="336"/>
      <c r="W57" s="435">
        <f t="shared" si="36"/>
        <v>0</v>
      </c>
      <c r="X57" s="336"/>
      <c r="Y57" s="435">
        <f t="shared" si="37"/>
        <v>0</v>
      </c>
      <c r="Z57" s="336"/>
      <c r="AA57" s="435">
        <f t="shared" si="38"/>
        <v>0</v>
      </c>
      <c r="AB57" s="336"/>
      <c r="AC57" s="257">
        <f>$G57*AB50</f>
        <v>0</v>
      </c>
      <c r="AD57" s="281"/>
      <c r="AE57" s="257">
        <f t="shared" si="31"/>
        <v>0</v>
      </c>
      <c r="AF57" s="336"/>
      <c r="AG57" s="257">
        <f t="shared" si="32"/>
        <v>0</v>
      </c>
      <c r="AH57" s="336"/>
      <c r="AI57" s="257">
        <f t="shared" si="33"/>
        <v>0</v>
      </c>
      <c r="AJ57" s="336"/>
      <c r="AK57" s="257">
        <f t="shared" si="34"/>
        <v>0</v>
      </c>
      <c r="AL57" s="336"/>
      <c r="AM57" s="257">
        <f t="shared" si="35"/>
        <v>0</v>
      </c>
      <c r="AN57" s="336"/>
      <c r="AO57" s="261">
        <f t="shared" si="8"/>
        <v>0</v>
      </c>
      <c r="AP57" s="426"/>
      <c r="AQ57" s="406">
        <f t="shared" si="9"/>
        <v>0</v>
      </c>
      <c r="AR57" s="426"/>
      <c r="AS57" s="406">
        <f t="shared" si="10"/>
        <v>0</v>
      </c>
      <c r="AT57" s="426"/>
      <c r="AU57" s="406">
        <f t="shared" si="11"/>
        <v>0</v>
      </c>
      <c r="AV57" s="426"/>
      <c r="AW57" s="406">
        <f t="shared" si="12"/>
        <v>0</v>
      </c>
      <c r="AX57" s="426"/>
      <c r="AY57" s="406">
        <f t="shared" si="13"/>
        <v>0</v>
      </c>
      <c r="AZ57" s="426"/>
      <c r="BA57" s="406">
        <f t="shared" si="14"/>
        <v>0</v>
      </c>
      <c r="BB57" s="426"/>
      <c r="BC57" s="406">
        <f t="shared" si="15"/>
        <v>0</v>
      </c>
      <c r="BD57" s="426"/>
      <c r="BE57" s="406">
        <f t="shared" si="16"/>
        <v>0</v>
      </c>
      <c r="BF57" s="426"/>
      <c r="BG57" s="406">
        <f t="shared" si="17"/>
        <v>0</v>
      </c>
      <c r="BH57" s="426"/>
      <c r="BI57" s="406">
        <f t="shared" si="18"/>
        <v>0</v>
      </c>
      <c r="BJ57" s="426"/>
      <c r="BK57" s="406">
        <f t="shared" si="19"/>
        <v>0</v>
      </c>
      <c r="BL57" s="390"/>
      <c r="BM57" s="406">
        <f t="shared" si="20"/>
        <v>0</v>
      </c>
      <c r="BN57" s="426"/>
      <c r="BO57" s="406">
        <f t="shared" si="21"/>
        <v>0</v>
      </c>
      <c r="BP57" s="426"/>
      <c r="BQ57" s="406">
        <f t="shared" si="22"/>
        <v>0</v>
      </c>
      <c r="BR57" s="390"/>
      <c r="BS57" s="391">
        <f t="shared" si="23"/>
        <v>0</v>
      </c>
      <c r="BT57" s="380">
        <f t="shared" si="4"/>
        <v>0</v>
      </c>
      <c r="BU57" s="336">
        <f t="shared" si="24"/>
        <v>0</v>
      </c>
      <c r="BV57" s="257">
        <f t="shared" si="25"/>
        <v>0</v>
      </c>
      <c r="BW57" s="337">
        <f t="shared" si="5"/>
        <v>0</v>
      </c>
      <c r="BX57" s="336">
        <f t="shared" si="26"/>
        <v>13</v>
      </c>
      <c r="BY57" s="257">
        <f t="shared" si="27"/>
        <v>307370.93</v>
      </c>
    </row>
    <row r="58" spans="1:80" s="354" customFormat="1" ht="15" customHeight="1" outlineLevel="2" x14ac:dyDescent="0.25">
      <c r="B58" s="1133" t="s">
        <v>231</v>
      </c>
      <c r="C58" s="1134"/>
      <c r="D58" s="345" t="s">
        <v>183</v>
      </c>
      <c r="E58" s="346"/>
      <c r="F58" s="347"/>
      <c r="G58" s="348"/>
      <c r="H58" s="349">
        <f>SUM(H59:H59)</f>
        <v>1612315.68</v>
      </c>
      <c r="I58" s="346"/>
      <c r="J58" s="347"/>
      <c r="K58" s="348"/>
      <c r="L58" s="349">
        <f>SUM(L59:L59)</f>
        <v>0</v>
      </c>
      <c r="M58" s="346"/>
      <c r="N58" s="347"/>
      <c r="O58" s="348"/>
      <c r="P58" s="349">
        <f>SUM(P59:P59)</f>
        <v>1612315.68</v>
      </c>
      <c r="Q58" s="350"/>
      <c r="R58" s="349">
        <f>SUM(R59:R59)</f>
        <v>1531699.8959999999</v>
      </c>
      <c r="S58" s="351">
        <f>R58/H58</f>
        <v>0.95</v>
      </c>
      <c r="T58" s="352"/>
      <c r="U58" s="349">
        <f>SUM(U59:U59)</f>
        <v>0</v>
      </c>
      <c r="V58" s="336"/>
      <c r="W58" s="257">
        <f t="shared" si="36"/>
        <v>0</v>
      </c>
      <c r="X58" s="336"/>
      <c r="Y58" s="257">
        <f t="shared" si="37"/>
        <v>0</v>
      </c>
      <c r="Z58" s="336"/>
      <c r="AA58" s="257">
        <f t="shared" si="38"/>
        <v>0</v>
      </c>
      <c r="AB58" s="336"/>
      <c r="AC58" s="349">
        <f>SUM(AC59)</f>
        <v>0</v>
      </c>
      <c r="AD58" s="352"/>
      <c r="AE58" s="349">
        <f>SUM(AE59)</f>
        <v>0</v>
      </c>
      <c r="AF58" s="353"/>
      <c r="AG58" s="349">
        <f>SUM(AG59)</f>
        <v>0</v>
      </c>
      <c r="AH58" s="353"/>
      <c r="AI58" s="349">
        <f>SUM(AI59)</f>
        <v>0</v>
      </c>
      <c r="AJ58" s="353"/>
      <c r="AK58" s="349">
        <f>SUM(AK59)</f>
        <v>0</v>
      </c>
      <c r="AL58" s="353"/>
      <c r="AM58" s="349">
        <f>SUM(AM59)</f>
        <v>0</v>
      </c>
      <c r="AN58" s="353"/>
      <c r="AO58" s="350">
        <f>SUM(AO59)</f>
        <v>0</v>
      </c>
      <c r="AP58" s="425"/>
      <c r="AQ58" s="350">
        <f>SUM(AQ59)</f>
        <v>0</v>
      </c>
      <c r="AR58" s="425"/>
      <c r="AS58" s="350">
        <f>SUM(AS59)</f>
        <v>0</v>
      </c>
      <c r="AT58" s="425"/>
      <c r="AU58" s="350">
        <f>SUM(AU59)</f>
        <v>0</v>
      </c>
      <c r="AV58" s="425"/>
      <c r="AW58" s="350">
        <f>SUM(AW59)</f>
        <v>0</v>
      </c>
      <c r="AX58" s="425"/>
      <c r="AY58" s="350">
        <f>SUM(AY59)</f>
        <v>0</v>
      </c>
      <c r="AZ58" s="425"/>
      <c r="BA58" s="350">
        <f>SUM(BA59)</f>
        <v>0</v>
      </c>
      <c r="BB58" s="425"/>
      <c r="BC58" s="350">
        <f>SUM(BC59)</f>
        <v>0</v>
      </c>
      <c r="BD58" s="425"/>
      <c r="BE58" s="350">
        <f>SUM(BE59)</f>
        <v>0</v>
      </c>
      <c r="BF58" s="425"/>
      <c r="BG58" s="350">
        <f>SUM(BG59)</f>
        <v>0</v>
      </c>
      <c r="BH58" s="425"/>
      <c r="BI58" s="350">
        <f>SUM(BI59)</f>
        <v>0</v>
      </c>
      <c r="BJ58" s="425"/>
      <c r="BK58" s="350">
        <f>SUM(BK59)</f>
        <v>0</v>
      </c>
      <c r="BL58" s="388"/>
      <c r="BM58" s="350">
        <f>SUM(BM59)</f>
        <v>1531699.8959999999</v>
      </c>
      <c r="BN58" s="425"/>
      <c r="BO58" s="350">
        <f>SUM(BO59)</f>
        <v>0</v>
      </c>
      <c r="BP58" s="425"/>
      <c r="BQ58" s="350">
        <f>SUM(BQ59)</f>
        <v>0</v>
      </c>
      <c r="BR58" s="388"/>
      <c r="BS58" s="389">
        <f>SUM(BS59)</f>
        <v>0</v>
      </c>
      <c r="BT58" s="379">
        <f t="shared" si="4"/>
        <v>0</v>
      </c>
      <c r="BU58" s="353"/>
      <c r="BV58" s="349">
        <f>SUM(BV59)</f>
        <v>1531699.8959999999</v>
      </c>
      <c r="BW58" s="351">
        <f t="shared" si="5"/>
        <v>0.95</v>
      </c>
      <c r="BX58" s="353"/>
      <c r="BY58" s="349">
        <f>SUM(BY59:BY59)</f>
        <v>80615.784000000072</v>
      </c>
      <c r="CB58" s="355"/>
    </row>
    <row r="59" spans="1:80" s="339" customFormat="1" ht="74.25" customHeight="1" outlineLevel="3" x14ac:dyDescent="0.2">
      <c r="B59" s="330"/>
      <c r="C59" s="331"/>
      <c r="D59" s="332" t="s">
        <v>184</v>
      </c>
      <c r="E59" s="333" t="s">
        <v>79</v>
      </c>
      <c r="F59" s="334">
        <v>1</v>
      </c>
      <c r="G59" s="335">
        <v>1612315.68</v>
      </c>
      <c r="H59" s="257">
        <f>F59*G59</f>
        <v>1612315.68</v>
      </c>
      <c r="I59" s="333"/>
      <c r="J59" s="334"/>
      <c r="K59" s="335"/>
      <c r="L59" s="257"/>
      <c r="M59" s="333" t="s">
        <v>79</v>
      </c>
      <c r="N59" s="334">
        <v>1</v>
      </c>
      <c r="O59" s="335">
        <v>1612315.68</v>
      </c>
      <c r="P59" s="257">
        <f>N59*O59</f>
        <v>1612315.68</v>
      </c>
      <c r="Q59" s="336">
        <f>+T59+V52+X52+Z52+AB52+AD59+AF59+AH59+AJ59+AL59+AN59+AP59+AR59+AT59+AV59+BL59</f>
        <v>0.95</v>
      </c>
      <c r="R59" s="257">
        <f>$G59*Q59</f>
        <v>1531699.8959999999</v>
      </c>
      <c r="S59" s="337">
        <f t="shared" si="3"/>
        <v>0.95</v>
      </c>
      <c r="T59" s="338"/>
      <c r="U59" s="257">
        <f>$G59*T59</f>
        <v>0</v>
      </c>
      <c r="V59" s="336"/>
      <c r="W59" s="257">
        <f t="shared" si="36"/>
        <v>0</v>
      </c>
      <c r="X59" s="336"/>
      <c r="Y59" s="257">
        <f t="shared" si="37"/>
        <v>0</v>
      </c>
      <c r="Z59" s="336"/>
      <c r="AA59" s="257">
        <f t="shared" si="38"/>
        <v>0</v>
      </c>
      <c r="AB59" s="336"/>
      <c r="AC59" s="257">
        <f>$G59*AB52</f>
        <v>0</v>
      </c>
      <c r="AD59" s="281"/>
      <c r="AE59" s="257">
        <f>$G59*AD59</f>
        <v>0</v>
      </c>
      <c r="AF59" s="336"/>
      <c r="AG59" s="257">
        <f>$G59*AF59</f>
        <v>0</v>
      </c>
      <c r="AH59" s="336"/>
      <c r="AI59" s="257">
        <f>$G59*AH59</f>
        <v>0</v>
      </c>
      <c r="AJ59" s="336"/>
      <c r="AK59" s="257">
        <f>$G59*AJ59</f>
        <v>0</v>
      </c>
      <c r="AL59" s="336"/>
      <c r="AM59" s="257">
        <f>$G59*AL59</f>
        <v>0</v>
      </c>
      <c r="AN59" s="336"/>
      <c r="AO59" s="261">
        <f>$G59*AN59</f>
        <v>0</v>
      </c>
      <c r="AP59" s="426"/>
      <c r="AQ59" s="406">
        <f>$G59*AP59</f>
        <v>0</v>
      </c>
      <c r="AR59" s="426"/>
      <c r="AS59" s="406">
        <f>$G59*AR59</f>
        <v>0</v>
      </c>
      <c r="AT59" s="426"/>
      <c r="AU59" s="406">
        <f>$G59*AT59</f>
        <v>0</v>
      </c>
      <c r="AV59" s="426"/>
      <c r="AW59" s="406">
        <f>$G59*AV59</f>
        <v>0</v>
      </c>
      <c r="AX59" s="426"/>
      <c r="AY59" s="406">
        <f>$G59*AX59</f>
        <v>0</v>
      </c>
      <c r="AZ59" s="426"/>
      <c r="BA59" s="406">
        <f>$G59*AZ59</f>
        <v>0</v>
      </c>
      <c r="BB59" s="426"/>
      <c r="BC59" s="406">
        <f>$G59*BB59</f>
        <v>0</v>
      </c>
      <c r="BD59" s="426"/>
      <c r="BE59" s="406">
        <f>$G59*BD59</f>
        <v>0</v>
      </c>
      <c r="BF59" s="426"/>
      <c r="BG59" s="406">
        <f>$G59*BF59</f>
        <v>0</v>
      </c>
      <c r="BH59" s="426"/>
      <c r="BI59" s="406">
        <f>$G59*BH59</f>
        <v>0</v>
      </c>
      <c r="BJ59" s="426"/>
      <c r="BK59" s="406">
        <f>$G59*BJ59</f>
        <v>0</v>
      </c>
      <c r="BL59" s="390">
        <v>0.95</v>
      </c>
      <c r="BM59" s="406">
        <f>$G59*BL59</f>
        <v>1531699.8959999999</v>
      </c>
      <c r="BN59" s="426"/>
      <c r="BO59" s="406">
        <f>$G59*BN59</f>
        <v>0</v>
      </c>
      <c r="BP59" s="426"/>
      <c r="BQ59" s="406">
        <f>$G59*BP59</f>
        <v>0</v>
      </c>
      <c r="BR59" s="390"/>
      <c r="BS59" s="391">
        <f>$G59*BR59</f>
        <v>0</v>
      </c>
      <c r="BT59" s="380">
        <f t="shared" si="4"/>
        <v>0</v>
      </c>
      <c r="BU59" s="336">
        <f>Q59+BR59</f>
        <v>0.95</v>
      </c>
      <c r="BV59" s="257">
        <f>$G59*BU59</f>
        <v>1531699.8959999999</v>
      </c>
      <c r="BW59" s="337">
        <f t="shared" si="5"/>
        <v>0.95</v>
      </c>
      <c r="BX59" s="336">
        <f>F59-BU59</f>
        <v>5.0000000000000044E-2</v>
      </c>
      <c r="BY59" s="257">
        <f>$G59*BX59</f>
        <v>80615.784000000072</v>
      </c>
    </row>
    <row r="60" spans="1:80" s="354" customFormat="1" ht="15" customHeight="1" outlineLevel="2" x14ac:dyDescent="0.25">
      <c r="B60" s="1133" t="s">
        <v>181</v>
      </c>
      <c r="C60" s="1134"/>
      <c r="D60" s="345" t="s">
        <v>165</v>
      </c>
      <c r="E60" s="346"/>
      <c r="F60" s="347"/>
      <c r="G60" s="348"/>
      <c r="H60" s="349">
        <f>SUM(H61:H85)</f>
        <v>61905675.000000007</v>
      </c>
      <c r="I60" s="346"/>
      <c r="J60" s="347"/>
      <c r="K60" s="348"/>
      <c r="L60" s="349">
        <f>SUM(L61:L85)</f>
        <v>0</v>
      </c>
      <c r="M60" s="346"/>
      <c r="N60" s="347"/>
      <c r="O60" s="348"/>
      <c r="P60" s="349">
        <f>SUM(P61:P85)</f>
        <v>61905675.000000007</v>
      </c>
      <c r="Q60" s="350"/>
      <c r="R60" s="349">
        <f>SUM(R61:R85)</f>
        <v>48754170.693484142</v>
      </c>
      <c r="S60" s="351">
        <f t="shared" si="3"/>
        <v>0.78755575629349228</v>
      </c>
      <c r="T60" s="352"/>
      <c r="U60" s="349">
        <f>SUM(U61:U85)</f>
        <v>0</v>
      </c>
      <c r="V60" s="336"/>
      <c r="W60" s="257">
        <f t="shared" si="36"/>
        <v>0</v>
      </c>
      <c r="X60" s="336"/>
      <c r="Y60" s="257">
        <f t="shared" si="37"/>
        <v>0</v>
      </c>
      <c r="Z60" s="336"/>
      <c r="AA60" s="257">
        <f t="shared" si="38"/>
        <v>0</v>
      </c>
      <c r="AB60" s="336"/>
      <c r="AC60" s="349">
        <f>SUM(AC61:AC85)</f>
        <v>541659.14100109832</v>
      </c>
      <c r="AD60" s="352"/>
      <c r="AE60" s="349">
        <f>SUM(AE61:AE85)</f>
        <v>2672018.5330716418</v>
      </c>
      <c r="AF60" s="353"/>
      <c r="AG60" s="349">
        <f>SUM(AG61:AG85)</f>
        <v>58000</v>
      </c>
      <c r="AH60" s="353"/>
      <c r="AI60" s="349">
        <f>SUM(AI61:AI85)</f>
        <v>5445672.765182456</v>
      </c>
      <c r="AJ60" s="353"/>
      <c r="AK60" s="349">
        <f>SUM(AK61:AK85)</f>
        <v>2133095.7443363038</v>
      </c>
      <c r="AL60" s="353"/>
      <c r="AM60" s="349">
        <f>SUM(AM61:AM85)</f>
        <v>1966364.8986782844</v>
      </c>
      <c r="AN60" s="353"/>
      <c r="AO60" s="350">
        <f>SUM(AO61:AO85)</f>
        <v>279580.79311979213</v>
      </c>
      <c r="AP60" s="425"/>
      <c r="AQ60" s="350">
        <f>SUM(AQ61:AQ85)</f>
        <v>3709539.1676600245</v>
      </c>
      <c r="AR60" s="425"/>
      <c r="AS60" s="350">
        <f>SUM(AS61:AS85)</f>
        <v>1914534.3440690117</v>
      </c>
      <c r="AT60" s="425"/>
      <c r="AU60" s="350">
        <f>SUM(AU61:AU85)</f>
        <v>2235085.4884185437</v>
      </c>
      <c r="AV60" s="425"/>
      <c r="AW60" s="350">
        <f>SUM(AW61:AW85)</f>
        <v>2306802.4208580414</v>
      </c>
      <c r="AX60" s="425"/>
      <c r="AY60" s="350">
        <f>SUM(AY61:AY85)</f>
        <v>3450359.9964691736</v>
      </c>
      <c r="AZ60" s="425"/>
      <c r="BA60" s="350">
        <f>SUM(BA61:BA85)</f>
        <v>3203427.1408359446</v>
      </c>
      <c r="BB60" s="425"/>
      <c r="BC60" s="350">
        <f>SUM(BC61:BC85)</f>
        <v>3328492.4808359444</v>
      </c>
      <c r="BD60" s="425"/>
      <c r="BE60" s="350">
        <f>SUM(BE61:BE85)</f>
        <v>63741.251298114221</v>
      </c>
      <c r="BF60" s="425"/>
      <c r="BG60" s="350">
        <f>SUM(BG61:BG85)</f>
        <v>3386507.8022627602</v>
      </c>
      <c r="BH60" s="425"/>
      <c r="BI60" s="350">
        <f>SUM(BI61:BI85)</f>
        <v>3134059.1408359446</v>
      </c>
      <c r="BJ60" s="425"/>
      <c r="BK60" s="350">
        <f>SUM(BK61:BK85)</f>
        <v>3543835.7522698482</v>
      </c>
      <c r="BL60" s="388"/>
      <c r="BM60" s="350">
        <f>SUM(BM61:BM85)</f>
        <v>3596937.1551336264</v>
      </c>
      <c r="BN60" s="425"/>
      <c r="BO60" s="350">
        <f>SUM(BO61:BO85)</f>
        <v>0</v>
      </c>
      <c r="BP60" s="425"/>
      <c r="BQ60" s="350">
        <f>SUM(BQ61:BQ85)</f>
        <v>0</v>
      </c>
      <c r="BR60" s="388"/>
      <c r="BS60" s="389">
        <f>SUM(BS61:BS85)</f>
        <v>197992.0048</v>
      </c>
      <c r="BT60" s="379">
        <f t="shared" si="4"/>
        <v>3.1982852105239133E-3</v>
      </c>
      <c r="BU60" s="353"/>
      <c r="BV60" s="349">
        <f>SUM(BV61:BV85)</f>
        <v>48952162.696284145</v>
      </c>
      <c r="BW60" s="351">
        <f t="shared" si="5"/>
        <v>0.79075404147170902</v>
      </c>
      <c r="BX60" s="353"/>
      <c r="BY60" s="349">
        <f>SUM(BY61:BY85)</f>
        <v>12953512.303715866</v>
      </c>
      <c r="CB60" s="355"/>
    </row>
    <row r="61" spans="1:80" s="339" customFormat="1" ht="15.75" outlineLevel="4" x14ac:dyDescent="0.2">
      <c r="B61" s="330"/>
      <c r="C61" s="331"/>
      <c r="D61" s="332" t="s">
        <v>165</v>
      </c>
      <c r="E61" s="333"/>
      <c r="F61" s="334"/>
      <c r="G61" s="335"/>
      <c r="H61" s="257"/>
      <c r="I61" s="333"/>
      <c r="J61" s="334"/>
      <c r="K61" s="335"/>
      <c r="L61" s="257"/>
      <c r="M61" s="333"/>
      <c r="N61" s="334"/>
      <c r="O61" s="335"/>
      <c r="P61" s="257"/>
      <c r="Q61" s="336"/>
      <c r="R61" s="257"/>
      <c r="S61" s="337"/>
      <c r="T61" s="338"/>
      <c r="U61" s="257"/>
      <c r="V61" s="336"/>
      <c r="W61" s="257">
        <f t="shared" si="36"/>
        <v>0</v>
      </c>
      <c r="X61" s="336"/>
      <c r="Y61" s="257">
        <f t="shared" si="37"/>
        <v>0</v>
      </c>
      <c r="Z61" s="336"/>
      <c r="AA61" s="257">
        <f t="shared" si="38"/>
        <v>0</v>
      </c>
      <c r="AB61" s="336"/>
      <c r="AC61" s="257"/>
      <c r="AD61" s="281"/>
      <c r="AE61" s="257"/>
      <c r="AF61" s="336"/>
      <c r="AG61" s="257"/>
      <c r="AH61" s="336"/>
      <c r="AI61" s="257"/>
      <c r="AJ61" s="336"/>
      <c r="AK61" s="257"/>
      <c r="AL61" s="336"/>
      <c r="AM61" s="257"/>
      <c r="AN61" s="336"/>
      <c r="AO61" s="261"/>
      <c r="AP61" s="426"/>
      <c r="AQ61" s="406"/>
      <c r="AR61" s="426"/>
      <c r="AS61" s="406"/>
      <c r="AT61" s="426"/>
      <c r="AU61" s="406"/>
      <c r="AV61" s="426"/>
      <c r="AW61" s="406"/>
      <c r="AX61" s="426"/>
      <c r="AY61" s="406"/>
      <c r="AZ61" s="426"/>
      <c r="BA61" s="406"/>
      <c r="BB61" s="426"/>
      <c r="BC61" s="406"/>
      <c r="BD61" s="426"/>
      <c r="BE61" s="406"/>
      <c r="BF61" s="426"/>
      <c r="BG61" s="406"/>
      <c r="BH61" s="426"/>
      <c r="BI61" s="406"/>
      <c r="BJ61" s="426"/>
      <c r="BK61" s="406"/>
      <c r="BL61" s="390"/>
      <c r="BM61" s="406"/>
      <c r="BN61" s="426"/>
      <c r="BO61" s="406"/>
      <c r="BP61" s="426"/>
      <c r="BQ61" s="406"/>
      <c r="BR61" s="390"/>
      <c r="BS61" s="391"/>
      <c r="BT61" s="380"/>
      <c r="BU61" s="336"/>
      <c r="BV61" s="257"/>
      <c r="BW61" s="337"/>
      <c r="BX61" s="336"/>
      <c r="BY61" s="257"/>
    </row>
    <row r="62" spans="1:80" s="430" customFormat="1" ht="135" outlineLevel="4" x14ac:dyDescent="0.2">
      <c r="B62" s="431"/>
      <c r="C62" s="444"/>
      <c r="D62" s="433" t="s">
        <v>166</v>
      </c>
      <c r="E62" s="333" t="s">
        <v>63</v>
      </c>
      <c r="F62" s="334">
        <v>1862.11</v>
      </c>
      <c r="G62" s="434">
        <v>3830.3567038971919</v>
      </c>
      <c r="H62" s="435">
        <f>F62*G62</f>
        <v>7132545.5218939995</v>
      </c>
      <c r="I62" s="333"/>
      <c r="J62" s="334"/>
      <c r="K62" s="434"/>
      <c r="L62" s="435"/>
      <c r="M62" s="333" t="s">
        <v>63</v>
      </c>
      <c r="N62" s="334">
        <v>1862.11</v>
      </c>
      <c r="O62" s="434">
        <v>3830.3567038971919</v>
      </c>
      <c r="P62" s="435">
        <f>N62*O62</f>
        <v>7132545.5218939995</v>
      </c>
      <c r="Q62" s="336">
        <f t="shared" ref="Q62:Q85" si="39">+T62+V55+X55+Z55+AB55+AD62+AF62+AH62+AJ62+AL62+AN62+AP62+AR62+AT62+AV62+AX62+AZ62+BD62+BB62+BF62+BH62+BJ62+BL62+BN62+BP62</f>
        <v>1862.11</v>
      </c>
      <c r="R62" s="435">
        <f>G62*Q62</f>
        <v>7132545.5218939995</v>
      </c>
      <c r="S62" s="445">
        <f t="shared" ref="S62:S76" si="40">R62/H62</f>
        <v>1</v>
      </c>
      <c r="T62" s="338"/>
      <c r="U62" s="435">
        <f>$G62*T62</f>
        <v>0</v>
      </c>
      <c r="V62" s="336"/>
      <c r="W62" s="257">
        <f t="shared" si="36"/>
        <v>0</v>
      </c>
      <c r="X62" s="336"/>
      <c r="Y62" s="257">
        <f t="shared" si="37"/>
        <v>0</v>
      </c>
      <c r="Z62" s="336"/>
      <c r="AA62" s="257">
        <f t="shared" si="38"/>
        <v>0</v>
      </c>
      <c r="AB62" s="336"/>
      <c r="AC62" s="435">
        <f t="shared" ref="AC62:AC76" si="41">$G62*AB55</f>
        <v>483659.14100109838</v>
      </c>
      <c r="AD62" s="438">
        <v>265.70999999999998</v>
      </c>
      <c r="AE62" s="435">
        <f>$G62*AD62</f>
        <v>1017764.0797925228</v>
      </c>
      <c r="AF62" s="336"/>
      <c r="AG62" s="435">
        <f>$G62*AF62</f>
        <v>0</v>
      </c>
      <c r="AH62" s="336">
        <v>541.75</v>
      </c>
      <c r="AI62" s="435">
        <f>$G62*AH62</f>
        <v>2075095.7443363038</v>
      </c>
      <c r="AJ62" s="336"/>
      <c r="AK62" s="435">
        <f>$G62*AJ62</f>
        <v>0</v>
      </c>
      <c r="AL62" s="336"/>
      <c r="AM62" s="435">
        <f>$G62*AL62</f>
        <v>0</v>
      </c>
      <c r="AN62" s="336"/>
      <c r="AO62" s="436">
        <f t="shared" ref="AO62:AO76" si="42">$G62*AN62</f>
        <v>0</v>
      </c>
      <c r="AP62" s="439">
        <v>453.76749999999998</v>
      </c>
      <c r="AQ62" s="440">
        <f>$G62*AP62</f>
        <v>1738091.3856356689</v>
      </c>
      <c r="AR62" s="439">
        <v>23.882499999999936</v>
      </c>
      <c r="AS62" s="440">
        <f>$G62*AR62</f>
        <v>91478.493980824438</v>
      </c>
      <c r="AT62" s="439"/>
      <c r="AU62" s="440">
        <f>$G62*AT62</f>
        <v>0</v>
      </c>
      <c r="AV62" s="439"/>
      <c r="AW62" s="440">
        <f>$G62*AV62</f>
        <v>0</v>
      </c>
      <c r="AX62" s="439"/>
      <c r="AY62" s="440">
        <f>$G62*AX62</f>
        <v>0</v>
      </c>
      <c r="AZ62" s="439"/>
      <c r="BA62" s="440">
        <f>$G62*AZ62</f>
        <v>0</v>
      </c>
      <c r="BB62" s="439"/>
      <c r="BC62" s="440">
        <f>$G62*BB62</f>
        <v>0</v>
      </c>
      <c r="BD62" s="439"/>
      <c r="BE62" s="440">
        <f>$G62*BD62</f>
        <v>0</v>
      </c>
      <c r="BF62" s="439"/>
      <c r="BG62" s="440">
        <f>$G62*BF62</f>
        <v>0</v>
      </c>
      <c r="BH62" s="439"/>
      <c r="BI62" s="440">
        <f>$G62*BH62</f>
        <v>0</v>
      </c>
      <c r="BJ62" s="439"/>
      <c r="BK62" s="440">
        <f>$G62*BJ62</f>
        <v>0</v>
      </c>
      <c r="BL62" s="390"/>
      <c r="BM62" s="440">
        <f>$G62*BL62</f>
        <v>0</v>
      </c>
      <c r="BN62" s="439"/>
      <c r="BO62" s="440">
        <f>$G62*BN62</f>
        <v>0</v>
      </c>
      <c r="BP62" s="439"/>
      <c r="BQ62" s="440">
        <f>$G62*BP62</f>
        <v>0</v>
      </c>
      <c r="BR62" s="390"/>
      <c r="BS62" s="441">
        <f>$G62*BR62</f>
        <v>0</v>
      </c>
      <c r="BT62" s="442">
        <f t="shared" ref="BT62:BT76" si="43">BS62/H62</f>
        <v>0</v>
      </c>
      <c r="BU62" s="336">
        <f t="shared" ref="BU62:BU85" si="44">Q62+BR62</f>
        <v>1862.11</v>
      </c>
      <c r="BV62" s="435">
        <f>$G62*BU62</f>
        <v>7132545.5218939995</v>
      </c>
      <c r="BW62" s="437">
        <f t="shared" ref="BW62:BW76" si="45">BV62/H62</f>
        <v>1</v>
      </c>
      <c r="BX62" s="336">
        <f t="shared" ref="BX62:BX76" si="46">F62-BU62</f>
        <v>0</v>
      </c>
      <c r="BY62" s="435">
        <f>$G62*BX62</f>
        <v>0</v>
      </c>
    </row>
    <row r="63" spans="1:80" s="430" customFormat="1" ht="135" outlineLevel="4" x14ac:dyDescent="0.2">
      <c r="B63" s="431"/>
      <c r="C63" s="444"/>
      <c r="D63" s="433" t="s">
        <v>167</v>
      </c>
      <c r="E63" s="333" t="s">
        <v>63</v>
      </c>
      <c r="F63" s="334">
        <v>1862.12</v>
      </c>
      <c r="G63" s="434">
        <v>3830.3567038971919</v>
      </c>
      <c r="H63" s="435">
        <f t="shared" ref="H63:H76" si="47">F63*G63</f>
        <v>7132583.8254610384</v>
      </c>
      <c r="I63" s="333"/>
      <c r="J63" s="334"/>
      <c r="K63" s="434"/>
      <c r="L63" s="435"/>
      <c r="M63" s="333" t="s">
        <v>63</v>
      </c>
      <c r="N63" s="334">
        <v>1862.12</v>
      </c>
      <c r="O63" s="434">
        <v>3830.3567038971919</v>
      </c>
      <c r="P63" s="435">
        <f>N63*O63</f>
        <v>7132583.8254610384</v>
      </c>
      <c r="Q63" s="336">
        <f t="shared" si="39"/>
        <v>1862.12</v>
      </c>
      <c r="R63" s="435">
        <f t="shared" ref="R63:R76" si="48">G63*Q63</f>
        <v>7132583.8254610384</v>
      </c>
      <c r="S63" s="437">
        <f t="shared" si="40"/>
        <v>1</v>
      </c>
      <c r="T63" s="338"/>
      <c r="U63" s="435">
        <f t="shared" ref="U63:U76" si="49">$G63*T63</f>
        <v>0</v>
      </c>
      <c r="V63" s="336"/>
      <c r="W63" s="257">
        <f t="shared" si="36"/>
        <v>0</v>
      </c>
      <c r="X63" s="336"/>
      <c r="Y63" s="257">
        <f t="shared" si="37"/>
        <v>0</v>
      </c>
      <c r="Z63" s="336"/>
      <c r="AA63" s="257">
        <f t="shared" si="38"/>
        <v>0</v>
      </c>
      <c r="AB63" s="336"/>
      <c r="AC63" s="435">
        <f t="shared" si="41"/>
        <v>0</v>
      </c>
      <c r="AD63" s="438">
        <v>431.88</v>
      </c>
      <c r="AE63" s="435">
        <f t="shared" ref="AE63:AE76" si="50">$G63*AD63</f>
        <v>1654254.4532791192</v>
      </c>
      <c r="AF63" s="336"/>
      <c r="AG63" s="435">
        <f t="shared" ref="AG63:AG76" si="51">$G63*AF63</f>
        <v>0</v>
      </c>
      <c r="AH63" s="336">
        <v>410.83</v>
      </c>
      <c r="AI63" s="435">
        <f t="shared" ref="AI63:AI76" si="52">$G63*AH63</f>
        <v>1573625.4446620832</v>
      </c>
      <c r="AJ63" s="336">
        <v>541.75</v>
      </c>
      <c r="AK63" s="435">
        <f t="shared" ref="AK63:AK76" si="53">$G63*AJ63</f>
        <v>2075095.7443363038</v>
      </c>
      <c r="AL63" s="336"/>
      <c r="AM63" s="435">
        <f t="shared" ref="AM63:AM76" si="54">$G63*AL63</f>
        <v>0</v>
      </c>
      <c r="AN63" s="336"/>
      <c r="AO63" s="436">
        <f t="shared" si="42"/>
        <v>0</v>
      </c>
      <c r="AP63" s="439">
        <v>453.77699999999999</v>
      </c>
      <c r="AQ63" s="440">
        <f t="shared" ref="AQ63:AQ76" si="55">$G63*AP63</f>
        <v>1738127.7740243559</v>
      </c>
      <c r="AR63" s="439">
        <v>23.882999999999811</v>
      </c>
      <c r="AS63" s="440">
        <f t="shared" ref="AS63:AS76" si="56">$G63*AR63</f>
        <v>91480.409159175906</v>
      </c>
      <c r="AT63" s="439"/>
      <c r="AU63" s="440">
        <f t="shared" ref="AU63:AU76" si="57">$G63*AT63</f>
        <v>0</v>
      </c>
      <c r="AV63" s="439"/>
      <c r="AW63" s="440">
        <f t="shared" ref="AW63:AW76" si="58">$G63*AV63</f>
        <v>0</v>
      </c>
      <c r="AX63" s="439"/>
      <c r="AY63" s="440">
        <f t="shared" ref="AY63:AY76" si="59">$G63*AX63</f>
        <v>0</v>
      </c>
      <c r="AZ63" s="439"/>
      <c r="BA63" s="440">
        <f t="shared" ref="BA63:BA76" si="60">$G63*AZ63</f>
        <v>0</v>
      </c>
      <c r="BB63" s="439"/>
      <c r="BC63" s="440">
        <f t="shared" ref="BC63:BC76" si="61">$G63*BB63</f>
        <v>0</v>
      </c>
      <c r="BD63" s="439"/>
      <c r="BE63" s="440">
        <f t="shared" ref="BE63:BE76" si="62">$G63*BD63</f>
        <v>0</v>
      </c>
      <c r="BF63" s="439"/>
      <c r="BG63" s="440">
        <f t="shared" ref="BG63:BG76" si="63">$G63*BF63</f>
        <v>0</v>
      </c>
      <c r="BH63" s="439"/>
      <c r="BI63" s="440">
        <f t="shared" ref="BI63:BI76" si="64">$G63*BH63</f>
        <v>0</v>
      </c>
      <c r="BJ63" s="439"/>
      <c r="BK63" s="440">
        <f t="shared" ref="BK63:BK76" si="65">$G63*BJ63</f>
        <v>0</v>
      </c>
      <c r="BL63" s="390"/>
      <c r="BM63" s="440">
        <f t="shared" ref="BM63:BM76" si="66">$G63*BL63</f>
        <v>0</v>
      </c>
      <c r="BN63" s="439"/>
      <c r="BO63" s="440">
        <f t="shared" ref="BO63:BO76" si="67">$G63*BN63</f>
        <v>0</v>
      </c>
      <c r="BP63" s="439"/>
      <c r="BQ63" s="440">
        <f t="shared" ref="BQ63:BQ76" si="68">$G63*BP63</f>
        <v>0</v>
      </c>
      <c r="BR63" s="390"/>
      <c r="BS63" s="441">
        <f t="shared" ref="BS63:BS76" si="69">$G63*BR63</f>
        <v>0</v>
      </c>
      <c r="BT63" s="442">
        <f t="shared" si="43"/>
        <v>0</v>
      </c>
      <c r="BU63" s="336">
        <f t="shared" si="44"/>
        <v>1862.12</v>
      </c>
      <c r="BV63" s="435">
        <f t="shared" ref="BV63:BV76" si="70">$G63*BU63</f>
        <v>7132583.8254610384</v>
      </c>
      <c r="BW63" s="437">
        <f t="shared" si="45"/>
        <v>1</v>
      </c>
      <c r="BX63" s="336">
        <f t="shared" si="46"/>
        <v>0</v>
      </c>
      <c r="BY63" s="435">
        <f t="shared" ref="BY63:BY76" si="71">$G63*BX63</f>
        <v>0</v>
      </c>
    </row>
    <row r="64" spans="1:80" s="430" customFormat="1" ht="135" outlineLevel="4" x14ac:dyDescent="0.2">
      <c r="B64" s="431"/>
      <c r="C64" s="444"/>
      <c r="D64" s="433" t="s">
        <v>168</v>
      </c>
      <c r="E64" s="333" t="s">
        <v>63</v>
      </c>
      <c r="F64" s="334">
        <v>928.37</v>
      </c>
      <c r="G64" s="434">
        <v>3830.3567038971919</v>
      </c>
      <c r="H64" s="435">
        <f>F64*G64</f>
        <v>3555988.2531970362</v>
      </c>
      <c r="I64" s="333"/>
      <c r="J64" s="334"/>
      <c r="K64" s="434"/>
      <c r="L64" s="435"/>
      <c r="M64" s="333" t="s">
        <v>63</v>
      </c>
      <c r="N64" s="334">
        <v>928.37</v>
      </c>
      <c r="O64" s="434">
        <v>3830.3567038971919</v>
      </c>
      <c r="P64" s="435">
        <f>N64*O64</f>
        <v>3555988.2531970362</v>
      </c>
      <c r="Q64" s="336">
        <f t="shared" si="39"/>
        <v>928.37</v>
      </c>
      <c r="R64" s="257">
        <f t="shared" si="48"/>
        <v>3555988.2531970362</v>
      </c>
      <c r="S64" s="337">
        <f t="shared" si="40"/>
        <v>1</v>
      </c>
      <c r="T64" s="338"/>
      <c r="U64" s="435">
        <f t="shared" si="49"/>
        <v>0</v>
      </c>
      <c r="V64" s="336"/>
      <c r="W64" s="257">
        <f t="shared" si="36"/>
        <v>0</v>
      </c>
      <c r="X64" s="336"/>
      <c r="Y64" s="257">
        <f t="shared" si="37"/>
        <v>0</v>
      </c>
      <c r="Z64" s="336"/>
      <c r="AA64" s="257">
        <f t="shared" si="38"/>
        <v>0</v>
      </c>
      <c r="AB64" s="336"/>
      <c r="AC64" s="435">
        <f t="shared" si="41"/>
        <v>0</v>
      </c>
      <c r="AD64" s="438"/>
      <c r="AE64" s="435">
        <f t="shared" si="50"/>
        <v>0</v>
      </c>
      <c r="AF64" s="336"/>
      <c r="AG64" s="435">
        <f t="shared" si="51"/>
        <v>0</v>
      </c>
      <c r="AH64" s="336"/>
      <c r="AI64" s="435">
        <f t="shared" si="52"/>
        <v>0</v>
      </c>
      <c r="AJ64" s="336"/>
      <c r="AK64" s="435">
        <f t="shared" si="53"/>
        <v>0</v>
      </c>
      <c r="AL64" s="336">
        <v>452.45</v>
      </c>
      <c r="AM64" s="435">
        <f t="shared" si="54"/>
        <v>1733044.8906782845</v>
      </c>
      <c r="AN64" s="336">
        <v>23.81</v>
      </c>
      <c r="AO64" s="436">
        <f t="shared" si="42"/>
        <v>91200.793119792128</v>
      </c>
      <c r="AP64" s="439"/>
      <c r="AQ64" s="440">
        <f t="shared" si="55"/>
        <v>0</v>
      </c>
      <c r="AR64" s="439">
        <v>429.50450000000001</v>
      </c>
      <c r="AS64" s="440">
        <f t="shared" si="56"/>
        <v>1645155.4409290114</v>
      </c>
      <c r="AT64" s="439">
        <v>22.605500000000006</v>
      </c>
      <c r="AU64" s="440">
        <f t="shared" si="57"/>
        <v>86587.128469948002</v>
      </c>
      <c r="AV64" s="439"/>
      <c r="AW64" s="440">
        <f t="shared" si="58"/>
        <v>0</v>
      </c>
      <c r="AX64" s="439"/>
      <c r="AY64" s="440">
        <f t="shared" si="59"/>
        <v>0</v>
      </c>
      <c r="AZ64" s="439"/>
      <c r="BA64" s="440">
        <f t="shared" si="60"/>
        <v>0</v>
      </c>
      <c r="BB64" s="439"/>
      <c r="BC64" s="440">
        <f t="shared" si="61"/>
        <v>0</v>
      </c>
      <c r="BD64" s="439"/>
      <c r="BE64" s="440">
        <f t="shared" si="62"/>
        <v>0</v>
      </c>
      <c r="BF64" s="439"/>
      <c r="BG64" s="440">
        <f t="shared" si="63"/>
        <v>0</v>
      </c>
      <c r="BH64" s="439"/>
      <c r="BI64" s="440">
        <f t="shared" si="64"/>
        <v>0</v>
      </c>
      <c r="BJ64" s="439"/>
      <c r="BK64" s="440">
        <f t="shared" si="65"/>
        <v>0</v>
      </c>
      <c r="BL64" s="390"/>
      <c r="BM64" s="440">
        <f t="shared" si="66"/>
        <v>0</v>
      </c>
      <c r="BN64" s="439"/>
      <c r="BO64" s="440">
        <f t="shared" si="67"/>
        <v>0</v>
      </c>
      <c r="BP64" s="439"/>
      <c r="BQ64" s="440">
        <f t="shared" si="68"/>
        <v>0</v>
      </c>
      <c r="BR64" s="390"/>
      <c r="BS64" s="391">
        <f>$G64*BR64</f>
        <v>0</v>
      </c>
      <c r="BT64" s="442">
        <f t="shared" si="43"/>
        <v>0</v>
      </c>
      <c r="BU64" s="336">
        <f t="shared" si="44"/>
        <v>928.37</v>
      </c>
      <c r="BV64" s="435">
        <f t="shared" si="70"/>
        <v>3555988.2531970362</v>
      </c>
      <c r="BW64" s="437">
        <f t="shared" si="45"/>
        <v>1</v>
      </c>
      <c r="BX64" s="336">
        <f t="shared" si="46"/>
        <v>0</v>
      </c>
      <c r="BY64" s="435">
        <f t="shared" si="71"/>
        <v>0</v>
      </c>
    </row>
    <row r="65" spans="1:77" s="339" customFormat="1" ht="165" outlineLevel="4" x14ac:dyDescent="0.2">
      <c r="B65" s="330"/>
      <c r="C65" s="331"/>
      <c r="D65" s="332" t="s">
        <v>169</v>
      </c>
      <c r="E65" s="333" t="s">
        <v>63</v>
      </c>
      <c r="F65" s="334">
        <v>1144.3499999999999</v>
      </c>
      <c r="G65" s="335">
        <v>3830.3567038971919</v>
      </c>
      <c r="H65" s="257">
        <f>F65*G65</f>
        <v>4383268.6941047516</v>
      </c>
      <c r="I65" s="333"/>
      <c r="J65" s="334"/>
      <c r="K65" s="335"/>
      <c r="L65" s="257"/>
      <c r="M65" s="333" t="s">
        <v>63</v>
      </c>
      <c r="N65" s="334">
        <v>1144.3499999999999</v>
      </c>
      <c r="O65" s="335">
        <v>3830.3567038971919</v>
      </c>
      <c r="P65" s="257">
        <f>N65*O65</f>
        <v>4383268.6941047516</v>
      </c>
      <c r="Q65" s="336">
        <f t="shared" si="39"/>
        <v>1144.3499999999999</v>
      </c>
      <c r="R65" s="257">
        <f t="shared" si="48"/>
        <v>4383268.6941047516</v>
      </c>
      <c r="S65" s="337">
        <f t="shared" si="40"/>
        <v>1</v>
      </c>
      <c r="T65" s="338"/>
      <c r="U65" s="257">
        <f t="shared" si="49"/>
        <v>0</v>
      </c>
      <c r="V65" s="336"/>
      <c r="W65" s="257">
        <f t="shared" si="36"/>
        <v>0</v>
      </c>
      <c r="X65" s="336"/>
      <c r="Y65" s="257">
        <f t="shared" si="37"/>
        <v>0</v>
      </c>
      <c r="Z65" s="336"/>
      <c r="AA65" s="257">
        <f t="shared" si="38"/>
        <v>0</v>
      </c>
      <c r="AB65" s="336"/>
      <c r="AC65" s="257">
        <f t="shared" si="41"/>
        <v>0</v>
      </c>
      <c r="AD65" s="281"/>
      <c r="AE65" s="257">
        <f t="shared" si="50"/>
        <v>0</v>
      </c>
      <c r="AF65" s="336"/>
      <c r="AG65" s="257">
        <f t="shared" si="51"/>
        <v>0</v>
      </c>
      <c r="AH65" s="336"/>
      <c r="AI65" s="257">
        <f t="shared" si="52"/>
        <v>0</v>
      </c>
      <c r="AJ65" s="336"/>
      <c r="AK65" s="257">
        <f t="shared" si="53"/>
        <v>0</v>
      </c>
      <c r="AL65" s="336"/>
      <c r="AM65" s="257">
        <f t="shared" si="54"/>
        <v>0</v>
      </c>
      <c r="AN65" s="336"/>
      <c r="AO65" s="261">
        <f t="shared" si="42"/>
        <v>0</v>
      </c>
      <c r="AP65" s="426"/>
      <c r="AQ65" s="406">
        <f t="shared" si="55"/>
        <v>0</v>
      </c>
      <c r="AR65" s="426"/>
      <c r="AS65" s="406">
        <f t="shared" si="56"/>
        <v>0</v>
      </c>
      <c r="AT65" s="426">
        <v>500</v>
      </c>
      <c r="AU65" s="406">
        <f t="shared" si="57"/>
        <v>1915178.3519485958</v>
      </c>
      <c r="AV65" s="426">
        <v>587.1</v>
      </c>
      <c r="AW65" s="406">
        <f t="shared" si="58"/>
        <v>2248802.4208580414</v>
      </c>
      <c r="AX65" s="426"/>
      <c r="AY65" s="406">
        <f t="shared" si="59"/>
        <v>0</v>
      </c>
      <c r="AZ65" s="426"/>
      <c r="BA65" s="406">
        <f t="shared" si="60"/>
        <v>0</v>
      </c>
      <c r="BB65" s="426"/>
      <c r="BC65" s="406">
        <f t="shared" si="61"/>
        <v>0</v>
      </c>
      <c r="BD65" s="426">
        <v>57.25</v>
      </c>
      <c r="BE65" s="406">
        <f t="shared" si="62"/>
        <v>219287.92129811423</v>
      </c>
      <c r="BF65" s="426"/>
      <c r="BG65" s="406">
        <f t="shared" si="63"/>
        <v>0</v>
      </c>
      <c r="BH65" s="426"/>
      <c r="BI65" s="406">
        <f t="shared" si="64"/>
        <v>0</v>
      </c>
      <c r="BJ65" s="426"/>
      <c r="BK65" s="406">
        <f t="shared" si="65"/>
        <v>0</v>
      </c>
      <c r="BL65" s="390"/>
      <c r="BM65" s="406">
        <f t="shared" si="66"/>
        <v>0</v>
      </c>
      <c r="BN65" s="426"/>
      <c r="BO65" s="406">
        <f t="shared" si="67"/>
        <v>0</v>
      </c>
      <c r="BP65" s="426"/>
      <c r="BQ65" s="406">
        <f t="shared" si="68"/>
        <v>0</v>
      </c>
      <c r="BR65" s="390"/>
      <c r="BS65" s="391">
        <f t="shared" si="69"/>
        <v>0</v>
      </c>
      <c r="BT65" s="380">
        <f t="shared" si="43"/>
        <v>0</v>
      </c>
      <c r="BU65" s="336">
        <f t="shared" si="44"/>
        <v>1144.3499999999999</v>
      </c>
      <c r="BV65" s="257">
        <f t="shared" si="70"/>
        <v>4383268.6941047516</v>
      </c>
      <c r="BW65" s="337">
        <f t="shared" si="45"/>
        <v>1</v>
      </c>
      <c r="BX65" s="336">
        <f t="shared" si="46"/>
        <v>0</v>
      </c>
      <c r="BY65" s="257">
        <f t="shared" si="71"/>
        <v>0</v>
      </c>
    </row>
    <row r="66" spans="1:77" s="339" customFormat="1" ht="135" outlineLevel="4" x14ac:dyDescent="0.2">
      <c r="B66" s="330"/>
      <c r="C66" s="331"/>
      <c r="D66" s="332" t="s">
        <v>170</v>
      </c>
      <c r="E66" s="333" t="s">
        <v>63</v>
      </c>
      <c r="F66" s="334">
        <v>929.35</v>
      </c>
      <c r="G66" s="335">
        <v>3830.3567038971919</v>
      </c>
      <c r="H66" s="257">
        <f t="shared" si="47"/>
        <v>3559742.0027668555</v>
      </c>
      <c r="I66" s="333"/>
      <c r="J66" s="334"/>
      <c r="K66" s="335"/>
      <c r="L66" s="257"/>
      <c r="M66" s="333" t="s">
        <v>63</v>
      </c>
      <c r="N66" s="334">
        <v>929.35</v>
      </c>
      <c r="O66" s="335">
        <v>3830.3567038971919</v>
      </c>
      <c r="P66" s="257">
        <f t="shared" ref="P66:P76" si="72">N66*O66</f>
        <v>3559742.0027668555</v>
      </c>
      <c r="Q66" s="336">
        <f t="shared" si="39"/>
        <v>929.35</v>
      </c>
      <c r="R66" s="257">
        <f t="shared" si="48"/>
        <v>3559742.0027668555</v>
      </c>
      <c r="S66" s="337">
        <f>R66/H66</f>
        <v>1</v>
      </c>
      <c r="T66" s="338"/>
      <c r="U66" s="257">
        <f t="shared" si="49"/>
        <v>0</v>
      </c>
      <c r="V66" s="336"/>
      <c r="W66" s="257">
        <f t="shared" si="36"/>
        <v>0</v>
      </c>
      <c r="X66" s="336"/>
      <c r="Y66" s="257">
        <f t="shared" si="37"/>
        <v>0</v>
      </c>
      <c r="Z66" s="336"/>
      <c r="AA66" s="257">
        <f t="shared" si="38"/>
        <v>0</v>
      </c>
      <c r="AB66" s="336"/>
      <c r="AC66" s="257">
        <f t="shared" si="41"/>
        <v>0</v>
      </c>
      <c r="AD66" s="281"/>
      <c r="AE66" s="257">
        <f t="shared" si="50"/>
        <v>0</v>
      </c>
      <c r="AF66" s="336"/>
      <c r="AG66" s="257">
        <f t="shared" si="51"/>
        <v>0</v>
      </c>
      <c r="AH66" s="336"/>
      <c r="AI66" s="257">
        <f t="shared" si="52"/>
        <v>0</v>
      </c>
      <c r="AJ66" s="336"/>
      <c r="AK66" s="257">
        <f t="shared" si="53"/>
        <v>0</v>
      </c>
      <c r="AL66" s="336"/>
      <c r="AM66" s="257">
        <f t="shared" si="54"/>
        <v>0</v>
      </c>
      <c r="AN66" s="336"/>
      <c r="AO66" s="261">
        <f t="shared" si="42"/>
        <v>0</v>
      </c>
      <c r="AP66" s="426"/>
      <c r="AQ66" s="406">
        <f t="shared" si="55"/>
        <v>0</v>
      </c>
      <c r="AR66" s="426"/>
      <c r="AS66" s="406">
        <f t="shared" si="56"/>
        <v>0</v>
      </c>
      <c r="AT66" s="426"/>
      <c r="AU66" s="406">
        <f t="shared" si="57"/>
        <v>0</v>
      </c>
      <c r="AV66" s="426"/>
      <c r="AW66" s="406">
        <f t="shared" si="58"/>
        <v>0</v>
      </c>
      <c r="AX66" s="426">
        <v>839.88</v>
      </c>
      <c r="AY66" s="406">
        <f t="shared" si="59"/>
        <v>3217039.9884691737</v>
      </c>
      <c r="AZ66" s="426"/>
      <c r="BA66" s="406">
        <f t="shared" si="60"/>
        <v>0</v>
      </c>
      <c r="BB66" s="426"/>
      <c r="BC66" s="406">
        <f t="shared" si="61"/>
        <v>0</v>
      </c>
      <c r="BD66" s="426"/>
      <c r="BE66" s="406">
        <f t="shared" si="62"/>
        <v>0</v>
      </c>
      <c r="BF66" s="426"/>
      <c r="BG66" s="406">
        <f t="shared" si="63"/>
        <v>0</v>
      </c>
      <c r="BH66" s="426"/>
      <c r="BI66" s="406">
        <f t="shared" si="64"/>
        <v>0</v>
      </c>
      <c r="BJ66" s="426"/>
      <c r="BK66" s="406">
        <f t="shared" si="65"/>
        <v>0</v>
      </c>
      <c r="BL66" s="390">
        <v>89.470000000000027</v>
      </c>
      <c r="BM66" s="406">
        <f t="shared" si="66"/>
        <v>342702.01429768186</v>
      </c>
      <c r="BN66" s="426"/>
      <c r="BO66" s="406">
        <f t="shared" si="67"/>
        <v>0</v>
      </c>
      <c r="BP66" s="426"/>
      <c r="BQ66" s="406">
        <f t="shared" si="68"/>
        <v>0</v>
      </c>
      <c r="BR66" s="390"/>
      <c r="BS66" s="391">
        <f t="shared" si="69"/>
        <v>0</v>
      </c>
      <c r="BT66" s="380">
        <f>BS66/H66</f>
        <v>0</v>
      </c>
      <c r="BU66" s="336">
        <f t="shared" si="44"/>
        <v>929.35</v>
      </c>
      <c r="BV66" s="257">
        <f t="shared" si="70"/>
        <v>3559742.0027668555</v>
      </c>
      <c r="BW66" s="337">
        <f t="shared" si="45"/>
        <v>1</v>
      </c>
      <c r="BX66" s="336">
        <f>F66-BU66</f>
        <v>0</v>
      </c>
      <c r="BY66" s="257">
        <f t="shared" si="71"/>
        <v>0</v>
      </c>
    </row>
    <row r="67" spans="1:77" s="339" customFormat="1" ht="135" outlineLevel="4" x14ac:dyDescent="0.2">
      <c r="B67" s="330"/>
      <c r="C67" s="331"/>
      <c r="D67" s="332" t="s">
        <v>171</v>
      </c>
      <c r="E67" s="333" t="s">
        <v>63</v>
      </c>
      <c r="F67" s="334">
        <v>861.28</v>
      </c>
      <c r="G67" s="335">
        <v>3830.3567038971919</v>
      </c>
      <c r="H67" s="257">
        <f t="shared" si="47"/>
        <v>3299009.6219325732</v>
      </c>
      <c r="I67" s="333"/>
      <c r="J67" s="334"/>
      <c r="K67" s="335"/>
      <c r="L67" s="257"/>
      <c r="M67" s="333" t="s">
        <v>63</v>
      </c>
      <c r="N67" s="334">
        <v>861.28</v>
      </c>
      <c r="O67" s="335">
        <v>3830.3567038971919</v>
      </c>
      <c r="P67" s="257">
        <f t="shared" si="72"/>
        <v>3299009.6219325732</v>
      </c>
      <c r="Q67" s="336">
        <f t="shared" si="39"/>
        <v>818.21600000000001</v>
      </c>
      <c r="R67" s="257">
        <f t="shared" si="48"/>
        <v>3134059.1408359446</v>
      </c>
      <c r="S67" s="337">
        <f t="shared" si="40"/>
        <v>0.95000000000000007</v>
      </c>
      <c r="T67" s="338"/>
      <c r="U67" s="257">
        <f t="shared" si="49"/>
        <v>0</v>
      </c>
      <c r="V67" s="336"/>
      <c r="W67" s="257">
        <f t="shared" si="36"/>
        <v>0</v>
      </c>
      <c r="X67" s="336"/>
      <c r="Y67" s="257">
        <f t="shared" si="37"/>
        <v>0</v>
      </c>
      <c r="Z67" s="336"/>
      <c r="AA67" s="257">
        <f t="shared" si="38"/>
        <v>0</v>
      </c>
      <c r="AB67" s="336"/>
      <c r="AC67" s="257">
        <f t="shared" si="41"/>
        <v>0</v>
      </c>
      <c r="AD67" s="281"/>
      <c r="AE67" s="257">
        <f t="shared" si="50"/>
        <v>0</v>
      </c>
      <c r="AF67" s="336"/>
      <c r="AG67" s="257">
        <f t="shared" si="51"/>
        <v>0</v>
      </c>
      <c r="AH67" s="336"/>
      <c r="AI67" s="257">
        <f t="shared" si="52"/>
        <v>0</v>
      </c>
      <c r="AJ67" s="336"/>
      <c r="AK67" s="257">
        <f t="shared" si="53"/>
        <v>0</v>
      </c>
      <c r="AL67" s="336"/>
      <c r="AM67" s="257">
        <f t="shared" si="54"/>
        <v>0</v>
      </c>
      <c r="AN67" s="336"/>
      <c r="AO67" s="261">
        <f t="shared" si="42"/>
        <v>0</v>
      </c>
      <c r="AP67" s="426"/>
      <c r="AQ67" s="406">
        <f t="shared" si="55"/>
        <v>0</v>
      </c>
      <c r="AR67" s="426"/>
      <c r="AS67" s="406">
        <f t="shared" si="56"/>
        <v>0</v>
      </c>
      <c r="AT67" s="426"/>
      <c r="AU67" s="406">
        <f t="shared" si="57"/>
        <v>0</v>
      </c>
      <c r="AV67" s="426"/>
      <c r="AW67" s="406">
        <f t="shared" si="58"/>
        <v>0</v>
      </c>
      <c r="AX67" s="426"/>
      <c r="AY67" s="406">
        <f t="shared" si="59"/>
        <v>0</v>
      </c>
      <c r="AZ67" s="426">
        <v>818.21600000000001</v>
      </c>
      <c r="BA67" s="406">
        <f t="shared" si="60"/>
        <v>3134059.1408359446</v>
      </c>
      <c r="BB67" s="426"/>
      <c r="BC67" s="406">
        <f t="shared" si="61"/>
        <v>0</v>
      </c>
      <c r="BD67" s="426"/>
      <c r="BE67" s="406">
        <f t="shared" si="62"/>
        <v>0</v>
      </c>
      <c r="BF67" s="426"/>
      <c r="BG67" s="406">
        <f t="shared" si="63"/>
        <v>0</v>
      </c>
      <c r="BH67" s="426"/>
      <c r="BI67" s="406">
        <f t="shared" si="64"/>
        <v>0</v>
      </c>
      <c r="BJ67" s="426"/>
      <c r="BK67" s="406">
        <f t="shared" si="65"/>
        <v>0</v>
      </c>
      <c r="BL67" s="390"/>
      <c r="BM67" s="406">
        <f t="shared" si="66"/>
        <v>0</v>
      </c>
      <c r="BN67" s="426"/>
      <c r="BO67" s="406">
        <f t="shared" si="67"/>
        <v>0</v>
      </c>
      <c r="BP67" s="426"/>
      <c r="BQ67" s="406">
        <f t="shared" si="68"/>
        <v>0</v>
      </c>
      <c r="BR67" s="390"/>
      <c r="BS67" s="391">
        <f t="shared" si="69"/>
        <v>0</v>
      </c>
      <c r="BT67" s="380">
        <f t="shared" si="43"/>
        <v>0</v>
      </c>
      <c r="BU67" s="336">
        <f t="shared" si="44"/>
        <v>818.21600000000001</v>
      </c>
      <c r="BV67" s="257">
        <f t="shared" si="70"/>
        <v>3134059.1408359446</v>
      </c>
      <c r="BW67" s="337">
        <f t="shared" si="45"/>
        <v>0.95000000000000007</v>
      </c>
      <c r="BX67" s="336">
        <f t="shared" si="46"/>
        <v>43.063999999999965</v>
      </c>
      <c r="BY67" s="257">
        <f t="shared" si="71"/>
        <v>164950.48109662853</v>
      </c>
    </row>
    <row r="68" spans="1:77" s="339" customFormat="1" ht="135" outlineLevel="4" x14ac:dyDescent="0.2">
      <c r="B68" s="330"/>
      <c r="C68" s="331"/>
      <c r="D68" s="332" t="s">
        <v>172</v>
      </c>
      <c r="E68" s="333" t="s">
        <v>63</v>
      </c>
      <c r="F68" s="334">
        <v>861.28</v>
      </c>
      <c r="G68" s="335">
        <v>3830.3567038971919</v>
      </c>
      <c r="H68" s="257">
        <f t="shared" si="47"/>
        <v>3299009.6219325732</v>
      </c>
      <c r="I68" s="333"/>
      <c r="J68" s="334"/>
      <c r="K68" s="335"/>
      <c r="L68" s="257"/>
      <c r="M68" s="333" t="s">
        <v>63</v>
      </c>
      <c r="N68" s="334">
        <v>861.28</v>
      </c>
      <c r="O68" s="335">
        <v>3830.3567038971919</v>
      </c>
      <c r="P68" s="257">
        <f t="shared" si="72"/>
        <v>3299009.6219325732</v>
      </c>
      <c r="Q68" s="336">
        <f t="shared" si="39"/>
        <v>818.21600000000001</v>
      </c>
      <c r="R68" s="257">
        <f t="shared" si="48"/>
        <v>3134059.1408359446</v>
      </c>
      <c r="S68" s="337">
        <f t="shared" si="40"/>
        <v>0.95000000000000007</v>
      </c>
      <c r="T68" s="338"/>
      <c r="U68" s="257">
        <f t="shared" si="49"/>
        <v>0</v>
      </c>
      <c r="V68" s="336"/>
      <c r="W68" s="257">
        <f t="shared" si="36"/>
        <v>0</v>
      </c>
      <c r="X68" s="336"/>
      <c r="Y68" s="257">
        <f t="shared" si="37"/>
        <v>0</v>
      </c>
      <c r="Z68" s="336"/>
      <c r="AA68" s="257">
        <f t="shared" si="38"/>
        <v>0</v>
      </c>
      <c r="AB68" s="336"/>
      <c r="AC68" s="257">
        <f t="shared" si="41"/>
        <v>0</v>
      </c>
      <c r="AD68" s="281"/>
      <c r="AE68" s="257">
        <f t="shared" si="50"/>
        <v>0</v>
      </c>
      <c r="AF68" s="336"/>
      <c r="AG68" s="257">
        <f t="shared" si="51"/>
        <v>0</v>
      </c>
      <c r="AH68" s="336"/>
      <c r="AI68" s="257">
        <f t="shared" si="52"/>
        <v>0</v>
      </c>
      <c r="AJ68" s="336"/>
      <c r="AK68" s="257">
        <f t="shared" si="53"/>
        <v>0</v>
      </c>
      <c r="AL68" s="336"/>
      <c r="AM68" s="257">
        <f t="shared" si="54"/>
        <v>0</v>
      </c>
      <c r="AN68" s="336"/>
      <c r="AO68" s="261">
        <f t="shared" si="42"/>
        <v>0</v>
      </c>
      <c r="AP68" s="426"/>
      <c r="AQ68" s="406">
        <f t="shared" si="55"/>
        <v>0</v>
      </c>
      <c r="AR68" s="426"/>
      <c r="AS68" s="406">
        <f t="shared" si="56"/>
        <v>0</v>
      </c>
      <c r="AT68" s="426"/>
      <c r="AU68" s="406">
        <f t="shared" si="57"/>
        <v>0</v>
      </c>
      <c r="AV68" s="426"/>
      <c r="AW68" s="406">
        <f t="shared" si="58"/>
        <v>0</v>
      </c>
      <c r="AX68" s="426"/>
      <c r="AY68" s="406">
        <f t="shared" si="59"/>
        <v>0</v>
      </c>
      <c r="AZ68" s="426"/>
      <c r="BA68" s="406">
        <f t="shared" si="60"/>
        <v>0</v>
      </c>
      <c r="BB68" s="426">
        <v>818.21600000000001</v>
      </c>
      <c r="BC68" s="406">
        <f t="shared" si="61"/>
        <v>3134059.1408359446</v>
      </c>
      <c r="BD68" s="426"/>
      <c r="BE68" s="406">
        <f t="shared" si="62"/>
        <v>0</v>
      </c>
      <c r="BF68" s="426"/>
      <c r="BG68" s="406">
        <f t="shared" si="63"/>
        <v>0</v>
      </c>
      <c r="BH68" s="426"/>
      <c r="BI68" s="406">
        <f t="shared" si="64"/>
        <v>0</v>
      </c>
      <c r="BJ68" s="426"/>
      <c r="BK68" s="406">
        <f t="shared" si="65"/>
        <v>0</v>
      </c>
      <c r="BL68" s="390"/>
      <c r="BM68" s="406">
        <f t="shared" si="66"/>
        <v>0</v>
      </c>
      <c r="BN68" s="426"/>
      <c r="BO68" s="406">
        <f t="shared" si="67"/>
        <v>0</v>
      </c>
      <c r="BP68" s="426"/>
      <c r="BQ68" s="406">
        <f t="shared" si="68"/>
        <v>0</v>
      </c>
      <c r="BR68" s="390"/>
      <c r="BS68" s="391">
        <f t="shared" si="69"/>
        <v>0</v>
      </c>
      <c r="BT68" s="380">
        <f t="shared" si="43"/>
        <v>0</v>
      </c>
      <c r="BU68" s="336">
        <f t="shared" si="44"/>
        <v>818.21600000000001</v>
      </c>
      <c r="BV68" s="257">
        <f t="shared" si="70"/>
        <v>3134059.1408359446</v>
      </c>
      <c r="BW68" s="337">
        <f t="shared" si="45"/>
        <v>0.95000000000000007</v>
      </c>
      <c r="BX68" s="336">
        <f t="shared" si="46"/>
        <v>43.063999999999965</v>
      </c>
      <c r="BY68" s="257">
        <f t="shared" si="71"/>
        <v>164950.48109662853</v>
      </c>
    </row>
    <row r="69" spans="1:77" s="339" customFormat="1" ht="135" outlineLevel="4" x14ac:dyDescent="0.2">
      <c r="B69" s="330"/>
      <c r="C69" s="331"/>
      <c r="D69" s="332" t="s">
        <v>173</v>
      </c>
      <c r="E69" s="333" t="s">
        <v>63</v>
      </c>
      <c r="F69" s="334">
        <v>861.28</v>
      </c>
      <c r="G69" s="335">
        <v>3830.3567038971919</v>
      </c>
      <c r="H69" s="257">
        <f t="shared" si="47"/>
        <v>3299009.6219325732</v>
      </c>
      <c r="I69" s="333"/>
      <c r="J69" s="334"/>
      <c r="K69" s="335"/>
      <c r="L69" s="257"/>
      <c r="M69" s="333" t="s">
        <v>63</v>
      </c>
      <c r="N69" s="334">
        <v>861.28</v>
      </c>
      <c r="O69" s="335">
        <v>3830.3567038971919</v>
      </c>
      <c r="P69" s="257">
        <f t="shared" si="72"/>
        <v>3299009.6219325732</v>
      </c>
      <c r="Q69" s="336">
        <f t="shared" si="39"/>
        <v>818.22</v>
      </c>
      <c r="R69" s="257">
        <f t="shared" si="48"/>
        <v>3134074.4622627604</v>
      </c>
      <c r="S69" s="337">
        <f t="shared" si="40"/>
        <v>0.95000464425041808</v>
      </c>
      <c r="T69" s="338"/>
      <c r="U69" s="257">
        <f t="shared" si="49"/>
        <v>0</v>
      </c>
      <c r="V69" s="336"/>
      <c r="W69" s="257">
        <f t="shared" si="36"/>
        <v>0</v>
      </c>
      <c r="X69" s="336"/>
      <c r="Y69" s="257">
        <f t="shared" si="37"/>
        <v>0</v>
      </c>
      <c r="Z69" s="336"/>
      <c r="AA69" s="257">
        <f t="shared" si="38"/>
        <v>0</v>
      </c>
      <c r="AB69" s="336"/>
      <c r="AC69" s="257">
        <f t="shared" si="41"/>
        <v>0</v>
      </c>
      <c r="AD69" s="281"/>
      <c r="AE69" s="257">
        <f t="shared" si="50"/>
        <v>0</v>
      </c>
      <c r="AF69" s="336"/>
      <c r="AG69" s="257">
        <f t="shared" si="51"/>
        <v>0</v>
      </c>
      <c r="AH69" s="336"/>
      <c r="AI69" s="257">
        <f t="shared" si="52"/>
        <v>0</v>
      </c>
      <c r="AJ69" s="336"/>
      <c r="AK69" s="257">
        <f t="shared" si="53"/>
        <v>0</v>
      </c>
      <c r="AL69" s="336"/>
      <c r="AM69" s="257">
        <f t="shared" si="54"/>
        <v>0</v>
      </c>
      <c r="AN69" s="336"/>
      <c r="AO69" s="261">
        <f t="shared" si="42"/>
        <v>0</v>
      </c>
      <c r="AP69" s="426"/>
      <c r="AQ69" s="406">
        <f t="shared" si="55"/>
        <v>0</v>
      </c>
      <c r="AR69" s="426"/>
      <c r="AS69" s="406">
        <f t="shared" si="56"/>
        <v>0</v>
      </c>
      <c r="AT69" s="426"/>
      <c r="AU69" s="406">
        <f t="shared" si="57"/>
        <v>0</v>
      </c>
      <c r="AV69" s="426"/>
      <c r="AW69" s="406">
        <f t="shared" si="58"/>
        <v>0</v>
      </c>
      <c r="AX69" s="426"/>
      <c r="AY69" s="406">
        <f t="shared" si="59"/>
        <v>0</v>
      </c>
      <c r="AZ69" s="426"/>
      <c r="BA69" s="406">
        <f t="shared" si="60"/>
        <v>0</v>
      </c>
      <c r="BB69" s="426"/>
      <c r="BC69" s="406">
        <f t="shared" si="61"/>
        <v>0</v>
      </c>
      <c r="BD69" s="426"/>
      <c r="BE69" s="406">
        <f t="shared" si="62"/>
        <v>0</v>
      </c>
      <c r="BF69" s="426">
        <v>818.22</v>
      </c>
      <c r="BG69" s="406">
        <f t="shared" si="63"/>
        <v>3134074.4622627604</v>
      </c>
      <c r="BH69" s="426"/>
      <c r="BI69" s="406">
        <f t="shared" si="64"/>
        <v>0</v>
      </c>
      <c r="BJ69" s="426"/>
      <c r="BK69" s="406">
        <f t="shared" si="65"/>
        <v>0</v>
      </c>
      <c r="BL69" s="390"/>
      <c r="BM69" s="406">
        <f t="shared" si="66"/>
        <v>0</v>
      </c>
      <c r="BN69" s="426"/>
      <c r="BO69" s="406">
        <f t="shared" si="67"/>
        <v>0</v>
      </c>
      <c r="BP69" s="426"/>
      <c r="BQ69" s="406">
        <f t="shared" si="68"/>
        <v>0</v>
      </c>
      <c r="BR69" s="390"/>
      <c r="BS69" s="391">
        <f t="shared" si="69"/>
        <v>0</v>
      </c>
      <c r="BT69" s="380">
        <f t="shared" si="43"/>
        <v>0</v>
      </c>
      <c r="BU69" s="336">
        <f t="shared" si="44"/>
        <v>818.22</v>
      </c>
      <c r="BV69" s="257">
        <f t="shared" si="70"/>
        <v>3134074.4622627604</v>
      </c>
      <c r="BW69" s="337">
        <f t="shared" si="45"/>
        <v>0.95000464425041808</v>
      </c>
      <c r="BX69" s="336">
        <f t="shared" si="46"/>
        <v>43.059999999999945</v>
      </c>
      <c r="BY69" s="257">
        <f t="shared" si="71"/>
        <v>164935.15966981289</v>
      </c>
    </row>
    <row r="70" spans="1:77" s="339" customFormat="1" ht="135" outlineLevel="4" x14ac:dyDescent="0.2">
      <c r="B70" s="330"/>
      <c r="C70" s="331"/>
      <c r="D70" s="332" t="s">
        <v>174</v>
      </c>
      <c r="E70" s="333" t="s">
        <v>63</v>
      </c>
      <c r="F70" s="334">
        <v>861.28</v>
      </c>
      <c r="G70" s="335">
        <v>3830.3567038971919</v>
      </c>
      <c r="H70" s="257">
        <f t="shared" si="47"/>
        <v>3299009.6219325732</v>
      </c>
      <c r="I70" s="333"/>
      <c r="J70" s="334"/>
      <c r="K70" s="335"/>
      <c r="L70" s="257"/>
      <c r="M70" s="333" t="s">
        <v>63</v>
      </c>
      <c r="N70" s="334">
        <v>861.28</v>
      </c>
      <c r="O70" s="335">
        <v>3830.3567038971919</v>
      </c>
      <c r="P70" s="257">
        <f t="shared" si="72"/>
        <v>3299009.6219325732</v>
      </c>
      <c r="Q70" s="336">
        <f t="shared" si="39"/>
        <v>818.21599999999989</v>
      </c>
      <c r="R70" s="257">
        <f t="shared" si="48"/>
        <v>3134059.1408359446</v>
      </c>
      <c r="S70" s="337">
        <f t="shared" si="40"/>
        <v>0.95000000000000007</v>
      </c>
      <c r="T70" s="338"/>
      <c r="U70" s="257">
        <f t="shared" si="49"/>
        <v>0</v>
      </c>
      <c r="V70" s="336"/>
      <c r="W70" s="257"/>
      <c r="X70" s="336"/>
      <c r="Y70" s="257"/>
      <c r="Z70" s="336"/>
      <c r="AA70" s="257"/>
      <c r="AB70" s="336"/>
      <c r="AC70" s="257">
        <f t="shared" si="41"/>
        <v>0</v>
      </c>
      <c r="AD70" s="281"/>
      <c r="AE70" s="257">
        <f t="shared" si="50"/>
        <v>0</v>
      </c>
      <c r="AF70" s="336"/>
      <c r="AG70" s="257">
        <f t="shared" si="51"/>
        <v>0</v>
      </c>
      <c r="AH70" s="336"/>
      <c r="AI70" s="257">
        <f t="shared" si="52"/>
        <v>0</v>
      </c>
      <c r="AJ70" s="336"/>
      <c r="AK70" s="257">
        <f t="shared" si="53"/>
        <v>0</v>
      </c>
      <c r="AL70" s="336"/>
      <c r="AM70" s="257">
        <f t="shared" si="54"/>
        <v>0</v>
      </c>
      <c r="AN70" s="336"/>
      <c r="AO70" s="261">
        <f t="shared" si="42"/>
        <v>0</v>
      </c>
      <c r="AP70" s="426"/>
      <c r="AQ70" s="406">
        <f t="shared" si="55"/>
        <v>0</v>
      </c>
      <c r="AR70" s="426"/>
      <c r="AS70" s="406">
        <f t="shared" si="56"/>
        <v>0</v>
      </c>
      <c r="AT70" s="426"/>
      <c r="AU70" s="406">
        <f t="shared" si="57"/>
        <v>0</v>
      </c>
      <c r="AV70" s="426"/>
      <c r="AW70" s="406">
        <f t="shared" si="58"/>
        <v>0</v>
      </c>
      <c r="AX70" s="426"/>
      <c r="AY70" s="406">
        <f t="shared" si="59"/>
        <v>0</v>
      </c>
      <c r="AZ70" s="426"/>
      <c r="BA70" s="406">
        <f t="shared" si="60"/>
        <v>0</v>
      </c>
      <c r="BB70" s="426"/>
      <c r="BC70" s="406">
        <f t="shared" si="61"/>
        <v>0</v>
      </c>
      <c r="BD70" s="426"/>
      <c r="BE70" s="406">
        <f t="shared" si="62"/>
        <v>0</v>
      </c>
      <c r="BF70" s="426"/>
      <c r="BG70" s="406">
        <f t="shared" si="63"/>
        <v>0</v>
      </c>
      <c r="BH70" s="426">
        <v>818.21599999999989</v>
      </c>
      <c r="BI70" s="406">
        <f t="shared" si="64"/>
        <v>3134059.1408359446</v>
      </c>
      <c r="BJ70" s="426"/>
      <c r="BK70" s="406">
        <f t="shared" si="65"/>
        <v>0</v>
      </c>
      <c r="BL70" s="390"/>
      <c r="BM70" s="406">
        <f t="shared" si="66"/>
        <v>0</v>
      </c>
      <c r="BN70" s="426"/>
      <c r="BO70" s="406">
        <f t="shared" si="67"/>
        <v>0</v>
      </c>
      <c r="BP70" s="426"/>
      <c r="BQ70" s="406">
        <f t="shared" si="68"/>
        <v>0</v>
      </c>
      <c r="BR70" s="390"/>
      <c r="BS70" s="391">
        <f t="shared" si="69"/>
        <v>0</v>
      </c>
      <c r="BT70" s="380">
        <f t="shared" si="43"/>
        <v>0</v>
      </c>
      <c r="BU70" s="336">
        <f t="shared" si="44"/>
        <v>818.21599999999989</v>
      </c>
      <c r="BV70" s="257">
        <f t="shared" si="70"/>
        <v>3134059.1408359446</v>
      </c>
      <c r="BW70" s="337">
        <f t="shared" si="45"/>
        <v>0.95000000000000007</v>
      </c>
      <c r="BX70" s="336">
        <f t="shared" si="46"/>
        <v>43.064000000000078</v>
      </c>
      <c r="BY70" s="257">
        <f t="shared" si="71"/>
        <v>164950.48109662897</v>
      </c>
    </row>
    <row r="71" spans="1:77" s="339" customFormat="1" ht="135" outlineLevel="4" x14ac:dyDescent="0.2">
      <c r="B71" s="330"/>
      <c r="C71" s="331"/>
      <c r="D71" s="332" t="s">
        <v>175</v>
      </c>
      <c r="E71" s="333" t="s">
        <v>63</v>
      </c>
      <c r="F71" s="334">
        <v>861.28</v>
      </c>
      <c r="G71" s="335">
        <v>3830.3567038971919</v>
      </c>
      <c r="H71" s="257">
        <f t="shared" si="47"/>
        <v>3299009.6219325732</v>
      </c>
      <c r="I71" s="333"/>
      <c r="J71" s="334"/>
      <c r="K71" s="335"/>
      <c r="L71" s="257"/>
      <c r="M71" s="333" t="s">
        <v>63</v>
      </c>
      <c r="N71" s="334">
        <v>861.28</v>
      </c>
      <c r="O71" s="335">
        <v>3830.3567038971919</v>
      </c>
      <c r="P71" s="257">
        <f t="shared" si="72"/>
        <v>3299009.6219325732</v>
      </c>
      <c r="Q71" s="336">
        <f t="shared" si="39"/>
        <v>818.22</v>
      </c>
      <c r="R71" s="257">
        <f t="shared" si="48"/>
        <v>3134074.4622627604</v>
      </c>
      <c r="S71" s="337">
        <f t="shared" si="40"/>
        <v>0.95000464425041808</v>
      </c>
      <c r="T71" s="338"/>
      <c r="U71" s="257">
        <f t="shared" si="49"/>
        <v>0</v>
      </c>
      <c r="V71" s="336"/>
      <c r="W71" s="257">
        <f t="shared" ref="W71:W78" si="73">$G78*V71</f>
        <v>0</v>
      </c>
      <c r="X71" s="336"/>
      <c r="Y71" s="257">
        <f t="shared" ref="Y71:Y78" si="74">$G78*X71</f>
        <v>0</v>
      </c>
      <c r="Z71" s="336"/>
      <c r="AA71" s="257">
        <f t="shared" ref="AA71:AA78" si="75">$G78*Z71</f>
        <v>0</v>
      </c>
      <c r="AB71" s="336"/>
      <c r="AC71" s="257">
        <f t="shared" si="41"/>
        <v>0</v>
      </c>
      <c r="AD71" s="281"/>
      <c r="AE71" s="257">
        <f t="shared" si="50"/>
        <v>0</v>
      </c>
      <c r="AF71" s="336"/>
      <c r="AG71" s="257">
        <f t="shared" si="51"/>
        <v>0</v>
      </c>
      <c r="AH71" s="336"/>
      <c r="AI71" s="257">
        <f t="shared" si="52"/>
        <v>0</v>
      </c>
      <c r="AJ71" s="336"/>
      <c r="AK71" s="257">
        <f t="shared" si="53"/>
        <v>0</v>
      </c>
      <c r="AL71" s="336"/>
      <c r="AM71" s="257">
        <f t="shared" si="54"/>
        <v>0</v>
      </c>
      <c r="AN71" s="336"/>
      <c r="AO71" s="261">
        <f t="shared" si="42"/>
        <v>0</v>
      </c>
      <c r="AP71" s="426"/>
      <c r="AQ71" s="406">
        <f t="shared" si="55"/>
        <v>0</v>
      </c>
      <c r="AR71" s="426"/>
      <c r="AS71" s="406">
        <f t="shared" si="56"/>
        <v>0</v>
      </c>
      <c r="AT71" s="426"/>
      <c r="AU71" s="406">
        <f t="shared" si="57"/>
        <v>0</v>
      </c>
      <c r="AV71" s="426"/>
      <c r="AW71" s="406">
        <f t="shared" si="58"/>
        <v>0</v>
      </c>
      <c r="AX71" s="426"/>
      <c r="AY71" s="406">
        <f t="shared" si="59"/>
        <v>0</v>
      </c>
      <c r="AZ71" s="426"/>
      <c r="BA71" s="406">
        <f t="shared" si="60"/>
        <v>0</v>
      </c>
      <c r="BB71" s="426"/>
      <c r="BC71" s="406">
        <f t="shared" si="61"/>
        <v>0</v>
      </c>
      <c r="BD71" s="426"/>
      <c r="BE71" s="406">
        <f t="shared" si="62"/>
        <v>0</v>
      </c>
      <c r="BF71" s="426"/>
      <c r="BG71" s="406">
        <f t="shared" si="63"/>
        <v>0</v>
      </c>
      <c r="BH71" s="426"/>
      <c r="BI71" s="406">
        <f t="shared" si="64"/>
        <v>0</v>
      </c>
      <c r="BJ71" s="426">
        <v>818.22</v>
      </c>
      <c r="BK71" s="406">
        <f t="shared" si="65"/>
        <v>3134074.4622627604</v>
      </c>
      <c r="BL71" s="390"/>
      <c r="BM71" s="406">
        <f t="shared" si="66"/>
        <v>0</v>
      </c>
      <c r="BN71" s="426"/>
      <c r="BO71" s="406">
        <f t="shared" si="67"/>
        <v>0</v>
      </c>
      <c r="BP71" s="426"/>
      <c r="BQ71" s="406">
        <f t="shared" si="68"/>
        <v>0</v>
      </c>
      <c r="BR71" s="390"/>
      <c r="BS71" s="391">
        <f t="shared" si="69"/>
        <v>0</v>
      </c>
      <c r="BT71" s="380">
        <f t="shared" si="43"/>
        <v>0</v>
      </c>
      <c r="BU71" s="336">
        <f t="shared" si="44"/>
        <v>818.22</v>
      </c>
      <c r="BV71" s="257">
        <f t="shared" si="70"/>
        <v>3134074.4622627604</v>
      </c>
      <c r="BW71" s="337">
        <f t="shared" si="45"/>
        <v>0.95000464425041808</v>
      </c>
      <c r="BX71" s="336">
        <f t="shared" si="46"/>
        <v>43.059999999999945</v>
      </c>
      <c r="BY71" s="257">
        <f t="shared" si="71"/>
        <v>164935.15966981289</v>
      </c>
    </row>
    <row r="72" spans="1:77" s="339" customFormat="1" ht="135" outlineLevel="4" x14ac:dyDescent="0.2">
      <c r="B72" s="330"/>
      <c r="C72" s="331"/>
      <c r="D72" s="332" t="s">
        <v>176</v>
      </c>
      <c r="E72" s="333" t="s">
        <v>63</v>
      </c>
      <c r="F72" s="334">
        <v>861.28</v>
      </c>
      <c r="G72" s="335">
        <v>3830.3567038971919</v>
      </c>
      <c r="H72" s="257">
        <f t="shared" si="47"/>
        <v>3299009.6219325732</v>
      </c>
      <c r="I72" s="333"/>
      <c r="J72" s="334"/>
      <c r="K72" s="335"/>
      <c r="L72" s="257"/>
      <c r="M72" s="333" t="s">
        <v>63</v>
      </c>
      <c r="N72" s="334">
        <v>861.28</v>
      </c>
      <c r="O72" s="335">
        <v>3830.3567038971919</v>
      </c>
      <c r="P72" s="257">
        <f t="shared" si="72"/>
        <v>3299009.6219325732</v>
      </c>
      <c r="Q72" s="336">
        <f t="shared" si="39"/>
        <v>818.21600000000001</v>
      </c>
      <c r="R72" s="257">
        <f t="shared" si="48"/>
        <v>3134059.1408359446</v>
      </c>
      <c r="S72" s="337">
        <f t="shared" si="40"/>
        <v>0.95000000000000007</v>
      </c>
      <c r="T72" s="338"/>
      <c r="U72" s="257">
        <f t="shared" si="49"/>
        <v>0</v>
      </c>
      <c r="V72" s="336"/>
      <c r="W72" s="435">
        <f t="shared" si="73"/>
        <v>0</v>
      </c>
      <c r="X72" s="336"/>
      <c r="Y72" s="435">
        <f t="shared" si="74"/>
        <v>0</v>
      </c>
      <c r="Z72" s="336"/>
      <c r="AA72" s="435">
        <f t="shared" si="75"/>
        <v>0</v>
      </c>
      <c r="AB72" s="336"/>
      <c r="AC72" s="257">
        <f t="shared" si="41"/>
        <v>0</v>
      </c>
      <c r="AD72" s="281"/>
      <c r="AE72" s="257">
        <f t="shared" si="50"/>
        <v>0</v>
      </c>
      <c r="AF72" s="336"/>
      <c r="AG72" s="257">
        <f t="shared" si="51"/>
        <v>0</v>
      </c>
      <c r="AH72" s="336"/>
      <c r="AI72" s="257">
        <f t="shared" si="52"/>
        <v>0</v>
      </c>
      <c r="AJ72" s="336"/>
      <c r="AK72" s="257">
        <f t="shared" si="53"/>
        <v>0</v>
      </c>
      <c r="AL72" s="336"/>
      <c r="AM72" s="257">
        <f t="shared" si="54"/>
        <v>0</v>
      </c>
      <c r="AN72" s="336"/>
      <c r="AO72" s="261">
        <f t="shared" si="42"/>
        <v>0</v>
      </c>
      <c r="AP72" s="426"/>
      <c r="AQ72" s="406">
        <f t="shared" si="55"/>
        <v>0</v>
      </c>
      <c r="AR72" s="426"/>
      <c r="AS72" s="406">
        <f t="shared" si="56"/>
        <v>0</v>
      </c>
      <c r="AT72" s="426"/>
      <c r="AU72" s="406">
        <f t="shared" si="57"/>
        <v>0</v>
      </c>
      <c r="AV72" s="426"/>
      <c r="AW72" s="406">
        <f t="shared" si="58"/>
        <v>0</v>
      </c>
      <c r="AX72" s="426"/>
      <c r="AY72" s="406">
        <f t="shared" si="59"/>
        <v>0</v>
      </c>
      <c r="AZ72" s="426"/>
      <c r="BA72" s="406">
        <f t="shared" si="60"/>
        <v>0</v>
      </c>
      <c r="BB72" s="426"/>
      <c r="BC72" s="406">
        <f t="shared" si="61"/>
        <v>0</v>
      </c>
      <c r="BD72" s="426"/>
      <c r="BE72" s="406">
        <f t="shared" si="62"/>
        <v>0</v>
      </c>
      <c r="BF72" s="426"/>
      <c r="BG72" s="406">
        <f t="shared" si="63"/>
        <v>0</v>
      </c>
      <c r="BH72" s="426"/>
      <c r="BI72" s="406">
        <f t="shared" si="64"/>
        <v>0</v>
      </c>
      <c r="BJ72" s="426"/>
      <c r="BK72" s="406">
        <f t="shared" si="65"/>
        <v>0</v>
      </c>
      <c r="BL72" s="390">
        <v>818.21600000000001</v>
      </c>
      <c r="BM72" s="406">
        <f t="shared" si="66"/>
        <v>3134059.1408359446</v>
      </c>
      <c r="BN72" s="426"/>
      <c r="BO72" s="406">
        <f t="shared" si="67"/>
        <v>0</v>
      </c>
      <c r="BP72" s="426"/>
      <c r="BQ72" s="406">
        <f t="shared" si="68"/>
        <v>0</v>
      </c>
      <c r="BR72" s="390"/>
      <c r="BS72" s="391">
        <f t="shared" si="69"/>
        <v>0</v>
      </c>
      <c r="BT72" s="380">
        <f t="shared" si="43"/>
        <v>0</v>
      </c>
      <c r="BU72" s="336">
        <f t="shared" si="44"/>
        <v>818.21600000000001</v>
      </c>
      <c r="BV72" s="257">
        <f t="shared" si="70"/>
        <v>3134059.1408359446</v>
      </c>
      <c r="BW72" s="337">
        <f t="shared" si="45"/>
        <v>0.95000000000000007</v>
      </c>
      <c r="BX72" s="336">
        <f t="shared" si="46"/>
        <v>43.063999999999965</v>
      </c>
      <c r="BY72" s="257">
        <f t="shared" si="71"/>
        <v>164950.48109662853</v>
      </c>
    </row>
    <row r="73" spans="1:77" s="339" customFormat="1" ht="135" outlineLevel="4" x14ac:dyDescent="0.2">
      <c r="B73" s="330"/>
      <c r="C73" s="331"/>
      <c r="D73" s="332" t="s">
        <v>177</v>
      </c>
      <c r="E73" s="333" t="s">
        <v>63</v>
      </c>
      <c r="F73" s="334">
        <v>861.28</v>
      </c>
      <c r="G73" s="335">
        <v>3830.3567038971919</v>
      </c>
      <c r="H73" s="257">
        <f t="shared" si="47"/>
        <v>3299009.6219325732</v>
      </c>
      <c r="I73" s="333"/>
      <c r="J73" s="334"/>
      <c r="K73" s="335"/>
      <c r="L73" s="257"/>
      <c r="M73" s="333" t="s">
        <v>63</v>
      </c>
      <c r="N73" s="334">
        <v>861.28</v>
      </c>
      <c r="O73" s="335">
        <v>3830.3567038971919</v>
      </c>
      <c r="P73" s="257">
        <f t="shared" si="72"/>
        <v>3299009.6219325732</v>
      </c>
      <c r="Q73" s="336">
        <f t="shared" si="39"/>
        <v>0</v>
      </c>
      <c r="R73" s="257">
        <f t="shared" si="48"/>
        <v>0</v>
      </c>
      <c r="S73" s="337">
        <f t="shared" si="40"/>
        <v>0</v>
      </c>
      <c r="T73" s="338"/>
      <c r="U73" s="257">
        <f t="shared" si="49"/>
        <v>0</v>
      </c>
      <c r="V73" s="336"/>
      <c r="W73" s="257">
        <f t="shared" si="73"/>
        <v>0</v>
      </c>
      <c r="X73" s="336"/>
      <c r="Y73" s="257">
        <f t="shared" si="74"/>
        <v>0</v>
      </c>
      <c r="Z73" s="336"/>
      <c r="AA73" s="257">
        <f t="shared" si="75"/>
        <v>0</v>
      </c>
      <c r="AB73" s="336"/>
      <c r="AC73" s="257">
        <f t="shared" si="41"/>
        <v>0</v>
      </c>
      <c r="AD73" s="281"/>
      <c r="AE73" s="257">
        <f t="shared" si="50"/>
        <v>0</v>
      </c>
      <c r="AF73" s="336"/>
      <c r="AG73" s="257">
        <f t="shared" si="51"/>
        <v>0</v>
      </c>
      <c r="AH73" s="336"/>
      <c r="AI73" s="257">
        <f t="shared" si="52"/>
        <v>0</v>
      </c>
      <c r="AJ73" s="336"/>
      <c r="AK73" s="257">
        <f t="shared" si="53"/>
        <v>0</v>
      </c>
      <c r="AL73" s="336"/>
      <c r="AM73" s="257">
        <f t="shared" si="54"/>
        <v>0</v>
      </c>
      <c r="AN73" s="336"/>
      <c r="AO73" s="261">
        <f t="shared" si="42"/>
        <v>0</v>
      </c>
      <c r="AP73" s="426"/>
      <c r="AQ73" s="406">
        <f t="shared" si="55"/>
        <v>0</v>
      </c>
      <c r="AR73" s="426"/>
      <c r="AS73" s="406">
        <f t="shared" si="56"/>
        <v>0</v>
      </c>
      <c r="AT73" s="426"/>
      <c r="AU73" s="406">
        <f t="shared" si="57"/>
        <v>0</v>
      </c>
      <c r="AV73" s="426"/>
      <c r="AW73" s="406">
        <f t="shared" si="58"/>
        <v>0</v>
      </c>
      <c r="AX73" s="426"/>
      <c r="AY73" s="406">
        <f t="shared" si="59"/>
        <v>0</v>
      </c>
      <c r="AZ73" s="426"/>
      <c r="BA73" s="406">
        <f t="shared" si="60"/>
        <v>0</v>
      </c>
      <c r="BB73" s="426"/>
      <c r="BC73" s="406">
        <f t="shared" si="61"/>
        <v>0</v>
      </c>
      <c r="BD73" s="426"/>
      <c r="BE73" s="406">
        <f t="shared" si="62"/>
        <v>0</v>
      </c>
      <c r="BF73" s="426"/>
      <c r="BG73" s="406">
        <f t="shared" si="63"/>
        <v>0</v>
      </c>
      <c r="BH73" s="426"/>
      <c r="BI73" s="406">
        <f t="shared" si="64"/>
        <v>0</v>
      </c>
      <c r="BJ73" s="426"/>
      <c r="BK73" s="406">
        <f t="shared" si="65"/>
        <v>0</v>
      </c>
      <c r="BL73" s="390"/>
      <c r="BM73" s="406">
        <f t="shared" si="66"/>
        <v>0</v>
      </c>
      <c r="BN73" s="426"/>
      <c r="BO73" s="406">
        <f t="shared" si="67"/>
        <v>0</v>
      </c>
      <c r="BP73" s="426"/>
      <c r="BQ73" s="406">
        <f t="shared" si="68"/>
        <v>0</v>
      </c>
      <c r="BR73" s="390"/>
      <c r="BS73" s="391">
        <f t="shared" si="69"/>
        <v>0</v>
      </c>
      <c r="BT73" s="380">
        <f t="shared" si="43"/>
        <v>0</v>
      </c>
      <c r="BU73" s="336">
        <f t="shared" si="44"/>
        <v>0</v>
      </c>
      <c r="BV73" s="257">
        <f t="shared" si="70"/>
        <v>0</v>
      </c>
      <c r="BW73" s="337">
        <f t="shared" si="45"/>
        <v>0</v>
      </c>
      <c r="BX73" s="336">
        <f t="shared" si="46"/>
        <v>861.28</v>
      </c>
      <c r="BY73" s="257">
        <f t="shared" si="71"/>
        <v>3299009.6219325732</v>
      </c>
    </row>
    <row r="74" spans="1:77" s="339" customFormat="1" ht="135" outlineLevel="4" x14ac:dyDescent="0.2">
      <c r="B74" s="330"/>
      <c r="C74" s="331"/>
      <c r="D74" s="332" t="s">
        <v>178</v>
      </c>
      <c r="E74" s="333" t="s">
        <v>63</v>
      </c>
      <c r="F74" s="334">
        <v>861.28</v>
      </c>
      <c r="G74" s="335">
        <v>3830.3567038971919</v>
      </c>
      <c r="H74" s="257">
        <f t="shared" si="47"/>
        <v>3299009.6219325732</v>
      </c>
      <c r="I74" s="333"/>
      <c r="J74" s="334"/>
      <c r="K74" s="335"/>
      <c r="L74" s="257"/>
      <c r="M74" s="333" t="s">
        <v>63</v>
      </c>
      <c r="N74" s="334">
        <v>861.28</v>
      </c>
      <c r="O74" s="335">
        <v>3830.3567038971919</v>
      </c>
      <c r="P74" s="257">
        <f t="shared" si="72"/>
        <v>3299009.6219325732</v>
      </c>
      <c r="Q74" s="336">
        <f t="shared" si="39"/>
        <v>0</v>
      </c>
      <c r="R74" s="257">
        <f t="shared" si="48"/>
        <v>0</v>
      </c>
      <c r="S74" s="337">
        <f t="shared" si="40"/>
        <v>0</v>
      </c>
      <c r="T74" s="338"/>
      <c r="U74" s="257">
        <f t="shared" si="49"/>
        <v>0</v>
      </c>
      <c r="V74" s="336"/>
      <c r="W74" s="435">
        <f t="shared" si="73"/>
        <v>0</v>
      </c>
      <c r="X74" s="336"/>
      <c r="Y74" s="435">
        <f t="shared" si="74"/>
        <v>0</v>
      </c>
      <c r="Z74" s="336">
        <v>1</v>
      </c>
      <c r="AA74" s="435">
        <f t="shared" si="75"/>
        <v>58000</v>
      </c>
      <c r="AB74" s="336">
        <v>1</v>
      </c>
      <c r="AC74" s="257">
        <f t="shared" si="41"/>
        <v>0</v>
      </c>
      <c r="AD74" s="281"/>
      <c r="AE74" s="257">
        <f t="shared" si="50"/>
        <v>0</v>
      </c>
      <c r="AF74" s="336"/>
      <c r="AG74" s="257">
        <f t="shared" si="51"/>
        <v>0</v>
      </c>
      <c r="AH74" s="336"/>
      <c r="AI74" s="257">
        <f t="shared" si="52"/>
        <v>0</v>
      </c>
      <c r="AJ74" s="336"/>
      <c r="AK74" s="257">
        <f t="shared" si="53"/>
        <v>0</v>
      </c>
      <c r="AL74" s="336"/>
      <c r="AM74" s="257">
        <f t="shared" si="54"/>
        <v>0</v>
      </c>
      <c r="AN74" s="336"/>
      <c r="AO74" s="261">
        <f t="shared" si="42"/>
        <v>0</v>
      </c>
      <c r="AP74" s="426"/>
      <c r="AQ74" s="406">
        <f t="shared" si="55"/>
        <v>0</v>
      </c>
      <c r="AR74" s="426"/>
      <c r="AS74" s="406">
        <f t="shared" si="56"/>
        <v>0</v>
      </c>
      <c r="AT74" s="426"/>
      <c r="AU74" s="406">
        <f t="shared" si="57"/>
        <v>0</v>
      </c>
      <c r="AV74" s="426"/>
      <c r="AW74" s="406">
        <f t="shared" si="58"/>
        <v>0</v>
      </c>
      <c r="AX74" s="426"/>
      <c r="AY74" s="406">
        <f t="shared" si="59"/>
        <v>0</v>
      </c>
      <c r="AZ74" s="426"/>
      <c r="BA74" s="406">
        <f t="shared" si="60"/>
        <v>0</v>
      </c>
      <c r="BB74" s="426"/>
      <c r="BC74" s="406">
        <f t="shared" si="61"/>
        <v>0</v>
      </c>
      <c r="BD74" s="426"/>
      <c r="BE74" s="406">
        <f t="shared" si="62"/>
        <v>0</v>
      </c>
      <c r="BF74" s="426"/>
      <c r="BG74" s="406">
        <f t="shared" si="63"/>
        <v>0</v>
      </c>
      <c r="BH74" s="426"/>
      <c r="BI74" s="406">
        <f t="shared" si="64"/>
        <v>0</v>
      </c>
      <c r="BJ74" s="426"/>
      <c r="BK74" s="406">
        <f t="shared" si="65"/>
        <v>0</v>
      </c>
      <c r="BL74" s="390"/>
      <c r="BM74" s="406">
        <f t="shared" si="66"/>
        <v>0</v>
      </c>
      <c r="BN74" s="426"/>
      <c r="BO74" s="406">
        <f t="shared" si="67"/>
        <v>0</v>
      </c>
      <c r="BP74" s="426"/>
      <c r="BQ74" s="406">
        <f t="shared" si="68"/>
        <v>0</v>
      </c>
      <c r="BR74" s="390"/>
      <c r="BS74" s="391">
        <f t="shared" si="69"/>
        <v>0</v>
      </c>
      <c r="BT74" s="380">
        <f t="shared" si="43"/>
        <v>0</v>
      </c>
      <c r="BU74" s="336">
        <f t="shared" si="44"/>
        <v>0</v>
      </c>
      <c r="BV74" s="257">
        <f t="shared" si="70"/>
        <v>0</v>
      </c>
      <c r="BW74" s="337">
        <f t="shared" si="45"/>
        <v>0</v>
      </c>
      <c r="BX74" s="336">
        <f t="shared" si="46"/>
        <v>861.28</v>
      </c>
      <c r="BY74" s="257">
        <f t="shared" si="71"/>
        <v>3299009.6219325732</v>
      </c>
    </row>
    <row r="75" spans="1:77" s="339" customFormat="1" ht="120" outlineLevel="4" x14ac:dyDescent="0.2">
      <c r="B75" s="330"/>
      <c r="C75" s="331"/>
      <c r="D75" s="332" t="s">
        <v>179</v>
      </c>
      <c r="E75" s="333" t="s">
        <v>63</v>
      </c>
      <c r="F75" s="334">
        <v>872.92</v>
      </c>
      <c r="G75" s="335">
        <v>3830.3567038971919</v>
      </c>
      <c r="H75" s="257">
        <f t="shared" si="47"/>
        <v>3343594.9739659368</v>
      </c>
      <c r="I75" s="333"/>
      <c r="J75" s="334"/>
      <c r="K75" s="335"/>
      <c r="L75" s="257"/>
      <c r="M75" s="333" t="s">
        <v>63</v>
      </c>
      <c r="N75" s="334">
        <v>872.92</v>
      </c>
      <c r="O75" s="335">
        <v>3830.3567038971919</v>
      </c>
      <c r="P75" s="257">
        <f t="shared" si="72"/>
        <v>3343594.9739659368</v>
      </c>
      <c r="Q75" s="336">
        <f t="shared" si="39"/>
        <v>0</v>
      </c>
      <c r="R75" s="257">
        <f t="shared" si="48"/>
        <v>0</v>
      </c>
      <c r="S75" s="337">
        <f t="shared" si="40"/>
        <v>0</v>
      </c>
      <c r="T75" s="338"/>
      <c r="U75" s="257">
        <f t="shared" si="49"/>
        <v>0</v>
      </c>
      <c r="V75" s="336"/>
      <c r="W75" s="257">
        <f t="shared" si="73"/>
        <v>0</v>
      </c>
      <c r="X75" s="336"/>
      <c r="Y75" s="257">
        <f t="shared" si="74"/>
        <v>0</v>
      </c>
      <c r="Z75" s="336"/>
      <c r="AA75" s="257">
        <f t="shared" si="75"/>
        <v>0</v>
      </c>
      <c r="AB75" s="336"/>
      <c r="AC75" s="257">
        <f t="shared" si="41"/>
        <v>0</v>
      </c>
      <c r="AD75" s="281"/>
      <c r="AE75" s="257">
        <f t="shared" si="50"/>
        <v>0</v>
      </c>
      <c r="AF75" s="336"/>
      <c r="AG75" s="257">
        <f t="shared" si="51"/>
        <v>0</v>
      </c>
      <c r="AH75" s="336"/>
      <c r="AI75" s="257">
        <f t="shared" si="52"/>
        <v>0</v>
      </c>
      <c r="AJ75" s="336"/>
      <c r="AK75" s="257">
        <f t="shared" si="53"/>
        <v>0</v>
      </c>
      <c r="AL75" s="336"/>
      <c r="AM75" s="257">
        <f t="shared" si="54"/>
        <v>0</v>
      </c>
      <c r="AN75" s="336"/>
      <c r="AO75" s="261">
        <f t="shared" si="42"/>
        <v>0</v>
      </c>
      <c r="AP75" s="426"/>
      <c r="AQ75" s="406">
        <f t="shared" si="55"/>
        <v>0</v>
      </c>
      <c r="AR75" s="426"/>
      <c r="AS75" s="406">
        <f t="shared" si="56"/>
        <v>0</v>
      </c>
      <c r="AT75" s="426"/>
      <c r="AU75" s="406">
        <f t="shared" si="57"/>
        <v>0</v>
      </c>
      <c r="AV75" s="426"/>
      <c r="AW75" s="406">
        <f t="shared" si="58"/>
        <v>0</v>
      </c>
      <c r="AX75" s="426"/>
      <c r="AY75" s="406">
        <f t="shared" si="59"/>
        <v>0</v>
      </c>
      <c r="AZ75" s="426"/>
      <c r="BA75" s="406">
        <f t="shared" si="60"/>
        <v>0</v>
      </c>
      <c r="BB75" s="426"/>
      <c r="BC75" s="406">
        <f t="shared" si="61"/>
        <v>0</v>
      </c>
      <c r="BD75" s="426"/>
      <c r="BE75" s="406">
        <f t="shared" si="62"/>
        <v>0</v>
      </c>
      <c r="BF75" s="426"/>
      <c r="BG75" s="406">
        <f t="shared" si="63"/>
        <v>0</v>
      </c>
      <c r="BH75" s="426"/>
      <c r="BI75" s="406">
        <f t="shared" si="64"/>
        <v>0</v>
      </c>
      <c r="BJ75" s="426"/>
      <c r="BK75" s="406">
        <f t="shared" si="65"/>
        <v>0</v>
      </c>
      <c r="BL75" s="390"/>
      <c r="BM75" s="406">
        <f t="shared" si="66"/>
        <v>0</v>
      </c>
      <c r="BN75" s="426"/>
      <c r="BO75" s="406">
        <f t="shared" si="67"/>
        <v>0</v>
      </c>
      <c r="BP75" s="426"/>
      <c r="BQ75" s="406">
        <f t="shared" si="68"/>
        <v>0</v>
      </c>
      <c r="BR75" s="390"/>
      <c r="BS75" s="391">
        <f t="shared" si="69"/>
        <v>0</v>
      </c>
      <c r="BT75" s="380">
        <f t="shared" si="43"/>
        <v>0</v>
      </c>
      <c r="BU75" s="336">
        <f t="shared" si="44"/>
        <v>0</v>
      </c>
      <c r="BV75" s="257">
        <f t="shared" si="70"/>
        <v>0</v>
      </c>
      <c r="BW75" s="337">
        <f t="shared" si="45"/>
        <v>0</v>
      </c>
      <c r="BX75" s="336">
        <f t="shared" si="46"/>
        <v>872.92</v>
      </c>
      <c r="BY75" s="257">
        <f t="shared" si="71"/>
        <v>3343594.9739659368</v>
      </c>
    </row>
    <row r="76" spans="1:77" s="339" customFormat="1" ht="120" outlineLevel="4" x14ac:dyDescent="0.2">
      <c r="B76" s="330"/>
      <c r="C76" s="331"/>
      <c r="D76" s="332" t="s">
        <v>180</v>
      </c>
      <c r="E76" s="333" t="s">
        <v>63</v>
      </c>
      <c r="F76" s="334">
        <v>77.44</v>
      </c>
      <c r="G76" s="335">
        <v>3830.3567038971919</v>
      </c>
      <c r="H76" s="257">
        <f t="shared" si="47"/>
        <v>296622.82314979855</v>
      </c>
      <c r="I76" s="333"/>
      <c r="J76" s="334"/>
      <c r="K76" s="335"/>
      <c r="L76" s="257"/>
      <c r="M76" s="333" t="s">
        <v>63</v>
      </c>
      <c r="N76" s="334">
        <v>77.44</v>
      </c>
      <c r="O76" s="335">
        <v>3830.3567038971919</v>
      </c>
      <c r="P76" s="257">
        <f t="shared" si="72"/>
        <v>296622.82314979855</v>
      </c>
      <c r="Q76" s="336">
        <f t="shared" si="39"/>
        <v>0</v>
      </c>
      <c r="R76" s="257">
        <f t="shared" si="48"/>
        <v>0</v>
      </c>
      <c r="S76" s="337">
        <f t="shared" si="40"/>
        <v>0</v>
      </c>
      <c r="T76" s="338"/>
      <c r="U76" s="257">
        <f t="shared" si="49"/>
        <v>0</v>
      </c>
      <c r="V76" s="336"/>
      <c r="W76" s="257">
        <f t="shared" si="73"/>
        <v>0</v>
      </c>
      <c r="X76" s="336"/>
      <c r="Y76" s="257">
        <f t="shared" si="74"/>
        <v>0</v>
      </c>
      <c r="Z76" s="336"/>
      <c r="AA76" s="257">
        <f t="shared" si="75"/>
        <v>0</v>
      </c>
      <c r="AB76" s="336"/>
      <c r="AC76" s="257">
        <f t="shared" si="41"/>
        <v>0</v>
      </c>
      <c r="AD76" s="281"/>
      <c r="AE76" s="257">
        <f t="shared" si="50"/>
        <v>0</v>
      </c>
      <c r="AF76" s="336"/>
      <c r="AG76" s="257">
        <f t="shared" si="51"/>
        <v>0</v>
      </c>
      <c r="AH76" s="336"/>
      <c r="AI76" s="257">
        <f t="shared" si="52"/>
        <v>0</v>
      </c>
      <c r="AJ76" s="336"/>
      <c r="AK76" s="257">
        <f t="shared" si="53"/>
        <v>0</v>
      </c>
      <c r="AL76" s="336"/>
      <c r="AM76" s="257">
        <f t="shared" si="54"/>
        <v>0</v>
      </c>
      <c r="AN76" s="336"/>
      <c r="AO76" s="261">
        <f t="shared" si="42"/>
        <v>0</v>
      </c>
      <c r="AP76" s="426"/>
      <c r="AQ76" s="406">
        <f t="shared" si="55"/>
        <v>0</v>
      </c>
      <c r="AR76" s="426"/>
      <c r="AS76" s="406">
        <f t="shared" si="56"/>
        <v>0</v>
      </c>
      <c r="AT76" s="426"/>
      <c r="AU76" s="406">
        <f t="shared" si="57"/>
        <v>0</v>
      </c>
      <c r="AV76" s="426"/>
      <c r="AW76" s="406">
        <f t="shared" si="58"/>
        <v>0</v>
      </c>
      <c r="AX76" s="426"/>
      <c r="AY76" s="406">
        <f t="shared" si="59"/>
        <v>0</v>
      </c>
      <c r="AZ76" s="426"/>
      <c r="BA76" s="406">
        <f t="shared" si="60"/>
        <v>0</v>
      </c>
      <c r="BB76" s="426"/>
      <c r="BC76" s="406">
        <f t="shared" si="61"/>
        <v>0</v>
      </c>
      <c r="BD76" s="426"/>
      <c r="BE76" s="406">
        <f t="shared" si="62"/>
        <v>0</v>
      </c>
      <c r="BF76" s="426"/>
      <c r="BG76" s="406">
        <f t="shared" si="63"/>
        <v>0</v>
      </c>
      <c r="BH76" s="426"/>
      <c r="BI76" s="406">
        <f t="shared" si="64"/>
        <v>0</v>
      </c>
      <c r="BJ76" s="426"/>
      <c r="BK76" s="406">
        <f t="shared" si="65"/>
        <v>0</v>
      </c>
      <c r="BL76" s="390"/>
      <c r="BM76" s="406">
        <f t="shared" si="66"/>
        <v>0</v>
      </c>
      <c r="BN76" s="426"/>
      <c r="BO76" s="406">
        <f t="shared" si="67"/>
        <v>0</v>
      </c>
      <c r="BP76" s="426"/>
      <c r="BQ76" s="406">
        <f t="shared" si="68"/>
        <v>0</v>
      </c>
      <c r="BR76" s="390"/>
      <c r="BS76" s="391">
        <f t="shared" si="69"/>
        <v>0</v>
      </c>
      <c r="BT76" s="380">
        <f t="shared" si="43"/>
        <v>0</v>
      </c>
      <c r="BU76" s="336">
        <f t="shared" si="44"/>
        <v>0</v>
      </c>
      <c r="BV76" s="257">
        <f t="shared" si="70"/>
        <v>0</v>
      </c>
      <c r="BW76" s="337">
        <f t="shared" si="45"/>
        <v>0</v>
      </c>
      <c r="BX76" s="336">
        <f t="shared" si="46"/>
        <v>77.44</v>
      </c>
      <c r="BY76" s="257">
        <f t="shared" si="71"/>
        <v>296622.82314979855</v>
      </c>
    </row>
    <row r="77" spans="1:77" s="339" customFormat="1" ht="15.75" outlineLevel="4" x14ac:dyDescent="0.2">
      <c r="B77" s="330"/>
      <c r="C77" s="331"/>
      <c r="D77" s="332" t="s">
        <v>254</v>
      </c>
      <c r="E77" s="333"/>
      <c r="F77" s="334"/>
      <c r="G77" s="335"/>
      <c r="H77" s="257"/>
      <c r="I77" s="333"/>
      <c r="J77" s="334"/>
      <c r="K77" s="335"/>
      <c r="L77" s="257"/>
      <c r="M77" s="333"/>
      <c r="N77" s="334"/>
      <c r="O77" s="335"/>
      <c r="P77" s="257"/>
      <c r="Q77" s="336">
        <f t="shared" si="39"/>
        <v>0</v>
      </c>
      <c r="R77" s="261"/>
      <c r="S77" s="337"/>
      <c r="T77" s="338"/>
      <c r="U77" s="257"/>
      <c r="V77" s="336"/>
      <c r="W77" s="257">
        <f t="shared" si="73"/>
        <v>0</v>
      </c>
      <c r="X77" s="336"/>
      <c r="Y77" s="257">
        <f t="shared" si="74"/>
        <v>0</v>
      </c>
      <c r="Z77" s="336"/>
      <c r="AA77" s="257">
        <f t="shared" si="75"/>
        <v>0</v>
      </c>
      <c r="AB77" s="336"/>
      <c r="AC77" s="257"/>
      <c r="AD77" s="281"/>
      <c r="AE77" s="257"/>
      <c r="AF77" s="336"/>
      <c r="AG77" s="257"/>
      <c r="AH77" s="336"/>
      <c r="AI77" s="257"/>
      <c r="AJ77" s="336"/>
      <c r="AK77" s="257"/>
      <c r="AL77" s="336"/>
      <c r="AM77" s="257"/>
      <c r="AN77" s="336"/>
      <c r="AO77" s="261"/>
      <c r="AP77" s="426"/>
      <c r="AQ77" s="406"/>
      <c r="AR77" s="426"/>
      <c r="AS77" s="406"/>
      <c r="AT77" s="426"/>
      <c r="AU77" s="406"/>
      <c r="AV77" s="426"/>
      <c r="AW77" s="406"/>
      <c r="AX77" s="426"/>
      <c r="AY77" s="406"/>
      <c r="AZ77" s="426"/>
      <c r="BA77" s="406"/>
      <c r="BB77" s="426"/>
      <c r="BC77" s="406"/>
      <c r="BD77" s="426"/>
      <c r="BE77" s="406"/>
      <c r="BF77" s="426"/>
      <c r="BG77" s="406"/>
      <c r="BH77" s="426"/>
      <c r="BI77" s="406"/>
      <c r="BJ77" s="426"/>
      <c r="BK77" s="406"/>
      <c r="BL77" s="390"/>
      <c r="BM77" s="406"/>
      <c r="BN77" s="426"/>
      <c r="BO77" s="406"/>
      <c r="BP77" s="426"/>
      <c r="BQ77" s="406"/>
      <c r="BR77" s="390"/>
      <c r="BS77" s="391"/>
      <c r="BT77" s="380"/>
      <c r="BU77" s="336">
        <f t="shared" si="44"/>
        <v>0</v>
      </c>
      <c r="BV77" s="257"/>
      <c r="BW77" s="337"/>
      <c r="BX77" s="336"/>
      <c r="BY77" s="257"/>
    </row>
    <row r="78" spans="1:77" s="339" customFormat="1" ht="75" outlineLevel="4" x14ac:dyDescent="0.2">
      <c r="B78" s="330"/>
      <c r="C78" s="331"/>
      <c r="D78" s="332" t="s">
        <v>212</v>
      </c>
      <c r="E78" s="333" t="s">
        <v>113</v>
      </c>
      <c r="F78" s="334">
        <v>1</v>
      </c>
      <c r="G78" s="335">
        <v>2047891.85</v>
      </c>
      <c r="H78" s="257">
        <f>F78*G78</f>
        <v>2047891.85</v>
      </c>
      <c r="I78" s="333"/>
      <c r="J78" s="334"/>
      <c r="K78" s="335"/>
      <c r="L78" s="257"/>
      <c r="M78" s="333" t="s">
        <v>113</v>
      </c>
      <c r="N78" s="334">
        <v>1</v>
      </c>
      <c r="O78" s="335">
        <v>2047891.85</v>
      </c>
      <c r="P78" s="257">
        <f>N78*O78</f>
        <v>2047891.85</v>
      </c>
      <c r="Q78" s="336">
        <f t="shared" si="39"/>
        <v>0.89062297219999997</v>
      </c>
      <c r="R78" s="261">
        <f>$G78*Q78</f>
        <v>1823899.5261911566</v>
      </c>
      <c r="S78" s="337">
        <f t="shared" ref="S78:S104" si="76">R78/H78</f>
        <v>0.89062297219999997</v>
      </c>
      <c r="T78" s="338"/>
      <c r="U78" s="257">
        <f t="shared" ref="U78:U85" si="77">$G78*T78</f>
        <v>0</v>
      </c>
      <c r="V78" s="336"/>
      <c r="W78" s="435">
        <f t="shared" si="73"/>
        <v>0</v>
      </c>
      <c r="X78" s="336"/>
      <c r="Y78" s="435">
        <f t="shared" si="74"/>
        <v>0</v>
      </c>
      <c r="Z78" s="336"/>
      <c r="AA78" s="435">
        <f t="shared" si="75"/>
        <v>0</v>
      </c>
      <c r="AB78" s="336"/>
      <c r="AC78" s="257">
        <f t="shared" ref="AC78:AC85" si="78">$G78*AB71</f>
        <v>0</v>
      </c>
      <c r="AD78" s="281"/>
      <c r="AE78" s="257">
        <f t="shared" ref="AE78:AE85" si="79">$G78*AD78</f>
        <v>0</v>
      </c>
      <c r="AF78" s="336"/>
      <c r="AG78" s="257">
        <f t="shared" ref="AG78:AG85" si="80">$G78*AF78</f>
        <v>0</v>
      </c>
      <c r="AH78" s="336">
        <v>0.81379862719999996</v>
      </c>
      <c r="AI78" s="257">
        <f t="shared" ref="AI78:AI85" si="81">$G78*AH78</f>
        <v>1666571.5761840683</v>
      </c>
      <c r="AJ78" s="336"/>
      <c r="AK78" s="257">
        <f t="shared" ref="AK78:AK85" si="82">$G78*AJ78</f>
        <v>0</v>
      </c>
      <c r="AL78" s="336"/>
      <c r="AM78" s="257">
        <f>$G78*AL78</f>
        <v>0</v>
      </c>
      <c r="AN78" s="336"/>
      <c r="AO78" s="261">
        <f t="shared" ref="AO78:AO85" si="83">$G78*AN78</f>
        <v>0</v>
      </c>
      <c r="AP78" s="426"/>
      <c r="AQ78" s="406">
        <f t="shared" ref="AQ78:AQ85" si="84">$G78*AP78</f>
        <v>0</v>
      </c>
      <c r="AR78" s="426"/>
      <c r="AS78" s="406">
        <f t="shared" ref="AS78:AS85" si="85">$G78*AR78</f>
        <v>0</v>
      </c>
      <c r="AT78" s="426"/>
      <c r="AU78" s="406">
        <f t="shared" ref="AU78:AU85" si="86">$G78*AT78</f>
        <v>0</v>
      </c>
      <c r="AV78" s="426"/>
      <c r="AW78" s="406">
        <f t="shared" ref="AW78:AW85" si="87">$G78*AV78</f>
        <v>0</v>
      </c>
      <c r="AX78" s="426"/>
      <c r="AY78" s="406">
        <f t="shared" ref="AY78:AY85" si="88">$G78*AX78</f>
        <v>0</v>
      </c>
      <c r="AZ78" s="426"/>
      <c r="BA78" s="406">
        <f t="shared" ref="BA78:BA85" si="89">$G78*AZ78</f>
        <v>0</v>
      </c>
      <c r="BB78" s="426"/>
      <c r="BC78" s="406">
        <f t="shared" ref="BC78:BC85" si="90">$G78*BB78</f>
        <v>0</v>
      </c>
      <c r="BD78" s="426"/>
      <c r="BE78" s="406">
        <f t="shared" ref="BE78:BE85" si="91">$G78*BD78</f>
        <v>0</v>
      </c>
      <c r="BF78" s="426"/>
      <c r="BG78" s="406">
        <f t="shared" ref="BG78:BG85" si="92">$G78*BF78</f>
        <v>0</v>
      </c>
      <c r="BH78" s="426"/>
      <c r="BI78" s="406">
        <f t="shared" ref="BI78:BI85" si="93">$G78*BH78</f>
        <v>0</v>
      </c>
      <c r="BJ78" s="426">
        <v>7.6824345000000002E-2</v>
      </c>
      <c r="BK78" s="406">
        <f t="shared" ref="BK78:BK85" si="94">$G78*BJ78</f>
        <v>157327.95000708825</v>
      </c>
      <c r="BL78" s="390"/>
      <c r="BM78" s="406">
        <f t="shared" ref="BM78:BM85" si="95">$G78*BL78</f>
        <v>0</v>
      </c>
      <c r="BN78" s="426"/>
      <c r="BO78" s="406">
        <f t="shared" ref="BO78:BO85" si="96">$G78*BN78</f>
        <v>0</v>
      </c>
      <c r="BP78" s="426"/>
      <c r="BQ78" s="406">
        <f t="shared" ref="BQ78:BQ85" si="97">$G78*BP78</f>
        <v>0</v>
      </c>
      <c r="BR78" s="390"/>
      <c r="BS78" s="391">
        <f>$G78*BR78</f>
        <v>0</v>
      </c>
      <c r="BT78" s="380">
        <f t="shared" ref="BT78:BT106" si="98">BS78/H78</f>
        <v>0</v>
      </c>
      <c r="BU78" s="336">
        <f t="shared" si="44"/>
        <v>0.89062297219999997</v>
      </c>
      <c r="BV78" s="257">
        <f t="shared" ref="BV78:BV85" si="99">$G78*BU78</f>
        <v>1823899.5261911566</v>
      </c>
      <c r="BW78" s="337">
        <f t="shared" ref="BW78:BW105" si="100">BV78/H78</f>
        <v>0.89062297219999997</v>
      </c>
      <c r="BX78" s="336">
        <f t="shared" ref="BX78:BX85" si="101">F78-BU78</f>
        <v>0.10937702780000003</v>
      </c>
      <c r="BY78" s="257">
        <f>$G78*BX78</f>
        <v>223992.3238088435</v>
      </c>
    </row>
    <row r="79" spans="1:77" s="430" customFormat="1" ht="60" outlineLevel="4" x14ac:dyDescent="0.2">
      <c r="A79" s="339"/>
      <c r="B79" s="431"/>
      <c r="C79" s="444"/>
      <c r="D79" s="590" t="s">
        <v>213</v>
      </c>
      <c r="E79" s="591" t="s">
        <v>131</v>
      </c>
      <c r="F79" s="592">
        <v>12</v>
      </c>
      <c r="G79" s="593">
        <v>194433.34</v>
      </c>
      <c r="H79" s="594">
        <v>2333200.08</v>
      </c>
      <c r="I79" s="591"/>
      <c r="J79" s="592"/>
      <c r="K79" s="593"/>
      <c r="L79" s="594"/>
      <c r="M79" s="591" t="s">
        <v>131</v>
      </c>
      <c r="N79" s="592">
        <v>12</v>
      </c>
      <c r="O79" s="593">
        <v>194433.34</v>
      </c>
      <c r="P79" s="594">
        <f>N79*O79</f>
        <v>2333200.08</v>
      </c>
      <c r="Q79" s="595">
        <f t="shared" si="39"/>
        <v>7</v>
      </c>
      <c r="R79" s="599">
        <f>SUM(+AM79+AQ79+AU79+AY79+BC79+BE79+BG79+BI79+BM79+BK79)</f>
        <v>1361033.382</v>
      </c>
      <c r="S79" s="596">
        <f>R79/H79</f>
        <v>0.58333333419052513</v>
      </c>
      <c r="T79" s="338"/>
      <c r="U79" s="435">
        <f t="shared" si="77"/>
        <v>0</v>
      </c>
      <c r="V79" s="353"/>
      <c r="W79" s="349">
        <f>SUM(W80:W94)</f>
        <v>0</v>
      </c>
      <c r="X79" s="353"/>
      <c r="Y79" s="349">
        <f>SUM(Y80:Y94)</f>
        <v>0</v>
      </c>
      <c r="Z79" s="353"/>
      <c r="AA79" s="349">
        <f>SUM(AA80:AA94)</f>
        <v>0</v>
      </c>
      <c r="AB79" s="353"/>
      <c r="AC79" s="435">
        <f t="shared" si="78"/>
        <v>0</v>
      </c>
      <c r="AD79" s="438"/>
      <c r="AE79" s="435">
        <f t="shared" si="79"/>
        <v>0</v>
      </c>
      <c r="AF79" s="336"/>
      <c r="AG79" s="435">
        <f t="shared" si="80"/>
        <v>0</v>
      </c>
      <c r="AH79" s="336"/>
      <c r="AI79" s="435">
        <f t="shared" si="81"/>
        <v>0</v>
      </c>
      <c r="AJ79" s="336"/>
      <c r="AK79" s="435">
        <f t="shared" si="82"/>
        <v>0</v>
      </c>
      <c r="AL79" s="336">
        <v>1</v>
      </c>
      <c r="AM79" s="435">
        <v>233320.008</v>
      </c>
      <c r="AN79" s="336"/>
      <c r="AO79" s="436">
        <f t="shared" si="83"/>
        <v>0</v>
      </c>
      <c r="AP79" s="439">
        <v>1</v>
      </c>
      <c r="AQ79" s="435">
        <v>233320.008</v>
      </c>
      <c r="AR79" s="439"/>
      <c r="AS79" s="440">
        <f t="shared" si="85"/>
        <v>0</v>
      </c>
      <c r="AT79" s="439">
        <v>1</v>
      </c>
      <c r="AU79" s="435">
        <v>233320.008</v>
      </c>
      <c r="AV79" s="439"/>
      <c r="AW79" s="440">
        <f t="shared" si="87"/>
        <v>0</v>
      </c>
      <c r="AX79" s="439">
        <v>1</v>
      </c>
      <c r="AY79" s="435">
        <v>233320.008</v>
      </c>
      <c r="AZ79" s="439"/>
      <c r="BA79" s="440">
        <f t="shared" si="89"/>
        <v>0</v>
      </c>
      <c r="BB79" s="439">
        <v>1</v>
      </c>
      <c r="BC79" s="440">
        <f t="shared" si="90"/>
        <v>194433.34</v>
      </c>
      <c r="BD79" s="439"/>
      <c r="BE79" s="440">
        <v>-155546.67000000001</v>
      </c>
      <c r="BF79" s="439">
        <v>1</v>
      </c>
      <c r="BG79" s="440">
        <f t="shared" si="92"/>
        <v>194433.34</v>
      </c>
      <c r="BH79" s="439"/>
      <c r="BI79" s="440">
        <f t="shared" si="93"/>
        <v>0</v>
      </c>
      <c r="BJ79" s="439">
        <v>1</v>
      </c>
      <c r="BK79" s="440">
        <f t="shared" si="94"/>
        <v>194433.34</v>
      </c>
      <c r="BL79" s="390"/>
      <c r="BM79" s="440">
        <f t="shared" si="95"/>
        <v>0</v>
      </c>
      <c r="BN79" s="439"/>
      <c r="BO79" s="440">
        <f t="shared" si="96"/>
        <v>0</v>
      </c>
      <c r="BP79" s="439"/>
      <c r="BQ79" s="440">
        <f t="shared" si="97"/>
        <v>0</v>
      </c>
      <c r="BR79" s="617">
        <v>0.72</v>
      </c>
      <c r="BS79" s="602">
        <f>($G79*BR79)</f>
        <v>139992.0048</v>
      </c>
      <c r="BT79" s="603">
        <f t="shared" si="98"/>
        <v>0.06</v>
      </c>
      <c r="BU79" s="595">
        <f t="shared" si="44"/>
        <v>7.72</v>
      </c>
      <c r="BV79" s="594">
        <f t="shared" si="99"/>
        <v>1501025.3847999999</v>
      </c>
      <c r="BW79" s="596">
        <f t="shared" si="100"/>
        <v>0.64333333333333331</v>
      </c>
      <c r="BX79" s="595">
        <f t="shared" si="101"/>
        <v>4.28</v>
      </c>
      <c r="BY79" s="594">
        <f>$G79*BX79</f>
        <v>832174.69520000007</v>
      </c>
    </row>
    <row r="80" spans="1:77" s="339" customFormat="1" ht="15.75" outlineLevel="3" x14ac:dyDescent="0.2">
      <c r="B80" s="330"/>
      <c r="C80" s="331"/>
      <c r="D80" s="332" t="s">
        <v>214</v>
      </c>
      <c r="E80" s="333" t="s">
        <v>113</v>
      </c>
      <c r="F80" s="334">
        <v>1</v>
      </c>
      <c r="G80" s="335">
        <v>87000</v>
      </c>
      <c r="H80" s="257">
        <f t="shared" ref="H80:H85" si="102">F80*G80</f>
        <v>87000</v>
      </c>
      <c r="I80" s="333"/>
      <c r="J80" s="334"/>
      <c r="K80" s="335"/>
      <c r="L80" s="257"/>
      <c r="M80" s="333" t="s">
        <v>113</v>
      </c>
      <c r="N80" s="334">
        <v>1</v>
      </c>
      <c r="O80" s="335">
        <v>87000</v>
      </c>
      <c r="P80" s="257">
        <f t="shared" ref="P80:P85" si="103">N80*O80</f>
        <v>87000</v>
      </c>
      <c r="Q80" s="336">
        <f t="shared" si="39"/>
        <v>0</v>
      </c>
      <c r="R80" s="261">
        <f t="shared" ref="R80:R85" si="104">$G80*Q80</f>
        <v>0</v>
      </c>
      <c r="S80" s="337">
        <f t="shared" si="76"/>
        <v>0</v>
      </c>
      <c r="T80" s="338"/>
      <c r="U80" s="257">
        <f t="shared" si="77"/>
        <v>0</v>
      </c>
      <c r="V80" s="336"/>
      <c r="W80" s="435">
        <f t="shared" ref="W80:W94" si="105">$G87*V80</f>
        <v>0</v>
      </c>
      <c r="X80" s="336"/>
      <c r="Y80" s="435">
        <f t="shared" ref="Y80:Y94" si="106">$G87*X80</f>
        <v>0</v>
      </c>
      <c r="Z80" s="336"/>
      <c r="AA80" s="435">
        <f t="shared" ref="AA80:AA94" si="107">$G87*Z80</f>
        <v>0</v>
      </c>
      <c r="AB80" s="336"/>
      <c r="AC80" s="257">
        <f t="shared" si="78"/>
        <v>0</v>
      </c>
      <c r="AD80" s="340"/>
      <c r="AE80" s="257">
        <f t="shared" si="79"/>
        <v>0</v>
      </c>
      <c r="AF80" s="336"/>
      <c r="AG80" s="257">
        <f t="shared" si="80"/>
        <v>0</v>
      </c>
      <c r="AH80" s="336"/>
      <c r="AI80" s="257">
        <f t="shared" si="81"/>
        <v>0</v>
      </c>
      <c r="AJ80" s="336"/>
      <c r="AK80" s="257">
        <f t="shared" si="82"/>
        <v>0</v>
      </c>
      <c r="AL80" s="336"/>
      <c r="AM80" s="257">
        <f t="shared" ref="AM80:AM85" si="108">$G80*AL80</f>
        <v>0</v>
      </c>
      <c r="AN80" s="336"/>
      <c r="AO80" s="261">
        <f t="shared" si="83"/>
        <v>0</v>
      </c>
      <c r="AP80" s="426"/>
      <c r="AQ80" s="406">
        <f t="shared" si="84"/>
        <v>0</v>
      </c>
      <c r="AR80" s="426"/>
      <c r="AS80" s="406">
        <f t="shared" si="85"/>
        <v>0</v>
      </c>
      <c r="AT80" s="426"/>
      <c r="AU80" s="406">
        <f t="shared" si="86"/>
        <v>0</v>
      </c>
      <c r="AV80" s="426"/>
      <c r="AW80" s="406">
        <f t="shared" si="87"/>
        <v>0</v>
      </c>
      <c r="AX80" s="426"/>
      <c r="AY80" s="406">
        <f t="shared" si="88"/>
        <v>0</v>
      </c>
      <c r="AZ80" s="426"/>
      <c r="BA80" s="406">
        <f t="shared" si="89"/>
        <v>0</v>
      </c>
      <c r="BB80" s="426"/>
      <c r="BC80" s="406">
        <f t="shared" si="90"/>
        <v>0</v>
      </c>
      <c r="BD80" s="426"/>
      <c r="BE80" s="406">
        <f t="shared" si="91"/>
        <v>0</v>
      </c>
      <c r="BF80" s="426"/>
      <c r="BG80" s="406">
        <f t="shared" si="92"/>
        <v>0</v>
      </c>
      <c r="BH80" s="426"/>
      <c r="BI80" s="406">
        <f t="shared" si="93"/>
        <v>0</v>
      </c>
      <c r="BJ80" s="426"/>
      <c r="BK80" s="406">
        <f t="shared" si="94"/>
        <v>0</v>
      </c>
      <c r="BL80" s="390"/>
      <c r="BM80" s="406">
        <f t="shared" si="95"/>
        <v>0</v>
      </c>
      <c r="BN80" s="426"/>
      <c r="BO80" s="406">
        <f t="shared" si="96"/>
        <v>0</v>
      </c>
      <c r="BP80" s="426"/>
      <c r="BQ80" s="406">
        <f t="shared" si="97"/>
        <v>0</v>
      </c>
      <c r="BR80" s="390"/>
      <c r="BS80" s="391">
        <f t="shared" ref="BS80:BS85" si="109">$G80*BR80</f>
        <v>0</v>
      </c>
      <c r="BT80" s="380">
        <f t="shared" si="98"/>
        <v>0</v>
      </c>
      <c r="BU80" s="336">
        <f t="shared" si="44"/>
        <v>0</v>
      </c>
      <c r="BV80" s="257">
        <f t="shared" si="99"/>
        <v>0</v>
      </c>
      <c r="BW80" s="337">
        <f t="shared" si="100"/>
        <v>0</v>
      </c>
      <c r="BX80" s="336">
        <f t="shared" si="101"/>
        <v>1</v>
      </c>
      <c r="BY80" s="257">
        <f t="shared" ref="BY80:BY85" si="110">$G80*BX80</f>
        <v>87000</v>
      </c>
    </row>
    <row r="81" spans="2:80" s="430" customFormat="1" ht="15.75" outlineLevel="3" x14ac:dyDescent="0.2">
      <c r="B81" s="588"/>
      <c r="C81" s="589"/>
      <c r="D81" s="590" t="s">
        <v>215</v>
      </c>
      <c r="E81" s="591" t="s">
        <v>131</v>
      </c>
      <c r="F81" s="592">
        <v>12</v>
      </c>
      <c r="G81" s="593">
        <v>58000</v>
      </c>
      <c r="H81" s="594">
        <f t="shared" si="102"/>
        <v>696000</v>
      </c>
      <c r="I81" s="591"/>
      <c r="J81" s="592"/>
      <c r="K81" s="593"/>
      <c r="L81" s="594"/>
      <c r="M81" s="591" t="s">
        <v>131</v>
      </c>
      <c r="N81" s="592">
        <v>12</v>
      </c>
      <c r="O81" s="593">
        <v>58000</v>
      </c>
      <c r="P81" s="594">
        <f t="shared" si="103"/>
        <v>696000</v>
      </c>
      <c r="Q81" s="595">
        <f t="shared" si="39"/>
        <v>10</v>
      </c>
      <c r="R81" s="599">
        <f t="shared" si="104"/>
        <v>580000</v>
      </c>
      <c r="S81" s="596">
        <f t="shared" si="76"/>
        <v>0.83333333333333337</v>
      </c>
      <c r="T81" s="338"/>
      <c r="U81" s="435">
        <f t="shared" si="77"/>
        <v>0</v>
      </c>
      <c r="V81" s="336"/>
      <c r="W81" s="435">
        <f t="shared" si="105"/>
        <v>0</v>
      </c>
      <c r="X81" s="336"/>
      <c r="Y81" s="435">
        <f t="shared" si="106"/>
        <v>0</v>
      </c>
      <c r="Z81" s="336"/>
      <c r="AA81" s="435">
        <f t="shared" si="107"/>
        <v>0</v>
      </c>
      <c r="AB81" s="336"/>
      <c r="AC81" s="435">
        <f t="shared" si="78"/>
        <v>58000</v>
      </c>
      <c r="AD81" s="446"/>
      <c r="AE81" s="435">
        <f t="shared" si="79"/>
        <v>0</v>
      </c>
      <c r="AF81" s="336">
        <v>1</v>
      </c>
      <c r="AG81" s="435">
        <f t="shared" si="80"/>
        <v>58000</v>
      </c>
      <c r="AH81" s="336"/>
      <c r="AI81" s="435">
        <f t="shared" si="81"/>
        <v>0</v>
      </c>
      <c r="AJ81" s="336">
        <v>1</v>
      </c>
      <c r="AK81" s="435">
        <f t="shared" si="82"/>
        <v>58000</v>
      </c>
      <c r="AL81" s="336"/>
      <c r="AM81" s="435">
        <f t="shared" si="108"/>
        <v>0</v>
      </c>
      <c r="AN81" s="336">
        <v>1</v>
      </c>
      <c r="AO81" s="436">
        <f t="shared" si="83"/>
        <v>58000</v>
      </c>
      <c r="AP81" s="439"/>
      <c r="AQ81" s="440">
        <f t="shared" si="84"/>
        <v>0</v>
      </c>
      <c r="AR81" s="439">
        <v>1</v>
      </c>
      <c r="AS81" s="440">
        <f t="shared" si="85"/>
        <v>58000</v>
      </c>
      <c r="AT81" s="439"/>
      <c r="AU81" s="440">
        <f t="shared" si="86"/>
        <v>0</v>
      </c>
      <c r="AV81" s="439">
        <v>1</v>
      </c>
      <c r="AW81" s="440">
        <f t="shared" si="87"/>
        <v>58000</v>
      </c>
      <c r="AX81" s="439"/>
      <c r="AY81" s="440">
        <f t="shared" si="88"/>
        <v>0</v>
      </c>
      <c r="AZ81" s="439">
        <v>1</v>
      </c>
      <c r="BA81" s="440">
        <f t="shared" si="89"/>
        <v>58000</v>
      </c>
      <c r="BB81" s="439"/>
      <c r="BC81" s="440">
        <f t="shared" si="90"/>
        <v>0</v>
      </c>
      <c r="BD81" s="439"/>
      <c r="BE81" s="440">
        <f t="shared" si="91"/>
        <v>0</v>
      </c>
      <c r="BF81" s="439">
        <v>1</v>
      </c>
      <c r="BG81" s="440">
        <f t="shared" si="92"/>
        <v>58000</v>
      </c>
      <c r="BH81" s="439"/>
      <c r="BI81" s="440">
        <f t="shared" si="93"/>
        <v>0</v>
      </c>
      <c r="BJ81" s="439">
        <v>1</v>
      </c>
      <c r="BK81" s="440">
        <f t="shared" si="94"/>
        <v>58000</v>
      </c>
      <c r="BL81" s="390"/>
      <c r="BM81" s="440">
        <f t="shared" si="95"/>
        <v>0</v>
      </c>
      <c r="BN81" s="439"/>
      <c r="BO81" s="440">
        <f t="shared" si="96"/>
        <v>0</v>
      </c>
      <c r="BP81" s="439"/>
      <c r="BQ81" s="440">
        <f t="shared" si="97"/>
        <v>0</v>
      </c>
      <c r="BR81" s="617">
        <v>1</v>
      </c>
      <c r="BS81" s="602">
        <f t="shared" si="109"/>
        <v>58000</v>
      </c>
      <c r="BT81" s="603">
        <f t="shared" si="98"/>
        <v>8.3333333333333329E-2</v>
      </c>
      <c r="BU81" s="595">
        <f t="shared" si="44"/>
        <v>11</v>
      </c>
      <c r="BV81" s="594">
        <f t="shared" si="99"/>
        <v>638000</v>
      </c>
      <c r="BW81" s="596">
        <f t="shared" si="100"/>
        <v>0.91666666666666663</v>
      </c>
      <c r="BX81" s="595">
        <f t="shared" si="101"/>
        <v>1</v>
      </c>
      <c r="BY81" s="594">
        <f t="shared" si="110"/>
        <v>58000</v>
      </c>
    </row>
    <row r="82" spans="2:80" s="339" customFormat="1" ht="15.75" outlineLevel="3" x14ac:dyDescent="0.2">
      <c r="B82" s="330"/>
      <c r="C82" s="331"/>
      <c r="D82" s="332" t="s">
        <v>216</v>
      </c>
      <c r="E82" s="333" t="s">
        <v>124</v>
      </c>
      <c r="F82" s="334">
        <v>100</v>
      </c>
      <c r="G82" s="335">
        <v>812</v>
      </c>
      <c r="H82" s="257">
        <f t="shared" si="102"/>
        <v>81200</v>
      </c>
      <c r="I82" s="333"/>
      <c r="J82" s="334"/>
      <c r="K82" s="335"/>
      <c r="L82" s="257"/>
      <c r="M82" s="333" t="s">
        <v>124</v>
      </c>
      <c r="N82" s="334">
        <v>100</v>
      </c>
      <c r="O82" s="335">
        <v>812</v>
      </c>
      <c r="P82" s="257">
        <f t="shared" si="103"/>
        <v>81200</v>
      </c>
      <c r="Q82" s="336">
        <f t="shared" si="39"/>
        <v>77</v>
      </c>
      <c r="R82" s="261">
        <f t="shared" si="104"/>
        <v>62524</v>
      </c>
      <c r="S82" s="337">
        <f t="shared" si="76"/>
        <v>0.77</v>
      </c>
      <c r="T82" s="338"/>
      <c r="U82" s="257">
        <f t="shared" si="77"/>
        <v>0</v>
      </c>
      <c r="V82" s="336"/>
      <c r="W82" s="257">
        <f t="shared" si="105"/>
        <v>0</v>
      </c>
      <c r="X82" s="336"/>
      <c r="Y82" s="257">
        <f t="shared" si="106"/>
        <v>0</v>
      </c>
      <c r="Z82" s="336"/>
      <c r="AA82" s="257">
        <f t="shared" si="107"/>
        <v>0</v>
      </c>
      <c r="AB82" s="336"/>
      <c r="AC82" s="257">
        <f t="shared" si="78"/>
        <v>0</v>
      </c>
      <c r="AD82" s="340"/>
      <c r="AE82" s="257">
        <f t="shared" si="79"/>
        <v>0</v>
      </c>
      <c r="AF82" s="336"/>
      <c r="AG82" s="257">
        <f t="shared" si="80"/>
        <v>0</v>
      </c>
      <c r="AH82" s="336"/>
      <c r="AI82" s="257">
        <f t="shared" si="81"/>
        <v>0</v>
      </c>
      <c r="AJ82" s="336"/>
      <c r="AK82" s="257">
        <f t="shared" si="82"/>
        <v>0</v>
      </c>
      <c r="AL82" s="336"/>
      <c r="AM82" s="257">
        <f t="shared" si="108"/>
        <v>0</v>
      </c>
      <c r="AN82" s="336"/>
      <c r="AO82" s="261">
        <f t="shared" si="83"/>
        <v>0</v>
      </c>
      <c r="AP82" s="426"/>
      <c r="AQ82" s="406">
        <f t="shared" si="84"/>
        <v>0</v>
      </c>
      <c r="AR82" s="426">
        <v>35</v>
      </c>
      <c r="AS82" s="406">
        <f t="shared" si="85"/>
        <v>28420</v>
      </c>
      <c r="AT82" s="426"/>
      <c r="AU82" s="406">
        <f t="shared" si="86"/>
        <v>0</v>
      </c>
      <c r="AV82" s="426"/>
      <c r="AW82" s="406">
        <f t="shared" si="87"/>
        <v>0</v>
      </c>
      <c r="AX82" s="426"/>
      <c r="AY82" s="406">
        <f t="shared" si="88"/>
        <v>0</v>
      </c>
      <c r="AZ82" s="426">
        <v>14</v>
      </c>
      <c r="BA82" s="406">
        <f t="shared" si="89"/>
        <v>11368</v>
      </c>
      <c r="BB82" s="426"/>
      <c r="BC82" s="406">
        <f t="shared" si="90"/>
        <v>0</v>
      </c>
      <c r="BD82" s="426"/>
      <c r="BE82" s="406">
        <f t="shared" si="91"/>
        <v>0</v>
      </c>
      <c r="BF82" s="426"/>
      <c r="BG82" s="406">
        <f t="shared" si="92"/>
        <v>0</v>
      </c>
      <c r="BH82" s="426"/>
      <c r="BI82" s="406">
        <f t="shared" si="93"/>
        <v>0</v>
      </c>
      <c r="BJ82" s="426"/>
      <c r="BK82" s="406">
        <f t="shared" si="94"/>
        <v>0</v>
      </c>
      <c r="BL82" s="390">
        <v>28</v>
      </c>
      <c r="BM82" s="406">
        <f t="shared" si="95"/>
        <v>22736</v>
      </c>
      <c r="BN82" s="426"/>
      <c r="BO82" s="406">
        <f t="shared" si="96"/>
        <v>0</v>
      </c>
      <c r="BP82" s="426"/>
      <c r="BQ82" s="406">
        <f t="shared" si="97"/>
        <v>0</v>
      </c>
      <c r="BR82" s="390"/>
      <c r="BS82" s="391">
        <f t="shared" si="109"/>
        <v>0</v>
      </c>
      <c r="BT82" s="380">
        <f t="shared" si="98"/>
        <v>0</v>
      </c>
      <c r="BU82" s="336">
        <f t="shared" si="44"/>
        <v>77</v>
      </c>
      <c r="BV82" s="257">
        <f t="shared" si="99"/>
        <v>62524</v>
      </c>
      <c r="BW82" s="337">
        <f t="shared" si="100"/>
        <v>0.77</v>
      </c>
      <c r="BX82" s="336">
        <f t="shared" si="101"/>
        <v>23</v>
      </c>
      <c r="BY82" s="257">
        <f t="shared" si="110"/>
        <v>18676</v>
      </c>
    </row>
    <row r="83" spans="2:80" s="339" customFormat="1" ht="15.75" outlineLevel="3" x14ac:dyDescent="0.2">
      <c r="B83" s="330"/>
      <c r="C83" s="331"/>
      <c r="D83" s="332" t="s">
        <v>217</v>
      </c>
      <c r="E83" s="333" t="s">
        <v>113</v>
      </c>
      <c r="F83" s="334">
        <v>1</v>
      </c>
      <c r="G83" s="335">
        <v>139200</v>
      </c>
      <c r="H83" s="257">
        <f t="shared" si="102"/>
        <v>139200</v>
      </c>
      <c r="I83" s="333"/>
      <c r="J83" s="334"/>
      <c r="K83" s="335"/>
      <c r="L83" s="257"/>
      <c r="M83" s="333" t="s">
        <v>113</v>
      </c>
      <c r="N83" s="334">
        <v>1</v>
      </c>
      <c r="O83" s="335">
        <v>139200</v>
      </c>
      <c r="P83" s="257">
        <f t="shared" si="103"/>
        <v>139200</v>
      </c>
      <c r="Q83" s="336">
        <f t="shared" si="39"/>
        <v>0.7</v>
      </c>
      <c r="R83" s="261">
        <f t="shared" si="104"/>
        <v>97440</v>
      </c>
      <c r="S83" s="337">
        <f t="shared" si="76"/>
        <v>0.7</v>
      </c>
      <c r="T83" s="338"/>
      <c r="U83" s="257">
        <f t="shared" si="77"/>
        <v>0</v>
      </c>
      <c r="V83" s="336"/>
      <c r="W83" s="257">
        <f t="shared" si="105"/>
        <v>0</v>
      </c>
      <c r="X83" s="336"/>
      <c r="Y83" s="257">
        <f t="shared" si="106"/>
        <v>0</v>
      </c>
      <c r="Z83" s="336"/>
      <c r="AA83" s="257">
        <f t="shared" si="107"/>
        <v>0</v>
      </c>
      <c r="AB83" s="336"/>
      <c r="AC83" s="257">
        <f t="shared" si="78"/>
        <v>0</v>
      </c>
      <c r="AD83" s="340"/>
      <c r="AE83" s="257">
        <f t="shared" si="79"/>
        <v>0</v>
      </c>
      <c r="AF83" s="336"/>
      <c r="AG83" s="257">
        <f t="shared" si="80"/>
        <v>0</v>
      </c>
      <c r="AH83" s="336"/>
      <c r="AI83" s="257">
        <f t="shared" si="81"/>
        <v>0</v>
      </c>
      <c r="AJ83" s="336"/>
      <c r="AK83" s="257">
        <f t="shared" si="82"/>
        <v>0</v>
      </c>
      <c r="AL83" s="336"/>
      <c r="AM83" s="257">
        <f t="shared" si="108"/>
        <v>0</v>
      </c>
      <c r="AN83" s="336"/>
      <c r="AO83" s="261">
        <f t="shared" si="83"/>
        <v>0</v>
      </c>
      <c r="AP83" s="426"/>
      <c r="AQ83" s="406">
        <f t="shared" si="84"/>
        <v>0</v>
      </c>
      <c r="AR83" s="426"/>
      <c r="AS83" s="406">
        <f t="shared" si="85"/>
        <v>0</v>
      </c>
      <c r="AT83" s="426"/>
      <c r="AU83" s="406">
        <f t="shared" si="86"/>
        <v>0</v>
      </c>
      <c r="AV83" s="426"/>
      <c r="AW83" s="406">
        <f t="shared" si="87"/>
        <v>0</v>
      </c>
      <c r="AX83" s="426"/>
      <c r="AY83" s="406">
        <f t="shared" si="88"/>
        <v>0</v>
      </c>
      <c r="AZ83" s="426"/>
      <c r="BA83" s="406">
        <f t="shared" si="89"/>
        <v>0</v>
      </c>
      <c r="BB83" s="426"/>
      <c r="BC83" s="406">
        <f t="shared" si="90"/>
        <v>0</v>
      </c>
      <c r="BD83" s="426"/>
      <c r="BE83" s="406">
        <f t="shared" si="91"/>
        <v>0</v>
      </c>
      <c r="BF83" s="426"/>
      <c r="BG83" s="406">
        <f t="shared" si="92"/>
        <v>0</v>
      </c>
      <c r="BH83" s="426"/>
      <c r="BI83" s="406">
        <f t="shared" si="93"/>
        <v>0</v>
      </c>
      <c r="BJ83" s="426"/>
      <c r="BK83" s="406">
        <f t="shared" si="94"/>
        <v>0</v>
      </c>
      <c r="BL83" s="390">
        <v>0.7</v>
      </c>
      <c r="BM83" s="406">
        <f t="shared" si="95"/>
        <v>97440</v>
      </c>
      <c r="BN83" s="426"/>
      <c r="BO83" s="406">
        <f t="shared" si="96"/>
        <v>0</v>
      </c>
      <c r="BP83" s="426"/>
      <c r="BQ83" s="406">
        <f t="shared" si="97"/>
        <v>0</v>
      </c>
      <c r="BR83" s="390"/>
      <c r="BS83" s="391">
        <f t="shared" si="109"/>
        <v>0</v>
      </c>
      <c r="BT83" s="380">
        <f t="shared" si="98"/>
        <v>0</v>
      </c>
      <c r="BU83" s="336">
        <f t="shared" si="44"/>
        <v>0.7</v>
      </c>
      <c r="BV83" s="257">
        <f t="shared" si="99"/>
        <v>97440</v>
      </c>
      <c r="BW83" s="337">
        <f t="shared" si="100"/>
        <v>0.7</v>
      </c>
      <c r="BX83" s="336">
        <f t="shared" si="101"/>
        <v>0.30000000000000004</v>
      </c>
      <c r="BY83" s="257">
        <f t="shared" si="110"/>
        <v>41760.000000000007</v>
      </c>
    </row>
    <row r="84" spans="2:80" s="339" customFormat="1" ht="15.75" outlineLevel="3" x14ac:dyDescent="0.2">
      <c r="B84" s="330"/>
      <c r="C84" s="331"/>
      <c r="D84" s="332" t="s">
        <v>218</v>
      </c>
      <c r="E84" s="333" t="s">
        <v>131</v>
      </c>
      <c r="F84" s="334">
        <v>4</v>
      </c>
      <c r="G84" s="335">
        <v>116000</v>
      </c>
      <c r="H84" s="257">
        <f t="shared" si="102"/>
        <v>464000</v>
      </c>
      <c r="I84" s="333"/>
      <c r="J84" s="334"/>
      <c r="K84" s="335"/>
      <c r="L84" s="257"/>
      <c r="M84" s="333" t="s">
        <v>131</v>
      </c>
      <c r="N84" s="334">
        <v>4</v>
      </c>
      <c r="O84" s="335">
        <v>116000</v>
      </c>
      <c r="P84" s="257">
        <f t="shared" si="103"/>
        <v>464000</v>
      </c>
      <c r="Q84" s="336">
        <f t="shared" si="39"/>
        <v>0</v>
      </c>
      <c r="R84" s="257">
        <f t="shared" si="104"/>
        <v>0</v>
      </c>
      <c r="S84" s="367">
        <f t="shared" si="76"/>
        <v>0</v>
      </c>
      <c r="T84" s="336"/>
      <c r="U84" s="257">
        <f t="shared" si="77"/>
        <v>0</v>
      </c>
      <c r="V84" s="336"/>
      <c r="W84" s="257">
        <f t="shared" si="105"/>
        <v>0</v>
      </c>
      <c r="X84" s="336"/>
      <c r="Y84" s="257">
        <f t="shared" si="106"/>
        <v>0</v>
      </c>
      <c r="Z84" s="336"/>
      <c r="AA84" s="257">
        <f t="shared" si="107"/>
        <v>0</v>
      </c>
      <c r="AB84" s="336"/>
      <c r="AC84" s="257">
        <f t="shared" si="78"/>
        <v>0</v>
      </c>
      <c r="AD84" s="340"/>
      <c r="AE84" s="257">
        <f t="shared" si="79"/>
        <v>0</v>
      </c>
      <c r="AF84" s="336"/>
      <c r="AG84" s="257">
        <f t="shared" si="80"/>
        <v>0</v>
      </c>
      <c r="AH84" s="336"/>
      <c r="AI84" s="257">
        <f t="shared" si="81"/>
        <v>0</v>
      </c>
      <c r="AJ84" s="336"/>
      <c r="AK84" s="257">
        <f t="shared" si="82"/>
        <v>0</v>
      </c>
      <c r="AL84" s="336"/>
      <c r="AM84" s="257">
        <f t="shared" si="108"/>
        <v>0</v>
      </c>
      <c r="AN84" s="336"/>
      <c r="AO84" s="261">
        <f t="shared" si="83"/>
        <v>0</v>
      </c>
      <c r="AP84" s="426"/>
      <c r="AQ84" s="406">
        <f t="shared" si="84"/>
        <v>0</v>
      </c>
      <c r="AR84" s="426"/>
      <c r="AS84" s="406">
        <f t="shared" si="85"/>
        <v>0</v>
      </c>
      <c r="AT84" s="426"/>
      <c r="AU84" s="406">
        <f t="shared" si="86"/>
        <v>0</v>
      </c>
      <c r="AV84" s="426"/>
      <c r="AW84" s="406">
        <f t="shared" si="87"/>
        <v>0</v>
      </c>
      <c r="AX84" s="426"/>
      <c r="AY84" s="406">
        <f t="shared" si="88"/>
        <v>0</v>
      </c>
      <c r="AZ84" s="426"/>
      <c r="BA84" s="406">
        <f t="shared" si="89"/>
        <v>0</v>
      </c>
      <c r="BB84" s="426"/>
      <c r="BC84" s="406">
        <f t="shared" si="90"/>
        <v>0</v>
      </c>
      <c r="BD84" s="426"/>
      <c r="BE84" s="406">
        <f t="shared" si="91"/>
        <v>0</v>
      </c>
      <c r="BF84" s="426"/>
      <c r="BG84" s="406">
        <f t="shared" si="92"/>
        <v>0</v>
      </c>
      <c r="BH84" s="426"/>
      <c r="BI84" s="406">
        <f t="shared" si="93"/>
        <v>0</v>
      </c>
      <c r="BJ84" s="426"/>
      <c r="BK84" s="406">
        <f t="shared" si="94"/>
        <v>0</v>
      </c>
      <c r="BL84" s="390"/>
      <c r="BM84" s="406">
        <f t="shared" si="95"/>
        <v>0</v>
      </c>
      <c r="BN84" s="426"/>
      <c r="BO84" s="406">
        <f t="shared" si="96"/>
        <v>0</v>
      </c>
      <c r="BP84" s="426"/>
      <c r="BQ84" s="406">
        <f t="shared" si="97"/>
        <v>0</v>
      </c>
      <c r="BR84" s="390"/>
      <c r="BS84" s="391">
        <f t="shared" si="109"/>
        <v>0</v>
      </c>
      <c r="BT84" s="380">
        <f t="shared" si="98"/>
        <v>0</v>
      </c>
      <c r="BU84" s="336">
        <f t="shared" si="44"/>
        <v>0</v>
      </c>
      <c r="BV84" s="257">
        <f t="shared" si="99"/>
        <v>0</v>
      </c>
      <c r="BW84" s="367">
        <f t="shared" si="100"/>
        <v>0</v>
      </c>
      <c r="BX84" s="368">
        <f t="shared" si="101"/>
        <v>4</v>
      </c>
      <c r="BY84" s="257">
        <f t="shared" si="110"/>
        <v>464000</v>
      </c>
    </row>
    <row r="85" spans="2:80" s="430" customFormat="1" ht="15.75" outlineLevel="3" x14ac:dyDescent="0.2">
      <c r="B85" s="431"/>
      <c r="C85" s="444"/>
      <c r="D85" s="433" t="s">
        <v>219</v>
      </c>
      <c r="E85" s="333" t="s">
        <v>124</v>
      </c>
      <c r="F85" s="334">
        <v>80</v>
      </c>
      <c r="G85" s="434">
        <v>3259.5</v>
      </c>
      <c r="H85" s="435">
        <f t="shared" si="102"/>
        <v>260760</v>
      </c>
      <c r="I85" s="333"/>
      <c r="J85" s="334"/>
      <c r="K85" s="434"/>
      <c r="L85" s="435"/>
      <c r="M85" s="333" t="s">
        <v>124</v>
      </c>
      <c r="N85" s="334">
        <v>80</v>
      </c>
      <c r="O85" s="434">
        <v>3259.5</v>
      </c>
      <c r="P85" s="435">
        <f t="shared" si="103"/>
        <v>260760</v>
      </c>
      <c r="Q85" s="336">
        <f t="shared" si="39"/>
        <v>80</v>
      </c>
      <c r="R85" s="436">
        <f t="shared" si="104"/>
        <v>260760</v>
      </c>
      <c r="S85" s="437">
        <f t="shared" si="76"/>
        <v>1</v>
      </c>
      <c r="T85" s="338"/>
      <c r="U85" s="435">
        <f t="shared" si="77"/>
        <v>0</v>
      </c>
      <c r="V85" s="336"/>
      <c r="W85" s="257">
        <f t="shared" si="105"/>
        <v>0</v>
      </c>
      <c r="X85" s="336"/>
      <c r="Y85" s="257">
        <f t="shared" si="106"/>
        <v>0</v>
      </c>
      <c r="Z85" s="336"/>
      <c r="AA85" s="257">
        <f t="shared" si="107"/>
        <v>0</v>
      </c>
      <c r="AB85" s="336"/>
      <c r="AC85" s="435">
        <f t="shared" si="78"/>
        <v>0</v>
      </c>
      <c r="AD85" s="446"/>
      <c r="AE85" s="435">
        <f t="shared" si="79"/>
        <v>0</v>
      </c>
      <c r="AF85" s="336"/>
      <c r="AG85" s="435">
        <f t="shared" si="80"/>
        <v>0</v>
      </c>
      <c r="AH85" s="336">
        <v>40</v>
      </c>
      <c r="AI85" s="435">
        <f t="shared" si="81"/>
        <v>130380</v>
      </c>
      <c r="AJ85" s="336"/>
      <c r="AK85" s="435">
        <f t="shared" si="82"/>
        <v>0</v>
      </c>
      <c r="AL85" s="336"/>
      <c r="AM85" s="435">
        <f t="shared" si="108"/>
        <v>0</v>
      </c>
      <c r="AN85" s="336">
        <v>40</v>
      </c>
      <c r="AO85" s="436">
        <f t="shared" si="83"/>
        <v>130380</v>
      </c>
      <c r="AP85" s="439"/>
      <c r="AQ85" s="440">
        <f t="shared" si="84"/>
        <v>0</v>
      </c>
      <c r="AR85" s="439"/>
      <c r="AS85" s="440">
        <f t="shared" si="85"/>
        <v>0</v>
      </c>
      <c r="AT85" s="439"/>
      <c r="AU85" s="440">
        <f t="shared" si="86"/>
        <v>0</v>
      </c>
      <c r="AV85" s="439"/>
      <c r="AW85" s="440">
        <f t="shared" si="87"/>
        <v>0</v>
      </c>
      <c r="AX85" s="439"/>
      <c r="AY85" s="440">
        <f t="shared" si="88"/>
        <v>0</v>
      </c>
      <c r="AZ85" s="439"/>
      <c r="BA85" s="440">
        <f t="shared" si="89"/>
        <v>0</v>
      </c>
      <c r="BB85" s="439"/>
      <c r="BC85" s="440">
        <f t="shared" si="90"/>
        <v>0</v>
      </c>
      <c r="BD85" s="439"/>
      <c r="BE85" s="440">
        <f t="shared" si="91"/>
        <v>0</v>
      </c>
      <c r="BF85" s="439"/>
      <c r="BG85" s="440">
        <f t="shared" si="92"/>
        <v>0</v>
      </c>
      <c r="BH85" s="439"/>
      <c r="BI85" s="440">
        <f t="shared" si="93"/>
        <v>0</v>
      </c>
      <c r="BJ85" s="439"/>
      <c r="BK85" s="440">
        <f t="shared" si="94"/>
        <v>0</v>
      </c>
      <c r="BL85" s="390"/>
      <c r="BM85" s="440">
        <f t="shared" si="95"/>
        <v>0</v>
      </c>
      <c r="BN85" s="439"/>
      <c r="BO85" s="440">
        <f t="shared" si="96"/>
        <v>0</v>
      </c>
      <c r="BP85" s="439"/>
      <c r="BQ85" s="440">
        <f t="shared" si="97"/>
        <v>0</v>
      </c>
      <c r="BR85" s="390"/>
      <c r="BS85" s="441">
        <f t="shared" si="109"/>
        <v>0</v>
      </c>
      <c r="BT85" s="442">
        <f t="shared" si="98"/>
        <v>0</v>
      </c>
      <c r="BU85" s="336">
        <f t="shared" si="44"/>
        <v>80</v>
      </c>
      <c r="BV85" s="435">
        <f t="shared" si="99"/>
        <v>260760</v>
      </c>
      <c r="BW85" s="437">
        <f t="shared" si="100"/>
        <v>1</v>
      </c>
      <c r="BX85" s="336">
        <f t="shared" si="101"/>
        <v>0</v>
      </c>
      <c r="BY85" s="435">
        <f t="shared" si="110"/>
        <v>0</v>
      </c>
    </row>
    <row r="86" spans="2:80" s="354" customFormat="1" ht="15" customHeight="1" outlineLevel="2" x14ac:dyDescent="0.25">
      <c r="B86" s="1133" t="s">
        <v>182</v>
      </c>
      <c r="C86" s="1134"/>
      <c r="D86" s="345" t="s">
        <v>255</v>
      </c>
      <c r="E86" s="346"/>
      <c r="F86" s="347"/>
      <c r="G86" s="348"/>
      <c r="H86" s="349">
        <f>SUM(H87:H101)</f>
        <v>7008193.3100000005</v>
      </c>
      <c r="I86" s="346"/>
      <c r="J86" s="347"/>
      <c r="K86" s="348"/>
      <c r="L86" s="349">
        <f>SUM(L87:L101)</f>
        <v>0</v>
      </c>
      <c r="M86" s="346"/>
      <c r="N86" s="347"/>
      <c r="O86" s="348"/>
      <c r="P86" s="349">
        <f>SUM(P87:P101)</f>
        <v>7008193.3100000005</v>
      </c>
      <c r="Q86" s="350"/>
      <c r="R86" s="349">
        <f>SUM(R87:R101)</f>
        <v>5317045.8459999999</v>
      </c>
      <c r="S86" s="351">
        <f t="shared" si="76"/>
        <v>0.75868995200419198</v>
      </c>
      <c r="T86" s="352"/>
      <c r="U86" s="349">
        <f>SUM(U87:U101)</f>
        <v>0</v>
      </c>
      <c r="V86" s="336"/>
      <c r="W86" s="257">
        <f t="shared" si="105"/>
        <v>0</v>
      </c>
      <c r="X86" s="336"/>
      <c r="Y86" s="257">
        <f t="shared" si="106"/>
        <v>0</v>
      </c>
      <c r="Z86" s="336"/>
      <c r="AA86" s="257">
        <f t="shared" si="107"/>
        <v>0</v>
      </c>
      <c r="AB86" s="336"/>
      <c r="AC86" s="349">
        <f>SUM(AC87:AC101)</f>
        <v>0</v>
      </c>
      <c r="AD86" s="352"/>
      <c r="AE86" s="349">
        <f>SUM(AE87:AE101)</f>
        <v>0</v>
      </c>
      <c r="AF86" s="353"/>
      <c r="AG86" s="349">
        <f>SUM(AG87:AG101)</f>
        <v>0</v>
      </c>
      <c r="AH86" s="353"/>
      <c r="AI86" s="349">
        <f>SUM(AI87:AI101)</f>
        <v>0</v>
      </c>
      <c r="AJ86" s="353"/>
      <c r="AK86" s="349">
        <f>SUM(AK87:AK101)</f>
        <v>0</v>
      </c>
      <c r="AL86" s="353"/>
      <c r="AM86" s="349">
        <f>SUM(AM87:AM101)</f>
        <v>425872.94639999996</v>
      </c>
      <c r="AN86" s="353"/>
      <c r="AO86" s="350">
        <f>SUM(AO87:AO101)</f>
        <v>283915.29759999999</v>
      </c>
      <c r="AP86" s="425"/>
      <c r="AQ86" s="350">
        <f>SUM(AQ87:AQ101)</f>
        <v>477523.76049999997</v>
      </c>
      <c r="AR86" s="425"/>
      <c r="AS86" s="350">
        <f>SUM(AS87:AS101)</f>
        <v>451838.45699999999</v>
      </c>
      <c r="AT86" s="425"/>
      <c r="AU86" s="350">
        <f>SUM(AU87:AU101)</f>
        <v>545846.90150000004</v>
      </c>
      <c r="AV86" s="425"/>
      <c r="AW86" s="350">
        <f>SUM(AW87:AW101)</f>
        <v>585513.17700000003</v>
      </c>
      <c r="AX86" s="425"/>
      <c r="AY86" s="350">
        <f>SUM(AY87:AY101)</f>
        <v>424422.55099999998</v>
      </c>
      <c r="AZ86" s="425"/>
      <c r="BA86" s="350">
        <f>SUM(BA87:BA101)</f>
        <v>0</v>
      </c>
      <c r="BB86" s="425"/>
      <c r="BC86" s="350">
        <f>SUM(BC87:BC101)</f>
        <v>424422.55099999998</v>
      </c>
      <c r="BD86" s="425"/>
      <c r="BE86" s="350">
        <f>SUM(BE87:BE101)</f>
        <v>424422.55099999998</v>
      </c>
      <c r="BF86" s="425"/>
      <c r="BG86" s="350">
        <f>SUM(BG87:BG101)</f>
        <v>424422.55099999998</v>
      </c>
      <c r="BH86" s="425"/>
      <c r="BI86" s="350">
        <f>SUM(BI87:BI101)</f>
        <v>201042.261</v>
      </c>
      <c r="BJ86" s="425"/>
      <c r="BK86" s="350">
        <f>SUM(BK87:BK101)</f>
        <v>223380.29</v>
      </c>
      <c r="BL86" s="388"/>
      <c r="BM86" s="350">
        <f>SUM(BM87:BM101)</f>
        <v>424422.55099999998</v>
      </c>
      <c r="BN86" s="425"/>
      <c r="BO86" s="350">
        <f>SUM(BO87:BO101)</f>
        <v>0</v>
      </c>
      <c r="BP86" s="425"/>
      <c r="BQ86" s="350">
        <f>SUM(BQ87:BQ101)</f>
        <v>0</v>
      </c>
      <c r="BR86" s="388"/>
      <c r="BS86" s="389">
        <f>SUM(BS87:BS101)</f>
        <v>424422.55099999998</v>
      </c>
      <c r="BT86" s="379">
        <f t="shared" si="98"/>
        <v>6.0560908100864008E-2</v>
      </c>
      <c r="BU86" s="353"/>
      <c r="BV86" s="349">
        <f>SUM(BV87:BV101)</f>
        <v>5741468.3969999999</v>
      </c>
      <c r="BW86" s="351">
        <f t="shared" si="100"/>
        <v>0.81925086010505599</v>
      </c>
      <c r="BX86" s="353"/>
      <c r="BY86" s="349">
        <f>SUM(BY87:BY101)</f>
        <v>1266724.9130000002</v>
      </c>
      <c r="CB86" s="355"/>
    </row>
    <row r="87" spans="2:80" s="430" customFormat="1" ht="135" outlineLevel="3" x14ac:dyDescent="0.2">
      <c r="B87" s="431"/>
      <c r="C87" s="444"/>
      <c r="D87" s="433" t="s">
        <v>286</v>
      </c>
      <c r="E87" s="333" t="s">
        <v>79</v>
      </c>
      <c r="F87" s="334">
        <v>1</v>
      </c>
      <c r="G87" s="434">
        <v>747145.52</v>
      </c>
      <c r="H87" s="435">
        <f t="shared" ref="H87:H101" si="111">F87*G87</f>
        <v>747145.52</v>
      </c>
      <c r="I87" s="333"/>
      <c r="J87" s="334"/>
      <c r="K87" s="434"/>
      <c r="L87" s="435"/>
      <c r="M87" s="333" t="s">
        <v>79</v>
      </c>
      <c r="N87" s="334">
        <v>1</v>
      </c>
      <c r="O87" s="434">
        <v>747145.52</v>
      </c>
      <c r="P87" s="435">
        <f t="shared" ref="P87:P101" si="112">N87*O87</f>
        <v>747145.52</v>
      </c>
      <c r="Q87" s="336">
        <f t="shared" ref="Q87:Q101" si="113">+T87+V80+X80+Z80+AB80+AD87+AF87+AH87+AJ87+AL87+AN87+AP87+AR87+AT87+AV87+AX87+AZ87+BB87+BD87+BF87+BH87+BJ87+BL87+BN87+BP87</f>
        <v>1</v>
      </c>
      <c r="R87" s="435">
        <f t="shared" ref="R87:R101" si="114">$G87*Q87</f>
        <v>747145.52</v>
      </c>
      <c r="S87" s="437">
        <f t="shared" si="76"/>
        <v>1</v>
      </c>
      <c r="T87" s="338"/>
      <c r="U87" s="435">
        <f t="shared" ref="U87:U101" si="115">$G87*T87</f>
        <v>0</v>
      </c>
      <c r="V87" s="336"/>
      <c r="W87" s="257">
        <f t="shared" si="105"/>
        <v>0</v>
      </c>
      <c r="X87" s="336"/>
      <c r="Y87" s="257">
        <f t="shared" si="106"/>
        <v>0</v>
      </c>
      <c r="Z87" s="336"/>
      <c r="AA87" s="257">
        <f t="shared" si="107"/>
        <v>0</v>
      </c>
      <c r="AB87" s="336"/>
      <c r="AC87" s="435">
        <f t="shared" ref="AC87:AC101" si="116">$G87*AB80</f>
        <v>0</v>
      </c>
      <c r="AD87" s="438"/>
      <c r="AE87" s="435">
        <f>$G87*AD87</f>
        <v>0</v>
      </c>
      <c r="AF87" s="336"/>
      <c r="AG87" s="435">
        <f>$G87*AF87</f>
        <v>0</v>
      </c>
      <c r="AH87" s="336"/>
      <c r="AI87" s="435">
        <f>$G87*AH87</f>
        <v>0</v>
      </c>
      <c r="AJ87" s="336"/>
      <c r="AK87" s="435">
        <f>$G87*AJ87</f>
        <v>0</v>
      </c>
      <c r="AL87" s="336">
        <v>0.56999999999999995</v>
      </c>
      <c r="AM87" s="435">
        <f>$G87*AL87</f>
        <v>425872.94639999996</v>
      </c>
      <c r="AN87" s="336">
        <v>0.38</v>
      </c>
      <c r="AO87" s="436">
        <f t="shared" ref="AO87:AO101" si="117">$G87*AN87</f>
        <v>283915.29759999999</v>
      </c>
      <c r="AP87" s="439"/>
      <c r="AQ87" s="440">
        <f t="shared" ref="AQ87:AQ101" si="118">$G87*AP87</f>
        <v>0</v>
      </c>
      <c r="AR87" s="439">
        <v>0.05</v>
      </c>
      <c r="AS87" s="440">
        <f t="shared" ref="AS87:AS101" si="119">$G87*AR87</f>
        <v>37357.276000000005</v>
      </c>
      <c r="AT87" s="439"/>
      <c r="AU87" s="440">
        <f t="shared" ref="AU87:AU101" si="120">$G87*AT87</f>
        <v>0</v>
      </c>
      <c r="AV87" s="439"/>
      <c r="AW87" s="440">
        <f t="shared" ref="AW87:AW101" si="121">$G87*AV87</f>
        <v>0</v>
      </c>
      <c r="AX87" s="439"/>
      <c r="AY87" s="440">
        <f t="shared" ref="AY87:AY101" si="122">$G87*AX87</f>
        <v>0</v>
      </c>
      <c r="AZ87" s="439"/>
      <c r="BA87" s="440">
        <f t="shared" ref="BA87:BA101" si="123">$G87*AZ87</f>
        <v>0</v>
      </c>
      <c r="BB87" s="439"/>
      <c r="BC87" s="440">
        <f t="shared" ref="BC87:BC101" si="124">$G87*BB87</f>
        <v>0</v>
      </c>
      <c r="BD87" s="439"/>
      <c r="BE87" s="440">
        <f t="shared" ref="BE87:BE101" si="125">$G87*BD87</f>
        <v>0</v>
      </c>
      <c r="BF87" s="439"/>
      <c r="BG87" s="440">
        <f t="shared" ref="BG87:BG101" si="126">$G87*BF87</f>
        <v>0</v>
      </c>
      <c r="BH87" s="439"/>
      <c r="BI87" s="440">
        <f t="shared" ref="BI87:BI101" si="127">$G87*BH87</f>
        <v>0</v>
      </c>
      <c r="BJ87" s="439"/>
      <c r="BK87" s="440">
        <f t="shared" ref="BK87:BK101" si="128">$G87*BJ87</f>
        <v>0</v>
      </c>
      <c r="BL87" s="390"/>
      <c r="BM87" s="440">
        <f t="shared" ref="BM87:BM101" si="129">$G87*BL87</f>
        <v>0</v>
      </c>
      <c r="BN87" s="439"/>
      <c r="BO87" s="440">
        <f t="shared" ref="BO87:BO101" si="130">$G87*BN87</f>
        <v>0</v>
      </c>
      <c r="BP87" s="439"/>
      <c r="BQ87" s="440">
        <f t="shared" ref="BQ87:BQ101" si="131">$G87*BP87</f>
        <v>0</v>
      </c>
      <c r="BR87" s="390"/>
      <c r="BS87" s="441">
        <f>$G87*BR87</f>
        <v>0</v>
      </c>
      <c r="BT87" s="442">
        <f t="shared" si="98"/>
        <v>0</v>
      </c>
      <c r="BU87" s="336">
        <f t="shared" ref="BU87:BU101" si="132">Q87+BR87</f>
        <v>1</v>
      </c>
      <c r="BV87" s="435">
        <f>$G87*BU87</f>
        <v>747145.52</v>
      </c>
      <c r="BW87" s="437">
        <f t="shared" si="100"/>
        <v>1</v>
      </c>
      <c r="BX87" s="336">
        <f t="shared" ref="BX87:BX101" si="133">F87-BU87</f>
        <v>0</v>
      </c>
      <c r="BY87" s="435">
        <f t="shared" ref="BY87:BY101" si="134">$G87*BX87</f>
        <v>0</v>
      </c>
    </row>
    <row r="88" spans="2:80" s="430" customFormat="1" ht="120" outlineLevel="3" x14ac:dyDescent="0.2">
      <c r="B88" s="431"/>
      <c r="C88" s="444"/>
      <c r="D88" s="433" t="s">
        <v>273</v>
      </c>
      <c r="E88" s="333" t="s">
        <v>79</v>
      </c>
      <c r="F88" s="334">
        <v>1</v>
      </c>
      <c r="G88" s="434">
        <v>502656.59</v>
      </c>
      <c r="H88" s="435">
        <f t="shared" si="111"/>
        <v>502656.59</v>
      </c>
      <c r="I88" s="333"/>
      <c r="J88" s="334"/>
      <c r="K88" s="434"/>
      <c r="L88" s="435"/>
      <c r="M88" s="333" t="s">
        <v>79</v>
      </c>
      <c r="N88" s="334">
        <v>1</v>
      </c>
      <c r="O88" s="434">
        <v>502656.59</v>
      </c>
      <c r="P88" s="435">
        <f t="shared" si="112"/>
        <v>502656.59</v>
      </c>
      <c r="Q88" s="336">
        <f t="shared" si="113"/>
        <v>1</v>
      </c>
      <c r="R88" s="435">
        <f t="shared" si="114"/>
        <v>502656.59</v>
      </c>
      <c r="S88" s="437">
        <f t="shared" si="76"/>
        <v>1</v>
      </c>
      <c r="T88" s="338"/>
      <c r="U88" s="435">
        <f t="shared" si="115"/>
        <v>0</v>
      </c>
      <c r="V88" s="336"/>
      <c r="W88" s="257">
        <f t="shared" si="105"/>
        <v>0</v>
      </c>
      <c r="X88" s="336"/>
      <c r="Y88" s="257">
        <f t="shared" si="106"/>
        <v>0</v>
      </c>
      <c r="Z88" s="336"/>
      <c r="AA88" s="257">
        <f t="shared" si="107"/>
        <v>0</v>
      </c>
      <c r="AB88" s="336"/>
      <c r="AC88" s="435">
        <f t="shared" si="116"/>
        <v>0</v>
      </c>
      <c r="AD88" s="438"/>
      <c r="AE88" s="435">
        <f t="shared" ref="AE88:AE101" si="135">$G88*AD88</f>
        <v>0</v>
      </c>
      <c r="AF88" s="336"/>
      <c r="AG88" s="435">
        <f t="shared" ref="AG88:AG101" si="136">$G88*AF88</f>
        <v>0</v>
      </c>
      <c r="AH88" s="336"/>
      <c r="AI88" s="435">
        <f t="shared" ref="AI88:AI101" si="137">$G88*AH88</f>
        <v>0</v>
      </c>
      <c r="AJ88" s="336"/>
      <c r="AK88" s="435">
        <f t="shared" ref="AK88:AK101" si="138">$G88*AJ88</f>
        <v>0</v>
      </c>
      <c r="AL88" s="336"/>
      <c r="AM88" s="435">
        <f t="shared" ref="AM88:AM101" si="139">$G88*AL88</f>
        <v>0</v>
      </c>
      <c r="AN88" s="336"/>
      <c r="AO88" s="436">
        <f t="shared" si="117"/>
        <v>0</v>
      </c>
      <c r="AP88" s="439">
        <v>0.95</v>
      </c>
      <c r="AQ88" s="440">
        <f t="shared" si="118"/>
        <v>477523.76049999997</v>
      </c>
      <c r="AR88" s="439">
        <v>0.05</v>
      </c>
      <c r="AS88" s="440">
        <f t="shared" si="119"/>
        <v>25132.829500000003</v>
      </c>
      <c r="AT88" s="439"/>
      <c r="AU88" s="440">
        <f t="shared" si="120"/>
        <v>0</v>
      </c>
      <c r="AV88" s="439"/>
      <c r="AW88" s="440">
        <f t="shared" si="121"/>
        <v>0</v>
      </c>
      <c r="AX88" s="439"/>
      <c r="AY88" s="440">
        <f t="shared" si="122"/>
        <v>0</v>
      </c>
      <c r="AZ88" s="439"/>
      <c r="BA88" s="440">
        <f t="shared" si="123"/>
        <v>0</v>
      </c>
      <c r="BB88" s="439"/>
      <c r="BC88" s="440">
        <f t="shared" si="124"/>
        <v>0</v>
      </c>
      <c r="BD88" s="439"/>
      <c r="BE88" s="440">
        <f t="shared" si="125"/>
        <v>0</v>
      </c>
      <c r="BF88" s="439"/>
      <c r="BG88" s="440">
        <f t="shared" si="126"/>
        <v>0</v>
      </c>
      <c r="BH88" s="439"/>
      <c r="BI88" s="440">
        <f t="shared" si="127"/>
        <v>0</v>
      </c>
      <c r="BJ88" s="439"/>
      <c r="BK88" s="440">
        <f t="shared" si="128"/>
        <v>0</v>
      </c>
      <c r="BL88" s="390"/>
      <c r="BM88" s="440">
        <f t="shared" si="129"/>
        <v>0</v>
      </c>
      <c r="BN88" s="439"/>
      <c r="BO88" s="440">
        <f t="shared" si="130"/>
        <v>0</v>
      </c>
      <c r="BP88" s="439"/>
      <c r="BQ88" s="440">
        <f t="shared" si="131"/>
        <v>0</v>
      </c>
      <c r="BR88" s="390"/>
      <c r="BS88" s="441">
        <f t="shared" ref="BS88:BS101" si="140">$G88*BR88</f>
        <v>0</v>
      </c>
      <c r="BT88" s="442">
        <f t="shared" si="98"/>
        <v>0</v>
      </c>
      <c r="BU88" s="336">
        <f t="shared" si="132"/>
        <v>1</v>
      </c>
      <c r="BV88" s="435">
        <f t="shared" ref="BV88:BV101" si="141">$G88*BU88</f>
        <v>502656.59</v>
      </c>
      <c r="BW88" s="437">
        <f t="shared" si="100"/>
        <v>1</v>
      </c>
      <c r="BX88" s="336">
        <f t="shared" si="133"/>
        <v>0</v>
      </c>
      <c r="BY88" s="435">
        <f t="shared" si="134"/>
        <v>0</v>
      </c>
    </row>
    <row r="89" spans="2:80" s="339" customFormat="1" ht="120" outlineLevel="3" x14ac:dyDescent="0.2">
      <c r="B89" s="330"/>
      <c r="C89" s="331"/>
      <c r="D89" s="332" t="s">
        <v>274</v>
      </c>
      <c r="E89" s="333" t="s">
        <v>79</v>
      </c>
      <c r="F89" s="334">
        <v>1</v>
      </c>
      <c r="G89" s="335">
        <v>409840.37</v>
      </c>
      <c r="H89" s="257">
        <f t="shared" si="111"/>
        <v>409840.37</v>
      </c>
      <c r="I89" s="333"/>
      <c r="J89" s="334"/>
      <c r="K89" s="335"/>
      <c r="L89" s="257"/>
      <c r="M89" s="333" t="s">
        <v>79</v>
      </c>
      <c r="N89" s="334">
        <v>1</v>
      </c>
      <c r="O89" s="335">
        <v>409840.37</v>
      </c>
      <c r="P89" s="257">
        <f t="shared" si="112"/>
        <v>409840.37</v>
      </c>
      <c r="Q89" s="336">
        <f t="shared" si="113"/>
        <v>1</v>
      </c>
      <c r="R89" s="257">
        <f t="shared" si="114"/>
        <v>409840.37</v>
      </c>
      <c r="S89" s="337">
        <f t="shared" si="76"/>
        <v>1</v>
      </c>
      <c r="T89" s="338"/>
      <c r="U89" s="257">
        <f t="shared" si="115"/>
        <v>0</v>
      </c>
      <c r="V89" s="336"/>
      <c r="W89" s="257">
        <f t="shared" si="105"/>
        <v>0</v>
      </c>
      <c r="X89" s="336"/>
      <c r="Y89" s="257">
        <f t="shared" si="106"/>
        <v>0</v>
      </c>
      <c r="Z89" s="336"/>
      <c r="AA89" s="257">
        <f t="shared" si="107"/>
        <v>0</v>
      </c>
      <c r="AB89" s="336"/>
      <c r="AC89" s="257">
        <f t="shared" si="116"/>
        <v>0</v>
      </c>
      <c r="AD89" s="281"/>
      <c r="AE89" s="257">
        <f t="shared" si="135"/>
        <v>0</v>
      </c>
      <c r="AF89" s="336"/>
      <c r="AG89" s="257">
        <f t="shared" si="136"/>
        <v>0</v>
      </c>
      <c r="AH89" s="336"/>
      <c r="AI89" s="257">
        <f t="shared" si="137"/>
        <v>0</v>
      </c>
      <c r="AJ89" s="336"/>
      <c r="AK89" s="257">
        <f t="shared" si="138"/>
        <v>0</v>
      </c>
      <c r="AL89" s="336"/>
      <c r="AM89" s="257">
        <f t="shared" si="139"/>
        <v>0</v>
      </c>
      <c r="AN89" s="336"/>
      <c r="AO89" s="261">
        <f t="shared" si="117"/>
        <v>0</v>
      </c>
      <c r="AP89" s="426"/>
      <c r="AQ89" s="406">
        <f t="shared" si="118"/>
        <v>0</v>
      </c>
      <c r="AR89" s="426">
        <v>0.95</v>
      </c>
      <c r="AS89" s="406">
        <f t="shared" si="119"/>
        <v>389348.35149999999</v>
      </c>
      <c r="AT89" s="426">
        <v>5.0000000000000044E-2</v>
      </c>
      <c r="AU89" s="406">
        <f t="shared" si="120"/>
        <v>20492.018500000017</v>
      </c>
      <c r="AV89" s="426"/>
      <c r="AW89" s="406">
        <f t="shared" si="121"/>
        <v>0</v>
      </c>
      <c r="AX89" s="426"/>
      <c r="AY89" s="406">
        <f t="shared" si="122"/>
        <v>0</v>
      </c>
      <c r="AZ89" s="426"/>
      <c r="BA89" s="406">
        <f t="shared" si="123"/>
        <v>0</v>
      </c>
      <c r="BB89" s="426"/>
      <c r="BC89" s="406">
        <f t="shared" si="124"/>
        <v>0</v>
      </c>
      <c r="BD89" s="426"/>
      <c r="BE89" s="406">
        <f t="shared" si="125"/>
        <v>0</v>
      </c>
      <c r="BF89" s="426"/>
      <c r="BG89" s="406">
        <f t="shared" si="126"/>
        <v>0</v>
      </c>
      <c r="BH89" s="426"/>
      <c r="BI89" s="406">
        <f t="shared" si="127"/>
        <v>0</v>
      </c>
      <c r="BJ89" s="426"/>
      <c r="BK89" s="406">
        <f t="shared" si="128"/>
        <v>0</v>
      </c>
      <c r="BL89" s="390"/>
      <c r="BM89" s="406">
        <f t="shared" si="129"/>
        <v>0</v>
      </c>
      <c r="BN89" s="426"/>
      <c r="BO89" s="406">
        <f t="shared" si="130"/>
        <v>0</v>
      </c>
      <c r="BP89" s="426"/>
      <c r="BQ89" s="406">
        <f t="shared" si="131"/>
        <v>0</v>
      </c>
      <c r="BR89" s="390"/>
      <c r="BS89" s="391">
        <f t="shared" si="140"/>
        <v>0</v>
      </c>
      <c r="BT89" s="380">
        <f t="shared" si="98"/>
        <v>0</v>
      </c>
      <c r="BU89" s="336">
        <f t="shared" si="132"/>
        <v>1</v>
      </c>
      <c r="BV89" s="257">
        <f t="shared" si="141"/>
        <v>409840.37</v>
      </c>
      <c r="BW89" s="337">
        <f t="shared" si="100"/>
        <v>1</v>
      </c>
      <c r="BX89" s="336">
        <f t="shared" si="133"/>
        <v>0</v>
      </c>
      <c r="BY89" s="257">
        <f t="shared" si="134"/>
        <v>0</v>
      </c>
    </row>
    <row r="90" spans="2:80" s="339" customFormat="1" ht="105" outlineLevel="3" x14ac:dyDescent="0.2">
      <c r="B90" s="330"/>
      <c r="C90" s="331"/>
      <c r="D90" s="332" t="s">
        <v>275</v>
      </c>
      <c r="E90" s="333" t="s">
        <v>79</v>
      </c>
      <c r="F90" s="334">
        <v>1</v>
      </c>
      <c r="G90" s="335">
        <v>553005.14</v>
      </c>
      <c r="H90" s="257">
        <f t="shared" si="111"/>
        <v>553005.14</v>
      </c>
      <c r="I90" s="333"/>
      <c r="J90" s="334"/>
      <c r="K90" s="335"/>
      <c r="L90" s="257"/>
      <c r="M90" s="333" t="s">
        <v>79</v>
      </c>
      <c r="N90" s="334">
        <v>1</v>
      </c>
      <c r="O90" s="335">
        <v>553005.14</v>
      </c>
      <c r="P90" s="257">
        <f t="shared" si="112"/>
        <v>553005.14</v>
      </c>
      <c r="Q90" s="336">
        <f t="shared" si="113"/>
        <v>0.95</v>
      </c>
      <c r="R90" s="257">
        <f t="shared" si="114"/>
        <v>525354.88300000003</v>
      </c>
      <c r="S90" s="337">
        <f t="shared" si="76"/>
        <v>0.95000000000000007</v>
      </c>
      <c r="T90" s="338"/>
      <c r="U90" s="257">
        <f t="shared" si="115"/>
        <v>0</v>
      </c>
      <c r="V90" s="336"/>
      <c r="W90" s="257">
        <f t="shared" si="105"/>
        <v>0</v>
      </c>
      <c r="X90" s="336"/>
      <c r="Y90" s="257">
        <f t="shared" si="106"/>
        <v>0</v>
      </c>
      <c r="Z90" s="336"/>
      <c r="AA90" s="257">
        <f t="shared" si="107"/>
        <v>0</v>
      </c>
      <c r="AB90" s="336"/>
      <c r="AC90" s="257">
        <f t="shared" si="116"/>
        <v>0</v>
      </c>
      <c r="AD90" s="281"/>
      <c r="AE90" s="257">
        <f t="shared" si="135"/>
        <v>0</v>
      </c>
      <c r="AF90" s="336"/>
      <c r="AG90" s="257">
        <f t="shared" si="136"/>
        <v>0</v>
      </c>
      <c r="AH90" s="336"/>
      <c r="AI90" s="257">
        <f t="shared" si="137"/>
        <v>0</v>
      </c>
      <c r="AJ90" s="336"/>
      <c r="AK90" s="257">
        <f t="shared" si="138"/>
        <v>0</v>
      </c>
      <c r="AL90" s="336"/>
      <c r="AM90" s="257">
        <f t="shared" si="139"/>
        <v>0</v>
      </c>
      <c r="AN90" s="336"/>
      <c r="AO90" s="261">
        <f t="shared" si="117"/>
        <v>0</v>
      </c>
      <c r="AP90" s="426"/>
      <c r="AQ90" s="406">
        <f t="shared" si="118"/>
        <v>0</v>
      </c>
      <c r="AR90" s="426"/>
      <c r="AS90" s="406">
        <f t="shared" si="119"/>
        <v>0</v>
      </c>
      <c r="AT90" s="426">
        <v>0.95</v>
      </c>
      <c r="AU90" s="406">
        <f t="shared" si="120"/>
        <v>525354.88300000003</v>
      </c>
      <c r="AV90" s="426"/>
      <c r="AW90" s="406">
        <f t="shared" si="121"/>
        <v>0</v>
      </c>
      <c r="AX90" s="426"/>
      <c r="AY90" s="406">
        <f t="shared" si="122"/>
        <v>0</v>
      </c>
      <c r="AZ90" s="426"/>
      <c r="BA90" s="406">
        <f t="shared" si="123"/>
        <v>0</v>
      </c>
      <c r="BB90" s="426"/>
      <c r="BC90" s="406">
        <f t="shared" si="124"/>
        <v>0</v>
      </c>
      <c r="BD90" s="426"/>
      <c r="BE90" s="406">
        <f t="shared" si="125"/>
        <v>0</v>
      </c>
      <c r="BF90" s="426"/>
      <c r="BG90" s="406">
        <f t="shared" si="126"/>
        <v>0</v>
      </c>
      <c r="BH90" s="426"/>
      <c r="BI90" s="406">
        <f t="shared" si="127"/>
        <v>0</v>
      </c>
      <c r="BJ90" s="426"/>
      <c r="BK90" s="406">
        <f t="shared" si="128"/>
        <v>0</v>
      </c>
      <c r="BL90" s="390"/>
      <c r="BM90" s="406">
        <f t="shared" si="129"/>
        <v>0</v>
      </c>
      <c r="BN90" s="426"/>
      <c r="BO90" s="406">
        <f t="shared" si="130"/>
        <v>0</v>
      </c>
      <c r="BP90" s="426"/>
      <c r="BQ90" s="406">
        <f t="shared" si="131"/>
        <v>0</v>
      </c>
      <c r="BR90" s="390"/>
      <c r="BS90" s="391">
        <f t="shared" si="140"/>
        <v>0</v>
      </c>
      <c r="BT90" s="380">
        <f t="shared" si="98"/>
        <v>0</v>
      </c>
      <c r="BU90" s="336">
        <f t="shared" si="132"/>
        <v>0.95</v>
      </c>
      <c r="BV90" s="257">
        <f t="shared" si="141"/>
        <v>525354.88300000003</v>
      </c>
      <c r="BW90" s="337">
        <f t="shared" si="100"/>
        <v>0.95000000000000007</v>
      </c>
      <c r="BX90" s="336">
        <f t="shared" si="133"/>
        <v>5.0000000000000044E-2</v>
      </c>
      <c r="BY90" s="257">
        <f t="shared" si="134"/>
        <v>27650.257000000027</v>
      </c>
    </row>
    <row r="91" spans="2:80" s="339" customFormat="1" ht="105" outlineLevel="3" x14ac:dyDescent="0.2">
      <c r="B91" s="330"/>
      <c r="C91" s="331"/>
      <c r="D91" s="332" t="s">
        <v>276</v>
      </c>
      <c r="E91" s="333" t="s">
        <v>79</v>
      </c>
      <c r="F91" s="334">
        <v>1</v>
      </c>
      <c r="G91" s="335">
        <v>616329.66</v>
      </c>
      <c r="H91" s="257">
        <f t="shared" si="111"/>
        <v>616329.66</v>
      </c>
      <c r="I91" s="333"/>
      <c r="J91" s="334"/>
      <c r="K91" s="335"/>
      <c r="L91" s="257"/>
      <c r="M91" s="333" t="s">
        <v>79</v>
      </c>
      <c r="N91" s="334">
        <v>1</v>
      </c>
      <c r="O91" s="335">
        <v>616329.66</v>
      </c>
      <c r="P91" s="257">
        <f t="shared" si="112"/>
        <v>616329.66</v>
      </c>
      <c r="Q91" s="336">
        <f t="shared" si="113"/>
        <v>0.95</v>
      </c>
      <c r="R91" s="257">
        <f t="shared" si="114"/>
        <v>585513.17700000003</v>
      </c>
      <c r="S91" s="337">
        <f t="shared" si="76"/>
        <v>0.95</v>
      </c>
      <c r="T91" s="338"/>
      <c r="U91" s="257">
        <f t="shared" si="115"/>
        <v>0</v>
      </c>
      <c r="V91" s="336"/>
      <c r="W91" s="257">
        <f t="shared" si="105"/>
        <v>0</v>
      </c>
      <c r="X91" s="336"/>
      <c r="Y91" s="257">
        <f t="shared" si="106"/>
        <v>0</v>
      </c>
      <c r="Z91" s="336"/>
      <c r="AA91" s="257">
        <f t="shared" si="107"/>
        <v>0</v>
      </c>
      <c r="AB91" s="336"/>
      <c r="AC91" s="257">
        <f t="shared" si="116"/>
        <v>0</v>
      </c>
      <c r="AD91" s="281"/>
      <c r="AE91" s="257">
        <f t="shared" si="135"/>
        <v>0</v>
      </c>
      <c r="AF91" s="336"/>
      <c r="AG91" s="257">
        <f t="shared" si="136"/>
        <v>0</v>
      </c>
      <c r="AH91" s="336"/>
      <c r="AI91" s="257">
        <f t="shared" si="137"/>
        <v>0</v>
      </c>
      <c r="AJ91" s="336"/>
      <c r="AK91" s="257">
        <f t="shared" si="138"/>
        <v>0</v>
      </c>
      <c r="AL91" s="336"/>
      <c r="AM91" s="257">
        <f t="shared" si="139"/>
        <v>0</v>
      </c>
      <c r="AN91" s="336"/>
      <c r="AO91" s="261">
        <f t="shared" si="117"/>
        <v>0</v>
      </c>
      <c r="AP91" s="426"/>
      <c r="AQ91" s="406">
        <f t="shared" si="118"/>
        <v>0</v>
      </c>
      <c r="AR91" s="426"/>
      <c r="AS91" s="406">
        <f t="shared" si="119"/>
        <v>0</v>
      </c>
      <c r="AT91" s="426"/>
      <c r="AU91" s="406">
        <f t="shared" si="120"/>
        <v>0</v>
      </c>
      <c r="AV91" s="426">
        <v>0.95</v>
      </c>
      <c r="AW91" s="406">
        <f t="shared" si="121"/>
        <v>585513.17700000003</v>
      </c>
      <c r="AX91" s="426"/>
      <c r="AY91" s="406">
        <f t="shared" si="122"/>
        <v>0</v>
      </c>
      <c r="AZ91" s="426"/>
      <c r="BA91" s="406">
        <f t="shared" si="123"/>
        <v>0</v>
      </c>
      <c r="BB91" s="426"/>
      <c r="BC91" s="406">
        <f t="shared" si="124"/>
        <v>0</v>
      </c>
      <c r="BD91" s="426"/>
      <c r="BE91" s="406">
        <f t="shared" si="125"/>
        <v>0</v>
      </c>
      <c r="BF91" s="426"/>
      <c r="BG91" s="406">
        <f t="shared" si="126"/>
        <v>0</v>
      </c>
      <c r="BH91" s="426"/>
      <c r="BI91" s="406">
        <f t="shared" si="127"/>
        <v>0</v>
      </c>
      <c r="BJ91" s="426"/>
      <c r="BK91" s="406">
        <f t="shared" si="128"/>
        <v>0</v>
      </c>
      <c r="BL91" s="390"/>
      <c r="BM91" s="406">
        <f t="shared" si="129"/>
        <v>0</v>
      </c>
      <c r="BN91" s="426"/>
      <c r="BO91" s="406">
        <f t="shared" si="130"/>
        <v>0</v>
      </c>
      <c r="BP91" s="426"/>
      <c r="BQ91" s="406">
        <f t="shared" si="131"/>
        <v>0</v>
      </c>
      <c r="BR91" s="390"/>
      <c r="BS91" s="391">
        <f t="shared" si="140"/>
        <v>0</v>
      </c>
      <c r="BT91" s="380">
        <f t="shared" si="98"/>
        <v>0</v>
      </c>
      <c r="BU91" s="336">
        <f t="shared" si="132"/>
        <v>0.95</v>
      </c>
      <c r="BV91" s="257">
        <f t="shared" si="141"/>
        <v>585513.17700000003</v>
      </c>
      <c r="BW91" s="337">
        <f t="shared" si="100"/>
        <v>0.95</v>
      </c>
      <c r="BX91" s="336">
        <f t="shared" si="133"/>
        <v>5.0000000000000044E-2</v>
      </c>
      <c r="BY91" s="257">
        <f t="shared" si="134"/>
        <v>30816.483000000029</v>
      </c>
    </row>
    <row r="92" spans="2:80" s="339" customFormat="1" ht="105" outlineLevel="3" x14ac:dyDescent="0.2">
      <c r="B92" s="330"/>
      <c r="C92" s="331"/>
      <c r="D92" s="332" t="s">
        <v>277</v>
      </c>
      <c r="E92" s="333" t="s">
        <v>79</v>
      </c>
      <c r="F92" s="334">
        <v>1</v>
      </c>
      <c r="G92" s="335">
        <v>446760.58</v>
      </c>
      <c r="H92" s="257">
        <f t="shared" si="111"/>
        <v>446760.58</v>
      </c>
      <c r="I92" s="333"/>
      <c r="J92" s="334"/>
      <c r="K92" s="335"/>
      <c r="L92" s="257"/>
      <c r="M92" s="333" t="s">
        <v>79</v>
      </c>
      <c r="N92" s="334">
        <v>1</v>
      </c>
      <c r="O92" s="335">
        <v>446760.58</v>
      </c>
      <c r="P92" s="257">
        <f t="shared" si="112"/>
        <v>446760.58</v>
      </c>
      <c r="Q92" s="336">
        <f t="shared" si="113"/>
        <v>0.95</v>
      </c>
      <c r="R92" s="257">
        <f t="shared" si="114"/>
        <v>424422.55099999998</v>
      </c>
      <c r="S92" s="337">
        <f t="shared" si="76"/>
        <v>0.95</v>
      </c>
      <c r="T92" s="338"/>
      <c r="U92" s="257">
        <f t="shared" si="115"/>
        <v>0</v>
      </c>
      <c r="V92" s="336"/>
      <c r="W92" s="257">
        <f t="shared" si="105"/>
        <v>0</v>
      </c>
      <c r="X92" s="336"/>
      <c r="Y92" s="257">
        <f t="shared" si="106"/>
        <v>0</v>
      </c>
      <c r="Z92" s="336"/>
      <c r="AA92" s="257">
        <f t="shared" si="107"/>
        <v>0</v>
      </c>
      <c r="AB92" s="336"/>
      <c r="AC92" s="257">
        <f t="shared" si="116"/>
        <v>0</v>
      </c>
      <c r="AD92" s="281"/>
      <c r="AE92" s="257">
        <f t="shared" si="135"/>
        <v>0</v>
      </c>
      <c r="AF92" s="336"/>
      <c r="AG92" s="257">
        <f t="shared" si="136"/>
        <v>0</v>
      </c>
      <c r="AH92" s="336"/>
      <c r="AI92" s="257">
        <f t="shared" si="137"/>
        <v>0</v>
      </c>
      <c r="AJ92" s="336"/>
      <c r="AK92" s="257">
        <f t="shared" si="138"/>
        <v>0</v>
      </c>
      <c r="AL92" s="336"/>
      <c r="AM92" s="257">
        <f t="shared" si="139"/>
        <v>0</v>
      </c>
      <c r="AN92" s="336"/>
      <c r="AO92" s="261">
        <f t="shared" si="117"/>
        <v>0</v>
      </c>
      <c r="AP92" s="426"/>
      <c r="AQ92" s="406">
        <f t="shared" si="118"/>
        <v>0</v>
      </c>
      <c r="AR92" s="426"/>
      <c r="AS92" s="406">
        <f t="shared" si="119"/>
        <v>0</v>
      </c>
      <c r="AT92" s="426"/>
      <c r="AU92" s="406">
        <f t="shared" si="120"/>
        <v>0</v>
      </c>
      <c r="AV92" s="426"/>
      <c r="AW92" s="406">
        <f t="shared" si="121"/>
        <v>0</v>
      </c>
      <c r="AX92" s="426">
        <v>0.95</v>
      </c>
      <c r="AY92" s="406">
        <f t="shared" si="122"/>
        <v>424422.55099999998</v>
      </c>
      <c r="AZ92" s="426"/>
      <c r="BA92" s="406">
        <f t="shared" si="123"/>
        <v>0</v>
      </c>
      <c r="BB92" s="426"/>
      <c r="BC92" s="406">
        <f t="shared" si="124"/>
        <v>0</v>
      </c>
      <c r="BD92" s="426"/>
      <c r="BE92" s="406">
        <f t="shared" si="125"/>
        <v>0</v>
      </c>
      <c r="BF92" s="426"/>
      <c r="BG92" s="406">
        <f t="shared" si="126"/>
        <v>0</v>
      </c>
      <c r="BH92" s="426"/>
      <c r="BI92" s="406">
        <f t="shared" si="127"/>
        <v>0</v>
      </c>
      <c r="BJ92" s="426"/>
      <c r="BK92" s="406">
        <f t="shared" si="128"/>
        <v>0</v>
      </c>
      <c r="BL92" s="390"/>
      <c r="BM92" s="406">
        <f t="shared" si="129"/>
        <v>0</v>
      </c>
      <c r="BN92" s="426"/>
      <c r="BO92" s="406">
        <f t="shared" si="130"/>
        <v>0</v>
      </c>
      <c r="BP92" s="426"/>
      <c r="BQ92" s="406">
        <f t="shared" si="131"/>
        <v>0</v>
      </c>
      <c r="BR92" s="390"/>
      <c r="BS92" s="391">
        <f t="shared" si="140"/>
        <v>0</v>
      </c>
      <c r="BT92" s="380">
        <f t="shared" si="98"/>
        <v>0</v>
      </c>
      <c r="BU92" s="336">
        <f t="shared" si="132"/>
        <v>0.95</v>
      </c>
      <c r="BV92" s="257">
        <f t="shared" si="141"/>
        <v>424422.55099999998</v>
      </c>
      <c r="BW92" s="337">
        <f t="shared" si="100"/>
        <v>0.95</v>
      </c>
      <c r="BX92" s="336">
        <f t="shared" si="133"/>
        <v>5.0000000000000044E-2</v>
      </c>
      <c r="BY92" s="257">
        <f t="shared" si="134"/>
        <v>22338.02900000002</v>
      </c>
    </row>
    <row r="93" spans="2:80" s="339" customFormat="1" ht="105" outlineLevel="3" x14ac:dyDescent="0.2">
      <c r="B93" s="330"/>
      <c r="C93" s="331"/>
      <c r="D93" s="332" t="s">
        <v>278</v>
      </c>
      <c r="E93" s="333" t="s">
        <v>79</v>
      </c>
      <c r="F93" s="334">
        <v>1</v>
      </c>
      <c r="G93" s="335">
        <v>446760.58</v>
      </c>
      <c r="H93" s="257">
        <f t="shared" si="111"/>
        <v>446760.58</v>
      </c>
      <c r="I93" s="333"/>
      <c r="J93" s="334"/>
      <c r="K93" s="335"/>
      <c r="L93" s="257"/>
      <c r="M93" s="333" t="s">
        <v>79</v>
      </c>
      <c r="N93" s="334">
        <v>1</v>
      </c>
      <c r="O93" s="335">
        <v>446760.58</v>
      </c>
      <c r="P93" s="257">
        <f t="shared" si="112"/>
        <v>446760.58</v>
      </c>
      <c r="Q93" s="336">
        <f t="shared" si="113"/>
        <v>0.95</v>
      </c>
      <c r="R93" s="257">
        <f t="shared" si="114"/>
        <v>424422.55099999998</v>
      </c>
      <c r="S93" s="337">
        <f t="shared" si="76"/>
        <v>0.95</v>
      </c>
      <c r="T93" s="338"/>
      <c r="U93" s="257">
        <f t="shared" si="115"/>
        <v>0</v>
      </c>
      <c r="V93" s="336"/>
      <c r="W93" s="257">
        <f t="shared" si="105"/>
        <v>0</v>
      </c>
      <c r="X93" s="336"/>
      <c r="Y93" s="257">
        <f t="shared" si="106"/>
        <v>0</v>
      </c>
      <c r="Z93" s="336"/>
      <c r="AA93" s="257">
        <f t="shared" si="107"/>
        <v>0</v>
      </c>
      <c r="AB93" s="336"/>
      <c r="AC93" s="257">
        <f t="shared" si="116"/>
        <v>0</v>
      </c>
      <c r="AD93" s="281"/>
      <c r="AE93" s="257">
        <f t="shared" si="135"/>
        <v>0</v>
      </c>
      <c r="AF93" s="336"/>
      <c r="AG93" s="257">
        <f t="shared" si="136"/>
        <v>0</v>
      </c>
      <c r="AH93" s="336"/>
      <c r="AI93" s="257">
        <f t="shared" si="137"/>
        <v>0</v>
      </c>
      <c r="AJ93" s="336"/>
      <c r="AK93" s="257">
        <f t="shared" si="138"/>
        <v>0</v>
      </c>
      <c r="AL93" s="336"/>
      <c r="AM93" s="257">
        <f t="shared" si="139"/>
        <v>0</v>
      </c>
      <c r="AN93" s="336"/>
      <c r="AO93" s="261">
        <f t="shared" si="117"/>
        <v>0</v>
      </c>
      <c r="AP93" s="426"/>
      <c r="AQ93" s="406">
        <f t="shared" si="118"/>
        <v>0</v>
      </c>
      <c r="AR93" s="426"/>
      <c r="AS93" s="406">
        <f t="shared" si="119"/>
        <v>0</v>
      </c>
      <c r="AT93" s="426"/>
      <c r="AU93" s="406">
        <f t="shared" si="120"/>
        <v>0</v>
      </c>
      <c r="AV93" s="426"/>
      <c r="AW93" s="406">
        <f t="shared" si="121"/>
        <v>0</v>
      </c>
      <c r="AX93" s="426"/>
      <c r="AY93" s="406">
        <f t="shared" si="122"/>
        <v>0</v>
      </c>
      <c r="AZ93" s="426"/>
      <c r="BA93" s="406">
        <f t="shared" si="123"/>
        <v>0</v>
      </c>
      <c r="BB93" s="426">
        <v>0.95</v>
      </c>
      <c r="BC93" s="406">
        <f t="shared" si="124"/>
        <v>424422.55099999998</v>
      </c>
      <c r="BD93" s="426"/>
      <c r="BE93" s="406">
        <f t="shared" si="125"/>
        <v>0</v>
      </c>
      <c r="BF93" s="426"/>
      <c r="BG93" s="406">
        <f t="shared" si="126"/>
        <v>0</v>
      </c>
      <c r="BH93" s="426"/>
      <c r="BI93" s="406">
        <f t="shared" si="127"/>
        <v>0</v>
      </c>
      <c r="BJ93" s="426"/>
      <c r="BK93" s="406">
        <f t="shared" si="128"/>
        <v>0</v>
      </c>
      <c r="BL93" s="390"/>
      <c r="BM93" s="406">
        <f t="shared" si="129"/>
        <v>0</v>
      </c>
      <c r="BN93" s="426"/>
      <c r="BO93" s="406">
        <f t="shared" si="130"/>
        <v>0</v>
      </c>
      <c r="BP93" s="426"/>
      <c r="BQ93" s="406">
        <f t="shared" si="131"/>
        <v>0</v>
      </c>
      <c r="BR93" s="390"/>
      <c r="BS93" s="391">
        <f t="shared" si="140"/>
        <v>0</v>
      </c>
      <c r="BT93" s="380">
        <f t="shared" si="98"/>
        <v>0</v>
      </c>
      <c r="BU93" s="336">
        <f t="shared" si="132"/>
        <v>0.95</v>
      </c>
      <c r="BV93" s="257">
        <f t="shared" si="141"/>
        <v>424422.55099999998</v>
      </c>
      <c r="BW93" s="337">
        <f t="shared" si="100"/>
        <v>0.95</v>
      </c>
      <c r="BX93" s="336">
        <f t="shared" si="133"/>
        <v>5.0000000000000044E-2</v>
      </c>
      <c r="BY93" s="257">
        <f t="shared" si="134"/>
        <v>22338.02900000002</v>
      </c>
    </row>
    <row r="94" spans="2:80" s="339" customFormat="1" ht="105" outlineLevel="3" x14ac:dyDescent="0.2">
      <c r="B94" s="330"/>
      <c r="C94" s="331"/>
      <c r="D94" s="332" t="s">
        <v>279</v>
      </c>
      <c r="E94" s="333" t="s">
        <v>79</v>
      </c>
      <c r="F94" s="334">
        <v>1</v>
      </c>
      <c r="G94" s="335">
        <v>446760.58</v>
      </c>
      <c r="H94" s="257">
        <f t="shared" si="111"/>
        <v>446760.58</v>
      </c>
      <c r="I94" s="333"/>
      <c r="J94" s="334"/>
      <c r="K94" s="335"/>
      <c r="L94" s="257"/>
      <c r="M94" s="333" t="s">
        <v>79</v>
      </c>
      <c r="N94" s="334">
        <v>1</v>
      </c>
      <c r="O94" s="335">
        <v>446760.58</v>
      </c>
      <c r="P94" s="257">
        <f t="shared" si="112"/>
        <v>446760.58</v>
      </c>
      <c r="Q94" s="336">
        <f t="shared" si="113"/>
        <v>0.95</v>
      </c>
      <c r="R94" s="257">
        <f t="shared" si="114"/>
        <v>424422.55099999998</v>
      </c>
      <c r="S94" s="337">
        <f t="shared" si="76"/>
        <v>0.95</v>
      </c>
      <c r="T94" s="338"/>
      <c r="U94" s="257">
        <f t="shared" si="115"/>
        <v>0</v>
      </c>
      <c r="V94" s="336"/>
      <c r="W94" s="257">
        <f t="shared" si="105"/>
        <v>0</v>
      </c>
      <c r="X94" s="336"/>
      <c r="Y94" s="257">
        <f t="shared" si="106"/>
        <v>0</v>
      </c>
      <c r="Z94" s="336"/>
      <c r="AA94" s="257">
        <f t="shared" si="107"/>
        <v>0</v>
      </c>
      <c r="AB94" s="336"/>
      <c r="AC94" s="257">
        <f t="shared" si="116"/>
        <v>0</v>
      </c>
      <c r="AD94" s="281"/>
      <c r="AE94" s="257">
        <f t="shared" si="135"/>
        <v>0</v>
      </c>
      <c r="AF94" s="336"/>
      <c r="AG94" s="257">
        <f t="shared" si="136"/>
        <v>0</v>
      </c>
      <c r="AH94" s="336"/>
      <c r="AI94" s="257">
        <f t="shared" si="137"/>
        <v>0</v>
      </c>
      <c r="AJ94" s="336"/>
      <c r="AK94" s="257">
        <f t="shared" si="138"/>
        <v>0</v>
      </c>
      <c r="AL94" s="336"/>
      <c r="AM94" s="257">
        <f t="shared" si="139"/>
        <v>0</v>
      </c>
      <c r="AN94" s="336"/>
      <c r="AO94" s="261">
        <f t="shared" si="117"/>
        <v>0</v>
      </c>
      <c r="AP94" s="426"/>
      <c r="AQ94" s="406">
        <f t="shared" si="118"/>
        <v>0</v>
      </c>
      <c r="AR94" s="426"/>
      <c r="AS94" s="406">
        <f t="shared" si="119"/>
        <v>0</v>
      </c>
      <c r="AT94" s="426"/>
      <c r="AU94" s="406">
        <f t="shared" si="120"/>
        <v>0</v>
      </c>
      <c r="AV94" s="426"/>
      <c r="AW94" s="406">
        <f t="shared" si="121"/>
        <v>0</v>
      </c>
      <c r="AX94" s="426"/>
      <c r="AY94" s="406">
        <f t="shared" si="122"/>
        <v>0</v>
      </c>
      <c r="AZ94" s="426"/>
      <c r="BA94" s="406">
        <f t="shared" si="123"/>
        <v>0</v>
      </c>
      <c r="BB94" s="426"/>
      <c r="BC94" s="406">
        <f t="shared" si="124"/>
        <v>0</v>
      </c>
      <c r="BD94" s="426">
        <v>0.95</v>
      </c>
      <c r="BE94" s="406">
        <f t="shared" si="125"/>
        <v>424422.55099999998</v>
      </c>
      <c r="BF94" s="426"/>
      <c r="BG94" s="406">
        <f t="shared" si="126"/>
        <v>0</v>
      </c>
      <c r="BH94" s="426"/>
      <c r="BI94" s="406">
        <f t="shared" si="127"/>
        <v>0</v>
      </c>
      <c r="BJ94" s="426"/>
      <c r="BK94" s="406">
        <f t="shared" si="128"/>
        <v>0</v>
      </c>
      <c r="BL94" s="390"/>
      <c r="BM94" s="406">
        <f t="shared" si="129"/>
        <v>0</v>
      </c>
      <c r="BN94" s="426"/>
      <c r="BO94" s="406">
        <f t="shared" si="130"/>
        <v>0</v>
      </c>
      <c r="BP94" s="426"/>
      <c r="BQ94" s="406">
        <f t="shared" si="131"/>
        <v>0</v>
      </c>
      <c r="BR94" s="390"/>
      <c r="BS94" s="391">
        <f t="shared" si="140"/>
        <v>0</v>
      </c>
      <c r="BT94" s="380">
        <f t="shared" si="98"/>
        <v>0</v>
      </c>
      <c r="BU94" s="336">
        <f t="shared" si="132"/>
        <v>0.95</v>
      </c>
      <c r="BV94" s="257">
        <f t="shared" si="141"/>
        <v>424422.55099999998</v>
      </c>
      <c r="BW94" s="337">
        <f t="shared" si="100"/>
        <v>0.95</v>
      </c>
      <c r="BX94" s="336">
        <f t="shared" si="133"/>
        <v>5.0000000000000044E-2</v>
      </c>
      <c r="BY94" s="257">
        <f t="shared" si="134"/>
        <v>22338.02900000002</v>
      </c>
    </row>
    <row r="95" spans="2:80" s="339" customFormat="1" ht="105" outlineLevel="3" x14ac:dyDescent="0.2">
      <c r="B95" s="330"/>
      <c r="C95" s="331"/>
      <c r="D95" s="332" t="s">
        <v>280</v>
      </c>
      <c r="E95" s="333" t="s">
        <v>79</v>
      </c>
      <c r="F95" s="334">
        <v>1</v>
      </c>
      <c r="G95" s="335">
        <v>446760.58</v>
      </c>
      <c r="H95" s="257">
        <f t="shared" si="111"/>
        <v>446760.58</v>
      </c>
      <c r="I95" s="333"/>
      <c r="J95" s="334"/>
      <c r="K95" s="335"/>
      <c r="L95" s="257"/>
      <c r="M95" s="333" t="s">
        <v>79</v>
      </c>
      <c r="N95" s="334">
        <v>1</v>
      </c>
      <c r="O95" s="335">
        <v>446760.58</v>
      </c>
      <c r="P95" s="257">
        <f t="shared" si="112"/>
        <v>446760.58</v>
      </c>
      <c r="Q95" s="336">
        <f t="shared" si="113"/>
        <v>0.95</v>
      </c>
      <c r="R95" s="257">
        <f t="shared" si="114"/>
        <v>424422.55099999998</v>
      </c>
      <c r="S95" s="337">
        <f t="shared" si="76"/>
        <v>0.95</v>
      </c>
      <c r="T95" s="338"/>
      <c r="U95" s="257">
        <f t="shared" si="115"/>
        <v>0</v>
      </c>
      <c r="V95" s="365"/>
      <c r="W95" s="360">
        <f>SUM(W96,W98,W105)</f>
        <v>0</v>
      </c>
      <c r="X95" s="365"/>
      <c r="Y95" s="360">
        <f>SUM(Y96,Y98,Y105)</f>
        <v>0</v>
      </c>
      <c r="Z95" s="365"/>
      <c r="AA95" s="360">
        <f>SUM(AA96,AA98,AA105)</f>
        <v>0</v>
      </c>
      <c r="AB95" s="365"/>
      <c r="AC95" s="257">
        <f t="shared" si="116"/>
        <v>0</v>
      </c>
      <c r="AD95" s="281"/>
      <c r="AE95" s="257">
        <f t="shared" si="135"/>
        <v>0</v>
      </c>
      <c r="AF95" s="336"/>
      <c r="AG95" s="257">
        <f t="shared" si="136"/>
        <v>0</v>
      </c>
      <c r="AH95" s="336"/>
      <c r="AI95" s="257">
        <f t="shared" si="137"/>
        <v>0</v>
      </c>
      <c r="AJ95" s="336"/>
      <c r="AK95" s="257">
        <f t="shared" si="138"/>
        <v>0</v>
      </c>
      <c r="AL95" s="336"/>
      <c r="AM95" s="257">
        <f t="shared" si="139"/>
        <v>0</v>
      </c>
      <c r="AN95" s="336"/>
      <c r="AO95" s="261">
        <f t="shared" si="117"/>
        <v>0</v>
      </c>
      <c r="AP95" s="426"/>
      <c r="AQ95" s="406">
        <f t="shared" si="118"/>
        <v>0</v>
      </c>
      <c r="AR95" s="426"/>
      <c r="AS95" s="406">
        <f t="shared" si="119"/>
        <v>0</v>
      </c>
      <c r="AT95" s="426"/>
      <c r="AU95" s="406">
        <f t="shared" si="120"/>
        <v>0</v>
      </c>
      <c r="AV95" s="426"/>
      <c r="AW95" s="406">
        <f t="shared" si="121"/>
        <v>0</v>
      </c>
      <c r="AX95" s="426"/>
      <c r="AY95" s="406">
        <f t="shared" si="122"/>
        <v>0</v>
      </c>
      <c r="AZ95" s="426"/>
      <c r="BA95" s="406">
        <f t="shared" si="123"/>
        <v>0</v>
      </c>
      <c r="BB95" s="426"/>
      <c r="BC95" s="406">
        <f t="shared" si="124"/>
        <v>0</v>
      </c>
      <c r="BD95" s="426"/>
      <c r="BE95" s="406">
        <f t="shared" si="125"/>
        <v>0</v>
      </c>
      <c r="BF95" s="426">
        <v>0.95</v>
      </c>
      <c r="BG95" s="406">
        <f t="shared" si="126"/>
        <v>424422.55099999998</v>
      </c>
      <c r="BH95" s="426"/>
      <c r="BI95" s="406">
        <f t="shared" si="127"/>
        <v>0</v>
      </c>
      <c r="BJ95" s="426"/>
      <c r="BK95" s="406">
        <f t="shared" si="128"/>
        <v>0</v>
      </c>
      <c r="BL95" s="390"/>
      <c r="BM95" s="406">
        <f t="shared" si="129"/>
        <v>0</v>
      </c>
      <c r="BN95" s="426"/>
      <c r="BO95" s="406">
        <f t="shared" si="130"/>
        <v>0</v>
      </c>
      <c r="BP95" s="426"/>
      <c r="BQ95" s="406">
        <f t="shared" si="131"/>
        <v>0</v>
      </c>
      <c r="BR95" s="390"/>
      <c r="BS95" s="391">
        <f t="shared" si="140"/>
        <v>0</v>
      </c>
      <c r="BT95" s="380">
        <f t="shared" si="98"/>
        <v>0</v>
      </c>
      <c r="BU95" s="336">
        <f t="shared" si="132"/>
        <v>0.95</v>
      </c>
      <c r="BV95" s="257">
        <f t="shared" si="141"/>
        <v>424422.55099999998</v>
      </c>
      <c r="BW95" s="337">
        <f t="shared" si="100"/>
        <v>0.95</v>
      </c>
      <c r="BX95" s="336">
        <f t="shared" si="133"/>
        <v>5.0000000000000044E-2</v>
      </c>
      <c r="BY95" s="257">
        <f t="shared" si="134"/>
        <v>22338.02900000002</v>
      </c>
    </row>
    <row r="96" spans="2:80" s="339" customFormat="1" ht="105" outlineLevel="3" x14ac:dyDescent="0.2">
      <c r="B96" s="330"/>
      <c r="C96" s="331"/>
      <c r="D96" s="332" t="s">
        <v>281</v>
      </c>
      <c r="E96" s="333" t="s">
        <v>79</v>
      </c>
      <c r="F96" s="334">
        <v>1</v>
      </c>
      <c r="G96" s="335">
        <v>446760.58</v>
      </c>
      <c r="H96" s="257">
        <f t="shared" si="111"/>
        <v>446760.58</v>
      </c>
      <c r="I96" s="333"/>
      <c r="J96" s="334"/>
      <c r="K96" s="335"/>
      <c r="L96" s="257"/>
      <c r="M96" s="333" t="s">
        <v>79</v>
      </c>
      <c r="N96" s="334">
        <v>1</v>
      </c>
      <c r="O96" s="335">
        <v>446760.58</v>
      </c>
      <c r="P96" s="257">
        <f t="shared" si="112"/>
        <v>446760.58</v>
      </c>
      <c r="Q96" s="336">
        <f t="shared" si="113"/>
        <v>0.95</v>
      </c>
      <c r="R96" s="257">
        <f t="shared" si="114"/>
        <v>424422.55099999998</v>
      </c>
      <c r="S96" s="337">
        <f t="shared" si="76"/>
        <v>0.95</v>
      </c>
      <c r="T96" s="338"/>
      <c r="U96" s="257">
        <f t="shared" si="115"/>
        <v>0</v>
      </c>
      <c r="V96" s="353"/>
      <c r="W96" s="349">
        <f>SUM(W97:W97)</f>
        <v>0</v>
      </c>
      <c r="X96" s="353"/>
      <c r="Y96" s="349">
        <f>SUM(Y97:Y97)</f>
        <v>0</v>
      </c>
      <c r="Z96" s="353"/>
      <c r="AA96" s="349">
        <f>SUM(AA97:AA97)</f>
        <v>0</v>
      </c>
      <c r="AB96" s="353"/>
      <c r="AC96" s="257">
        <f t="shared" si="116"/>
        <v>0</v>
      </c>
      <c r="AD96" s="281"/>
      <c r="AE96" s="257">
        <f t="shared" si="135"/>
        <v>0</v>
      </c>
      <c r="AF96" s="336"/>
      <c r="AG96" s="257">
        <f t="shared" si="136"/>
        <v>0</v>
      </c>
      <c r="AH96" s="336"/>
      <c r="AI96" s="257">
        <f t="shared" si="137"/>
        <v>0</v>
      </c>
      <c r="AJ96" s="336"/>
      <c r="AK96" s="257">
        <f t="shared" si="138"/>
        <v>0</v>
      </c>
      <c r="AL96" s="336"/>
      <c r="AM96" s="257">
        <f t="shared" si="139"/>
        <v>0</v>
      </c>
      <c r="AN96" s="336"/>
      <c r="AO96" s="261">
        <f t="shared" si="117"/>
        <v>0</v>
      </c>
      <c r="AP96" s="426"/>
      <c r="AQ96" s="406">
        <f t="shared" si="118"/>
        <v>0</v>
      </c>
      <c r="AR96" s="426"/>
      <c r="AS96" s="406">
        <f t="shared" si="119"/>
        <v>0</v>
      </c>
      <c r="AT96" s="426"/>
      <c r="AU96" s="406">
        <f t="shared" si="120"/>
        <v>0</v>
      </c>
      <c r="AV96" s="426"/>
      <c r="AW96" s="406">
        <f t="shared" si="121"/>
        <v>0</v>
      </c>
      <c r="AX96" s="426"/>
      <c r="AY96" s="406">
        <f t="shared" si="122"/>
        <v>0</v>
      </c>
      <c r="AZ96" s="426"/>
      <c r="BA96" s="406">
        <f t="shared" si="123"/>
        <v>0</v>
      </c>
      <c r="BB96" s="426"/>
      <c r="BC96" s="406">
        <f t="shared" si="124"/>
        <v>0</v>
      </c>
      <c r="BD96" s="426"/>
      <c r="BE96" s="406">
        <f t="shared" si="125"/>
        <v>0</v>
      </c>
      <c r="BF96" s="426"/>
      <c r="BG96" s="406">
        <f t="shared" si="126"/>
        <v>0</v>
      </c>
      <c r="BH96" s="426">
        <v>0.45</v>
      </c>
      <c r="BI96" s="406">
        <f t="shared" si="127"/>
        <v>201042.261</v>
      </c>
      <c r="BJ96" s="426">
        <v>0.5</v>
      </c>
      <c r="BK96" s="406">
        <f t="shared" si="128"/>
        <v>223380.29</v>
      </c>
      <c r="BL96" s="390"/>
      <c r="BM96" s="406">
        <f t="shared" si="129"/>
        <v>0</v>
      </c>
      <c r="BN96" s="426"/>
      <c r="BO96" s="406">
        <f t="shared" si="130"/>
        <v>0</v>
      </c>
      <c r="BP96" s="426"/>
      <c r="BQ96" s="406">
        <f t="shared" si="131"/>
        <v>0</v>
      </c>
      <c r="BR96" s="390"/>
      <c r="BS96" s="391">
        <f t="shared" si="140"/>
        <v>0</v>
      </c>
      <c r="BT96" s="380">
        <f t="shared" si="98"/>
        <v>0</v>
      </c>
      <c r="BU96" s="336">
        <f t="shared" si="132"/>
        <v>0.95</v>
      </c>
      <c r="BV96" s="257">
        <f t="shared" si="141"/>
        <v>424422.55099999998</v>
      </c>
      <c r="BW96" s="337">
        <f t="shared" si="100"/>
        <v>0.95</v>
      </c>
      <c r="BX96" s="336">
        <f t="shared" si="133"/>
        <v>5.0000000000000044E-2</v>
      </c>
      <c r="BY96" s="257">
        <f t="shared" si="134"/>
        <v>22338.02900000002</v>
      </c>
    </row>
    <row r="97" spans="2:80" s="339" customFormat="1" ht="120" outlineLevel="3" x14ac:dyDescent="0.2">
      <c r="B97" s="330"/>
      <c r="C97" s="331"/>
      <c r="D97" s="332" t="s">
        <v>282</v>
      </c>
      <c r="E97" s="333" t="s">
        <v>79</v>
      </c>
      <c r="F97" s="334">
        <v>1</v>
      </c>
      <c r="G97" s="335">
        <v>446760.58</v>
      </c>
      <c r="H97" s="257">
        <f t="shared" si="111"/>
        <v>446760.58</v>
      </c>
      <c r="I97" s="333"/>
      <c r="J97" s="334"/>
      <c r="K97" s="335"/>
      <c r="L97" s="257"/>
      <c r="M97" s="333" t="s">
        <v>79</v>
      </c>
      <c r="N97" s="334">
        <v>1</v>
      </c>
      <c r="O97" s="335">
        <v>446760.58</v>
      </c>
      <c r="P97" s="257">
        <f t="shared" si="112"/>
        <v>446760.58</v>
      </c>
      <c r="Q97" s="336">
        <f t="shared" si="113"/>
        <v>0.95</v>
      </c>
      <c r="R97" s="257">
        <f t="shared" si="114"/>
        <v>424422.55099999998</v>
      </c>
      <c r="S97" s="337">
        <f t="shared" si="76"/>
        <v>0.95</v>
      </c>
      <c r="T97" s="338"/>
      <c r="U97" s="257">
        <f t="shared" si="115"/>
        <v>0</v>
      </c>
      <c r="V97" s="595">
        <v>0</v>
      </c>
      <c r="W97" s="608">
        <f>T104*V97</f>
        <v>0</v>
      </c>
      <c r="X97" s="595">
        <v>0</v>
      </c>
      <c r="Y97" s="608">
        <f>V97*X97</f>
        <v>0</v>
      </c>
      <c r="Z97" s="595">
        <v>0</v>
      </c>
      <c r="AA97" s="608">
        <f>X97*Z97</f>
        <v>0</v>
      </c>
      <c r="AB97" s="595">
        <v>0</v>
      </c>
      <c r="AC97" s="257">
        <f t="shared" si="116"/>
        <v>0</v>
      </c>
      <c r="AD97" s="281"/>
      <c r="AE97" s="257">
        <f t="shared" si="135"/>
        <v>0</v>
      </c>
      <c r="AF97" s="336"/>
      <c r="AG97" s="257">
        <f t="shared" si="136"/>
        <v>0</v>
      </c>
      <c r="AH97" s="336"/>
      <c r="AI97" s="257">
        <f t="shared" si="137"/>
        <v>0</v>
      </c>
      <c r="AJ97" s="336"/>
      <c r="AK97" s="257">
        <f t="shared" si="138"/>
        <v>0</v>
      </c>
      <c r="AL97" s="336"/>
      <c r="AM97" s="257">
        <f t="shared" si="139"/>
        <v>0</v>
      </c>
      <c r="AN97" s="336"/>
      <c r="AO97" s="261">
        <f t="shared" si="117"/>
        <v>0</v>
      </c>
      <c r="AP97" s="426"/>
      <c r="AQ97" s="406">
        <f t="shared" si="118"/>
        <v>0</v>
      </c>
      <c r="AR97" s="426"/>
      <c r="AS97" s="406">
        <f t="shared" si="119"/>
        <v>0</v>
      </c>
      <c r="AT97" s="426"/>
      <c r="AU97" s="406">
        <f t="shared" si="120"/>
        <v>0</v>
      </c>
      <c r="AV97" s="426"/>
      <c r="AW97" s="406">
        <f t="shared" si="121"/>
        <v>0</v>
      </c>
      <c r="AX97" s="426"/>
      <c r="AY97" s="406">
        <f t="shared" si="122"/>
        <v>0</v>
      </c>
      <c r="AZ97" s="426"/>
      <c r="BA97" s="406">
        <f t="shared" si="123"/>
        <v>0</v>
      </c>
      <c r="BB97" s="426"/>
      <c r="BC97" s="406">
        <f t="shared" si="124"/>
        <v>0</v>
      </c>
      <c r="BD97" s="426"/>
      <c r="BE97" s="406">
        <f t="shared" si="125"/>
        <v>0</v>
      </c>
      <c r="BF97" s="426"/>
      <c r="BG97" s="406">
        <f t="shared" si="126"/>
        <v>0</v>
      </c>
      <c r="BH97" s="426"/>
      <c r="BI97" s="406">
        <f t="shared" si="127"/>
        <v>0</v>
      </c>
      <c r="BJ97" s="426"/>
      <c r="BK97" s="406">
        <f t="shared" si="128"/>
        <v>0</v>
      </c>
      <c r="BL97" s="390">
        <v>0.95</v>
      </c>
      <c r="BM97" s="406">
        <f t="shared" si="129"/>
        <v>424422.55099999998</v>
      </c>
      <c r="BN97" s="426"/>
      <c r="BO97" s="406">
        <f t="shared" si="130"/>
        <v>0</v>
      </c>
      <c r="BP97" s="426"/>
      <c r="BQ97" s="406">
        <f t="shared" si="131"/>
        <v>0</v>
      </c>
      <c r="BR97" s="390"/>
      <c r="BS97" s="391">
        <f t="shared" si="140"/>
        <v>0</v>
      </c>
      <c r="BT97" s="380">
        <f t="shared" si="98"/>
        <v>0</v>
      </c>
      <c r="BU97" s="336">
        <f t="shared" si="132"/>
        <v>0.95</v>
      </c>
      <c r="BV97" s="257">
        <f t="shared" si="141"/>
        <v>424422.55099999998</v>
      </c>
      <c r="BW97" s="337">
        <f t="shared" si="100"/>
        <v>0.95</v>
      </c>
      <c r="BX97" s="336">
        <f t="shared" si="133"/>
        <v>5.0000000000000044E-2</v>
      </c>
      <c r="BY97" s="257">
        <f t="shared" si="134"/>
        <v>22338.02900000002</v>
      </c>
    </row>
    <row r="98" spans="2:80" s="339" customFormat="1" ht="105" outlineLevel="3" x14ac:dyDescent="0.2">
      <c r="B98" s="604"/>
      <c r="C98" s="605"/>
      <c r="D98" s="606" t="s">
        <v>283</v>
      </c>
      <c r="E98" s="591" t="s">
        <v>79</v>
      </c>
      <c r="F98" s="592">
        <v>1</v>
      </c>
      <c r="G98" s="607">
        <v>446760.58</v>
      </c>
      <c r="H98" s="608">
        <f t="shared" si="111"/>
        <v>446760.58</v>
      </c>
      <c r="I98" s="591"/>
      <c r="J98" s="592"/>
      <c r="K98" s="607"/>
      <c r="L98" s="608"/>
      <c r="M98" s="591" t="s">
        <v>79</v>
      </c>
      <c r="N98" s="592">
        <v>1</v>
      </c>
      <c r="O98" s="607">
        <v>446760.58</v>
      </c>
      <c r="P98" s="608">
        <f t="shared" si="112"/>
        <v>446760.58</v>
      </c>
      <c r="Q98" s="595">
        <f t="shared" si="113"/>
        <v>0</v>
      </c>
      <c r="R98" s="608">
        <f t="shared" si="114"/>
        <v>0</v>
      </c>
      <c r="S98" s="609">
        <f t="shared" si="76"/>
        <v>0</v>
      </c>
      <c r="T98" s="338"/>
      <c r="U98" s="257">
        <f t="shared" si="115"/>
        <v>0</v>
      </c>
      <c r="V98" s="353"/>
      <c r="W98" s="350">
        <f>SUM(W99:W104)</f>
        <v>0</v>
      </c>
      <c r="X98" s="353"/>
      <c r="Y98" s="350">
        <f>SUM(Y99:Y104)</f>
        <v>0</v>
      </c>
      <c r="Z98" s="353"/>
      <c r="AA98" s="350">
        <f>SUM(AA99:AA104)</f>
        <v>0</v>
      </c>
      <c r="AB98" s="353"/>
      <c r="AC98" s="257">
        <f t="shared" si="116"/>
        <v>0</v>
      </c>
      <c r="AD98" s="281"/>
      <c r="AE98" s="257">
        <f t="shared" si="135"/>
        <v>0</v>
      </c>
      <c r="AF98" s="336"/>
      <c r="AG98" s="257">
        <f t="shared" si="136"/>
        <v>0</v>
      </c>
      <c r="AH98" s="336"/>
      <c r="AI98" s="257">
        <f t="shared" si="137"/>
        <v>0</v>
      </c>
      <c r="AJ98" s="336"/>
      <c r="AK98" s="257">
        <f t="shared" si="138"/>
        <v>0</v>
      </c>
      <c r="AL98" s="336"/>
      <c r="AM98" s="257">
        <f t="shared" si="139"/>
        <v>0</v>
      </c>
      <c r="AN98" s="336"/>
      <c r="AO98" s="261">
        <f t="shared" si="117"/>
        <v>0</v>
      </c>
      <c r="AP98" s="426"/>
      <c r="AQ98" s="406">
        <f t="shared" si="118"/>
        <v>0</v>
      </c>
      <c r="AR98" s="426"/>
      <c r="AS98" s="406">
        <f t="shared" si="119"/>
        <v>0</v>
      </c>
      <c r="AT98" s="426"/>
      <c r="AU98" s="406">
        <f t="shared" si="120"/>
        <v>0</v>
      </c>
      <c r="AV98" s="426"/>
      <c r="AW98" s="406">
        <f t="shared" si="121"/>
        <v>0</v>
      </c>
      <c r="AX98" s="426"/>
      <c r="AY98" s="406">
        <f t="shared" si="122"/>
        <v>0</v>
      </c>
      <c r="AZ98" s="426"/>
      <c r="BA98" s="406">
        <f t="shared" si="123"/>
        <v>0</v>
      </c>
      <c r="BB98" s="426"/>
      <c r="BC98" s="406">
        <f t="shared" si="124"/>
        <v>0</v>
      </c>
      <c r="BD98" s="426"/>
      <c r="BE98" s="406">
        <f t="shared" si="125"/>
        <v>0</v>
      </c>
      <c r="BF98" s="426"/>
      <c r="BG98" s="406">
        <f t="shared" si="126"/>
        <v>0</v>
      </c>
      <c r="BH98" s="426"/>
      <c r="BI98" s="406">
        <f t="shared" si="127"/>
        <v>0</v>
      </c>
      <c r="BJ98" s="426"/>
      <c r="BK98" s="406">
        <f t="shared" si="128"/>
        <v>0</v>
      </c>
      <c r="BL98" s="390"/>
      <c r="BM98" s="406">
        <f t="shared" si="129"/>
        <v>0</v>
      </c>
      <c r="BN98" s="426"/>
      <c r="BO98" s="406">
        <f t="shared" si="130"/>
        <v>0</v>
      </c>
      <c r="BP98" s="426"/>
      <c r="BQ98" s="406">
        <f t="shared" si="131"/>
        <v>0</v>
      </c>
      <c r="BR98" s="617">
        <v>0.95</v>
      </c>
      <c r="BS98" s="613">
        <f t="shared" si="140"/>
        <v>424422.55099999998</v>
      </c>
      <c r="BT98" s="614">
        <f t="shared" si="98"/>
        <v>0.95</v>
      </c>
      <c r="BU98" s="595">
        <f t="shared" si="132"/>
        <v>0.95</v>
      </c>
      <c r="BV98" s="608">
        <f t="shared" si="141"/>
        <v>424422.55099999998</v>
      </c>
      <c r="BW98" s="609">
        <f t="shared" si="100"/>
        <v>0.95</v>
      </c>
      <c r="BX98" s="595">
        <f t="shared" si="133"/>
        <v>5.0000000000000044E-2</v>
      </c>
      <c r="BY98" s="608">
        <f t="shared" si="134"/>
        <v>22338.02900000002</v>
      </c>
    </row>
    <row r="99" spans="2:80" s="339" customFormat="1" ht="105" outlineLevel="3" x14ac:dyDescent="0.2">
      <c r="B99" s="330"/>
      <c r="C99" s="331"/>
      <c r="D99" s="332" t="s">
        <v>284</v>
      </c>
      <c r="E99" s="333" t="s">
        <v>79</v>
      </c>
      <c r="F99" s="334">
        <v>1</v>
      </c>
      <c r="G99" s="335">
        <v>446760.58</v>
      </c>
      <c r="H99" s="257">
        <f t="shared" si="111"/>
        <v>446760.58</v>
      </c>
      <c r="I99" s="333"/>
      <c r="J99" s="334"/>
      <c r="K99" s="335"/>
      <c r="L99" s="257"/>
      <c r="M99" s="333" t="s">
        <v>79</v>
      </c>
      <c r="N99" s="334">
        <v>1</v>
      </c>
      <c r="O99" s="335">
        <v>446760.58</v>
      </c>
      <c r="P99" s="257">
        <f t="shared" si="112"/>
        <v>446760.58</v>
      </c>
      <c r="Q99" s="336">
        <f t="shared" si="113"/>
        <v>0</v>
      </c>
      <c r="R99" s="257">
        <f t="shared" si="114"/>
        <v>0</v>
      </c>
      <c r="S99" s="337">
        <f t="shared" si="76"/>
        <v>0</v>
      </c>
      <c r="T99" s="338"/>
      <c r="U99" s="257">
        <f t="shared" si="115"/>
        <v>0</v>
      </c>
      <c r="V99" s="336"/>
      <c r="W99" s="257">
        <f>$G106*V99</f>
        <v>0</v>
      </c>
      <c r="X99" s="336"/>
      <c r="Y99" s="257">
        <f>$G106*X99</f>
        <v>0</v>
      </c>
      <c r="Z99" s="336"/>
      <c r="AA99" s="257">
        <f>$G106*Z99</f>
        <v>0</v>
      </c>
      <c r="AB99" s="336"/>
      <c r="AC99" s="257">
        <f t="shared" si="116"/>
        <v>0</v>
      </c>
      <c r="AD99" s="281"/>
      <c r="AE99" s="257">
        <f t="shared" si="135"/>
        <v>0</v>
      </c>
      <c r="AF99" s="336"/>
      <c r="AG99" s="257">
        <f t="shared" si="136"/>
        <v>0</v>
      </c>
      <c r="AH99" s="336"/>
      <c r="AI99" s="257">
        <f t="shared" si="137"/>
        <v>0</v>
      </c>
      <c r="AJ99" s="336"/>
      <c r="AK99" s="257">
        <f t="shared" si="138"/>
        <v>0</v>
      </c>
      <c r="AL99" s="336"/>
      <c r="AM99" s="257">
        <f t="shared" si="139"/>
        <v>0</v>
      </c>
      <c r="AN99" s="336"/>
      <c r="AO99" s="261">
        <f t="shared" si="117"/>
        <v>0</v>
      </c>
      <c r="AP99" s="426"/>
      <c r="AQ99" s="406">
        <f t="shared" si="118"/>
        <v>0</v>
      </c>
      <c r="AR99" s="426"/>
      <c r="AS99" s="406">
        <f t="shared" si="119"/>
        <v>0</v>
      </c>
      <c r="AT99" s="426"/>
      <c r="AU99" s="406">
        <f t="shared" si="120"/>
        <v>0</v>
      </c>
      <c r="AV99" s="426"/>
      <c r="AW99" s="406">
        <f t="shared" si="121"/>
        <v>0</v>
      </c>
      <c r="AX99" s="426"/>
      <c r="AY99" s="406">
        <f t="shared" si="122"/>
        <v>0</v>
      </c>
      <c r="AZ99" s="426"/>
      <c r="BA99" s="406">
        <f t="shared" si="123"/>
        <v>0</v>
      </c>
      <c r="BB99" s="426"/>
      <c r="BC99" s="406">
        <f t="shared" si="124"/>
        <v>0</v>
      </c>
      <c r="BD99" s="426"/>
      <c r="BE99" s="406">
        <f t="shared" si="125"/>
        <v>0</v>
      </c>
      <c r="BF99" s="426"/>
      <c r="BG99" s="406">
        <f t="shared" si="126"/>
        <v>0</v>
      </c>
      <c r="BH99" s="426"/>
      <c r="BI99" s="406">
        <f t="shared" si="127"/>
        <v>0</v>
      </c>
      <c r="BJ99" s="426"/>
      <c r="BK99" s="406">
        <f t="shared" si="128"/>
        <v>0</v>
      </c>
      <c r="BL99" s="390"/>
      <c r="BM99" s="406">
        <f t="shared" si="129"/>
        <v>0</v>
      </c>
      <c r="BN99" s="426"/>
      <c r="BO99" s="406">
        <f t="shared" si="130"/>
        <v>0</v>
      </c>
      <c r="BP99" s="426"/>
      <c r="BQ99" s="406">
        <f t="shared" si="131"/>
        <v>0</v>
      </c>
      <c r="BR99" s="390"/>
      <c r="BS99" s="391">
        <f t="shared" si="140"/>
        <v>0</v>
      </c>
      <c r="BT99" s="380">
        <f t="shared" si="98"/>
        <v>0</v>
      </c>
      <c r="BU99" s="336">
        <f t="shared" si="132"/>
        <v>0</v>
      </c>
      <c r="BV99" s="257">
        <f t="shared" si="141"/>
        <v>0</v>
      </c>
      <c r="BW99" s="337">
        <f t="shared" si="100"/>
        <v>0</v>
      </c>
      <c r="BX99" s="336">
        <f t="shared" si="133"/>
        <v>1</v>
      </c>
      <c r="BY99" s="257">
        <f t="shared" si="134"/>
        <v>446760.58</v>
      </c>
    </row>
    <row r="100" spans="2:80" s="339" customFormat="1" ht="105" outlineLevel="3" x14ac:dyDescent="0.2">
      <c r="B100" s="330"/>
      <c r="C100" s="331"/>
      <c r="D100" s="332" t="s">
        <v>285</v>
      </c>
      <c r="E100" s="333" t="s">
        <v>79</v>
      </c>
      <c r="F100" s="334">
        <v>1</v>
      </c>
      <c r="G100" s="335">
        <v>446760.58</v>
      </c>
      <c r="H100" s="257">
        <f t="shared" si="111"/>
        <v>446760.58</v>
      </c>
      <c r="I100" s="333"/>
      <c r="J100" s="334"/>
      <c r="K100" s="335"/>
      <c r="L100" s="257"/>
      <c r="M100" s="333" t="s">
        <v>79</v>
      </c>
      <c r="N100" s="334">
        <v>1</v>
      </c>
      <c r="O100" s="335">
        <v>446760.58</v>
      </c>
      <c r="P100" s="257">
        <f t="shared" si="112"/>
        <v>446760.58</v>
      </c>
      <c r="Q100" s="336">
        <f t="shared" si="113"/>
        <v>0</v>
      </c>
      <c r="R100" s="257">
        <f t="shared" si="114"/>
        <v>0</v>
      </c>
      <c r="S100" s="337">
        <f t="shared" si="76"/>
        <v>0</v>
      </c>
      <c r="T100" s="338"/>
      <c r="U100" s="257">
        <f t="shared" si="115"/>
        <v>0</v>
      </c>
      <c r="V100" s="336"/>
      <c r="W100" s="257"/>
      <c r="X100" s="336"/>
      <c r="Y100" s="257"/>
      <c r="Z100" s="336"/>
      <c r="AA100" s="257"/>
      <c r="AB100" s="336"/>
      <c r="AC100" s="257">
        <f t="shared" si="116"/>
        <v>0</v>
      </c>
      <c r="AD100" s="281"/>
      <c r="AE100" s="257">
        <f t="shared" si="135"/>
        <v>0</v>
      </c>
      <c r="AF100" s="336"/>
      <c r="AG100" s="257">
        <f t="shared" si="136"/>
        <v>0</v>
      </c>
      <c r="AH100" s="336"/>
      <c r="AI100" s="257">
        <f t="shared" si="137"/>
        <v>0</v>
      </c>
      <c r="AJ100" s="336"/>
      <c r="AK100" s="257">
        <f t="shared" si="138"/>
        <v>0</v>
      </c>
      <c r="AL100" s="336"/>
      <c r="AM100" s="257">
        <f t="shared" si="139"/>
        <v>0</v>
      </c>
      <c r="AN100" s="336"/>
      <c r="AO100" s="261">
        <f t="shared" si="117"/>
        <v>0</v>
      </c>
      <c r="AP100" s="426"/>
      <c r="AQ100" s="406">
        <f t="shared" si="118"/>
        <v>0</v>
      </c>
      <c r="AR100" s="426"/>
      <c r="AS100" s="406">
        <f t="shared" si="119"/>
        <v>0</v>
      </c>
      <c r="AT100" s="426"/>
      <c r="AU100" s="406">
        <f t="shared" si="120"/>
        <v>0</v>
      </c>
      <c r="AV100" s="426"/>
      <c r="AW100" s="406">
        <f t="shared" si="121"/>
        <v>0</v>
      </c>
      <c r="AX100" s="426"/>
      <c r="AY100" s="406">
        <f t="shared" si="122"/>
        <v>0</v>
      </c>
      <c r="AZ100" s="426"/>
      <c r="BA100" s="406">
        <f t="shared" si="123"/>
        <v>0</v>
      </c>
      <c r="BB100" s="426"/>
      <c r="BC100" s="406">
        <f t="shared" si="124"/>
        <v>0</v>
      </c>
      <c r="BD100" s="426"/>
      <c r="BE100" s="406">
        <f t="shared" si="125"/>
        <v>0</v>
      </c>
      <c r="BF100" s="426"/>
      <c r="BG100" s="406">
        <f t="shared" si="126"/>
        <v>0</v>
      </c>
      <c r="BH100" s="426"/>
      <c r="BI100" s="406">
        <f t="shared" si="127"/>
        <v>0</v>
      </c>
      <c r="BJ100" s="426"/>
      <c r="BK100" s="406">
        <f t="shared" si="128"/>
        <v>0</v>
      </c>
      <c r="BL100" s="390"/>
      <c r="BM100" s="406">
        <f t="shared" si="129"/>
        <v>0</v>
      </c>
      <c r="BN100" s="426"/>
      <c r="BO100" s="406">
        <f t="shared" si="130"/>
        <v>0</v>
      </c>
      <c r="BP100" s="426"/>
      <c r="BQ100" s="406">
        <f t="shared" si="131"/>
        <v>0</v>
      </c>
      <c r="BR100" s="390"/>
      <c r="BS100" s="391">
        <f t="shared" si="140"/>
        <v>0</v>
      </c>
      <c r="BT100" s="380">
        <f t="shared" si="98"/>
        <v>0</v>
      </c>
      <c r="BU100" s="336">
        <f t="shared" si="132"/>
        <v>0</v>
      </c>
      <c r="BV100" s="257">
        <f t="shared" si="141"/>
        <v>0</v>
      </c>
      <c r="BW100" s="337">
        <f t="shared" si="100"/>
        <v>0</v>
      </c>
      <c r="BX100" s="336">
        <f t="shared" si="133"/>
        <v>1</v>
      </c>
      <c r="BY100" s="257">
        <f t="shared" si="134"/>
        <v>446760.58</v>
      </c>
    </row>
    <row r="101" spans="2:80" s="339" customFormat="1" ht="105" outlineLevel="3" x14ac:dyDescent="0.2">
      <c r="B101" s="330"/>
      <c r="C101" s="331"/>
      <c r="D101" s="332" t="s">
        <v>461</v>
      </c>
      <c r="E101" s="333" t="s">
        <v>79</v>
      </c>
      <c r="F101" s="334">
        <v>1</v>
      </c>
      <c r="G101" s="335">
        <v>158370.81</v>
      </c>
      <c r="H101" s="257">
        <f t="shared" si="111"/>
        <v>158370.81</v>
      </c>
      <c r="I101" s="333"/>
      <c r="J101" s="334"/>
      <c r="K101" s="335"/>
      <c r="L101" s="257"/>
      <c r="M101" s="333" t="s">
        <v>79</v>
      </c>
      <c r="N101" s="334">
        <v>1</v>
      </c>
      <c r="O101" s="335">
        <v>158370.81</v>
      </c>
      <c r="P101" s="257">
        <f t="shared" si="112"/>
        <v>158370.81</v>
      </c>
      <c r="Q101" s="336">
        <f t="shared" si="113"/>
        <v>0</v>
      </c>
      <c r="R101" s="257">
        <f t="shared" si="114"/>
        <v>0</v>
      </c>
      <c r="S101" s="337">
        <f t="shared" si="76"/>
        <v>0</v>
      </c>
      <c r="T101" s="338"/>
      <c r="U101" s="257">
        <f t="shared" si="115"/>
        <v>0</v>
      </c>
      <c r="V101" s="336"/>
      <c r="W101" s="257">
        <f>$G108*V101</f>
        <v>0</v>
      </c>
      <c r="X101" s="336"/>
      <c r="Y101" s="257">
        <f>$G108*X101</f>
        <v>0</v>
      </c>
      <c r="Z101" s="336"/>
      <c r="AA101" s="257">
        <f>$G108*Z101</f>
        <v>0</v>
      </c>
      <c r="AB101" s="336"/>
      <c r="AC101" s="257">
        <f t="shared" si="116"/>
        <v>0</v>
      </c>
      <c r="AD101" s="281"/>
      <c r="AE101" s="257">
        <f t="shared" si="135"/>
        <v>0</v>
      </c>
      <c r="AF101" s="336"/>
      <c r="AG101" s="257">
        <f t="shared" si="136"/>
        <v>0</v>
      </c>
      <c r="AH101" s="336"/>
      <c r="AI101" s="257">
        <f t="shared" si="137"/>
        <v>0</v>
      </c>
      <c r="AJ101" s="336"/>
      <c r="AK101" s="257">
        <f t="shared" si="138"/>
        <v>0</v>
      </c>
      <c r="AL101" s="336"/>
      <c r="AM101" s="257">
        <f t="shared" si="139"/>
        <v>0</v>
      </c>
      <c r="AN101" s="336"/>
      <c r="AO101" s="261">
        <f t="shared" si="117"/>
        <v>0</v>
      </c>
      <c r="AP101" s="426"/>
      <c r="AQ101" s="406">
        <f t="shared" si="118"/>
        <v>0</v>
      </c>
      <c r="AR101" s="426"/>
      <c r="AS101" s="406">
        <f t="shared" si="119"/>
        <v>0</v>
      </c>
      <c r="AT101" s="426"/>
      <c r="AU101" s="406">
        <f t="shared" si="120"/>
        <v>0</v>
      </c>
      <c r="AV101" s="426"/>
      <c r="AW101" s="406">
        <f t="shared" si="121"/>
        <v>0</v>
      </c>
      <c r="AX101" s="426"/>
      <c r="AY101" s="406">
        <f t="shared" si="122"/>
        <v>0</v>
      </c>
      <c r="AZ101" s="426"/>
      <c r="BA101" s="406">
        <f t="shared" si="123"/>
        <v>0</v>
      </c>
      <c r="BB101" s="426"/>
      <c r="BC101" s="406">
        <f t="shared" si="124"/>
        <v>0</v>
      </c>
      <c r="BD101" s="426"/>
      <c r="BE101" s="406">
        <f t="shared" si="125"/>
        <v>0</v>
      </c>
      <c r="BF101" s="426"/>
      <c r="BG101" s="406">
        <f t="shared" si="126"/>
        <v>0</v>
      </c>
      <c r="BH101" s="426"/>
      <c r="BI101" s="406">
        <f t="shared" si="127"/>
        <v>0</v>
      </c>
      <c r="BJ101" s="426"/>
      <c r="BK101" s="406">
        <f t="shared" si="128"/>
        <v>0</v>
      </c>
      <c r="BL101" s="390"/>
      <c r="BM101" s="406">
        <f t="shared" si="129"/>
        <v>0</v>
      </c>
      <c r="BN101" s="426"/>
      <c r="BO101" s="406">
        <f t="shared" si="130"/>
        <v>0</v>
      </c>
      <c r="BP101" s="426"/>
      <c r="BQ101" s="406">
        <f t="shared" si="131"/>
        <v>0</v>
      </c>
      <c r="BR101" s="390"/>
      <c r="BS101" s="391">
        <f t="shared" si="140"/>
        <v>0</v>
      </c>
      <c r="BT101" s="380">
        <f t="shared" si="98"/>
        <v>0</v>
      </c>
      <c r="BU101" s="336">
        <f t="shared" si="132"/>
        <v>0</v>
      </c>
      <c r="BV101" s="257">
        <f t="shared" si="141"/>
        <v>0</v>
      </c>
      <c r="BW101" s="337">
        <f t="shared" si="100"/>
        <v>0</v>
      </c>
      <c r="BX101" s="336">
        <f t="shared" si="133"/>
        <v>1</v>
      </c>
      <c r="BY101" s="257">
        <f t="shared" si="134"/>
        <v>158370.81</v>
      </c>
    </row>
    <row r="102" spans="2:80" s="354" customFormat="1" ht="15" customHeight="1" outlineLevel="1" x14ac:dyDescent="0.25">
      <c r="B102" s="1135" t="s">
        <v>187</v>
      </c>
      <c r="C102" s="1136"/>
      <c r="D102" s="356" t="s">
        <v>186</v>
      </c>
      <c r="E102" s="357"/>
      <c r="F102" s="358"/>
      <c r="G102" s="359"/>
      <c r="H102" s="360">
        <f>SUM(H103,H105,H112)</f>
        <v>4644906.9680000003</v>
      </c>
      <c r="I102" s="357"/>
      <c r="J102" s="358"/>
      <c r="K102" s="359"/>
      <c r="L102" s="360">
        <f>SUM(L103,L105,L112)</f>
        <v>1853692.92</v>
      </c>
      <c r="M102" s="357"/>
      <c r="N102" s="358"/>
      <c r="O102" s="359"/>
      <c r="P102" s="360">
        <f>SUM(P103,P105,P112)</f>
        <v>6498599.8880000003</v>
      </c>
      <c r="Q102" s="361"/>
      <c r="R102" s="362">
        <f>SUM(R103,R105,R112)</f>
        <v>5304122.1970194373</v>
      </c>
      <c r="S102" s="363">
        <f t="shared" si="76"/>
        <v>1.1419221598109384</v>
      </c>
      <c r="T102" s="364"/>
      <c r="U102" s="360">
        <f>SUM(U103,U105,U112)</f>
        <v>0</v>
      </c>
      <c r="V102" s="336"/>
      <c r="W102" s="257">
        <f>$G109*V102</f>
        <v>0</v>
      </c>
      <c r="X102" s="336"/>
      <c r="Y102" s="257">
        <f>$G109*X102</f>
        <v>0</v>
      </c>
      <c r="Z102" s="336"/>
      <c r="AA102" s="257">
        <f>$G109*Z102</f>
        <v>0</v>
      </c>
      <c r="AB102" s="336"/>
      <c r="AC102" s="360">
        <f>SUM(AC103,AC105,AC112)</f>
        <v>0</v>
      </c>
      <c r="AD102" s="364"/>
      <c r="AE102" s="360">
        <f>SUM(AE103,AE105,AE112)</f>
        <v>0</v>
      </c>
      <c r="AF102" s="365"/>
      <c r="AG102" s="360">
        <f>SUM(AG103,AG105,AG112)</f>
        <v>0</v>
      </c>
      <c r="AH102" s="365"/>
      <c r="AI102" s="360">
        <f>SUM(AI103,AI105,AI112)</f>
        <v>560539.40800000005</v>
      </c>
      <c r="AJ102" s="365"/>
      <c r="AK102" s="360">
        <f>SUM(AK103,AK105,AK112)</f>
        <v>0</v>
      </c>
      <c r="AL102" s="365"/>
      <c r="AM102" s="360">
        <f>SUM(AM103,AM105,AM112)</f>
        <v>1126292.32</v>
      </c>
      <c r="AN102" s="365"/>
      <c r="AO102" s="362">
        <f>SUM(AO103,AO105,AO112)</f>
        <v>0</v>
      </c>
      <c r="AP102" s="427"/>
      <c r="AQ102" s="362">
        <f>SUM(AQ103,AQ105,AQ112)</f>
        <v>0</v>
      </c>
      <c r="AR102" s="427"/>
      <c r="AS102" s="362">
        <f>SUM(AS103,AS105,AS112)</f>
        <v>0</v>
      </c>
      <c r="AT102" s="427"/>
      <c r="AU102" s="362">
        <f>SUM(AU103,AU105,AU112)</f>
        <v>727400.6</v>
      </c>
      <c r="AV102" s="427"/>
      <c r="AW102" s="362">
        <f>SUM(AW103,AW105,AW112)</f>
        <v>0</v>
      </c>
      <c r="AX102" s="427"/>
      <c r="AY102" s="362">
        <f>SUM(AY103,AY105,AY112)</f>
        <v>108096.7475</v>
      </c>
      <c r="AZ102" s="427"/>
      <c r="BA102" s="362">
        <f>SUM(BA103,BA105,BA112)</f>
        <v>1016789.2727035009</v>
      </c>
      <c r="BB102" s="427"/>
      <c r="BC102" s="362">
        <f>SUM(BC103,BC105,BC112)</f>
        <v>0</v>
      </c>
      <c r="BD102" s="427"/>
      <c r="BE102" s="362">
        <f>SUM(BE103,BE105,BE112)</f>
        <v>802145.26844772382</v>
      </c>
      <c r="BF102" s="427"/>
      <c r="BG102" s="362">
        <f>SUM(BG103,BG105,BG112)</f>
        <v>746711.54804348003</v>
      </c>
      <c r="BH102" s="427"/>
      <c r="BI102" s="362">
        <f>SUM(BI103,BI105,BI112)</f>
        <v>123782.10249999999</v>
      </c>
      <c r="BJ102" s="427"/>
      <c r="BK102" s="362">
        <f>SUM(BK103,BK105,BK112)</f>
        <v>0</v>
      </c>
      <c r="BL102" s="392"/>
      <c r="BM102" s="362">
        <f>SUM(BM103,BM105,BM112)</f>
        <v>92364.929824732841</v>
      </c>
      <c r="BN102" s="427"/>
      <c r="BO102" s="362">
        <f>SUM(BO103,BO105,BO112)</f>
        <v>0</v>
      </c>
      <c r="BP102" s="427"/>
      <c r="BQ102" s="362">
        <f>SUM(BQ103,BQ105,BQ112)</f>
        <v>0</v>
      </c>
      <c r="BR102" s="392"/>
      <c r="BS102" s="393">
        <f>SUM(BS103,BS105,BS112)</f>
        <v>117267.255</v>
      </c>
      <c r="BT102" s="381">
        <f t="shared" si="98"/>
        <v>2.5246416302389975E-2</v>
      </c>
      <c r="BU102" s="365"/>
      <c r="BV102" s="360">
        <f>SUM(BV103,BV105,BV112)</f>
        <v>5421389.4520194381</v>
      </c>
      <c r="BW102" s="363">
        <f t="shared" si="100"/>
        <v>1.1671685761133284</v>
      </c>
      <c r="BX102" s="365"/>
      <c r="BY102" s="360">
        <f>SUM(BY103,BY105,BY112)</f>
        <v>1077210.4359805621</v>
      </c>
      <c r="CB102" s="355"/>
    </row>
    <row r="103" spans="2:80" s="354" customFormat="1" ht="15" customHeight="1" outlineLevel="2" x14ac:dyDescent="0.25">
      <c r="B103" s="1133" t="s">
        <v>188</v>
      </c>
      <c r="C103" s="1134"/>
      <c r="D103" s="345" t="s">
        <v>189</v>
      </c>
      <c r="E103" s="346"/>
      <c r="F103" s="347"/>
      <c r="G103" s="348"/>
      <c r="H103" s="349">
        <f>SUM(H104:H104)</f>
        <v>2295735.94</v>
      </c>
      <c r="I103" s="346"/>
      <c r="J103" s="347"/>
      <c r="K103" s="348"/>
      <c r="L103" s="349">
        <f>SUM(L104:L104)</f>
        <v>0</v>
      </c>
      <c r="M103" s="346"/>
      <c r="N103" s="347"/>
      <c r="O103" s="348"/>
      <c r="P103" s="349">
        <f>SUM(P104:P104)</f>
        <v>2295735.94</v>
      </c>
      <c r="Q103" s="350"/>
      <c r="R103" s="350">
        <f>SUM(R104:R104)</f>
        <v>2180946.6500194375</v>
      </c>
      <c r="S103" s="351">
        <f t="shared" si="76"/>
        <v>0.94999891408218207</v>
      </c>
      <c r="T103" s="352"/>
      <c r="U103" s="349">
        <f>SUM(U104:U104)</f>
        <v>0</v>
      </c>
      <c r="V103" s="336"/>
      <c r="W103" s="257">
        <f>$G110*V103</f>
        <v>0</v>
      </c>
      <c r="X103" s="336"/>
      <c r="Y103" s="257">
        <f>$G110*X103</f>
        <v>0</v>
      </c>
      <c r="Z103" s="336"/>
      <c r="AA103" s="257">
        <f>$G110*Z103</f>
        <v>0</v>
      </c>
      <c r="AB103" s="336"/>
      <c r="AC103" s="349">
        <f>SUM(AC104:AC104)</f>
        <v>0</v>
      </c>
      <c r="AD103" s="352"/>
      <c r="AE103" s="349">
        <f>SUM(AE104:AE104)</f>
        <v>0</v>
      </c>
      <c r="AF103" s="353"/>
      <c r="AG103" s="349">
        <f>SUM(AG104:AG104)</f>
        <v>0</v>
      </c>
      <c r="AH103" s="353"/>
      <c r="AI103" s="349">
        <f>SUM(AI104:AI104)</f>
        <v>0</v>
      </c>
      <c r="AJ103" s="353"/>
      <c r="AK103" s="349">
        <f>SUM(AK104:AK104)</f>
        <v>0</v>
      </c>
      <c r="AL103" s="353"/>
      <c r="AM103" s="349">
        <f>SUM(AM104:AM104)</f>
        <v>0</v>
      </c>
      <c r="AN103" s="353"/>
      <c r="AO103" s="350">
        <f>SUM(AO104:AO104)</f>
        <v>0</v>
      </c>
      <c r="AP103" s="425"/>
      <c r="AQ103" s="350">
        <f>SUM(AQ104:AQ104)</f>
        <v>0</v>
      </c>
      <c r="AR103" s="425"/>
      <c r="AS103" s="350">
        <f>SUM(AS104:AS104)</f>
        <v>0</v>
      </c>
      <c r="AT103" s="425"/>
      <c r="AU103" s="350">
        <f>SUM(AU104:AU104)</f>
        <v>0</v>
      </c>
      <c r="AV103" s="425"/>
      <c r="AW103" s="350">
        <f>SUM(AW104:AW104)</f>
        <v>0</v>
      </c>
      <c r="AX103" s="425"/>
      <c r="AY103" s="350">
        <f>SUM(AY104:AY104)</f>
        <v>0</v>
      </c>
      <c r="AZ103" s="425"/>
      <c r="BA103" s="350">
        <f>SUM(BA104:BA104)</f>
        <v>800595.77770350093</v>
      </c>
      <c r="BB103" s="425"/>
      <c r="BC103" s="350">
        <f>SUM(BC104:BC104)</f>
        <v>0</v>
      </c>
      <c r="BD103" s="425"/>
      <c r="BE103" s="350">
        <f>SUM(BE104:BE104)</f>
        <v>676158.65294772387</v>
      </c>
      <c r="BF103" s="425"/>
      <c r="BG103" s="350">
        <f>SUM(BG104:BG104)</f>
        <v>611827.28954348003</v>
      </c>
      <c r="BH103" s="425"/>
      <c r="BI103" s="350">
        <f>SUM(BI104:BI104)</f>
        <v>0</v>
      </c>
      <c r="BJ103" s="425"/>
      <c r="BK103" s="350">
        <f>SUM(BK104:BK104)</f>
        <v>0</v>
      </c>
      <c r="BL103" s="388"/>
      <c r="BM103" s="350">
        <f>SUM(BM104:BM104)</f>
        <v>92364.929824732841</v>
      </c>
      <c r="BN103" s="425"/>
      <c r="BO103" s="350">
        <f>SUM(BO104:BO104)</f>
        <v>0</v>
      </c>
      <c r="BP103" s="425"/>
      <c r="BQ103" s="350">
        <f>SUM(BQ104:BQ104)</f>
        <v>0</v>
      </c>
      <c r="BR103" s="388"/>
      <c r="BS103" s="389">
        <f>SUM(BS104:BS104)</f>
        <v>0</v>
      </c>
      <c r="BT103" s="379">
        <f t="shared" si="98"/>
        <v>0</v>
      </c>
      <c r="BU103" s="353"/>
      <c r="BV103" s="349">
        <f>SUM(BV104:BV104)</f>
        <v>2180946.6500194375</v>
      </c>
      <c r="BW103" s="351">
        <f t="shared" si="100"/>
        <v>0.94999891408218207</v>
      </c>
      <c r="BX103" s="353"/>
      <c r="BY103" s="349">
        <f>SUM(BY104:BY104)</f>
        <v>114789.28998056224</v>
      </c>
      <c r="CB103" s="355"/>
    </row>
    <row r="104" spans="2:80" s="339" customFormat="1" ht="90" outlineLevel="3" x14ac:dyDescent="0.2">
      <c r="B104" s="330"/>
      <c r="C104" s="331"/>
      <c r="D104" s="332" t="s">
        <v>190</v>
      </c>
      <c r="E104" s="333" t="s">
        <v>63</v>
      </c>
      <c r="F104" s="334">
        <v>1841.76</v>
      </c>
      <c r="G104" s="335">
        <v>1246.4902810355311</v>
      </c>
      <c r="H104" s="257">
        <f>F104*G104</f>
        <v>2295735.94</v>
      </c>
      <c r="I104" s="333"/>
      <c r="J104" s="334"/>
      <c r="K104" s="335"/>
      <c r="L104" s="257"/>
      <c r="M104" s="333" t="s">
        <v>63</v>
      </c>
      <c r="N104" s="334">
        <v>1841.76</v>
      </c>
      <c r="O104" s="335">
        <v>1246.4902810355311</v>
      </c>
      <c r="P104" s="257">
        <f>N104*O104</f>
        <v>2295735.94</v>
      </c>
      <c r="Q104" s="336">
        <f>+T104+V97+X97+Z97+AB97+AD104+AF104+AH104+AJ104+AL104+AN104+AP104+AR104+AT104+AV104+AX104+AZ104+BB104+BD104+BF104+BH104+BJ104+BL104+BN104+BP104</f>
        <v>1749.6699999999998</v>
      </c>
      <c r="R104" s="261">
        <f>G104*Q104</f>
        <v>2180946.6500194375</v>
      </c>
      <c r="S104" s="337">
        <f t="shared" si="76"/>
        <v>0.94999891408218207</v>
      </c>
      <c r="T104" s="597"/>
      <c r="U104" s="608">
        <f>G104*T104</f>
        <v>0</v>
      </c>
      <c r="V104" s="336"/>
      <c r="W104" s="257">
        <f>$G111*V104</f>
        <v>0</v>
      </c>
      <c r="X104" s="336"/>
      <c r="Y104" s="257">
        <f>$G111*X104</f>
        <v>0</v>
      </c>
      <c r="Z104" s="336"/>
      <c r="AA104" s="257">
        <f>$G111*Z104</f>
        <v>0</v>
      </c>
      <c r="AB104" s="336"/>
      <c r="AC104" s="608">
        <f>Z97*AB97</f>
        <v>0</v>
      </c>
      <c r="AD104" s="598"/>
      <c r="AE104" s="608">
        <f>AB97*AD104</f>
        <v>0</v>
      </c>
      <c r="AF104" s="595"/>
      <c r="AG104" s="608">
        <f>AD104*AF104</f>
        <v>0</v>
      </c>
      <c r="AH104" s="595"/>
      <c r="AI104" s="608">
        <f>AF104*AH104</f>
        <v>0</v>
      </c>
      <c r="AJ104" s="595"/>
      <c r="AK104" s="608">
        <f>AH104*AJ104</f>
        <v>0</v>
      </c>
      <c r="AL104" s="595"/>
      <c r="AM104" s="608">
        <f>AJ104*AL104</f>
        <v>0</v>
      </c>
      <c r="AN104" s="595"/>
      <c r="AO104" s="610">
        <f>AL104*AN104</f>
        <v>0</v>
      </c>
      <c r="AP104" s="611"/>
      <c r="AQ104" s="612">
        <f>AN104*AP104</f>
        <v>0</v>
      </c>
      <c r="AR104" s="611"/>
      <c r="AS104" s="612">
        <f>AP104*AR104</f>
        <v>0</v>
      </c>
      <c r="AT104" s="611"/>
      <c r="AU104" s="612">
        <f>AR104*AT104</f>
        <v>0</v>
      </c>
      <c r="AV104" s="611"/>
      <c r="AW104" s="612">
        <f>AT104*AV104</f>
        <v>0</v>
      </c>
      <c r="AX104" s="611"/>
      <c r="AY104" s="612">
        <f>AV104*AX104</f>
        <v>0</v>
      </c>
      <c r="AZ104" s="611">
        <v>642.28</v>
      </c>
      <c r="BA104" s="612">
        <f>G104*AZ104</f>
        <v>800595.77770350093</v>
      </c>
      <c r="BB104" s="611"/>
      <c r="BC104" s="612">
        <f>AZ104*BB104</f>
        <v>0</v>
      </c>
      <c r="BD104" s="611">
        <v>542.45000000000005</v>
      </c>
      <c r="BE104" s="612">
        <f>O104*BD104</f>
        <v>676158.65294772387</v>
      </c>
      <c r="BF104" s="611">
        <v>490.84</v>
      </c>
      <c r="BG104" s="612">
        <f>O104*BF104</f>
        <v>611827.28954348003</v>
      </c>
      <c r="BH104" s="611"/>
      <c r="BI104" s="612">
        <f>BF104*BH104</f>
        <v>0</v>
      </c>
      <c r="BJ104" s="611"/>
      <c r="BK104" s="612">
        <f>BH104*BJ104</f>
        <v>0</v>
      </c>
      <c r="BL104" s="642">
        <v>74.099999999999994</v>
      </c>
      <c r="BM104" s="612">
        <f>G104*BL104</f>
        <v>92364.929824732841</v>
      </c>
      <c r="BN104" s="611"/>
      <c r="BO104" s="612">
        <f>BL104*BN104</f>
        <v>0</v>
      </c>
      <c r="BP104" s="611"/>
      <c r="BQ104" s="612">
        <f>BN104*BP104</f>
        <v>0</v>
      </c>
      <c r="BR104" s="390"/>
      <c r="BS104" s="391">
        <f>G104*BR104</f>
        <v>0</v>
      </c>
      <c r="BT104" s="380">
        <f t="shared" si="98"/>
        <v>0</v>
      </c>
      <c r="BU104" s="336">
        <f>Q104+BR104</f>
        <v>1749.6699999999998</v>
      </c>
      <c r="BV104" s="344">
        <f>G104*BU104</f>
        <v>2180946.6500194375</v>
      </c>
      <c r="BW104" s="337">
        <f t="shared" si="100"/>
        <v>0.94999891408218207</v>
      </c>
      <c r="BX104" s="336">
        <f>F104-BU104</f>
        <v>92.090000000000146</v>
      </c>
      <c r="BY104" s="257">
        <f>$G104*BX104</f>
        <v>114789.28998056224</v>
      </c>
    </row>
    <row r="105" spans="2:80" s="354" customFormat="1" ht="15" customHeight="1" outlineLevel="2" x14ac:dyDescent="0.25">
      <c r="B105" s="1133" t="s">
        <v>192</v>
      </c>
      <c r="C105" s="1134"/>
      <c r="D105" s="345" t="s">
        <v>191</v>
      </c>
      <c r="E105" s="346"/>
      <c r="F105" s="347"/>
      <c r="G105" s="348"/>
      <c r="H105" s="349">
        <f>SUM(H106:H111)</f>
        <v>560539.40800000005</v>
      </c>
      <c r="I105" s="346"/>
      <c r="J105" s="347"/>
      <c r="K105" s="348"/>
      <c r="L105" s="349">
        <f>SUM(L106:L111)</f>
        <v>1853692.92</v>
      </c>
      <c r="M105" s="346"/>
      <c r="N105" s="347"/>
      <c r="O105" s="348"/>
      <c r="P105" s="349">
        <f>SUM(P106:P111)</f>
        <v>2414232.3280000002</v>
      </c>
      <c r="Q105" s="350"/>
      <c r="R105" s="350">
        <f>SUM(R106:R111)</f>
        <v>2414232.3280000002</v>
      </c>
      <c r="S105" s="351">
        <f>R105/P105</f>
        <v>1</v>
      </c>
      <c r="T105" s="352"/>
      <c r="U105" s="350">
        <f>SUM(U106:U111)</f>
        <v>0</v>
      </c>
      <c r="V105" s="353"/>
      <c r="W105" s="350">
        <f>SUM(W106:W119)</f>
        <v>0</v>
      </c>
      <c r="X105" s="353"/>
      <c r="Y105" s="350">
        <f>SUM(Y106:Y119)</f>
        <v>0</v>
      </c>
      <c r="Z105" s="353"/>
      <c r="AA105" s="350">
        <f>SUM(AA106:AA119)</f>
        <v>0</v>
      </c>
      <c r="AB105" s="353"/>
      <c r="AC105" s="350">
        <f>SUM(AC106:AC111)</f>
        <v>0</v>
      </c>
      <c r="AD105" s="352"/>
      <c r="AE105" s="350">
        <f>SUM(AE106:AE111)</f>
        <v>0</v>
      </c>
      <c r="AF105" s="353"/>
      <c r="AG105" s="350">
        <f>SUM(AG106:AG111)</f>
        <v>0</v>
      </c>
      <c r="AH105" s="353"/>
      <c r="AI105" s="350">
        <f>SUM(AI106:AI111)</f>
        <v>560539.40800000005</v>
      </c>
      <c r="AJ105" s="353"/>
      <c r="AK105" s="350">
        <f>SUM(AK106:AK111)</f>
        <v>0</v>
      </c>
      <c r="AL105" s="353"/>
      <c r="AM105" s="350">
        <f>SUM(AM106:AM111)</f>
        <v>1126292.32</v>
      </c>
      <c r="AN105" s="353"/>
      <c r="AO105" s="350">
        <f>SUM(AO106:AO111)</f>
        <v>0</v>
      </c>
      <c r="AP105" s="425"/>
      <c r="AQ105" s="350">
        <f>SUM(AQ106:AQ111)</f>
        <v>0</v>
      </c>
      <c r="AR105" s="425"/>
      <c r="AS105" s="350">
        <f>SUM(AS106:AS111)</f>
        <v>0</v>
      </c>
      <c r="AT105" s="425"/>
      <c r="AU105" s="350">
        <f>SUM(AU106:AU111)</f>
        <v>727400.6</v>
      </c>
      <c r="AV105" s="425"/>
      <c r="AW105" s="350">
        <f>SUM(AW106:AW111)</f>
        <v>0</v>
      </c>
      <c r="AX105" s="425"/>
      <c r="AY105" s="350">
        <f>SUM(AY106:AY111)</f>
        <v>0</v>
      </c>
      <c r="AZ105" s="425"/>
      <c r="BA105" s="350">
        <f>SUM(BA106:BA111)</f>
        <v>0</v>
      </c>
      <c r="BB105" s="425"/>
      <c r="BC105" s="350">
        <f>SUM(BC106:BC111)</f>
        <v>0</v>
      </c>
      <c r="BD105" s="425"/>
      <c r="BE105" s="350">
        <f>SUM(BE106:BE111)</f>
        <v>0</v>
      </c>
      <c r="BF105" s="425"/>
      <c r="BG105" s="350">
        <f>SUM(BG106:BG111)</f>
        <v>0</v>
      </c>
      <c r="BH105" s="425"/>
      <c r="BI105" s="350">
        <f>SUM(BI106:BI111)</f>
        <v>0</v>
      </c>
      <c r="BJ105" s="425"/>
      <c r="BK105" s="350">
        <f>SUM(BK106:BK111)</f>
        <v>0</v>
      </c>
      <c r="BL105" s="388"/>
      <c r="BM105" s="350">
        <f>SUM(BM106:BM111)</f>
        <v>0</v>
      </c>
      <c r="BN105" s="425"/>
      <c r="BO105" s="350">
        <f>SUM(BO106:BO111)</f>
        <v>0</v>
      </c>
      <c r="BP105" s="425"/>
      <c r="BQ105" s="350">
        <f>SUM(BQ106:BQ111)</f>
        <v>0</v>
      </c>
      <c r="BR105" s="388"/>
      <c r="BS105" s="389">
        <f>SUM(BS106:BS111)</f>
        <v>0</v>
      </c>
      <c r="BT105" s="379">
        <f t="shared" si="98"/>
        <v>0</v>
      </c>
      <c r="BU105" s="353"/>
      <c r="BV105" s="350">
        <f>SUM(BV106:BV111)</f>
        <v>2414232.3280000002</v>
      </c>
      <c r="BW105" s="351">
        <f t="shared" si="100"/>
        <v>4.3069805504201053</v>
      </c>
      <c r="BX105" s="353"/>
      <c r="BY105" s="350">
        <f>SUM(BY106:BY111)</f>
        <v>0</v>
      </c>
      <c r="CB105" s="355"/>
    </row>
    <row r="106" spans="2:80" s="339" customFormat="1" ht="90" outlineLevel="3" x14ac:dyDescent="0.2">
      <c r="B106" s="330"/>
      <c r="C106" s="331"/>
      <c r="D106" s="332" t="s">
        <v>193</v>
      </c>
      <c r="E106" s="333" t="s">
        <v>79</v>
      </c>
      <c r="F106" s="334">
        <v>1</v>
      </c>
      <c r="G106" s="335">
        <v>493939.07</v>
      </c>
      <c r="H106" s="257">
        <f>F106*G106</f>
        <v>493939.07</v>
      </c>
      <c r="I106" s="333" t="s">
        <v>79</v>
      </c>
      <c r="J106" s="334">
        <v>1</v>
      </c>
      <c r="K106" s="335">
        <v>1126292.32</v>
      </c>
      <c r="L106" s="257">
        <f>J106*K106</f>
        <v>1126292.32</v>
      </c>
      <c r="M106" s="333" t="s">
        <v>79</v>
      </c>
      <c r="N106" s="334">
        <v>1</v>
      </c>
      <c r="O106" s="335">
        <f>G106+K106</f>
        <v>1620231.3900000001</v>
      </c>
      <c r="P106" s="257">
        <f t="shared" ref="P106:P111" si="142">N106*O106</f>
        <v>1620231.3900000001</v>
      </c>
      <c r="Q106" s="454">
        <v>1</v>
      </c>
      <c r="R106" s="261">
        <f>($G106*Q106)+L106</f>
        <v>1620231.3900000001</v>
      </c>
      <c r="S106" s="337">
        <f>R106/P106</f>
        <v>1</v>
      </c>
      <c r="T106" s="338"/>
      <c r="U106" s="257">
        <f>$G106*T106</f>
        <v>0</v>
      </c>
      <c r="V106" s="336"/>
      <c r="W106" s="257">
        <f t="shared" ref="W106:W119" si="143">$G113*V106</f>
        <v>0</v>
      </c>
      <c r="X106" s="336"/>
      <c r="Y106" s="257">
        <f t="shared" ref="Y106:Y119" si="144">$G113*X106</f>
        <v>0</v>
      </c>
      <c r="Z106" s="336"/>
      <c r="AA106" s="257">
        <f t="shared" ref="AA106:AA119" si="145">$G113*Z106</f>
        <v>0</v>
      </c>
      <c r="AB106" s="336"/>
      <c r="AC106" s="257">
        <f>$G106*AB99</f>
        <v>0</v>
      </c>
      <c r="AD106" s="281"/>
      <c r="AE106" s="257">
        <f>$G106*AD106</f>
        <v>0</v>
      </c>
      <c r="AF106" s="336"/>
      <c r="AG106" s="257">
        <f>$G106*AF106</f>
        <v>0</v>
      </c>
      <c r="AH106" s="336">
        <v>1</v>
      </c>
      <c r="AI106" s="257">
        <f>$G106*AH106</f>
        <v>493939.07</v>
      </c>
      <c r="AJ106" s="336"/>
      <c r="AK106" s="257">
        <f>$G106*AJ106</f>
        <v>0</v>
      </c>
      <c r="AL106" s="336">
        <v>1</v>
      </c>
      <c r="AM106" s="257">
        <f>$K106*AL106</f>
        <v>1126292.32</v>
      </c>
      <c r="AN106" s="336"/>
      <c r="AO106" s="261">
        <f>$G106*AN106</f>
        <v>0</v>
      </c>
      <c r="AP106" s="426"/>
      <c r="AQ106" s="406">
        <f>$G106*AP106</f>
        <v>0</v>
      </c>
      <c r="AR106" s="426"/>
      <c r="AS106" s="406">
        <f>$G106*AR106</f>
        <v>0</v>
      </c>
      <c r="AT106" s="426"/>
      <c r="AU106" s="406">
        <f>$G106*AT106</f>
        <v>0</v>
      </c>
      <c r="AV106" s="426"/>
      <c r="AW106" s="406">
        <f>$G106*AV106</f>
        <v>0</v>
      </c>
      <c r="AX106" s="426"/>
      <c r="AY106" s="406">
        <f>$G106*AX106</f>
        <v>0</v>
      </c>
      <c r="AZ106" s="426"/>
      <c r="BA106" s="406">
        <f>$G106*AZ106</f>
        <v>0</v>
      </c>
      <c r="BB106" s="426"/>
      <c r="BC106" s="406">
        <f>$G106*BB106</f>
        <v>0</v>
      </c>
      <c r="BD106" s="426"/>
      <c r="BE106" s="406">
        <f>$G106*BD106</f>
        <v>0</v>
      </c>
      <c r="BF106" s="426"/>
      <c r="BG106" s="406">
        <f>$G106*BF106</f>
        <v>0</v>
      </c>
      <c r="BH106" s="426"/>
      <c r="BI106" s="406">
        <f>$G106*BH106</f>
        <v>0</v>
      </c>
      <c r="BJ106" s="426"/>
      <c r="BK106" s="406">
        <f>$G106*BJ106</f>
        <v>0</v>
      </c>
      <c r="BL106" s="390"/>
      <c r="BM106" s="406">
        <f>$G106*BL106</f>
        <v>0</v>
      </c>
      <c r="BN106" s="426"/>
      <c r="BO106" s="406">
        <f>$G106*BN106</f>
        <v>0</v>
      </c>
      <c r="BP106" s="426"/>
      <c r="BQ106" s="406">
        <f>$G106*BP106</f>
        <v>0</v>
      </c>
      <c r="BR106" s="390"/>
      <c r="BS106" s="391">
        <f>$G106*BR106</f>
        <v>0</v>
      </c>
      <c r="BT106" s="380">
        <f t="shared" si="98"/>
        <v>0</v>
      </c>
      <c r="BU106" s="336">
        <f>Q106+BR106</f>
        <v>1</v>
      </c>
      <c r="BV106" s="257">
        <f>$P106*BU106</f>
        <v>1620231.3900000001</v>
      </c>
      <c r="BW106" s="337">
        <f>BV106/P106</f>
        <v>1</v>
      </c>
      <c r="BX106" s="336">
        <f>F106-BU106</f>
        <v>0</v>
      </c>
      <c r="BY106" s="257">
        <f t="shared" ref="BY106:BY111" si="146">$G106*BX106</f>
        <v>0</v>
      </c>
    </row>
    <row r="107" spans="2:80" s="339" customFormat="1" ht="90" outlineLevel="3" x14ac:dyDescent="0.2">
      <c r="B107" s="330"/>
      <c r="C107" s="331"/>
      <c r="D107" s="332" t="s">
        <v>308</v>
      </c>
      <c r="E107" s="333"/>
      <c r="F107" s="334"/>
      <c r="G107" s="335"/>
      <c r="H107" s="257"/>
      <c r="I107" s="333" t="s">
        <v>79</v>
      </c>
      <c r="J107" s="334">
        <v>1</v>
      </c>
      <c r="K107" s="335">
        <v>727400.6</v>
      </c>
      <c r="L107" s="257">
        <v>727400.6</v>
      </c>
      <c r="M107" s="333" t="s">
        <v>79</v>
      </c>
      <c r="N107" s="334">
        <v>1</v>
      </c>
      <c r="O107" s="335">
        <f>G107+K107</f>
        <v>727400.6</v>
      </c>
      <c r="P107" s="257">
        <f t="shared" si="142"/>
        <v>727400.6</v>
      </c>
      <c r="Q107" s="455">
        <v>1</v>
      </c>
      <c r="R107" s="261">
        <f>($G107*Q107)+L107</f>
        <v>727400.6</v>
      </c>
      <c r="S107" s="337">
        <f>R107/P107</f>
        <v>1</v>
      </c>
      <c r="T107" s="338"/>
      <c r="U107" s="257"/>
      <c r="V107" s="336"/>
      <c r="W107" s="257">
        <f t="shared" si="143"/>
        <v>0</v>
      </c>
      <c r="X107" s="336"/>
      <c r="Y107" s="257">
        <f t="shared" si="144"/>
        <v>0</v>
      </c>
      <c r="Z107" s="336"/>
      <c r="AA107" s="257">
        <f t="shared" si="145"/>
        <v>0</v>
      </c>
      <c r="AB107" s="336"/>
      <c r="AC107" s="257"/>
      <c r="AD107" s="281"/>
      <c r="AE107" s="257"/>
      <c r="AF107" s="336"/>
      <c r="AG107" s="257"/>
      <c r="AH107" s="336"/>
      <c r="AI107" s="257"/>
      <c r="AJ107" s="336"/>
      <c r="AK107" s="257"/>
      <c r="AL107" s="336"/>
      <c r="AM107" s="257"/>
      <c r="AN107" s="336"/>
      <c r="AO107" s="261"/>
      <c r="AP107" s="426"/>
      <c r="AQ107" s="406"/>
      <c r="AR107" s="426"/>
      <c r="AS107" s="406"/>
      <c r="AT107" s="426">
        <v>1</v>
      </c>
      <c r="AU107" s="406">
        <v>727400.6</v>
      </c>
      <c r="AV107" s="426"/>
      <c r="AW107" s="406"/>
      <c r="AX107" s="426"/>
      <c r="AY107" s="406"/>
      <c r="AZ107" s="426"/>
      <c r="BA107" s="406"/>
      <c r="BB107" s="426"/>
      <c r="BC107" s="406"/>
      <c r="BD107" s="426"/>
      <c r="BE107" s="406"/>
      <c r="BF107" s="426"/>
      <c r="BG107" s="406"/>
      <c r="BH107" s="426"/>
      <c r="BI107" s="406"/>
      <c r="BJ107" s="426"/>
      <c r="BK107" s="406"/>
      <c r="BL107" s="390"/>
      <c r="BM107" s="406"/>
      <c r="BN107" s="426"/>
      <c r="BO107" s="406"/>
      <c r="BP107" s="426"/>
      <c r="BQ107" s="406"/>
      <c r="BR107" s="390"/>
      <c r="BS107" s="391"/>
      <c r="BT107" s="380">
        <f>BS107/L107</f>
        <v>0</v>
      </c>
      <c r="BU107" s="336">
        <v>1</v>
      </c>
      <c r="BV107" s="257">
        <v>727400.6</v>
      </c>
      <c r="BW107" s="337">
        <f>BV107/P107</f>
        <v>1</v>
      </c>
      <c r="BX107" s="336">
        <f>J107-BU107</f>
        <v>0</v>
      </c>
      <c r="BY107" s="257">
        <f t="shared" si="146"/>
        <v>0</v>
      </c>
    </row>
    <row r="108" spans="2:80" s="339" customFormat="1" ht="60" outlineLevel="3" x14ac:dyDescent="0.2">
      <c r="B108" s="330"/>
      <c r="C108" s="331"/>
      <c r="D108" s="332" t="s">
        <v>194</v>
      </c>
      <c r="E108" s="333" t="s">
        <v>62</v>
      </c>
      <c r="F108" s="334">
        <v>35.200000000000003</v>
      </c>
      <c r="G108" s="335">
        <v>855.01</v>
      </c>
      <c r="H108" s="257">
        <f>F108*G108</f>
        <v>30096.352000000003</v>
      </c>
      <c r="I108" s="333"/>
      <c r="J108" s="334"/>
      <c r="K108" s="335"/>
      <c r="L108" s="257"/>
      <c r="M108" s="333" t="s">
        <v>62</v>
      </c>
      <c r="N108" s="334">
        <v>35.200000000000003</v>
      </c>
      <c r="O108" s="335">
        <v>855.01</v>
      </c>
      <c r="P108" s="257">
        <f t="shared" si="142"/>
        <v>30096.352000000003</v>
      </c>
      <c r="Q108" s="454">
        <f>+T108+V101+X101+Z101+AB101+AD108+AF108+AH108+AJ108+AL108+AN108+AP108</f>
        <v>35.200000000000003</v>
      </c>
      <c r="R108" s="261">
        <f>G108*Q108</f>
        <v>30096.352000000003</v>
      </c>
      <c r="S108" s="337">
        <f t="shared" ref="S108:S126" si="147">R108/H108</f>
        <v>1</v>
      </c>
      <c r="T108" s="338"/>
      <c r="U108" s="257">
        <f>$G108*T108</f>
        <v>0</v>
      </c>
      <c r="V108" s="336"/>
      <c r="W108" s="257">
        <f t="shared" si="143"/>
        <v>0</v>
      </c>
      <c r="X108" s="336"/>
      <c r="Y108" s="257">
        <f t="shared" si="144"/>
        <v>0</v>
      </c>
      <c r="Z108" s="336"/>
      <c r="AA108" s="257">
        <f t="shared" si="145"/>
        <v>0</v>
      </c>
      <c r="AB108" s="336"/>
      <c r="AC108" s="257">
        <f>$G108*AB101</f>
        <v>0</v>
      </c>
      <c r="AD108" s="281"/>
      <c r="AE108" s="257">
        <f>$G108*AD108</f>
        <v>0</v>
      </c>
      <c r="AF108" s="336"/>
      <c r="AG108" s="257">
        <f>$G108*AF108</f>
        <v>0</v>
      </c>
      <c r="AH108" s="336">
        <v>35.200000000000003</v>
      </c>
      <c r="AI108" s="257">
        <f>$G108*AH108</f>
        <v>30096.352000000003</v>
      </c>
      <c r="AJ108" s="336"/>
      <c r="AK108" s="257">
        <f>$G108*AJ108</f>
        <v>0</v>
      </c>
      <c r="AL108" s="336"/>
      <c r="AM108" s="257">
        <f>$G108*AL108</f>
        <v>0</v>
      </c>
      <c r="AN108" s="336"/>
      <c r="AO108" s="261">
        <f>$G108*AN108</f>
        <v>0</v>
      </c>
      <c r="AP108" s="426"/>
      <c r="AQ108" s="406">
        <f>$G108*AP108</f>
        <v>0</v>
      </c>
      <c r="AR108" s="426"/>
      <c r="AS108" s="406">
        <f>$G108*AR108</f>
        <v>0</v>
      </c>
      <c r="AT108" s="426"/>
      <c r="AU108" s="406">
        <f>$G108*AT108</f>
        <v>0</v>
      </c>
      <c r="AV108" s="426"/>
      <c r="AW108" s="406">
        <f>$G108*AV108</f>
        <v>0</v>
      </c>
      <c r="AX108" s="426"/>
      <c r="AY108" s="406">
        <f>$G108*AX108</f>
        <v>0</v>
      </c>
      <c r="AZ108" s="426"/>
      <c r="BA108" s="406">
        <f>$G108*AZ108</f>
        <v>0</v>
      </c>
      <c r="BB108" s="426"/>
      <c r="BC108" s="406">
        <f>$G108*BB108</f>
        <v>0</v>
      </c>
      <c r="BD108" s="426"/>
      <c r="BE108" s="406">
        <f>$G108*BD108</f>
        <v>0</v>
      </c>
      <c r="BF108" s="426"/>
      <c r="BG108" s="406">
        <f>$G108*BF108</f>
        <v>0</v>
      </c>
      <c r="BH108" s="426"/>
      <c r="BI108" s="406">
        <f>$G108*BH108</f>
        <v>0</v>
      </c>
      <c r="BJ108" s="426"/>
      <c r="BK108" s="406">
        <f>$G108*BJ108</f>
        <v>0</v>
      </c>
      <c r="BL108" s="390"/>
      <c r="BM108" s="406">
        <f>$G108*BL108</f>
        <v>0</v>
      </c>
      <c r="BN108" s="426"/>
      <c r="BO108" s="406">
        <f>$G108*BN108</f>
        <v>0</v>
      </c>
      <c r="BP108" s="426"/>
      <c r="BQ108" s="406">
        <f>$G108*BP108</f>
        <v>0</v>
      </c>
      <c r="BR108" s="390"/>
      <c r="BS108" s="391">
        <f>$G108*BR108</f>
        <v>0</v>
      </c>
      <c r="BT108" s="380">
        <f t="shared" ref="BT108:BT126" si="148">BS108/H108</f>
        <v>0</v>
      </c>
      <c r="BU108" s="336">
        <f>Q108+BR108</f>
        <v>35.200000000000003</v>
      </c>
      <c r="BV108" s="257">
        <f>$G108*BU108</f>
        <v>30096.352000000003</v>
      </c>
      <c r="BW108" s="337">
        <f t="shared" ref="BW108:BW126" si="149">BV108/H108</f>
        <v>1</v>
      </c>
      <c r="BX108" s="336">
        <f>F108-BU108</f>
        <v>0</v>
      </c>
      <c r="BY108" s="257">
        <f t="shared" si="146"/>
        <v>0</v>
      </c>
    </row>
    <row r="109" spans="2:80" s="339" customFormat="1" ht="60" outlineLevel="3" x14ac:dyDescent="0.2">
      <c r="B109" s="330"/>
      <c r="C109" s="331"/>
      <c r="D109" s="332" t="s">
        <v>195</v>
      </c>
      <c r="E109" s="333" t="s">
        <v>62</v>
      </c>
      <c r="F109" s="334">
        <v>39.6</v>
      </c>
      <c r="G109" s="335">
        <v>519.76</v>
      </c>
      <c r="H109" s="257">
        <f>F109*G109</f>
        <v>20582.495999999999</v>
      </c>
      <c r="I109" s="333"/>
      <c r="J109" s="334"/>
      <c r="K109" s="335"/>
      <c r="L109" s="257"/>
      <c r="M109" s="333" t="s">
        <v>62</v>
      </c>
      <c r="N109" s="334">
        <v>39.6</v>
      </c>
      <c r="O109" s="335">
        <v>519.76</v>
      </c>
      <c r="P109" s="257">
        <f t="shared" si="142"/>
        <v>20582.495999999999</v>
      </c>
      <c r="Q109" s="454">
        <f>+T109+V102+X102+Z102+AB102+AD109+AF109+AH109+AJ109+AL109+AN109+AP109</f>
        <v>39.6</v>
      </c>
      <c r="R109" s="261">
        <f>G109*Q109</f>
        <v>20582.495999999999</v>
      </c>
      <c r="S109" s="337">
        <f t="shared" si="147"/>
        <v>1</v>
      </c>
      <c r="T109" s="338"/>
      <c r="U109" s="257">
        <f>$G109*T109</f>
        <v>0</v>
      </c>
      <c r="V109" s="336"/>
      <c r="W109" s="257">
        <f t="shared" si="143"/>
        <v>0</v>
      </c>
      <c r="X109" s="336"/>
      <c r="Y109" s="257">
        <f t="shared" si="144"/>
        <v>0</v>
      </c>
      <c r="Z109" s="336"/>
      <c r="AA109" s="257">
        <f t="shared" si="145"/>
        <v>0</v>
      </c>
      <c r="AB109" s="336"/>
      <c r="AC109" s="257">
        <f>$G109*AB102</f>
        <v>0</v>
      </c>
      <c r="AD109" s="281"/>
      <c r="AE109" s="257">
        <f>$G109*AD109</f>
        <v>0</v>
      </c>
      <c r="AF109" s="336"/>
      <c r="AG109" s="257">
        <f>$G109*AF109</f>
        <v>0</v>
      </c>
      <c r="AH109" s="336">
        <v>39.6</v>
      </c>
      <c r="AI109" s="257">
        <f>$G109*AH109</f>
        <v>20582.495999999999</v>
      </c>
      <c r="AJ109" s="336"/>
      <c r="AK109" s="257">
        <f>$G109*AJ109</f>
        <v>0</v>
      </c>
      <c r="AL109" s="336"/>
      <c r="AM109" s="257">
        <f>$G109*AL109</f>
        <v>0</v>
      </c>
      <c r="AN109" s="336"/>
      <c r="AO109" s="261">
        <f>$G109*AN109</f>
        <v>0</v>
      </c>
      <c r="AP109" s="426"/>
      <c r="AQ109" s="406">
        <f>$G109*AP109</f>
        <v>0</v>
      </c>
      <c r="AR109" s="426"/>
      <c r="AS109" s="406">
        <f>$G109*AR109</f>
        <v>0</v>
      </c>
      <c r="AT109" s="426"/>
      <c r="AU109" s="406">
        <f>$G109*AT109</f>
        <v>0</v>
      </c>
      <c r="AV109" s="426"/>
      <c r="AW109" s="406">
        <f>$G109*AV109</f>
        <v>0</v>
      </c>
      <c r="AX109" s="426"/>
      <c r="AY109" s="406">
        <f>$G109*AX109</f>
        <v>0</v>
      </c>
      <c r="AZ109" s="426"/>
      <c r="BA109" s="406">
        <f>$G109*AZ109</f>
        <v>0</v>
      </c>
      <c r="BB109" s="426"/>
      <c r="BC109" s="406">
        <f>$G109*BB109</f>
        <v>0</v>
      </c>
      <c r="BD109" s="426"/>
      <c r="BE109" s="406">
        <f>$G109*BD109</f>
        <v>0</v>
      </c>
      <c r="BF109" s="426"/>
      <c r="BG109" s="406">
        <f>$G109*BF109</f>
        <v>0</v>
      </c>
      <c r="BH109" s="426"/>
      <c r="BI109" s="406">
        <f>$G109*BH109</f>
        <v>0</v>
      </c>
      <c r="BJ109" s="426"/>
      <c r="BK109" s="406">
        <f>$G109*BJ109</f>
        <v>0</v>
      </c>
      <c r="BL109" s="390"/>
      <c r="BM109" s="406">
        <f>$G109*BL109</f>
        <v>0</v>
      </c>
      <c r="BN109" s="426"/>
      <c r="BO109" s="406">
        <f>$G109*BN109</f>
        <v>0</v>
      </c>
      <c r="BP109" s="426"/>
      <c r="BQ109" s="406">
        <f>$G109*BP109</f>
        <v>0</v>
      </c>
      <c r="BR109" s="390"/>
      <c r="BS109" s="391">
        <f>$G109*BR109</f>
        <v>0</v>
      </c>
      <c r="BT109" s="380">
        <f t="shared" si="148"/>
        <v>0</v>
      </c>
      <c r="BU109" s="336">
        <f>Q109+BR109</f>
        <v>39.6</v>
      </c>
      <c r="BV109" s="257">
        <f>$G109*BU109</f>
        <v>20582.495999999999</v>
      </c>
      <c r="BW109" s="337">
        <f t="shared" si="149"/>
        <v>1</v>
      </c>
      <c r="BX109" s="336">
        <f>F109-BU109</f>
        <v>0</v>
      </c>
      <c r="BY109" s="257">
        <f t="shared" si="146"/>
        <v>0</v>
      </c>
    </row>
    <row r="110" spans="2:80" s="339" customFormat="1" ht="60" outlineLevel="3" x14ac:dyDescent="0.2">
      <c r="B110" s="330"/>
      <c r="C110" s="331"/>
      <c r="D110" s="332" t="s">
        <v>196</v>
      </c>
      <c r="E110" s="333" t="s">
        <v>79</v>
      </c>
      <c r="F110" s="334">
        <v>1</v>
      </c>
      <c r="G110" s="335">
        <v>15365.97</v>
      </c>
      <c r="H110" s="257">
        <f>F110*G110</f>
        <v>15365.97</v>
      </c>
      <c r="I110" s="333"/>
      <c r="J110" s="334"/>
      <c r="K110" s="335"/>
      <c r="L110" s="257"/>
      <c r="M110" s="333" t="s">
        <v>79</v>
      </c>
      <c r="N110" s="334">
        <v>1</v>
      </c>
      <c r="O110" s="335">
        <v>15365.97</v>
      </c>
      <c r="P110" s="257">
        <f t="shared" si="142"/>
        <v>15365.97</v>
      </c>
      <c r="Q110" s="454">
        <f>+T110+V103+X103+Z103+AB103+AD110+AF110+AH110+AJ110+AL110+AN110+AP110</f>
        <v>1</v>
      </c>
      <c r="R110" s="261">
        <f>G110*Q110</f>
        <v>15365.97</v>
      </c>
      <c r="S110" s="337">
        <f t="shared" si="147"/>
        <v>1</v>
      </c>
      <c r="T110" s="338"/>
      <c r="U110" s="257">
        <f>$G110*T110</f>
        <v>0</v>
      </c>
      <c r="V110" s="336"/>
      <c r="W110" s="257">
        <f t="shared" si="143"/>
        <v>0</v>
      </c>
      <c r="X110" s="336"/>
      <c r="Y110" s="257">
        <f t="shared" si="144"/>
        <v>0</v>
      </c>
      <c r="Z110" s="336"/>
      <c r="AA110" s="257">
        <f t="shared" si="145"/>
        <v>0</v>
      </c>
      <c r="AB110" s="336"/>
      <c r="AC110" s="257">
        <f>$G110*AB103</f>
        <v>0</v>
      </c>
      <c r="AD110" s="281"/>
      <c r="AE110" s="257">
        <f>$G110*AD110</f>
        <v>0</v>
      </c>
      <c r="AF110" s="336"/>
      <c r="AG110" s="257">
        <f>$G110*AF110</f>
        <v>0</v>
      </c>
      <c r="AH110" s="336">
        <v>1</v>
      </c>
      <c r="AI110" s="257">
        <f>$G110*AH110</f>
        <v>15365.97</v>
      </c>
      <c r="AJ110" s="336"/>
      <c r="AK110" s="257">
        <f>$G110*AJ110</f>
        <v>0</v>
      </c>
      <c r="AL110" s="336"/>
      <c r="AM110" s="257">
        <f>$G110*AL110</f>
        <v>0</v>
      </c>
      <c r="AN110" s="336"/>
      <c r="AO110" s="261">
        <f>$G110*AN110</f>
        <v>0</v>
      </c>
      <c r="AP110" s="426"/>
      <c r="AQ110" s="406">
        <f>$G110*AP110</f>
        <v>0</v>
      </c>
      <c r="AR110" s="426"/>
      <c r="AS110" s="406">
        <f>$G110*AR110</f>
        <v>0</v>
      </c>
      <c r="AT110" s="426"/>
      <c r="AU110" s="406">
        <f>$G110*AT110</f>
        <v>0</v>
      </c>
      <c r="AV110" s="426"/>
      <c r="AW110" s="406">
        <f>$G110*AV110</f>
        <v>0</v>
      </c>
      <c r="AX110" s="426"/>
      <c r="AY110" s="406">
        <f>$G110*AX110</f>
        <v>0</v>
      </c>
      <c r="AZ110" s="426"/>
      <c r="BA110" s="406">
        <f>$G110*AZ110</f>
        <v>0</v>
      </c>
      <c r="BB110" s="426"/>
      <c r="BC110" s="406">
        <f>$G110*BB110</f>
        <v>0</v>
      </c>
      <c r="BD110" s="426"/>
      <c r="BE110" s="406">
        <f>$G110*BD110</f>
        <v>0</v>
      </c>
      <c r="BF110" s="426"/>
      <c r="BG110" s="406">
        <f>$G110*BF110</f>
        <v>0</v>
      </c>
      <c r="BH110" s="426"/>
      <c r="BI110" s="406">
        <f>$G110*BH110</f>
        <v>0</v>
      </c>
      <c r="BJ110" s="426"/>
      <c r="BK110" s="406">
        <f>$G110*BJ110</f>
        <v>0</v>
      </c>
      <c r="BL110" s="390"/>
      <c r="BM110" s="406">
        <f>$G110*BL110</f>
        <v>0</v>
      </c>
      <c r="BN110" s="426"/>
      <c r="BO110" s="406">
        <f>$G110*BN110</f>
        <v>0</v>
      </c>
      <c r="BP110" s="426"/>
      <c r="BQ110" s="406">
        <f>$G110*BP110</f>
        <v>0</v>
      </c>
      <c r="BR110" s="390"/>
      <c r="BS110" s="391">
        <f>$G110*BR110</f>
        <v>0</v>
      </c>
      <c r="BT110" s="380">
        <f t="shared" si="148"/>
        <v>0</v>
      </c>
      <c r="BU110" s="336">
        <f>Q110+BR110</f>
        <v>1</v>
      </c>
      <c r="BV110" s="257">
        <f>$G110*BU110</f>
        <v>15365.97</v>
      </c>
      <c r="BW110" s="337">
        <f t="shared" si="149"/>
        <v>1</v>
      </c>
      <c r="BX110" s="336">
        <f>F110-BU110</f>
        <v>0</v>
      </c>
      <c r="BY110" s="257">
        <f t="shared" si="146"/>
        <v>0</v>
      </c>
    </row>
    <row r="111" spans="2:80" s="339" customFormat="1" ht="60" outlineLevel="3" x14ac:dyDescent="0.2">
      <c r="B111" s="330"/>
      <c r="C111" s="331"/>
      <c r="D111" s="332" t="s">
        <v>197</v>
      </c>
      <c r="E111" s="333" t="s">
        <v>79</v>
      </c>
      <c r="F111" s="334">
        <v>1</v>
      </c>
      <c r="G111" s="335">
        <v>555.52</v>
      </c>
      <c r="H111" s="257">
        <f>F111*G111</f>
        <v>555.52</v>
      </c>
      <c r="I111" s="333"/>
      <c r="J111" s="334"/>
      <c r="K111" s="335"/>
      <c r="L111" s="257"/>
      <c r="M111" s="333" t="s">
        <v>79</v>
      </c>
      <c r="N111" s="334">
        <v>1</v>
      </c>
      <c r="O111" s="335">
        <v>555.52</v>
      </c>
      <c r="P111" s="257">
        <f t="shared" si="142"/>
        <v>555.52</v>
      </c>
      <c r="Q111" s="454">
        <f>+T111+V104+X104+Z104+AB104+AD111+AF111+AH111+AJ111+AL111+AN111+AP111</f>
        <v>1</v>
      </c>
      <c r="R111" s="261">
        <f>G111*Q111</f>
        <v>555.52</v>
      </c>
      <c r="S111" s="337">
        <f t="shared" si="147"/>
        <v>1</v>
      </c>
      <c r="T111" s="338"/>
      <c r="U111" s="257">
        <f>$G111*T111</f>
        <v>0</v>
      </c>
      <c r="V111" s="336"/>
      <c r="W111" s="257">
        <f t="shared" si="143"/>
        <v>0</v>
      </c>
      <c r="X111" s="336"/>
      <c r="Y111" s="257">
        <f t="shared" si="144"/>
        <v>0</v>
      </c>
      <c r="Z111" s="336"/>
      <c r="AA111" s="257">
        <f t="shared" si="145"/>
        <v>0</v>
      </c>
      <c r="AB111" s="336"/>
      <c r="AC111" s="257">
        <f>$G111*AB104</f>
        <v>0</v>
      </c>
      <c r="AD111" s="281"/>
      <c r="AE111" s="257">
        <f>$G111*AD111</f>
        <v>0</v>
      </c>
      <c r="AF111" s="336"/>
      <c r="AG111" s="257">
        <f>$G111*AF111</f>
        <v>0</v>
      </c>
      <c r="AH111" s="336">
        <v>1</v>
      </c>
      <c r="AI111" s="257">
        <f>$G111*AH111</f>
        <v>555.52</v>
      </c>
      <c r="AJ111" s="336"/>
      <c r="AK111" s="257">
        <f>$G111*AJ111</f>
        <v>0</v>
      </c>
      <c r="AL111" s="336"/>
      <c r="AM111" s="257">
        <f>$G111*AL111</f>
        <v>0</v>
      </c>
      <c r="AN111" s="336"/>
      <c r="AO111" s="261">
        <f>$G111*AN111</f>
        <v>0</v>
      </c>
      <c r="AP111" s="426"/>
      <c r="AQ111" s="406">
        <f>$G111*AP111</f>
        <v>0</v>
      </c>
      <c r="AR111" s="426"/>
      <c r="AS111" s="406">
        <f>$G111*AR111</f>
        <v>0</v>
      </c>
      <c r="AT111" s="426"/>
      <c r="AU111" s="406">
        <f>$G111*AT111</f>
        <v>0</v>
      </c>
      <c r="AV111" s="426"/>
      <c r="AW111" s="406">
        <f>$G111*AV111</f>
        <v>0</v>
      </c>
      <c r="AX111" s="426"/>
      <c r="AY111" s="406">
        <f>$G111*AX111</f>
        <v>0</v>
      </c>
      <c r="AZ111" s="426"/>
      <c r="BA111" s="406">
        <f>$G111*AZ111</f>
        <v>0</v>
      </c>
      <c r="BB111" s="426"/>
      <c r="BC111" s="406">
        <f>$G111*BB111</f>
        <v>0</v>
      </c>
      <c r="BD111" s="426"/>
      <c r="BE111" s="406">
        <f>$G111*BD111</f>
        <v>0</v>
      </c>
      <c r="BF111" s="426"/>
      <c r="BG111" s="406">
        <f>$G111*BF111</f>
        <v>0</v>
      </c>
      <c r="BH111" s="426"/>
      <c r="BI111" s="406">
        <f>$G111*BH111</f>
        <v>0</v>
      </c>
      <c r="BJ111" s="426"/>
      <c r="BK111" s="406">
        <f>$G111*BJ111</f>
        <v>0</v>
      </c>
      <c r="BL111" s="390"/>
      <c r="BM111" s="406">
        <f>$G111*BL111</f>
        <v>0</v>
      </c>
      <c r="BN111" s="426"/>
      <c r="BO111" s="406">
        <f>$G111*BN111</f>
        <v>0</v>
      </c>
      <c r="BP111" s="426"/>
      <c r="BQ111" s="406">
        <f>$G111*BP111</f>
        <v>0</v>
      </c>
      <c r="BR111" s="390"/>
      <c r="BS111" s="391">
        <f>$G111*BR111</f>
        <v>0</v>
      </c>
      <c r="BT111" s="380">
        <f t="shared" si="148"/>
        <v>0</v>
      </c>
      <c r="BU111" s="336">
        <f>Q111+BR111</f>
        <v>1</v>
      </c>
      <c r="BV111" s="257">
        <f>$G111*BU111</f>
        <v>555.52</v>
      </c>
      <c r="BW111" s="337">
        <f t="shared" si="149"/>
        <v>1</v>
      </c>
      <c r="BX111" s="336">
        <f>F111-BU111</f>
        <v>0</v>
      </c>
      <c r="BY111" s="257">
        <f t="shared" si="146"/>
        <v>0</v>
      </c>
    </row>
    <row r="112" spans="2:80" s="354" customFormat="1" ht="15" customHeight="1" outlineLevel="2" x14ac:dyDescent="0.25">
      <c r="B112" s="1133" t="s">
        <v>256</v>
      </c>
      <c r="C112" s="1134"/>
      <c r="D112" s="345" t="s">
        <v>220</v>
      </c>
      <c r="E112" s="346"/>
      <c r="F112" s="347"/>
      <c r="G112" s="348"/>
      <c r="H112" s="349">
        <f>SUM(H113:H126)</f>
        <v>1788631.6199999996</v>
      </c>
      <c r="I112" s="346"/>
      <c r="J112" s="347"/>
      <c r="K112" s="348"/>
      <c r="L112" s="349">
        <f>SUM(L113:L126)</f>
        <v>0</v>
      </c>
      <c r="M112" s="346"/>
      <c r="N112" s="347"/>
      <c r="O112" s="348"/>
      <c r="P112" s="349">
        <f>SUM(P113:P126)</f>
        <v>1788631.6199999996</v>
      </c>
      <c r="Q112" s="350"/>
      <c r="R112" s="350">
        <f>SUM(R113:R126)</f>
        <v>708943.21900000004</v>
      </c>
      <c r="S112" s="351">
        <f t="shared" si="147"/>
        <v>0.39636066536719294</v>
      </c>
      <c r="T112" s="352"/>
      <c r="U112" s="350">
        <f>SUM(U113:U126)</f>
        <v>0</v>
      </c>
      <c r="V112" s="336"/>
      <c r="W112" s="257">
        <f t="shared" si="143"/>
        <v>0</v>
      </c>
      <c r="X112" s="336"/>
      <c r="Y112" s="257">
        <f t="shared" si="144"/>
        <v>0</v>
      </c>
      <c r="Z112" s="336"/>
      <c r="AA112" s="257">
        <f t="shared" si="145"/>
        <v>0</v>
      </c>
      <c r="AB112" s="336"/>
      <c r="AC112" s="350">
        <f>SUM(AC113:AC126)</f>
        <v>0</v>
      </c>
      <c r="AD112" s="352"/>
      <c r="AE112" s="350">
        <f>SUM(AE113:AE126)</f>
        <v>0</v>
      </c>
      <c r="AF112" s="353"/>
      <c r="AG112" s="350">
        <f>SUM(AG113:AG126)</f>
        <v>0</v>
      </c>
      <c r="AH112" s="353"/>
      <c r="AI112" s="350">
        <f>SUM(AI113:AI126)</f>
        <v>0</v>
      </c>
      <c r="AJ112" s="353"/>
      <c r="AK112" s="350">
        <f>SUM(AK113:AK126)</f>
        <v>0</v>
      </c>
      <c r="AL112" s="353"/>
      <c r="AM112" s="350">
        <f>SUM(AM113:AM126)</f>
        <v>0</v>
      </c>
      <c r="AN112" s="353"/>
      <c r="AO112" s="350">
        <f>SUM(AO113:AO126)</f>
        <v>0</v>
      </c>
      <c r="AP112" s="425"/>
      <c r="AQ112" s="350">
        <f>SUM(AQ113:AQ126)</f>
        <v>0</v>
      </c>
      <c r="AR112" s="425"/>
      <c r="AS112" s="350">
        <f>SUM(AS113:AS126)</f>
        <v>0</v>
      </c>
      <c r="AT112" s="425"/>
      <c r="AU112" s="350">
        <f>SUM(AU113:AU126)</f>
        <v>0</v>
      </c>
      <c r="AV112" s="425"/>
      <c r="AW112" s="350">
        <f>SUM(AW113:AW126)</f>
        <v>0</v>
      </c>
      <c r="AX112" s="425"/>
      <c r="AY112" s="350">
        <f>SUM(AY113:AY126)</f>
        <v>108096.7475</v>
      </c>
      <c r="AZ112" s="425"/>
      <c r="BA112" s="350">
        <f>SUM(BA113:BA126)</f>
        <v>216193.495</v>
      </c>
      <c r="BB112" s="425"/>
      <c r="BC112" s="350">
        <f>SUM(BC113:BC126)</f>
        <v>0</v>
      </c>
      <c r="BD112" s="425"/>
      <c r="BE112" s="350">
        <f>SUM(BE113:BE126)</f>
        <v>125986.61549999999</v>
      </c>
      <c r="BF112" s="425"/>
      <c r="BG112" s="350">
        <f>SUM(BG113:BG126)</f>
        <v>134884.2585</v>
      </c>
      <c r="BH112" s="425"/>
      <c r="BI112" s="350">
        <f>SUM(BI113:BI126)</f>
        <v>123782.10249999999</v>
      </c>
      <c r="BJ112" s="425"/>
      <c r="BK112" s="350">
        <f>SUM(BK113:BK126)</f>
        <v>0</v>
      </c>
      <c r="BL112" s="388"/>
      <c r="BM112" s="350">
        <f>SUM(BM113:BM126)</f>
        <v>0</v>
      </c>
      <c r="BN112" s="425"/>
      <c r="BO112" s="350">
        <f>SUM(BO113:BO126)</f>
        <v>0</v>
      </c>
      <c r="BP112" s="425"/>
      <c r="BQ112" s="350">
        <f>SUM(BQ113:BQ126)</f>
        <v>0</v>
      </c>
      <c r="BR112" s="388"/>
      <c r="BS112" s="389">
        <f>SUM(BS113:BS126)</f>
        <v>117267.255</v>
      </c>
      <c r="BT112" s="379">
        <f t="shared" si="148"/>
        <v>6.5562552785464023E-2</v>
      </c>
      <c r="BU112" s="353"/>
      <c r="BV112" s="350">
        <f>SUM(BV113:BV126)</f>
        <v>826210.47400000005</v>
      </c>
      <c r="BW112" s="351">
        <f t="shared" si="149"/>
        <v>0.46192321815265697</v>
      </c>
      <c r="BX112" s="353"/>
      <c r="BY112" s="350">
        <f>SUM(BY113:BY126)</f>
        <v>962421.14599999983</v>
      </c>
      <c r="CB112" s="355"/>
    </row>
    <row r="113" spans="2:77" s="339" customFormat="1" ht="120" outlineLevel="3" x14ac:dyDescent="0.2">
      <c r="B113" s="330"/>
      <c r="C113" s="331"/>
      <c r="D113" s="332" t="s">
        <v>198</v>
      </c>
      <c r="E113" s="333" t="s">
        <v>79</v>
      </c>
      <c r="F113" s="334">
        <v>1</v>
      </c>
      <c r="G113" s="335">
        <v>113786.05</v>
      </c>
      <c r="H113" s="257">
        <f>F113*G113</f>
        <v>113786.05</v>
      </c>
      <c r="I113" s="333"/>
      <c r="J113" s="334"/>
      <c r="K113" s="335"/>
      <c r="L113" s="257"/>
      <c r="M113" s="333" t="s">
        <v>79</v>
      </c>
      <c r="N113" s="334">
        <v>1</v>
      </c>
      <c r="O113" s="335">
        <v>113786.05</v>
      </c>
      <c r="P113" s="257">
        <f>N113*O113</f>
        <v>113786.05</v>
      </c>
      <c r="Q113" s="336">
        <f t="shared" ref="Q113:Q126" si="150">+T113+V106+X106+Z106+AB106+AD113+AF113+AH113+AJ113+AL113+AN113+AP113+AR113+AT113+AV113+AX113+AZ113+BB113+BD113+BF113+BH113+BJ113+BL113+BN113+BP113</f>
        <v>0.95</v>
      </c>
      <c r="R113" s="261">
        <f>$G113*Q113</f>
        <v>108096.7475</v>
      </c>
      <c r="S113" s="337">
        <f t="shared" si="147"/>
        <v>0.95</v>
      </c>
      <c r="T113" s="338"/>
      <c r="U113" s="257">
        <f>$G113*T113</f>
        <v>0</v>
      </c>
      <c r="V113" s="336"/>
      <c r="W113" s="257">
        <f t="shared" si="143"/>
        <v>0</v>
      </c>
      <c r="X113" s="336"/>
      <c r="Y113" s="257">
        <f t="shared" si="144"/>
        <v>0</v>
      </c>
      <c r="Z113" s="336"/>
      <c r="AA113" s="257">
        <f t="shared" si="145"/>
        <v>0</v>
      </c>
      <c r="AB113" s="336"/>
      <c r="AC113" s="257">
        <f t="shared" ref="AC113:AC126" si="151">$G113*AB106</f>
        <v>0</v>
      </c>
      <c r="AD113" s="281"/>
      <c r="AE113" s="257">
        <f>$G113*AD113</f>
        <v>0</v>
      </c>
      <c r="AF113" s="336"/>
      <c r="AG113" s="257">
        <f>$G113*AF113</f>
        <v>0</v>
      </c>
      <c r="AH113" s="336"/>
      <c r="AI113" s="257">
        <f>$G113*AH113</f>
        <v>0</v>
      </c>
      <c r="AJ113" s="336"/>
      <c r="AK113" s="257">
        <f>$G113*AJ113</f>
        <v>0</v>
      </c>
      <c r="AL113" s="336"/>
      <c r="AM113" s="257">
        <f>$G113*AL113</f>
        <v>0</v>
      </c>
      <c r="AN113" s="336"/>
      <c r="AO113" s="261">
        <f t="shared" ref="AO113:AO126" si="152">$G113*AN113</f>
        <v>0</v>
      </c>
      <c r="AP113" s="426"/>
      <c r="AQ113" s="406">
        <f t="shared" ref="AQ113:AQ126" si="153">$G113*AP113</f>
        <v>0</v>
      </c>
      <c r="AR113" s="426"/>
      <c r="AS113" s="406">
        <f t="shared" ref="AS113:AS126" si="154">$G113*AR113</f>
        <v>0</v>
      </c>
      <c r="AT113" s="426"/>
      <c r="AU113" s="406">
        <f t="shared" ref="AU113:AU126" si="155">$G113*AT113</f>
        <v>0</v>
      </c>
      <c r="AV113" s="426"/>
      <c r="AW113" s="406">
        <f t="shared" ref="AW113:AW126" si="156">$G113*AV113</f>
        <v>0</v>
      </c>
      <c r="AX113" s="426">
        <v>0.95</v>
      </c>
      <c r="AY113" s="406">
        <f t="shared" ref="AY113:AY126" si="157">$G113*AX113</f>
        <v>108096.7475</v>
      </c>
      <c r="AZ113" s="426"/>
      <c r="BA113" s="406">
        <f t="shared" ref="BA113:BA126" si="158">$G113*AZ113</f>
        <v>0</v>
      </c>
      <c r="BB113" s="426"/>
      <c r="BC113" s="406">
        <f t="shared" ref="BC113:BC126" si="159">$G113*BB113</f>
        <v>0</v>
      </c>
      <c r="BD113" s="426"/>
      <c r="BE113" s="406">
        <f t="shared" ref="BE113:BE126" si="160">$G113*BD113</f>
        <v>0</v>
      </c>
      <c r="BF113" s="426"/>
      <c r="BG113" s="406">
        <f t="shared" ref="BG113:BG126" si="161">$G113*BF113</f>
        <v>0</v>
      </c>
      <c r="BH113" s="426"/>
      <c r="BI113" s="406">
        <f t="shared" ref="BI113:BI126" si="162">$G113*BH113</f>
        <v>0</v>
      </c>
      <c r="BJ113" s="426"/>
      <c r="BK113" s="406">
        <f t="shared" ref="BK113:BK126" si="163">$G113*BJ113</f>
        <v>0</v>
      </c>
      <c r="BL113" s="390"/>
      <c r="BM113" s="406">
        <f t="shared" ref="BM113:BM126" si="164">$G113*BL113</f>
        <v>0</v>
      </c>
      <c r="BN113" s="426"/>
      <c r="BO113" s="406">
        <f t="shared" ref="BO113:BO126" si="165">$G113*BN113</f>
        <v>0</v>
      </c>
      <c r="BP113" s="426"/>
      <c r="BQ113" s="406">
        <f t="shared" ref="BQ113:BQ126" si="166">$G113*BP113</f>
        <v>0</v>
      </c>
      <c r="BR113" s="390"/>
      <c r="BS113" s="391">
        <f t="shared" ref="BS113:BS126" si="167">$G113*BR113</f>
        <v>0</v>
      </c>
      <c r="BT113" s="380">
        <f t="shared" si="148"/>
        <v>0</v>
      </c>
      <c r="BU113" s="336">
        <f t="shared" ref="BU113:BU126" si="168">Q113+BR113</f>
        <v>0.95</v>
      </c>
      <c r="BV113" s="257">
        <f t="shared" ref="BV113:BV126" si="169">$G113*BU113</f>
        <v>108096.7475</v>
      </c>
      <c r="BW113" s="337">
        <f t="shared" si="149"/>
        <v>0.95</v>
      </c>
      <c r="BX113" s="336">
        <f t="shared" ref="BX113:BX126" si="170">F113-BU113</f>
        <v>5.0000000000000044E-2</v>
      </c>
      <c r="BY113" s="257">
        <f t="shared" ref="BY113:BY126" si="171">$G113*BX113</f>
        <v>5689.3025000000052</v>
      </c>
    </row>
    <row r="114" spans="2:77" s="339" customFormat="1" ht="81" customHeight="1" outlineLevel="3" x14ac:dyDescent="0.2">
      <c r="B114" s="330"/>
      <c r="C114" s="331"/>
      <c r="D114" s="332" t="s">
        <v>199</v>
      </c>
      <c r="E114" s="333" t="s">
        <v>79</v>
      </c>
      <c r="F114" s="334">
        <v>1</v>
      </c>
      <c r="G114" s="335">
        <v>113786.05</v>
      </c>
      <c r="H114" s="257">
        <f>F114*G114</f>
        <v>113786.05</v>
      </c>
      <c r="I114" s="333"/>
      <c r="J114" s="334"/>
      <c r="K114" s="335"/>
      <c r="L114" s="257"/>
      <c r="M114" s="333" t="s">
        <v>79</v>
      </c>
      <c r="N114" s="334">
        <v>1</v>
      </c>
      <c r="O114" s="335">
        <v>113786.05</v>
      </c>
      <c r="P114" s="257">
        <f t="shared" ref="P114:P126" si="172">N114*O114</f>
        <v>113786.05</v>
      </c>
      <c r="Q114" s="336">
        <f t="shared" si="150"/>
        <v>0.95</v>
      </c>
      <c r="R114" s="261">
        <f t="shared" ref="R114:R126" si="173">$G114*Q114</f>
        <v>108096.7475</v>
      </c>
      <c r="S114" s="337">
        <f t="shared" si="147"/>
        <v>0.95</v>
      </c>
      <c r="T114" s="338"/>
      <c r="U114" s="257">
        <f t="shared" ref="U114:U126" si="174">$G114*T114</f>
        <v>0</v>
      </c>
      <c r="V114" s="336"/>
      <c r="W114" s="257">
        <f t="shared" si="143"/>
        <v>0</v>
      </c>
      <c r="X114" s="336"/>
      <c r="Y114" s="257">
        <f t="shared" si="144"/>
        <v>0</v>
      </c>
      <c r="Z114" s="336"/>
      <c r="AA114" s="257">
        <f t="shared" si="145"/>
        <v>0</v>
      </c>
      <c r="AB114" s="336"/>
      <c r="AC114" s="257">
        <f t="shared" si="151"/>
        <v>0</v>
      </c>
      <c r="AD114" s="281"/>
      <c r="AE114" s="257">
        <f t="shared" ref="AE114:AE126" si="175">$G114*AD114</f>
        <v>0</v>
      </c>
      <c r="AF114" s="336"/>
      <c r="AG114" s="257">
        <f t="shared" ref="AG114:AG126" si="176">$G114*AF114</f>
        <v>0</v>
      </c>
      <c r="AH114" s="336"/>
      <c r="AI114" s="257">
        <f t="shared" ref="AI114:AI126" si="177">$G114*AH114</f>
        <v>0</v>
      </c>
      <c r="AJ114" s="336"/>
      <c r="AK114" s="257">
        <f t="shared" ref="AK114:AK126" si="178">$G114*AJ114</f>
        <v>0</v>
      </c>
      <c r="AL114" s="336"/>
      <c r="AM114" s="257">
        <f t="shared" ref="AM114:AM126" si="179">$G114*AL114</f>
        <v>0</v>
      </c>
      <c r="AN114" s="336"/>
      <c r="AO114" s="261">
        <f t="shared" si="152"/>
        <v>0</v>
      </c>
      <c r="AP114" s="426"/>
      <c r="AQ114" s="406">
        <f t="shared" si="153"/>
        <v>0</v>
      </c>
      <c r="AR114" s="426"/>
      <c r="AS114" s="406">
        <f t="shared" si="154"/>
        <v>0</v>
      </c>
      <c r="AT114" s="426"/>
      <c r="AU114" s="406">
        <f t="shared" si="155"/>
        <v>0</v>
      </c>
      <c r="AV114" s="426"/>
      <c r="AW114" s="406">
        <f t="shared" si="156"/>
        <v>0</v>
      </c>
      <c r="AX114" s="426"/>
      <c r="AY114" s="406">
        <f t="shared" si="157"/>
        <v>0</v>
      </c>
      <c r="AZ114" s="426">
        <v>0.95</v>
      </c>
      <c r="BA114" s="406">
        <f t="shared" si="158"/>
        <v>108096.7475</v>
      </c>
      <c r="BB114" s="426"/>
      <c r="BC114" s="406">
        <f t="shared" si="159"/>
        <v>0</v>
      </c>
      <c r="BD114" s="426"/>
      <c r="BE114" s="406">
        <f t="shared" si="160"/>
        <v>0</v>
      </c>
      <c r="BF114" s="426"/>
      <c r="BG114" s="406">
        <f t="shared" si="161"/>
        <v>0</v>
      </c>
      <c r="BH114" s="426"/>
      <c r="BI114" s="406">
        <f t="shared" si="162"/>
        <v>0</v>
      </c>
      <c r="BJ114" s="426"/>
      <c r="BK114" s="406">
        <f t="shared" si="163"/>
        <v>0</v>
      </c>
      <c r="BL114" s="390"/>
      <c r="BM114" s="406">
        <f t="shared" si="164"/>
        <v>0</v>
      </c>
      <c r="BN114" s="426"/>
      <c r="BO114" s="406">
        <f t="shared" si="165"/>
        <v>0</v>
      </c>
      <c r="BP114" s="426"/>
      <c r="BQ114" s="406">
        <f t="shared" si="166"/>
        <v>0</v>
      </c>
      <c r="BR114" s="390"/>
      <c r="BS114" s="391">
        <f t="shared" si="167"/>
        <v>0</v>
      </c>
      <c r="BT114" s="380">
        <f t="shared" si="148"/>
        <v>0</v>
      </c>
      <c r="BU114" s="336">
        <f t="shared" si="168"/>
        <v>0.95</v>
      </c>
      <c r="BV114" s="257">
        <f t="shared" si="169"/>
        <v>108096.7475</v>
      </c>
      <c r="BW114" s="337">
        <f t="shared" si="149"/>
        <v>0.95</v>
      </c>
      <c r="BX114" s="336">
        <f t="shared" si="170"/>
        <v>5.0000000000000044E-2</v>
      </c>
      <c r="BY114" s="257">
        <f t="shared" si="171"/>
        <v>5689.3025000000052</v>
      </c>
    </row>
    <row r="115" spans="2:77" s="339" customFormat="1" ht="120" outlineLevel="3" x14ac:dyDescent="0.2">
      <c r="B115" s="330"/>
      <c r="C115" s="331"/>
      <c r="D115" s="332" t="s">
        <v>200</v>
      </c>
      <c r="E115" s="333" t="s">
        <v>79</v>
      </c>
      <c r="F115" s="334">
        <v>1</v>
      </c>
      <c r="G115" s="335">
        <v>113786.05</v>
      </c>
      <c r="H115" s="257">
        <f>F115*G115</f>
        <v>113786.05</v>
      </c>
      <c r="I115" s="333"/>
      <c r="J115" s="334"/>
      <c r="K115" s="335"/>
      <c r="L115" s="257"/>
      <c r="M115" s="333" t="s">
        <v>79</v>
      </c>
      <c r="N115" s="334">
        <v>1</v>
      </c>
      <c r="O115" s="335">
        <v>113786.05</v>
      </c>
      <c r="P115" s="257">
        <f t="shared" si="172"/>
        <v>113786.05</v>
      </c>
      <c r="Q115" s="336">
        <f t="shared" si="150"/>
        <v>0.95</v>
      </c>
      <c r="R115" s="261">
        <f t="shared" si="173"/>
        <v>108096.7475</v>
      </c>
      <c r="S115" s="337">
        <f t="shared" si="147"/>
        <v>0.95</v>
      </c>
      <c r="T115" s="338"/>
      <c r="U115" s="257">
        <f t="shared" si="174"/>
        <v>0</v>
      </c>
      <c r="V115" s="336"/>
      <c r="W115" s="257">
        <f t="shared" si="143"/>
        <v>0</v>
      </c>
      <c r="X115" s="336"/>
      <c r="Y115" s="257">
        <f t="shared" si="144"/>
        <v>0</v>
      </c>
      <c r="Z115" s="336"/>
      <c r="AA115" s="257">
        <f t="shared" si="145"/>
        <v>0</v>
      </c>
      <c r="AB115" s="336"/>
      <c r="AC115" s="257">
        <f t="shared" si="151"/>
        <v>0</v>
      </c>
      <c r="AD115" s="281"/>
      <c r="AE115" s="257">
        <f t="shared" si="175"/>
        <v>0</v>
      </c>
      <c r="AF115" s="336"/>
      <c r="AG115" s="257">
        <f t="shared" si="176"/>
        <v>0</v>
      </c>
      <c r="AH115" s="336"/>
      <c r="AI115" s="257">
        <f t="shared" si="177"/>
        <v>0</v>
      </c>
      <c r="AJ115" s="336"/>
      <c r="AK115" s="257">
        <f t="shared" si="178"/>
        <v>0</v>
      </c>
      <c r="AL115" s="336"/>
      <c r="AM115" s="257">
        <f t="shared" si="179"/>
        <v>0</v>
      </c>
      <c r="AN115" s="336"/>
      <c r="AO115" s="261">
        <f t="shared" si="152"/>
        <v>0</v>
      </c>
      <c r="AP115" s="426"/>
      <c r="AQ115" s="406">
        <f t="shared" si="153"/>
        <v>0</v>
      </c>
      <c r="AR115" s="426"/>
      <c r="AS115" s="406">
        <f t="shared" si="154"/>
        <v>0</v>
      </c>
      <c r="AT115" s="426"/>
      <c r="AU115" s="406">
        <f t="shared" si="155"/>
        <v>0</v>
      </c>
      <c r="AV115" s="426"/>
      <c r="AW115" s="406">
        <f t="shared" si="156"/>
        <v>0</v>
      </c>
      <c r="AX115" s="426"/>
      <c r="AY115" s="406">
        <f t="shared" si="157"/>
        <v>0</v>
      </c>
      <c r="AZ115" s="426">
        <v>0.95</v>
      </c>
      <c r="BA115" s="406">
        <f t="shared" si="158"/>
        <v>108096.7475</v>
      </c>
      <c r="BB115" s="426"/>
      <c r="BC115" s="406">
        <f t="shared" si="159"/>
        <v>0</v>
      </c>
      <c r="BD115" s="426"/>
      <c r="BE115" s="406">
        <f t="shared" si="160"/>
        <v>0</v>
      </c>
      <c r="BF115" s="426"/>
      <c r="BG115" s="406">
        <f t="shared" si="161"/>
        <v>0</v>
      </c>
      <c r="BH115" s="426"/>
      <c r="BI115" s="406">
        <f t="shared" si="162"/>
        <v>0</v>
      </c>
      <c r="BJ115" s="426"/>
      <c r="BK115" s="406">
        <f t="shared" si="163"/>
        <v>0</v>
      </c>
      <c r="BL115" s="390"/>
      <c r="BM115" s="406">
        <f t="shared" si="164"/>
        <v>0</v>
      </c>
      <c r="BN115" s="426"/>
      <c r="BO115" s="406">
        <f t="shared" si="165"/>
        <v>0</v>
      </c>
      <c r="BP115" s="426"/>
      <c r="BQ115" s="406">
        <f t="shared" si="166"/>
        <v>0</v>
      </c>
      <c r="BR115" s="651"/>
      <c r="BS115" s="391">
        <f t="shared" si="167"/>
        <v>0</v>
      </c>
      <c r="BT115" s="380">
        <f t="shared" si="148"/>
        <v>0</v>
      </c>
      <c r="BU115" s="336">
        <f t="shared" si="168"/>
        <v>0.95</v>
      </c>
      <c r="BV115" s="257">
        <f t="shared" si="169"/>
        <v>108096.7475</v>
      </c>
      <c r="BW115" s="337">
        <f t="shared" si="149"/>
        <v>0.95</v>
      </c>
      <c r="BX115" s="336">
        <f t="shared" si="170"/>
        <v>5.0000000000000044E-2</v>
      </c>
      <c r="BY115" s="257">
        <f t="shared" si="171"/>
        <v>5689.3025000000052</v>
      </c>
    </row>
    <row r="116" spans="2:77" s="339" customFormat="1" ht="120" outlineLevel="3" x14ac:dyDescent="0.2">
      <c r="B116" s="330"/>
      <c r="C116" s="331"/>
      <c r="D116" s="332" t="s">
        <v>201</v>
      </c>
      <c r="E116" s="333" t="s">
        <v>79</v>
      </c>
      <c r="F116" s="334">
        <v>1</v>
      </c>
      <c r="G116" s="335">
        <v>132617.49</v>
      </c>
      <c r="H116" s="257">
        <f>F116*G116</f>
        <v>132617.49</v>
      </c>
      <c r="I116" s="333"/>
      <c r="J116" s="334"/>
      <c r="K116" s="335"/>
      <c r="L116" s="257"/>
      <c r="M116" s="333" t="s">
        <v>79</v>
      </c>
      <c r="N116" s="334">
        <v>1</v>
      </c>
      <c r="O116" s="335">
        <v>132617.49</v>
      </c>
      <c r="P116" s="257">
        <f t="shared" si="172"/>
        <v>132617.49</v>
      </c>
      <c r="Q116" s="336">
        <f t="shared" si="150"/>
        <v>0.95</v>
      </c>
      <c r="R116" s="261">
        <f t="shared" si="173"/>
        <v>125986.61549999999</v>
      </c>
      <c r="S116" s="337">
        <f t="shared" si="147"/>
        <v>0.95</v>
      </c>
      <c r="T116" s="338"/>
      <c r="U116" s="257">
        <f t="shared" si="174"/>
        <v>0</v>
      </c>
      <c r="V116" s="336"/>
      <c r="W116" s="257">
        <f t="shared" si="143"/>
        <v>0</v>
      </c>
      <c r="X116" s="336"/>
      <c r="Y116" s="257">
        <f t="shared" si="144"/>
        <v>0</v>
      </c>
      <c r="Z116" s="336"/>
      <c r="AA116" s="257">
        <f t="shared" si="145"/>
        <v>0</v>
      </c>
      <c r="AB116" s="336"/>
      <c r="AC116" s="257">
        <f t="shared" si="151"/>
        <v>0</v>
      </c>
      <c r="AD116" s="281"/>
      <c r="AE116" s="257">
        <f t="shared" si="175"/>
        <v>0</v>
      </c>
      <c r="AF116" s="336"/>
      <c r="AG116" s="257">
        <f t="shared" si="176"/>
        <v>0</v>
      </c>
      <c r="AH116" s="336"/>
      <c r="AI116" s="257">
        <f t="shared" si="177"/>
        <v>0</v>
      </c>
      <c r="AJ116" s="336"/>
      <c r="AK116" s="257">
        <f t="shared" si="178"/>
        <v>0</v>
      </c>
      <c r="AL116" s="336"/>
      <c r="AM116" s="257">
        <f t="shared" si="179"/>
        <v>0</v>
      </c>
      <c r="AN116" s="336"/>
      <c r="AO116" s="261">
        <f t="shared" si="152"/>
        <v>0</v>
      </c>
      <c r="AP116" s="426"/>
      <c r="AQ116" s="406">
        <f t="shared" si="153"/>
        <v>0</v>
      </c>
      <c r="AR116" s="426"/>
      <c r="AS116" s="406">
        <f t="shared" si="154"/>
        <v>0</v>
      </c>
      <c r="AT116" s="426"/>
      <c r="AU116" s="406">
        <f t="shared" si="155"/>
        <v>0</v>
      </c>
      <c r="AV116" s="426"/>
      <c r="AW116" s="406">
        <f t="shared" si="156"/>
        <v>0</v>
      </c>
      <c r="AX116" s="426"/>
      <c r="AY116" s="406">
        <f t="shared" si="157"/>
        <v>0</v>
      </c>
      <c r="AZ116" s="426"/>
      <c r="BA116" s="406">
        <f t="shared" si="158"/>
        <v>0</v>
      </c>
      <c r="BB116" s="426"/>
      <c r="BC116" s="406">
        <f t="shared" si="159"/>
        <v>0</v>
      </c>
      <c r="BD116" s="426">
        <v>0.95</v>
      </c>
      <c r="BE116" s="406">
        <f t="shared" si="160"/>
        <v>125986.61549999999</v>
      </c>
      <c r="BF116" s="426"/>
      <c r="BG116" s="406">
        <f t="shared" si="161"/>
        <v>0</v>
      </c>
      <c r="BH116" s="426"/>
      <c r="BI116" s="406">
        <f t="shared" si="162"/>
        <v>0</v>
      </c>
      <c r="BJ116" s="426"/>
      <c r="BK116" s="406">
        <f t="shared" si="163"/>
        <v>0</v>
      </c>
      <c r="BL116" s="390"/>
      <c r="BM116" s="406">
        <f t="shared" si="164"/>
        <v>0</v>
      </c>
      <c r="BN116" s="426"/>
      <c r="BO116" s="406">
        <f t="shared" si="165"/>
        <v>0</v>
      </c>
      <c r="BP116" s="426"/>
      <c r="BQ116" s="406">
        <f t="shared" si="166"/>
        <v>0</v>
      </c>
      <c r="BR116" s="651"/>
      <c r="BS116" s="391">
        <f t="shared" si="167"/>
        <v>0</v>
      </c>
      <c r="BT116" s="380">
        <f t="shared" si="148"/>
        <v>0</v>
      </c>
      <c r="BU116" s="336">
        <f t="shared" si="168"/>
        <v>0.95</v>
      </c>
      <c r="BV116" s="257">
        <f t="shared" si="169"/>
        <v>125986.61549999999</v>
      </c>
      <c r="BW116" s="337">
        <f t="shared" si="149"/>
        <v>0.95</v>
      </c>
      <c r="BX116" s="336">
        <f t="shared" si="170"/>
        <v>5.0000000000000044E-2</v>
      </c>
      <c r="BY116" s="257">
        <f t="shared" si="171"/>
        <v>6630.8745000000054</v>
      </c>
    </row>
    <row r="117" spans="2:77" s="339" customFormat="1" ht="120" outlineLevel="3" x14ac:dyDescent="0.2">
      <c r="B117" s="330"/>
      <c r="C117" s="331"/>
      <c r="D117" s="332" t="s">
        <v>202</v>
      </c>
      <c r="E117" s="333" t="s">
        <v>79</v>
      </c>
      <c r="F117" s="334">
        <v>1</v>
      </c>
      <c r="G117" s="335">
        <v>141983.43</v>
      </c>
      <c r="H117" s="257">
        <f t="shared" ref="H117:H122" si="180">F117*G117</f>
        <v>141983.43</v>
      </c>
      <c r="I117" s="333"/>
      <c r="J117" s="334"/>
      <c r="K117" s="335"/>
      <c r="L117" s="257"/>
      <c r="M117" s="333" t="s">
        <v>79</v>
      </c>
      <c r="N117" s="334">
        <v>1</v>
      </c>
      <c r="O117" s="335">
        <v>141983.43</v>
      </c>
      <c r="P117" s="257">
        <f t="shared" si="172"/>
        <v>141983.43</v>
      </c>
      <c r="Q117" s="336">
        <f t="shared" si="150"/>
        <v>0.95</v>
      </c>
      <c r="R117" s="261">
        <f t="shared" si="173"/>
        <v>134884.2585</v>
      </c>
      <c r="S117" s="337">
        <f t="shared" si="147"/>
        <v>0.95000000000000007</v>
      </c>
      <c r="T117" s="338"/>
      <c r="U117" s="257">
        <f t="shared" si="174"/>
        <v>0</v>
      </c>
      <c r="V117" s="336"/>
      <c r="W117" s="257">
        <f t="shared" si="143"/>
        <v>0</v>
      </c>
      <c r="X117" s="336"/>
      <c r="Y117" s="257">
        <f t="shared" si="144"/>
        <v>0</v>
      </c>
      <c r="Z117" s="336"/>
      <c r="AA117" s="257">
        <f t="shared" si="145"/>
        <v>0</v>
      </c>
      <c r="AB117" s="336"/>
      <c r="AC117" s="257">
        <f t="shared" si="151"/>
        <v>0</v>
      </c>
      <c r="AD117" s="281"/>
      <c r="AE117" s="257">
        <f t="shared" si="175"/>
        <v>0</v>
      </c>
      <c r="AF117" s="336"/>
      <c r="AG117" s="257">
        <f t="shared" si="176"/>
        <v>0</v>
      </c>
      <c r="AH117" s="336"/>
      <c r="AI117" s="257">
        <f t="shared" si="177"/>
        <v>0</v>
      </c>
      <c r="AJ117" s="336"/>
      <c r="AK117" s="257">
        <f t="shared" si="178"/>
        <v>0</v>
      </c>
      <c r="AL117" s="336"/>
      <c r="AM117" s="257">
        <f t="shared" si="179"/>
        <v>0</v>
      </c>
      <c r="AN117" s="336"/>
      <c r="AO117" s="261">
        <f t="shared" si="152"/>
        <v>0</v>
      </c>
      <c r="AP117" s="426"/>
      <c r="AQ117" s="406">
        <f t="shared" si="153"/>
        <v>0</v>
      </c>
      <c r="AR117" s="426"/>
      <c r="AS117" s="406">
        <f t="shared" si="154"/>
        <v>0</v>
      </c>
      <c r="AT117" s="426"/>
      <c r="AU117" s="406">
        <f t="shared" si="155"/>
        <v>0</v>
      </c>
      <c r="AV117" s="426"/>
      <c r="AW117" s="406">
        <f t="shared" si="156"/>
        <v>0</v>
      </c>
      <c r="AX117" s="426"/>
      <c r="AY117" s="406">
        <f t="shared" si="157"/>
        <v>0</v>
      </c>
      <c r="AZ117" s="426"/>
      <c r="BA117" s="406">
        <f t="shared" si="158"/>
        <v>0</v>
      </c>
      <c r="BB117" s="426"/>
      <c r="BC117" s="406">
        <f t="shared" si="159"/>
        <v>0</v>
      </c>
      <c r="BD117" s="426"/>
      <c r="BE117" s="406">
        <f t="shared" si="160"/>
        <v>0</v>
      </c>
      <c r="BF117" s="426">
        <v>0.95</v>
      </c>
      <c r="BG117" s="406">
        <f t="shared" si="161"/>
        <v>134884.2585</v>
      </c>
      <c r="BH117" s="426"/>
      <c r="BI117" s="406">
        <f t="shared" si="162"/>
        <v>0</v>
      </c>
      <c r="BJ117" s="426"/>
      <c r="BK117" s="406">
        <f t="shared" si="163"/>
        <v>0</v>
      </c>
      <c r="BL117" s="390"/>
      <c r="BM117" s="406">
        <f t="shared" si="164"/>
        <v>0</v>
      </c>
      <c r="BN117" s="426"/>
      <c r="BO117" s="406">
        <f t="shared" si="165"/>
        <v>0</v>
      </c>
      <c r="BP117" s="426"/>
      <c r="BQ117" s="406">
        <f t="shared" si="166"/>
        <v>0</v>
      </c>
      <c r="BR117" s="390"/>
      <c r="BS117" s="391">
        <f t="shared" si="167"/>
        <v>0</v>
      </c>
      <c r="BT117" s="380">
        <f t="shared" si="148"/>
        <v>0</v>
      </c>
      <c r="BU117" s="336">
        <f t="shared" si="168"/>
        <v>0.95</v>
      </c>
      <c r="BV117" s="257">
        <f t="shared" si="169"/>
        <v>134884.2585</v>
      </c>
      <c r="BW117" s="337">
        <f t="shared" si="149"/>
        <v>0.95000000000000007</v>
      </c>
      <c r="BX117" s="336">
        <f t="shared" si="170"/>
        <v>5.0000000000000044E-2</v>
      </c>
      <c r="BY117" s="257">
        <f t="shared" si="171"/>
        <v>7099.1715000000058</v>
      </c>
    </row>
    <row r="118" spans="2:77" s="339" customFormat="1" ht="120" outlineLevel="3" x14ac:dyDescent="0.2">
      <c r="B118" s="330"/>
      <c r="C118" s="331"/>
      <c r="D118" s="332" t="s">
        <v>203</v>
      </c>
      <c r="E118" s="333" t="s">
        <v>79</v>
      </c>
      <c r="F118" s="334">
        <v>1</v>
      </c>
      <c r="G118" s="335">
        <v>130296.95</v>
      </c>
      <c r="H118" s="257">
        <f t="shared" si="180"/>
        <v>130296.95</v>
      </c>
      <c r="I118" s="333"/>
      <c r="J118" s="334"/>
      <c r="K118" s="335"/>
      <c r="L118" s="257"/>
      <c r="M118" s="333" t="s">
        <v>79</v>
      </c>
      <c r="N118" s="334">
        <v>1</v>
      </c>
      <c r="O118" s="335">
        <v>130296.95</v>
      </c>
      <c r="P118" s="257">
        <f t="shared" si="172"/>
        <v>130296.95</v>
      </c>
      <c r="Q118" s="336">
        <f t="shared" si="150"/>
        <v>0.95</v>
      </c>
      <c r="R118" s="261">
        <f t="shared" si="173"/>
        <v>123782.10249999999</v>
      </c>
      <c r="S118" s="337">
        <f t="shared" si="147"/>
        <v>0.95</v>
      </c>
      <c r="T118" s="338"/>
      <c r="U118" s="257">
        <f t="shared" si="174"/>
        <v>0</v>
      </c>
      <c r="V118" s="336"/>
      <c r="W118" s="257">
        <f t="shared" si="143"/>
        <v>0</v>
      </c>
      <c r="X118" s="336"/>
      <c r="Y118" s="257">
        <f t="shared" si="144"/>
        <v>0</v>
      </c>
      <c r="Z118" s="336"/>
      <c r="AA118" s="257">
        <f t="shared" si="145"/>
        <v>0</v>
      </c>
      <c r="AB118" s="336"/>
      <c r="AC118" s="257">
        <f t="shared" si="151"/>
        <v>0</v>
      </c>
      <c r="AD118" s="281"/>
      <c r="AE118" s="257">
        <f t="shared" si="175"/>
        <v>0</v>
      </c>
      <c r="AF118" s="336"/>
      <c r="AG118" s="257">
        <f t="shared" si="176"/>
        <v>0</v>
      </c>
      <c r="AH118" s="336"/>
      <c r="AI118" s="257">
        <f t="shared" si="177"/>
        <v>0</v>
      </c>
      <c r="AJ118" s="336"/>
      <c r="AK118" s="257">
        <f t="shared" si="178"/>
        <v>0</v>
      </c>
      <c r="AL118" s="336"/>
      <c r="AM118" s="257">
        <f t="shared" si="179"/>
        <v>0</v>
      </c>
      <c r="AN118" s="336"/>
      <c r="AO118" s="261">
        <f t="shared" si="152"/>
        <v>0</v>
      </c>
      <c r="AP118" s="426"/>
      <c r="AQ118" s="406">
        <f t="shared" si="153"/>
        <v>0</v>
      </c>
      <c r="AR118" s="426"/>
      <c r="AS118" s="406">
        <f t="shared" si="154"/>
        <v>0</v>
      </c>
      <c r="AT118" s="426"/>
      <c r="AU118" s="406">
        <f t="shared" si="155"/>
        <v>0</v>
      </c>
      <c r="AV118" s="426"/>
      <c r="AW118" s="406">
        <f t="shared" si="156"/>
        <v>0</v>
      </c>
      <c r="AX118" s="426"/>
      <c r="AY118" s="406">
        <f t="shared" si="157"/>
        <v>0</v>
      </c>
      <c r="AZ118" s="426"/>
      <c r="BA118" s="406">
        <f t="shared" si="158"/>
        <v>0</v>
      </c>
      <c r="BB118" s="426"/>
      <c r="BC118" s="406">
        <f t="shared" si="159"/>
        <v>0</v>
      </c>
      <c r="BD118" s="426"/>
      <c r="BE118" s="406">
        <f t="shared" si="160"/>
        <v>0</v>
      </c>
      <c r="BF118" s="426"/>
      <c r="BG118" s="406">
        <f t="shared" si="161"/>
        <v>0</v>
      </c>
      <c r="BH118" s="426">
        <v>0.95</v>
      </c>
      <c r="BI118" s="406">
        <f t="shared" si="162"/>
        <v>123782.10249999999</v>
      </c>
      <c r="BJ118" s="426"/>
      <c r="BK118" s="406">
        <f t="shared" si="163"/>
        <v>0</v>
      </c>
      <c r="BL118" s="390"/>
      <c r="BM118" s="406">
        <f t="shared" si="164"/>
        <v>0</v>
      </c>
      <c r="BN118" s="426"/>
      <c r="BO118" s="406">
        <f t="shared" si="165"/>
        <v>0</v>
      </c>
      <c r="BP118" s="426"/>
      <c r="BQ118" s="406">
        <f t="shared" si="166"/>
        <v>0</v>
      </c>
      <c r="BR118" s="390"/>
      <c r="BS118" s="391">
        <f t="shared" si="167"/>
        <v>0</v>
      </c>
      <c r="BT118" s="380">
        <f t="shared" si="148"/>
        <v>0</v>
      </c>
      <c r="BU118" s="336">
        <f t="shared" si="168"/>
        <v>0.95</v>
      </c>
      <c r="BV118" s="257">
        <f t="shared" si="169"/>
        <v>123782.10249999999</v>
      </c>
      <c r="BW118" s="337">
        <f t="shared" si="149"/>
        <v>0.95</v>
      </c>
      <c r="BX118" s="336">
        <f t="shared" si="170"/>
        <v>5.0000000000000044E-2</v>
      </c>
      <c r="BY118" s="257">
        <f t="shared" si="171"/>
        <v>6514.8475000000053</v>
      </c>
    </row>
    <row r="119" spans="2:77" s="339" customFormat="1" ht="120" outlineLevel="3" x14ac:dyDescent="0.2">
      <c r="B119" s="604"/>
      <c r="C119" s="605"/>
      <c r="D119" s="606" t="s">
        <v>204</v>
      </c>
      <c r="E119" s="591" t="s">
        <v>79</v>
      </c>
      <c r="F119" s="592">
        <v>1</v>
      </c>
      <c r="G119" s="607">
        <v>130296.95</v>
      </c>
      <c r="H119" s="608">
        <f t="shared" si="180"/>
        <v>130296.95</v>
      </c>
      <c r="I119" s="591"/>
      <c r="J119" s="592"/>
      <c r="K119" s="607"/>
      <c r="L119" s="608"/>
      <c r="M119" s="591" t="s">
        <v>79</v>
      </c>
      <c r="N119" s="592">
        <v>1</v>
      </c>
      <c r="O119" s="607">
        <v>130296.95</v>
      </c>
      <c r="P119" s="608">
        <f t="shared" si="172"/>
        <v>130296.95</v>
      </c>
      <c r="Q119" s="595">
        <f t="shared" si="150"/>
        <v>0</v>
      </c>
      <c r="R119" s="610">
        <f t="shared" si="173"/>
        <v>0</v>
      </c>
      <c r="S119" s="609">
        <f t="shared" si="147"/>
        <v>0</v>
      </c>
      <c r="T119" s="338"/>
      <c r="U119" s="257">
        <f t="shared" si="174"/>
        <v>0</v>
      </c>
      <c r="V119" s="415"/>
      <c r="W119" s="414">
        <f t="shared" si="143"/>
        <v>0</v>
      </c>
      <c r="X119" s="415"/>
      <c r="Y119" s="414">
        <f t="shared" si="144"/>
        <v>0</v>
      </c>
      <c r="Z119" s="415"/>
      <c r="AA119" s="414">
        <f t="shared" si="145"/>
        <v>0</v>
      </c>
      <c r="AB119" s="415"/>
      <c r="AC119" s="257">
        <f t="shared" si="151"/>
        <v>0</v>
      </c>
      <c r="AD119" s="281"/>
      <c r="AE119" s="257">
        <f t="shared" si="175"/>
        <v>0</v>
      </c>
      <c r="AF119" s="336"/>
      <c r="AG119" s="257">
        <f t="shared" si="176"/>
        <v>0</v>
      </c>
      <c r="AH119" s="336"/>
      <c r="AI119" s="257">
        <f t="shared" si="177"/>
        <v>0</v>
      </c>
      <c r="AJ119" s="336"/>
      <c r="AK119" s="257">
        <f t="shared" si="178"/>
        <v>0</v>
      </c>
      <c r="AL119" s="336"/>
      <c r="AM119" s="257">
        <f t="shared" si="179"/>
        <v>0</v>
      </c>
      <c r="AN119" s="336"/>
      <c r="AO119" s="261">
        <f t="shared" si="152"/>
        <v>0</v>
      </c>
      <c r="AP119" s="426"/>
      <c r="AQ119" s="406">
        <f t="shared" si="153"/>
        <v>0</v>
      </c>
      <c r="AR119" s="426"/>
      <c r="AS119" s="406">
        <f t="shared" si="154"/>
        <v>0</v>
      </c>
      <c r="AT119" s="426"/>
      <c r="AU119" s="406">
        <f t="shared" si="155"/>
        <v>0</v>
      </c>
      <c r="AV119" s="426"/>
      <c r="AW119" s="406">
        <f t="shared" si="156"/>
        <v>0</v>
      </c>
      <c r="AX119" s="426"/>
      <c r="AY119" s="406">
        <f t="shared" si="157"/>
        <v>0</v>
      </c>
      <c r="AZ119" s="426"/>
      <c r="BA119" s="406">
        <f t="shared" si="158"/>
        <v>0</v>
      </c>
      <c r="BB119" s="426"/>
      <c r="BC119" s="406">
        <f t="shared" si="159"/>
        <v>0</v>
      </c>
      <c r="BD119" s="426"/>
      <c r="BE119" s="406">
        <f t="shared" si="160"/>
        <v>0</v>
      </c>
      <c r="BF119" s="426"/>
      <c r="BG119" s="406">
        <f t="shared" si="161"/>
        <v>0</v>
      </c>
      <c r="BH119" s="426"/>
      <c r="BI119" s="406">
        <f t="shared" si="162"/>
        <v>0</v>
      </c>
      <c r="BJ119" s="426"/>
      <c r="BK119" s="406">
        <f t="shared" si="163"/>
        <v>0</v>
      </c>
      <c r="BL119" s="390"/>
      <c r="BM119" s="406">
        <f t="shared" si="164"/>
        <v>0</v>
      </c>
      <c r="BN119" s="426"/>
      <c r="BO119" s="406">
        <f t="shared" si="165"/>
        <v>0</v>
      </c>
      <c r="BP119" s="426"/>
      <c r="BQ119" s="406">
        <f t="shared" si="166"/>
        <v>0</v>
      </c>
      <c r="BR119" s="617">
        <v>0.9</v>
      </c>
      <c r="BS119" s="613">
        <f t="shared" si="167"/>
        <v>117267.255</v>
      </c>
      <c r="BT119" s="614">
        <f t="shared" si="148"/>
        <v>0.9</v>
      </c>
      <c r="BU119" s="595">
        <f t="shared" si="168"/>
        <v>0.9</v>
      </c>
      <c r="BV119" s="608">
        <f t="shared" si="169"/>
        <v>117267.255</v>
      </c>
      <c r="BW119" s="609">
        <f t="shared" si="149"/>
        <v>0.9</v>
      </c>
      <c r="BX119" s="595">
        <f t="shared" si="170"/>
        <v>9.9999999999999978E-2</v>
      </c>
      <c r="BY119" s="608">
        <f t="shared" si="171"/>
        <v>13029.694999999996</v>
      </c>
    </row>
    <row r="120" spans="2:77" s="339" customFormat="1" ht="120" outlineLevel="3" x14ac:dyDescent="0.2">
      <c r="B120" s="330"/>
      <c r="C120" s="331"/>
      <c r="D120" s="332" t="s">
        <v>205</v>
      </c>
      <c r="E120" s="333" t="s">
        <v>79</v>
      </c>
      <c r="F120" s="334">
        <v>1</v>
      </c>
      <c r="G120" s="335">
        <v>130296.95</v>
      </c>
      <c r="H120" s="257">
        <f t="shared" si="180"/>
        <v>130296.95</v>
      </c>
      <c r="I120" s="333"/>
      <c r="J120" s="334"/>
      <c r="K120" s="335"/>
      <c r="L120" s="257"/>
      <c r="M120" s="333" t="s">
        <v>79</v>
      </c>
      <c r="N120" s="334">
        <v>1</v>
      </c>
      <c r="O120" s="335">
        <v>130296.95</v>
      </c>
      <c r="P120" s="257">
        <f t="shared" si="172"/>
        <v>130296.95</v>
      </c>
      <c r="Q120" s="336">
        <f t="shared" si="150"/>
        <v>0</v>
      </c>
      <c r="R120" s="261">
        <f t="shared" si="173"/>
        <v>0</v>
      </c>
      <c r="S120" s="337">
        <f t="shared" si="147"/>
        <v>0</v>
      </c>
      <c r="T120" s="338"/>
      <c r="U120" s="257">
        <f t="shared" si="174"/>
        <v>0</v>
      </c>
      <c r="V120" s="268"/>
      <c r="W120" s="274"/>
      <c r="X120" s="268"/>
      <c r="Y120" s="270"/>
      <c r="Z120" s="268"/>
      <c r="AA120" s="270"/>
      <c r="AB120" s="268"/>
      <c r="AC120" s="257">
        <f t="shared" si="151"/>
        <v>0</v>
      </c>
      <c r="AD120" s="281"/>
      <c r="AE120" s="257">
        <f t="shared" si="175"/>
        <v>0</v>
      </c>
      <c r="AF120" s="336"/>
      <c r="AG120" s="257">
        <f t="shared" si="176"/>
        <v>0</v>
      </c>
      <c r="AH120" s="336"/>
      <c r="AI120" s="257">
        <f t="shared" si="177"/>
        <v>0</v>
      </c>
      <c r="AJ120" s="336"/>
      <c r="AK120" s="257">
        <f t="shared" si="178"/>
        <v>0</v>
      </c>
      <c r="AL120" s="336"/>
      <c r="AM120" s="257">
        <f t="shared" si="179"/>
        <v>0</v>
      </c>
      <c r="AN120" s="336"/>
      <c r="AO120" s="261">
        <f t="shared" si="152"/>
        <v>0</v>
      </c>
      <c r="AP120" s="426"/>
      <c r="AQ120" s="406">
        <f t="shared" si="153"/>
        <v>0</v>
      </c>
      <c r="AR120" s="426"/>
      <c r="AS120" s="406">
        <f t="shared" si="154"/>
        <v>0</v>
      </c>
      <c r="AT120" s="426"/>
      <c r="AU120" s="406">
        <f t="shared" si="155"/>
        <v>0</v>
      </c>
      <c r="AV120" s="426"/>
      <c r="AW120" s="406">
        <f t="shared" si="156"/>
        <v>0</v>
      </c>
      <c r="AX120" s="426"/>
      <c r="AY120" s="406">
        <f t="shared" si="157"/>
        <v>0</v>
      </c>
      <c r="AZ120" s="426"/>
      <c r="BA120" s="406">
        <f t="shared" si="158"/>
        <v>0</v>
      </c>
      <c r="BB120" s="426"/>
      <c r="BC120" s="406">
        <f t="shared" si="159"/>
        <v>0</v>
      </c>
      <c r="BD120" s="426"/>
      <c r="BE120" s="406">
        <f t="shared" si="160"/>
        <v>0</v>
      </c>
      <c r="BF120" s="426"/>
      <c r="BG120" s="406">
        <f t="shared" si="161"/>
        <v>0</v>
      </c>
      <c r="BH120" s="426"/>
      <c r="BI120" s="406">
        <f t="shared" si="162"/>
        <v>0</v>
      </c>
      <c r="BJ120" s="426"/>
      <c r="BK120" s="406">
        <f t="shared" si="163"/>
        <v>0</v>
      </c>
      <c r="BL120" s="390"/>
      <c r="BM120" s="406">
        <f t="shared" si="164"/>
        <v>0</v>
      </c>
      <c r="BN120" s="426"/>
      <c r="BO120" s="406">
        <f t="shared" si="165"/>
        <v>0</v>
      </c>
      <c r="BP120" s="426"/>
      <c r="BQ120" s="406">
        <f t="shared" si="166"/>
        <v>0</v>
      </c>
      <c r="BR120" s="390"/>
      <c r="BS120" s="391">
        <f t="shared" si="167"/>
        <v>0</v>
      </c>
      <c r="BT120" s="380">
        <f t="shared" si="148"/>
        <v>0</v>
      </c>
      <c r="BU120" s="336">
        <f t="shared" si="168"/>
        <v>0</v>
      </c>
      <c r="BV120" s="257">
        <f t="shared" si="169"/>
        <v>0</v>
      </c>
      <c r="BW120" s="337">
        <f t="shared" si="149"/>
        <v>0</v>
      </c>
      <c r="BX120" s="336">
        <f t="shared" si="170"/>
        <v>1</v>
      </c>
      <c r="BY120" s="257">
        <f t="shared" si="171"/>
        <v>130296.95</v>
      </c>
    </row>
    <row r="121" spans="2:77" s="339" customFormat="1" ht="120" outlineLevel="3" x14ac:dyDescent="0.2">
      <c r="B121" s="330"/>
      <c r="C121" s="331"/>
      <c r="D121" s="332" t="s">
        <v>206</v>
      </c>
      <c r="E121" s="333" t="s">
        <v>79</v>
      </c>
      <c r="F121" s="334">
        <v>1</v>
      </c>
      <c r="G121" s="335">
        <v>130296.95</v>
      </c>
      <c r="H121" s="257">
        <f t="shared" si="180"/>
        <v>130296.95</v>
      </c>
      <c r="I121" s="333"/>
      <c r="J121" s="334"/>
      <c r="K121" s="335"/>
      <c r="L121" s="257"/>
      <c r="M121" s="333" t="s">
        <v>79</v>
      </c>
      <c r="N121" s="334">
        <v>1</v>
      </c>
      <c r="O121" s="335">
        <v>130296.95</v>
      </c>
      <c r="P121" s="257">
        <f t="shared" si="172"/>
        <v>130296.95</v>
      </c>
      <c r="Q121" s="336">
        <f t="shared" si="150"/>
        <v>0</v>
      </c>
      <c r="R121" s="261">
        <f t="shared" si="173"/>
        <v>0</v>
      </c>
      <c r="S121" s="337">
        <f t="shared" si="147"/>
        <v>0</v>
      </c>
      <c r="T121" s="338"/>
      <c r="U121" s="257">
        <f t="shared" si="174"/>
        <v>0</v>
      </c>
      <c r="V121" s="54" t="s">
        <v>61</v>
      </c>
      <c r="W121" s="81">
        <f>W24+W15+W40+W95</f>
        <v>2047427.0586000001</v>
      </c>
      <c r="X121" s="54" t="s">
        <v>61</v>
      </c>
      <c r="Y121" s="276">
        <f>Y24+Y15+Y40+Y95</f>
        <v>2817629.5579499998</v>
      </c>
      <c r="Z121" s="54" t="s">
        <v>61</v>
      </c>
      <c r="AA121" s="276">
        <f>AA24+AA15+AA40+AA95</f>
        <v>5150092.5728921201</v>
      </c>
      <c r="AB121" s="54" t="s">
        <v>61</v>
      </c>
      <c r="AC121" s="257">
        <f t="shared" si="151"/>
        <v>0</v>
      </c>
      <c r="AD121" s="281"/>
      <c r="AE121" s="257">
        <f t="shared" si="175"/>
        <v>0</v>
      </c>
      <c r="AF121" s="336"/>
      <c r="AG121" s="257">
        <f t="shared" si="176"/>
        <v>0</v>
      </c>
      <c r="AH121" s="336"/>
      <c r="AI121" s="257">
        <f t="shared" si="177"/>
        <v>0</v>
      </c>
      <c r="AJ121" s="336"/>
      <c r="AK121" s="257">
        <f t="shared" si="178"/>
        <v>0</v>
      </c>
      <c r="AL121" s="336"/>
      <c r="AM121" s="257">
        <f t="shared" si="179"/>
        <v>0</v>
      </c>
      <c r="AN121" s="336"/>
      <c r="AO121" s="261">
        <f t="shared" si="152"/>
        <v>0</v>
      </c>
      <c r="AP121" s="426"/>
      <c r="AQ121" s="406">
        <f t="shared" si="153"/>
        <v>0</v>
      </c>
      <c r="AR121" s="426"/>
      <c r="AS121" s="406">
        <f t="shared" si="154"/>
        <v>0</v>
      </c>
      <c r="AT121" s="426"/>
      <c r="AU121" s="406">
        <f t="shared" si="155"/>
        <v>0</v>
      </c>
      <c r="AV121" s="426"/>
      <c r="AW121" s="406">
        <f t="shared" si="156"/>
        <v>0</v>
      </c>
      <c r="AX121" s="426"/>
      <c r="AY121" s="406">
        <f t="shared" si="157"/>
        <v>0</v>
      </c>
      <c r="AZ121" s="426"/>
      <c r="BA121" s="406">
        <f t="shared" si="158"/>
        <v>0</v>
      </c>
      <c r="BB121" s="426"/>
      <c r="BC121" s="406">
        <f t="shared" si="159"/>
        <v>0</v>
      </c>
      <c r="BD121" s="426"/>
      <c r="BE121" s="406">
        <f t="shared" si="160"/>
        <v>0</v>
      </c>
      <c r="BF121" s="426"/>
      <c r="BG121" s="406">
        <f t="shared" si="161"/>
        <v>0</v>
      </c>
      <c r="BH121" s="426"/>
      <c r="BI121" s="406">
        <f t="shared" si="162"/>
        <v>0</v>
      </c>
      <c r="BJ121" s="426"/>
      <c r="BK121" s="406">
        <f t="shared" si="163"/>
        <v>0</v>
      </c>
      <c r="BL121" s="390"/>
      <c r="BM121" s="406">
        <f t="shared" si="164"/>
        <v>0</v>
      </c>
      <c r="BN121" s="426"/>
      <c r="BO121" s="406">
        <f t="shared" si="165"/>
        <v>0</v>
      </c>
      <c r="BP121" s="426"/>
      <c r="BQ121" s="406">
        <f t="shared" si="166"/>
        <v>0</v>
      </c>
      <c r="BR121" s="390"/>
      <c r="BS121" s="391">
        <f t="shared" si="167"/>
        <v>0</v>
      </c>
      <c r="BT121" s="380">
        <f t="shared" si="148"/>
        <v>0</v>
      </c>
      <c r="BU121" s="336">
        <f t="shared" si="168"/>
        <v>0</v>
      </c>
      <c r="BV121" s="257">
        <f t="shared" si="169"/>
        <v>0</v>
      </c>
      <c r="BW121" s="337">
        <f t="shared" si="149"/>
        <v>0</v>
      </c>
      <c r="BX121" s="336">
        <f t="shared" si="170"/>
        <v>1</v>
      </c>
      <c r="BY121" s="257">
        <f t="shared" si="171"/>
        <v>130296.95</v>
      </c>
    </row>
    <row r="122" spans="2:77" s="339" customFormat="1" ht="120" outlineLevel="3" x14ac:dyDescent="0.2">
      <c r="B122" s="330"/>
      <c r="C122" s="331"/>
      <c r="D122" s="332" t="s">
        <v>207</v>
      </c>
      <c r="E122" s="333" t="s">
        <v>79</v>
      </c>
      <c r="F122" s="334">
        <v>1</v>
      </c>
      <c r="G122" s="335">
        <v>130296.95</v>
      </c>
      <c r="H122" s="257">
        <f t="shared" si="180"/>
        <v>130296.95</v>
      </c>
      <c r="I122" s="333"/>
      <c r="J122" s="334"/>
      <c r="K122" s="335"/>
      <c r="L122" s="257"/>
      <c r="M122" s="333" t="s">
        <v>79</v>
      </c>
      <c r="N122" s="334">
        <v>1</v>
      </c>
      <c r="O122" s="335">
        <v>130296.95</v>
      </c>
      <c r="P122" s="257">
        <f t="shared" si="172"/>
        <v>130296.95</v>
      </c>
      <c r="Q122" s="336">
        <f t="shared" si="150"/>
        <v>0</v>
      </c>
      <c r="R122" s="261">
        <f t="shared" si="173"/>
        <v>0</v>
      </c>
      <c r="S122" s="337">
        <f t="shared" si="147"/>
        <v>0</v>
      </c>
      <c r="T122" s="338"/>
      <c r="U122" s="257">
        <f t="shared" si="174"/>
        <v>0</v>
      </c>
      <c r="V122" s="54" t="s">
        <v>221</v>
      </c>
      <c r="W122" s="79">
        <f>W121*15%</f>
        <v>307114.05878999998</v>
      </c>
      <c r="X122" s="54" t="s">
        <v>221</v>
      </c>
      <c r="Y122" s="79">
        <f>Y121*15%</f>
        <v>422644.43369249994</v>
      </c>
      <c r="Z122" s="54" t="s">
        <v>221</v>
      </c>
      <c r="AA122" s="79">
        <f>AA121*15%</f>
        <v>772513.88593381795</v>
      </c>
      <c r="AB122" s="54" t="s">
        <v>221</v>
      </c>
      <c r="AC122" s="257">
        <f t="shared" si="151"/>
        <v>0</v>
      </c>
      <c r="AD122" s="281"/>
      <c r="AE122" s="257">
        <f t="shared" si="175"/>
        <v>0</v>
      </c>
      <c r="AF122" s="336"/>
      <c r="AG122" s="257">
        <f t="shared" si="176"/>
        <v>0</v>
      </c>
      <c r="AH122" s="336"/>
      <c r="AI122" s="257">
        <f t="shared" si="177"/>
        <v>0</v>
      </c>
      <c r="AJ122" s="336"/>
      <c r="AK122" s="257">
        <f t="shared" si="178"/>
        <v>0</v>
      </c>
      <c r="AL122" s="336"/>
      <c r="AM122" s="257">
        <f t="shared" si="179"/>
        <v>0</v>
      </c>
      <c r="AN122" s="336"/>
      <c r="AO122" s="261">
        <f t="shared" si="152"/>
        <v>0</v>
      </c>
      <c r="AP122" s="426"/>
      <c r="AQ122" s="406">
        <f t="shared" si="153"/>
        <v>0</v>
      </c>
      <c r="AR122" s="426"/>
      <c r="AS122" s="406">
        <f t="shared" si="154"/>
        <v>0</v>
      </c>
      <c r="AT122" s="426"/>
      <c r="AU122" s="406">
        <f t="shared" si="155"/>
        <v>0</v>
      </c>
      <c r="AV122" s="426"/>
      <c r="AW122" s="406">
        <f t="shared" si="156"/>
        <v>0</v>
      </c>
      <c r="AX122" s="426"/>
      <c r="AY122" s="406">
        <f t="shared" si="157"/>
        <v>0</v>
      </c>
      <c r="AZ122" s="426"/>
      <c r="BA122" s="406">
        <f t="shared" si="158"/>
        <v>0</v>
      </c>
      <c r="BB122" s="426"/>
      <c r="BC122" s="406">
        <f t="shared" si="159"/>
        <v>0</v>
      </c>
      <c r="BD122" s="426"/>
      <c r="BE122" s="406">
        <f t="shared" si="160"/>
        <v>0</v>
      </c>
      <c r="BF122" s="426"/>
      <c r="BG122" s="406">
        <f t="shared" si="161"/>
        <v>0</v>
      </c>
      <c r="BH122" s="426"/>
      <c r="BI122" s="406">
        <f t="shared" si="162"/>
        <v>0</v>
      </c>
      <c r="BJ122" s="426"/>
      <c r="BK122" s="406">
        <f t="shared" si="163"/>
        <v>0</v>
      </c>
      <c r="BL122" s="390"/>
      <c r="BM122" s="406">
        <f t="shared" si="164"/>
        <v>0</v>
      </c>
      <c r="BN122" s="426"/>
      <c r="BO122" s="406">
        <f t="shared" si="165"/>
        <v>0</v>
      </c>
      <c r="BP122" s="426"/>
      <c r="BQ122" s="406">
        <f t="shared" si="166"/>
        <v>0</v>
      </c>
      <c r="BR122" s="390"/>
      <c r="BS122" s="391">
        <f t="shared" si="167"/>
        <v>0</v>
      </c>
      <c r="BT122" s="380">
        <f t="shared" si="148"/>
        <v>0</v>
      </c>
      <c r="BU122" s="336">
        <f t="shared" si="168"/>
        <v>0</v>
      </c>
      <c r="BV122" s="257">
        <f t="shared" si="169"/>
        <v>0</v>
      </c>
      <c r="BW122" s="337">
        <f t="shared" si="149"/>
        <v>0</v>
      </c>
      <c r="BX122" s="336">
        <f t="shared" si="170"/>
        <v>1</v>
      </c>
      <c r="BY122" s="257">
        <f t="shared" si="171"/>
        <v>130296.95</v>
      </c>
    </row>
    <row r="123" spans="2:77" s="339" customFormat="1" ht="120" outlineLevel="3" x14ac:dyDescent="0.2">
      <c r="B123" s="330"/>
      <c r="C123" s="331"/>
      <c r="D123" s="332" t="s">
        <v>208</v>
      </c>
      <c r="E123" s="333" t="s">
        <v>79</v>
      </c>
      <c r="F123" s="334">
        <v>1</v>
      </c>
      <c r="G123" s="335">
        <v>130296.95</v>
      </c>
      <c r="H123" s="257">
        <f>F123*G123</f>
        <v>130296.95</v>
      </c>
      <c r="I123" s="333"/>
      <c r="J123" s="334"/>
      <c r="K123" s="335"/>
      <c r="L123" s="257"/>
      <c r="M123" s="333" t="s">
        <v>79</v>
      </c>
      <c r="N123" s="334">
        <v>1</v>
      </c>
      <c r="O123" s="335">
        <v>130296.95</v>
      </c>
      <c r="P123" s="257">
        <f t="shared" si="172"/>
        <v>130296.95</v>
      </c>
      <c r="Q123" s="336">
        <f t="shared" si="150"/>
        <v>0</v>
      </c>
      <c r="R123" s="261">
        <f t="shared" si="173"/>
        <v>0</v>
      </c>
      <c r="S123" s="337">
        <f t="shared" si="147"/>
        <v>0</v>
      </c>
      <c r="T123" s="338"/>
      <c r="U123" s="257">
        <f t="shared" si="174"/>
        <v>0</v>
      </c>
      <c r="V123" s="54" t="s">
        <v>60</v>
      </c>
      <c r="W123" s="79">
        <f>W121*5%</f>
        <v>102371.35293000001</v>
      </c>
      <c r="X123" s="54" t="s">
        <v>60</v>
      </c>
      <c r="Y123" s="79">
        <f>Y121*5%</f>
        <v>140881.47789750001</v>
      </c>
      <c r="Z123" s="54" t="s">
        <v>60</v>
      </c>
      <c r="AA123" s="79">
        <f>AA121*5%</f>
        <v>257504.62864460601</v>
      </c>
      <c r="AB123" s="54" t="s">
        <v>60</v>
      </c>
      <c r="AC123" s="257">
        <f t="shared" si="151"/>
        <v>0</v>
      </c>
      <c r="AD123" s="281"/>
      <c r="AE123" s="257">
        <f t="shared" si="175"/>
        <v>0</v>
      </c>
      <c r="AF123" s="336"/>
      <c r="AG123" s="257">
        <f t="shared" si="176"/>
        <v>0</v>
      </c>
      <c r="AH123" s="336"/>
      <c r="AI123" s="257">
        <f t="shared" si="177"/>
        <v>0</v>
      </c>
      <c r="AJ123" s="336"/>
      <c r="AK123" s="257">
        <f t="shared" si="178"/>
        <v>0</v>
      </c>
      <c r="AL123" s="336"/>
      <c r="AM123" s="257">
        <f t="shared" si="179"/>
        <v>0</v>
      </c>
      <c r="AN123" s="336"/>
      <c r="AO123" s="261">
        <f t="shared" si="152"/>
        <v>0</v>
      </c>
      <c r="AP123" s="426"/>
      <c r="AQ123" s="406">
        <f t="shared" si="153"/>
        <v>0</v>
      </c>
      <c r="AR123" s="426"/>
      <c r="AS123" s="406">
        <f t="shared" si="154"/>
        <v>0</v>
      </c>
      <c r="AT123" s="426"/>
      <c r="AU123" s="406">
        <f t="shared" si="155"/>
        <v>0</v>
      </c>
      <c r="AV123" s="426"/>
      <c r="AW123" s="406">
        <f t="shared" si="156"/>
        <v>0</v>
      </c>
      <c r="AX123" s="426"/>
      <c r="AY123" s="406">
        <f t="shared" si="157"/>
        <v>0</v>
      </c>
      <c r="AZ123" s="426"/>
      <c r="BA123" s="406">
        <f t="shared" si="158"/>
        <v>0</v>
      </c>
      <c r="BB123" s="426"/>
      <c r="BC123" s="406">
        <f t="shared" si="159"/>
        <v>0</v>
      </c>
      <c r="BD123" s="426"/>
      <c r="BE123" s="406">
        <f t="shared" si="160"/>
        <v>0</v>
      </c>
      <c r="BF123" s="426"/>
      <c r="BG123" s="406">
        <f t="shared" si="161"/>
        <v>0</v>
      </c>
      <c r="BH123" s="426"/>
      <c r="BI123" s="406">
        <f t="shared" si="162"/>
        <v>0</v>
      </c>
      <c r="BJ123" s="426"/>
      <c r="BK123" s="406">
        <f t="shared" si="163"/>
        <v>0</v>
      </c>
      <c r="BL123" s="390"/>
      <c r="BM123" s="406">
        <f t="shared" si="164"/>
        <v>0</v>
      </c>
      <c r="BN123" s="426"/>
      <c r="BO123" s="406">
        <f t="shared" si="165"/>
        <v>0</v>
      </c>
      <c r="BP123" s="426"/>
      <c r="BQ123" s="406">
        <f t="shared" si="166"/>
        <v>0</v>
      </c>
      <c r="BR123" s="390"/>
      <c r="BS123" s="391">
        <f t="shared" si="167"/>
        <v>0</v>
      </c>
      <c r="BT123" s="380">
        <f t="shared" si="148"/>
        <v>0</v>
      </c>
      <c r="BU123" s="336">
        <f t="shared" si="168"/>
        <v>0</v>
      </c>
      <c r="BV123" s="257">
        <f t="shared" si="169"/>
        <v>0</v>
      </c>
      <c r="BW123" s="337">
        <f t="shared" si="149"/>
        <v>0</v>
      </c>
      <c r="BX123" s="336">
        <f t="shared" si="170"/>
        <v>1</v>
      </c>
      <c r="BY123" s="257">
        <f t="shared" si="171"/>
        <v>130296.95</v>
      </c>
    </row>
    <row r="124" spans="2:77" s="339" customFormat="1" ht="120" outlineLevel="3" x14ac:dyDescent="0.2">
      <c r="B124" s="330"/>
      <c r="C124" s="331"/>
      <c r="D124" s="332" t="s">
        <v>209</v>
      </c>
      <c r="E124" s="333" t="s">
        <v>79</v>
      </c>
      <c r="F124" s="334">
        <v>1</v>
      </c>
      <c r="G124" s="335">
        <v>130296.95</v>
      </c>
      <c r="H124" s="257">
        <f>F124*G124</f>
        <v>130296.95</v>
      </c>
      <c r="I124" s="333"/>
      <c r="J124" s="334"/>
      <c r="K124" s="335"/>
      <c r="L124" s="257"/>
      <c r="M124" s="333" t="s">
        <v>79</v>
      </c>
      <c r="N124" s="334">
        <v>1</v>
      </c>
      <c r="O124" s="335">
        <v>130296.95</v>
      </c>
      <c r="P124" s="257">
        <f t="shared" si="172"/>
        <v>130296.95</v>
      </c>
      <c r="Q124" s="336">
        <f t="shared" si="150"/>
        <v>0</v>
      </c>
      <c r="R124" s="261">
        <f t="shared" si="173"/>
        <v>0</v>
      </c>
      <c r="S124" s="337">
        <f t="shared" si="147"/>
        <v>0</v>
      </c>
      <c r="T124" s="338"/>
      <c r="U124" s="257">
        <f t="shared" si="174"/>
        <v>0</v>
      </c>
      <c r="V124" s="54" t="s">
        <v>53</v>
      </c>
      <c r="W124" s="79">
        <v>0</v>
      </c>
      <c r="X124" s="54" t="s">
        <v>53</v>
      </c>
      <c r="Y124" s="79">
        <v>0</v>
      </c>
      <c r="Z124" s="54" t="s">
        <v>53</v>
      </c>
      <c r="AA124" s="79">
        <v>0</v>
      </c>
      <c r="AB124" s="54" t="s">
        <v>53</v>
      </c>
      <c r="AC124" s="257">
        <f t="shared" si="151"/>
        <v>0</v>
      </c>
      <c r="AD124" s="281"/>
      <c r="AE124" s="257">
        <f t="shared" si="175"/>
        <v>0</v>
      </c>
      <c r="AF124" s="336"/>
      <c r="AG124" s="257">
        <f t="shared" si="176"/>
        <v>0</v>
      </c>
      <c r="AH124" s="336"/>
      <c r="AI124" s="257">
        <f t="shared" si="177"/>
        <v>0</v>
      </c>
      <c r="AJ124" s="336"/>
      <c r="AK124" s="257">
        <f t="shared" si="178"/>
        <v>0</v>
      </c>
      <c r="AL124" s="336"/>
      <c r="AM124" s="257">
        <f t="shared" si="179"/>
        <v>0</v>
      </c>
      <c r="AN124" s="336"/>
      <c r="AO124" s="261">
        <f t="shared" si="152"/>
        <v>0</v>
      </c>
      <c r="AP124" s="426"/>
      <c r="AQ124" s="406">
        <f t="shared" si="153"/>
        <v>0</v>
      </c>
      <c r="AR124" s="426"/>
      <c r="AS124" s="406">
        <f t="shared" si="154"/>
        <v>0</v>
      </c>
      <c r="AT124" s="426"/>
      <c r="AU124" s="406">
        <f t="shared" si="155"/>
        <v>0</v>
      </c>
      <c r="AV124" s="426"/>
      <c r="AW124" s="406">
        <f t="shared" si="156"/>
        <v>0</v>
      </c>
      <c r="AX124" s="426"/>
      <c r="AY124" s="406">
        <f t="shared" si="157"/>
        <v>0</v>
      </c>
      <c r="AZ124" s="426"/>
      <c r="BA124" s="406">
        <f t="shared" si="158"/>
        <v>0</v>
      </c>
      <c r="BB124" s="426"/>
      <c r="BC124" s="406">
        <f t="shared" si="159"/>
        <v>0</v>
      </c>
      <c r="BD124" s="426"/>
      <c r="BE124" s="406">
        <f t="shared" si="160"/>
        <v>0</v>
      </c>
      <c r="BF124" s="426"/>
      <c r="BG124" s="406">
        <f t="shared" si="161"/>
        <v>0</v>
      </c>
      <c r="BH124" s="426"/>
      <c r="BI124" s="406">
        <f t="shared" si="162"/>
        <v>0</v>
      </c>
      <c r="BJ124" s="426"/>
      <c r="BK124" s="406">
        <f t="shared" si="163"/>
        <v>0</v>
      </c>
      <c r="BL124" s="390"/>
      <c r="BM124" s="406">
        <f t="shared" si="164"/>
        <v>0</v>
      </c>
      <c r="BN124" s="426"/>
      <c r="BO124" s="406">
        <f t="shared" si="165"/>
        <v>0</v>
      </c>
      <c r="BP124" s="426"/>
      <c r="BQ124" s="406">
        <f t="shared" si="166"/>
        <v>0</v>
      </c>
      <c r="BR124" s="390"/>
      <c r="BS124" s="391">
        <f t="shared" si="167"/>
        <v>0</v>
      </c>
      <c r="BT124" s="380">
        <f t="shared" si="148"/>
        <v>0</v>
      </c>
      <c r="BU124" s="336">
        <f t="shared" si="168"/>
        <v>0</v>
      </c>
      <c r="BV124" s="257">
        <f t="shared" si="169"/>
        <v>0</v>
      </c>
      <c r="BW124" s="337">
        <f t="shared" si="149"/>
        <v>0</v>
      </c>
      <c r="BX124" s="336">
        <f t="shared" si="170"/>
        <v>1</v>
      </c>
      <c r="BY124" s="257">
        <f t="shared" si="171"/>
        <v>130296.95</v>
      </c>
    </row>
    <row r="125" spans="2:77" s="339" customFormat="1" ht="120" outlineLevel="3" x14ac:dyDescent="0.2">
      <c r="B125" s="330"/>
      <c r="C125" s="331"/>
      <c r="D125" s="332" t="s">
        <v>210</v>
      </c>
      <c r="E125" s="333" t="s">
        <v>79</v>
      </c>
      <c r="F125" s="334">
        <v>1</v>
      </c>
      <c r="G125" s="335">
        <v>130296.95</v>
      </c>
      <c r="H125" s="257">
        <f>F125*G125</f>
        <v>130296.95</v>
      </c>
      <c r="I125" s="333"/>
      <c r="J125" s="334"/>
      <c r="K125" s="335"/>
      <c r="L125" s="257"/>
      <c r="M125" s="333" t="s">
        <v>79</v>
      </c>
      <c r="N125" s="334">
        <v>1</v>
      </c>
      <c r="O125" s="335">
        <v>130296.95</v>
      </c>
      <c r="P125" s="257">
        <f t="shared" si="172"/>
        <v>130296.95</v>
      </c>
      <c r="Q125" s="336">
        <f t="shared" si="150"/>
        <v>0</v>
      </c>
      <c r="R125" s="261">
        <f t="shared" si="173"/>
        <v>0</v>
      </c>
      <c r="S125" s="337">
        <f t="shared" si="147"/>
        <v>0</v>
      </c>
      <c r="T125" s="338"/>
      <c r="U125" s="257">
        <f t="shared" si="174"/>
        <v>0</v>
      </c>
      <c r="V125" s="54" t="s">
        <v>59</v>
      </c>
      <c r="W125" s="79">
        <f>W121-W122-W123-W124</f>
        <v>1637941.6468800001</v>
      </c>
      <c r="X125" s="54" t="s">
        <v>59</v>
      </c>
      <c r="Y125" s="79">
        <f>Y121-Y122-Y123-Y124</f>
        <v>2254103.6463599997</v>
      </c>
      <c r="Z125" s="54" t="s">
        <v>59</v>
      </c>
      <c r="AA125" s="79">
        <f>AA121-AA122-AA123-AA124</f>
        <v>4120074.0583136957</v>
      </c>
      <c r="AB125" s="54" t="s">
        <v>59</v>
      </c>
      <c r="AC125" s="257">
        <f t="shared" si="151"/>
        <v>0</v>
      </c>
      <c r="AD125" s="281"/>
      <c r="AE125" s="257">
        <f t="shared" si="175"/>
        <v>0</v>
      </c>
      <c r="AF125" s="336"/>
      <c r="AG125" s="257">
        <f t="shared" si="176"/>
        <v>0</v>
      </c>
      <c r="AH125" s="336"/>
      <c r="AI125" s="257">
        <f t="shared" si="177"/>
        <v>0</v>
      </c>
      <c r="AJ125" s="336"/>
      <c r="AK125" s="257">
        <f t="shared" si="178"/>
        <v>0</v>
      </c>
      <c r="AL125" s="336"/>
      <c r="AM125" s="257">
        <f t="shared" si="179"/>
        <v>0</v>
      </c>
      <c r="AN125" s="336"/>
      <c r="AO125" s="261">
        <f t="shared" si="152"/>
        <v>0</v>
      </c>
      <c r="AP125" s="426"/>
      <c r="AQ125" s="406">
        <f t="shared" si="153"/>
        <v>0</v>
      </c>
      <c r="AR125" s="426"/>
      <c r="AS125" s="406">
        <f t="shared" si="154"/>
        <v>0</v>
      </c>
      <c r="AT125" s="426"/>
      <c r="AU125" s="406">
        <f t="shared" si="155"/>
        <v>0</v>
      </c>
      <c r="AV125" s="426"/>
      <c r="AW125" s="406">
        <f t="shared" si="156"/>
        <v>0</v>
      </c>
      <c r="AX125" s="426"/>
      <c r="AY125" s="406">
        <f t="shared" si="157"/>
        <v>0</v>
      </c>
      <c r="AZ125" s="426"/>
      <c r="BA125" s="406">
        <f t="shared" si="158"/>
        <v>0</v>
      </c>
      <c r="BB125" s="426"/>
      <c r="BC125" s="406">
        <f t="shared" si="159"/>
        <v>0</v>
      </c>
      <c r="BD125" s="426"/>
      <c r="BE125" s="406">
        <f t="shared" si="160"/>
        <v>0</v>
      </c>
      <c r="BF125" s="426"/>
      <c r="BG125" s="406">
        <f t="shared" si="161"/>
        <v>0</v>
      </c>
      <c r="BH125" s="426"/>
      <c r="BI125" s="406">
        <f t="shared" si="162"/>
        <v>0</v>
      </c>
      <c r="BJ125" s="426"/>
      <c r="BK125" s="406">
        <f t="shared" si="163"/>
        <v>0</v>
      </c>
      <c r="BL125" s="390"/>
      <c r="BM125" s="406">
        <f t="shared" si="164"/>
        <v>0</v>
      </c>
      <c r="BN125" s="426"/>
      <c r="BO125" s="406">
        <f t="shared" si="165"/>
        <v>0</v>
      </c>
      <c r="BP125" s="426"/>
      <c r="BQ125" s="406">
        <f t="shared" si="166"/>
        <v>0</v>
      </c>
      <c r="BR125" s="390"/>
      <c r="BS125" s="391">
        <f t="shared" si="167"/>
        <v>0</v>
      </c>
      <c r="BT125" s="380">
        <f t="shared" si="148"/>
        <v>0</v>
      </c>
      <c r="BU125" s="336">
        <f t="shared" si="168"/>
        <v>0</v>
      </c>
      <c r="BV125" s="257">
        <f t="shared" si="169"/>
        <v>0</v>
      </c>
      <c r="BW125" s="337">
        <f t="shared" si="149"/>
        <v>0</v>
      </c>
      <c r="BX125" s="336">
        <f t="shared" si="170"/>
        <v>1</v>
      </c>
      <c r="BY125" s="257">
        <f t="shared" si="171"/>
        <v>130296.95</v>
      </c>
    </row>
    <row r="126" spans="2:77" s="339" customFormat="1" ht="120.75" outlineLevel="3" thickBot="1" x14ac:dyDescent="0.25">
      <c r="B126" s="408"/>
      <c r="C126" s="409"/>
      <c r="D126" s="410" t="s">
        <v>211</v>
      </c>
      <c r="E126" s="411" t="s">
        <v>79</v>
      </c>
      <c r="F126" s="412">
        <v>1</v>
      </c>
      <c r="G126" s="413">
        <v>130296.95</v>
      </c>
      <c r="H126" s="414">
        <f>F126*G126</f>
        <v>130296.95</v>
      </c>
      <c r="I126" s="411"/>
      <c r="J126" s="412"/>
      <c r="K126" s="413"/>
      <c r="L126" s="414"/>
      <c r="M126" s="411" t="s">
        <v>79</v>
      </c>
      <c r="N126" s="412">
        <v>1</v>
      </c>
      <c r="O126" s="413">
        <v>130296.95</v>
      </c>
      <c r="P126" s="414">
        <f t="shared" si="172"/>
        <v>130296.95</v>
      </c>
      <c r="Q126" s="336">
        <f t="shared" si="150"/>
        <v>0</v>
      </c>
      <c r="R126" s="416">
        <f t="shared" si="173"/>
        <v>0</v>
      </c>
      <c r="S126" s="417">
        <f t="shared" si="147"/>
        <v>0</v>
      </c>
      <c r="T126" s="418"/>
      <c r="U126" s="414">
        <f t="shared" si="174"/>
        <v>0</v>
      </c>
      <c r="V126" s="54" t="s">
        <v>2</v>
      </c>
      <c r="W126" s="79"/>
      <c r="X126" s="54" t="s">
        <v>2</v>
      </c>
      <c r="Y126" s="79"/>
      <c r="Z126" s="54" t="s">
        <v>2</v>
      </c>
      <c r="AA126" s="79"/>
      <c r="AB126" s="54" t="s">
        <v>2</v>
      </c>
      <c r="AC126" s="414">
        <f t="shared" si="151"/>
        <v>0</v>
      </c>
      <c r="AD126" s="419"/>
      <c r="AE126" s="414">
        <f t="shared" si="175"/>
        <v>0</v>
      </c>
      <c r="AF126" s="415"/>
      <c r="AG126" s="414">
        <f t="shared" si="176"/>
        <v>0</v>
      </c>
      <c r="AH126" s="415"/>
      <c r="AI126" s="414">
        <f t="shared" si="177"/>
        <v>0</v>
      </c>
      <c r="AJ126" s="415"/>
      <c r="AK126" s="414">
        <f t="shared" si="178"/>
        <v>0</v>
      </c>
      <c r="AL126" s="415"/>
      <c r="AM126" s="414">
        <f t="shared" si="179"/>
        <v>0</v>
      </c>
      <c r="AN126" s="415"/>
      <c r="AO126" s="414">
        <f t="shared" si="152"/>
        <v>0</v>
      </c>
      <c r="AP126" s="428"/>
      <c r="AQ126" s="407">
        <f t="shared" si="153"/>
        <v>0</v>
      </c>
      <c r="AR126" s="428"/>
      <c r="AS126" s="407">
        <f t="shared" si="154"/>
        <v>0</v>
      </c>
      <c r="AT126" s="428"/>
      <c r="AU126" s="407">
        <f t="shared" si="155"/>
        <v>0</v>
      </c>
      <c r="AV126" s="428"/>
      <c r="AW126" s="407">
        <f t="shared" si="156"/>
        <v>0</v>
      </c>
      <c r="AX126" s="428"/>
      <c r="AY126" s="407">
        <f t="shared" si="157"/>
        <v>0</v>
      </c>
      <c r="AZ126" s="428"/>
      <c r="BA126" s="407">
        <f t="shared" si="158"/>
        <v>0</v>
      </c>
      <c r="BB126" s="428"/>
      <c r="BC126" s="407">
        <f t="shared" si="159"/>
        <v>0</v>
      </c>
      <c r="BD126" s="428"/>
      <c r="BE126" s="407">
        <f t="shared" si="160"/>
        <v>0</v>
      </c>
      <c r="BF126" s="428"/>
      <c r="BG126" s="407">
        <f t="shared" si="161"/>
        <v>0</v>
      </c>
      <c r="BH126" s="428"/>
      <c r="BI126" s="407">
        <f t="shared" si="162"/>
        <v>0</v>
      </c>
      <c r="BJ126" s="428"/>
      <c r="BK126" s="407">
        <f t="shared" si="163"/>
        <v>0</v>
      </c>
      <c r="BL126" s="390"/>
      <c r="BM126" s="407">
        <f t="shared" si="164"/>
        <v>0</v>
      </c>
      <c r="BN126" s="428"/>
      <c r="BO126" s="407">
        <f t="shared" si="165"/>
        <v>0</v>
      </c>
      <c r="BP126" s="428"/>
      <c r="BQ126" s="407">
        <f t="shared" si="166"/>
        <v>0</v>
      </c>
      <c r="BR126" s="390"/>
      <c r="BS126" s="394">
        <f t="shared" si="167"/>
        <v>0</v>
      </c>
      <c r="BT126" s="380">
        <f t="shared" si="148"/>
        <v>0</v>
      </c>
      <c r="BU126" s="336">
        <f t="shared" si="168"/>
        <v>0</v>
      </c>
      <c r="BV126" s="257">
        <f t="shared" si="169"/>
        <v>0</v>
      </c>
      <c r="BW126" s="337">
        <f t="shared" si="149"/>
        <v>0</v>
      </c>
      <c r="BX126" s="336">
        <f t="shared" si="170"/>
        <v>1</v>
      </c>
      <c r="BY126" s="257">
        <f t="shared" si="171"/>
        <v>130296.95</v>
      </c>
    </row>
    <row r="127" spans="2:77" ht="15.75" x14ac:dyDescent="0.2">
      <c r="B127" s="264"/>
      <c r="C127" s="265"/>
      <c r="D127" s="266"/>
      <c r="E127" s="267"/>
      <c r="F127" s="311"/>
      <c r="G127" s="311"/>
      <c r="H127" s="273"/>
      <c r="I127" s="267"/>
      <c r="J127" s="311"/>
      <c r="K127" s="311"/>
      <c r="L127" s="273"/>
      <c r="M127" s="267"/>
      <c r="N127" s="311"/>
      <c r="O127" s="311"/>
      <c r="P127" s="273"/>
      <c r="Q127" s="268"/>
      <c r="R127" s="274"/>
      <c r="S127" s="272"/>
      <c r="T127" s="268"/>
      <c r="U127" s="274"/>
      <c r="V127" s="54" t="s">
        <v>58</v>
      </c>
      <c r="W127" s="80">
        <f>W125+W126</f>
        <v>1637941.6468800001</v>
      </c>
      <c r="X127" s="54" t="s">
        <v>58</v>
      </c>
      <c r="Y127" s="80">
        <f>Y125+Y126</f>
        <v>2254103.6463599997</v>
      </c>
      <c r="Z127" s="54" t="s">
        <v>58</v>
      </c>
      <c r="AA127" s="80">
        <f>AA125+AA126</f>
        <v>4120074.0583136957</v>
      </c>
      <c r="AB127" s="54" t="s">
        <v>58</v>
      </c>
      <c r="AC127" s="274"/>
      <c r="AD127" s="268"/>
      <c r="AE127" s="274"/>
      <c r="AF127" s="268"/>
      <c r="AG127" s="274"/>
      <c r="AH127" s="268"/>
      <c r="AI127" s="274"/>
      <c r="AJ127" s="268"/>
      <c r="AK127" s="274"/>
      <c r="AL127" s="268"/>
      <c r="AM127" s="274"/>
      <c r="AN127" s="268"/>
      <c r="AO127" s="274"/>
      <c r="AP127" s="270"/>
      <c r="AQ127" s="270"/>
      <c r="AR127" s="270"/>
      <c r="AS127" s="270"/>
      <c r="AT127" s="270"/>
      <c r="AU127" s="270"/>
      <c r="AV127" s="270"/>
      <c r="AW127" s="270"/>
      <c r="AX127" s="270"/>
      <c r="AY127" s="270"/>
      <c r="AZ127" s="270"/>
      <c r="BA127" s="270"/>
      <c r="BB127" s="270"/>
      <c r="BC127" s="270"/>
      <c r="BD127" s="270"/>
      <c r="BE127" s="270"/>
      <c r="BF127" s="270"/>
      <c r="BG127" s="270"/>
      <c r="BH127" s="270"/>
      <c r="BI127" s="270"/>
      <c r="BJ127" s="270"/>
      <c r="BK127" s="270"/>
      <c r="BL127" s="270"/>
      <c r="BM127" s="270"/>
      <c r="BN127" s="270"/>
      <c r="BO127" s="270"/>
      <c r="BP127" s="270"/>
      <c r="BQ127" s="270"/>
      <c r="BR127" s="269"/>
      <c r="BS127" s="274"/>
      <c r="BT127" s="272"/>
      <c r="BU127" s="268"/>
      <c r="BV127" s="275"/>
      <c r="BW127" s="272"/>
      <c r="BX127" s="268"/>
      <c r="BY127" s="270"/>
    </row>
    <row r="128" spans="2:77" ht="22.5" customHeight="1" x14ac:dyDescent="0.2">
      <c r="F128" s="940" t="s">
        <v>115</v>
      </c>
      <c r="G128" s="941"/>
      <c r="H128" s="271">
        <f>H15+H24+H40+H102</f>
        <v>102344133.48189904</v>
      </c>
      <c r="I128" s="16"/>
      <c r="J128" s="940" t="s">
        <v>115</v>
      </c>
      <c r="K128" s="941"/>
      <c r="L128" s="271">
        <f>L15+L24+L40+L102</f>
        <v>1853692.92</v>
      </c>
      <c r="M128" s="16"/>
      <c r="N128" s="938" t="s">
        <v>115</v>
      </c>
      <c r="O128" s="939"/>
      <c r="P128" s="271">
        <f>P15+P24+P40+P102</f>
        <v>104197826.40189904</v>
      </c>
      <c r="Q128" s="54" t="s">
        <v>61</v>
      </c>
      <c r="R128" s="81" t="e">
        <f>R24+R15+R40+R102</f>
        <v>#REF!</v>
      </c>
      <c r="S128" s="327" t="e">
        <f>R128/P128</f>
        <v>#REF!</v>
      </c>
      <c r="T128" s="54" t="s">
        <v>61</v>
      </c>
      <c r="U128" s="81">
        <f>U24+U15+U40+U102</f>
        <v>4082385.9237999995</v>
      </c>
      <c r="AC128" s="81" t="e">
        <f>AC24+AC15+AC40+AC102</f>
        <v>#REF!</v>
      </c>
      <c r="AD128" s="54" t="s">
        <v>61</v>
      </c>
      <c r="AE128" s="81">
        <f>AE24+AE15+AE40+AE102</f>
        <v>3124478.763108992</v>
      </c>
      <c r="AF128" s="54" t="s">
        <v>61</v>
      </c>
      <c r="AG128" s="81">
        <f>AG24+AG15+AG40+AG102</f>
        <v>1970305.647130419</v>
      </c>
      <c r="AH128" s="54" t="s">
        <v>61</v>
      </c>
      <c r="AI128" s="81">
        <f>AI24+AI15+AI40+AI102</f>
        <v>7880556.6884922003</v>
      </c>
      <c r="AJ128" s="54" t="s">
        <v>61</v>
      </c>
      <c r="AK128" s="81">
        <f>AK24+AK15+AK40+AK102</f>
        <v>3325277.7410373348</v>
      </c>
      <c r="AL128" s="54" t="s">
        <v>61</v>
      </c>
      <c r="AM128" s="81">
        <f>AM24+AM15+AM40+AM102</f>
        <v>4611613.6304374877</v>
      </c>
      <c r="AN128" s="54" t="s">
        <v>61</v>
      </c>
      <c r="AO128" s="81">
        <f>AO24+AO15+AO40+AO102</f>
        <v>1259936.7562072885</v>
      </c>
      <c r="AP128" s="54" t="s">
        <v>61</v>
      </c>
      <c r="AQ128" s="276">
        <f>AQ24+AQ15+AQ40+AQ102</f>
        <v>4798571.2420346988</v>
      </c>
      <c r="AR128" s="54" t="s">
        <v>61</v>
      </c>
      <c r="AS128" s="276">
        <f>AS24+AS15+AS40+AS102</f>
        <v>2918704.4006379037</v>
      </c>
      <c r="AT128" s="54" t="s">
        <v>61</v>
      </c>
      <c r="AU128" s="276">
        <f>AU24+AU15+AU40+AU102</f>
        <v>3710567.4066825192</v>
      </c>
      <c r="AV128" s="54" t="s">
        <v>61</v>
      </c>
      <c r="AW128" s="276">
        <f>AW24+AW15+AW40+AW102</f>
        <v>3570457.6438580416</v>
      </c>
      <c r="AX128" s="54" t="s">
        <v>61</v>
      </c>
      <c r="AY128" s="276">
        <f>AY24+AY15+AY40+AY102</f>
        <v>4323980.2120460961</v>
      </c>
      <c r="AZ128" s="54" t="s">
        <v>61</v>
      </c>
      <c r="BA128" s="276">
        <f>BA24+BA15+BA40+BA102</f>
        <v>4713769.8768855995</v>
      </c>
      <c r="BB128" s="54" t="s">
        <v>61</v>
      </c>
      <c r="BC128" s="276">
        <f>BC24+BC15+BC40+BC102</f>
        <v>3888308.6964128674</v>
      </c>
      <c r="BD128" s="54" t="s">
        <v>61</v>
      </c>
      <c r="BE128" s="276">
        <f>BE24+BE15+BE40+BE102</f>
        <v>1416746.1407458382</v>
      </c>
      <c r="BF128" s="54" t="s">
        <v>61</v>
      </c>
      <c r="BG128" s="276">
        <f>BG24+BG15+BG40+BG102</f>
        <v>5360829.1508062407</v>
      </c>
      <c r="BH128" s="54" t="s">
        <v>61</v>
      </c>
      <c r="BI128" s="276">
        <f>BI24+BI15+BI40+BI102</f>
        <v>3661407.976951329</v>
      </c>
      <c r="BJ128" s="54" t="s">
        <v>61</v>
      </c>
      <c r="BK128" s="276">
        <f>BK24+BK15+BK40+BK102</f>
        <v>4146808.703039079</v>
      </c>
      <c r="BL128" s="54" t="s">
        <v>61</v>
      </c>
      <c r="BM128" s="276">
        <f>BM24+BM15+BM40+BM102</f>
        <v>5896434.8450737447</v>
      </c>
      <c r="BN128" s="54" t="s">
        <v>61</v>
      </c>
      <c r="BO128" s="276">
        <f>BO24+BO15+BO40+BO102</f>
        <v>0</v>
      </c>
      <c r="BP128" s="54" t="s">
        <v>61</v>
      </c>
      <c r="BQ128" s="276">
        <f>BQ24+BQ15+BQ40+BQ102</f>
        <v>0</v>
      </c>
      <c r="BR128" s="54" t="s">
        <v>61</v>
      </c>
      <c r="BS128" s="81">
        <f>BS24+BS15+BS40+BS102</f>
        <v>1547841.5826629852</v>
      </c>
      <c r="BT128" s="328">
        <f>BS128/P128</f>
        <v>1.4854835615215629E-2</v>
      </c>
      <c r="BU128" s="277"/>
      <c r="BV128" s="81" t="e">
        <f>BV24+BV15+BV40+BV102</f>
        <v>#REF!</v>
      </c>
      <c r="BW128" s="278" t="e">
        <f>BV128/P128</f>
        <v>#REF!</v>
      </c>
      <c r="BX128" s="280"/>
      <c r="BY128" s="262" t="e">
        <f>BY24+BY15+BY40+BY102</f>
        <v>#REF!</v>
      </c>
    </row>
    <row r="129" spans="2:77" ht="21.75" customHeight="1" x14ac:dyDescent="0.2">
      <c r="F129" s="940" t="s">
        <v>116</v>
      </c>
      <c r="G129" s="941"/>
      <c r="H129" s="262">
        <f>H128*0.15</f>
        <v>15351620.022284854</v>
      </c>
      <c r="I129" s="16"/>
      <c r="J129" s="940" t="s">
        <v>296</v>
      </c>
      <c r="K129" s="941"/>
      <c r="L129" s="262"/>
      <c r="M129" s="16"/>
      <c r="N129" s="940" t="s">
        <v>296</v>
      </c>
      <c r="O129" s="941"/>
      <c r="P129" s="262">
        <f>(P128*0.15)-168943.848</f>
        <v>15460730.112284856</v>
      </c>
      <c r="Q129" s="54" t="s">
        <v>221</v>
      </c>
      <c r="R129" s="79" t="e">
        <f>(R128*15%)-168943.848-109110.09</f>
        <v>#REF!</v>
      </c>
      <c r="S129" s="326"/>
      <c r="T129" s="54" t="s">
        <v>221</v>
      </c>
      <c r="U129" s="79">
        <f>U128*15%</f>
        <v>612357.88856999995</v>
      </c>
      <c r="AC129" s="79" t="e">
        <f>AC128*15%</f>
        <v>#REF!</v>
      </c>
      <c r="AD129" s="54" t="s">
        <v>221</v>
      </c>
      <c r="AE129" s="79">
        <f>AE128*15%</f>
        <v>468671.81446634879</v>
      </c>
      <c r="AF129" s="54" t="s">
        <v>221</v>
      </c>
      <c r="AG129" s="79">
        <f>AG128*15%</f>
        <v>295545.84706956282</v>
      </c>
      <c r="AH129" s="54" t="s">
        <v>221</v>
      </c>
      <c r="AI129" s="79">
        <f>AI128*15%</f>
        <v>1182083.5032738301</v>
      </c>
      <c r="AJ129" s="54" t="s">
        <v>221</v>
      </c>
      <c r="AK129" s="79">
        <f>AK128*15%</f>
        <v>498791.66115560022</v>
      </c>
      <c r="AL129" s="54" t="s">
        <v>221</v>
      </c>
      <c r="AM129" s="79">
        <f>(AM128*15%)-168943.848</f>
        <v>522798.19656562316</v>
      </c>
      <c r="AN129" s="54" t="s">
        <v>221</v>
      </c>
      <c r="AO129" s="79">
        <f>AO128*15%</f>
        <v>188990.51343109328</v>
      </c>
      <c r="AP129" s="54" t="s">
        <v>221</v>
      </c>
      <c r="AQ129" s="79">
        <f>AQ128*15%</f>
        <v>719785.68630520476</v>
      </c>
      <c r="AR129" s="54" t="s">
        <v>221</v>
      </c>
      <c r="AS129" s="79">
        <f>AS128*15%</f>
        <v>437805.66009568557</v>
      </c>
      <c r="AT129" s="54" t="s">
        <v>221</v>
      </c>
      <c r="AU129" s="79">
        <f>(AU128*15%)-109110.09</f>
        <v>447475.02100237785</v>
      </c>
      <c r="AV129" s="54" t="s">
        <v>221</v>
      </c>
      <c r="AW129" s="79">
        <f>AW128*15%</f>
        <v>535568.64657870622</v>
      </c>
      <c r="AX129" s="54" t="s">
        <v>221</v>
      </c>
      <c r="AY129" s="79">
        <f>AY128*15%</f>
        <v>648597.03180691437</v>
      </c>
      <c r="AZ129" s="54" t="s">
        <v>221</v>
      </c>
      <c r="BA129" s="79">
        <f>BA128*15%</f>
        <v>707065.48153283994</v>
      </c>
      <c r="BB129" s="54" t="s">
        <v>221</v>
      </c>
      <c r="BC129" s="79">
        <f>BC128*15%</f>
        <v>583246.30446193006</v>
      </c>
      <c r="BD129" s="54" t="s">
        <v>221</v>
      </c>
      <c r="BE129" s="79">
        <f>BE128*15%</f>
        <v>212511.92111187571</v>
      </c>
      <c r="BF129" s="54" t="s">
        <v>221</v>
      </c>
      <c r="BG129" s="79">
        <f>BG128*15%</f>
        <v>804124.37262093613</v>
      </c>
      <c r="BH129" s="54" t="s">
        <v>221</v>
      </c>
      <c r="BI129" s="79">
        <f>BI128*15%</f>
        <v>549211.19654269936</v>
      </c>
      <c r="BJ129" s="54" t="s">
        <v>221</v>
      </c>
      <c r="BK129" s="79">
        <f>BK128*15%</f>
        <v>622021.30545586185</v>
      </c>
      <c r="BL129" s="54" t="s">
        <v>221</v>
      </c>
      <c r="BM129" s="79">
        <f>BM128*15%</f>
        <v>884465.2267610617</v>
      </c>
      <c r="BN129" s="54" t="s">
        <v>221</v>
      </c>
      <c r="BO129" s="79">
        <f>BO128*15%</f>
        <v>0</v>
      </c>
      <c r="BP129" s="54" t="s">
        <v>221</v>
      </c>
      <c r="BQ129" s="79">
        <f>BQ128*15%</f>
        <v>0</v>
      </c>
      <c r="BR129" s="54" t="s">
        <v>221</v>
      </c>
      <c r="BS129" s="79">
        <f>BS128*15%</f>
        <v>232176.23739944777</v>
      </c>
      <c r="BU129" s="50"/>
      <c r="BV129" s="51"/>
      <c r="BW129" s="279"/>
    </row>
    <row r="130" spans="2:77" ht="20.25" customHeight="1" x14ac:dyDescent="0.2">
      <c r="F130" s="936" t="s">
        <v>117</v>
      </c>
      <c r="G130" s="937"/>
      <c r="H130" s="262">
        <f>H128*0.05</f>
        <v>5117206.6740949526</v>
      </c>
      <c r="I130" s="16"/>
      <c r="J130" s="936" t="s">
        <v>295</v>
      </c>
      <c r="K130" s="937"/>
      <c r="L130" s="262">
        <f>L128*0.05</f>
        <v>92684.646000000008</v>
      </c>
      <c r="M130" s="16"/>
      <c r="N130" s="936" t="s">
        <v>295</v>
      </c>
      <c r="O130" s="937"/>
      <c r="P130" s="262">
        <f>P128*0.05</f>
        <v>5209891.3200949524</v>
      </c>
      <c r="Q130" s="54" t="s">
        <v>60</v>
      </c>
      <c r="R130" s="79" t="e">
        <f>R128*5%</f>
        <v>#REF!</v>
      </c>
      <c r="S130" s="326"/>
      <c r="T130" s="54" t="s">
        <v>60</v>
      </c>
      <c r="U130" s="79">
        <f>U128*5%</f>
        <v>204119.29618999999</v>
      </c>
      <c r="AC130" s="79" t="e">
        <f>AC128*5%</f>
        <v>#REF!</v>
      </c>
      <c r="AD130" s="54" t="s">
        <v>60</v>
      </c>
      <c r="AE130" s="79">
        <f>AE128*5%</f>
        <v>156223.93815544961</v>
      </c>
      <c r="AF130" s="54" t="s">
        <v>60</v>
      </c>
      <c r="AG130" s="79">
        <f>AG128*5%</f>
        <v>98515.282356520955</v>
      </c>
      <c r="AH130" s="54" t="s">
        <v>60</v>
      </c>
      <c r="AI130" s="79">
        <f>AI128*5%</f>
        <v>394027.83442461002</v>
      </c>
      <c r="AJ130" s="54" t="s">
        <v>60</v>
      </c>
      <c r="AK130" s="79">
        <f>AK128*5%</f>
        <v>166263.88705186674</v>
      </c>
      <c r="AL130" s="54" t="s">
        <v>60</v>
      </c>
      <c r="AM130" s="79">
        <f>AM128*5%</f>
        <v>230580.68152187439</v>
      </c>
      <c r="AN130" s="54" t="s">
        <v>60</v>
      </c>
      <c r="AO130" s="79">
        <f>AO128*5%</f>
        <v>62996.837810364428</v>
      </c>
      <c r="AP130" s="54" t="s">
        <v>60</v>
      </c>
      <c r="AQ130" s="79">
        <f>AQ128*5%</f>
        <v>239928.56210173495</v>
      </c>
      <c r="AR130" s="54" t="s">
        <v>60</v>
      </c>
      <c r="AS130" s="79">
        <f>AS128*5%</f>
        <v>145935.22003189518</v>
      </c>
      <c r="AT130" s="54" t="s">
        <v>60</v>
      </c>
      <c r="AU130" s="79">
        <f>AU128*5%</f>
        <v>185528.37033412597</v>
      </c>
      <c r="AV130" s="54" t="s">
        <v>60</v>
      </c>
      <c r="AW130" s="79">
        <f>AW128*5%</f>
        <v>178522.88219290209</v>
      </c>
      <c r="AX130" s="54" t="s">
        <v>60</v>
      </c>
      <c r="AY130" s="79">
        <f>AY128*5%</f>
        <v>216199.01060230483</v>
      </c>
      <c r="AZ130" s="54" t="s">
        <v>60</v>
      </c>
      <c r="BA130" s="79">
        <f>BA128*5%</f>
        <v>235688.49384427999</v>
      </c>
      <c r="BB130" s="54" t="s">
        <v>60</v>
      </c>
      <c r="BC130" s="79">
        <f>BC128*5%</f>
        <v>194415.43482064339</v>
      </c>
      <c r="BD130" s="54" t="s">
        <v>60</v>
      </c>
      <c r="BE130" s="79">
        <f>BE128*5%</f>
        <v>70837.307037291917</v>
      </c>
      <c r="BF130" s="54" t="s">
        <v>60</v>
      </c>
      <c r="BG130" s="79">
        <f>BG128*5%</f>
        <v>268041.45754031203</v>
      </c>
      <c r="BH130" s="54" t="s">
        <v>60</v>
      </c>
      <c r="BI130" s="79">
        <f>BI128*5%</f>
        <v>183070.39884756645</v>
      </c>
      <c r="BJ130" s="54" t="s">
        <v>60</v>
      </c>
      <c r="BK130" s="79">
        <f>BK128*5%</f>
        <v>207340.43515195395</v>
      </c>
      <c r="BL130" s="54" t="s">
        <v>60</v>
      </c>
      <c r="BM130" s="79">
        <f>BM128*5%</f>
        <v>294821.74225368723</v>
      </c>
      <c r="BN130" s="54" t="s">
        <v>60</v>
      </c>
      <c r="BO130" s="79">
        <f>BO128*5%</f>
        <v>0</v>
      </c>
      <c r="BP130" s="54" t="s">
        <v>60</v>
      </c>
      <c r="BQ130" s="79">
        <f>BQ128*5%</f>
        <v>0</v>
      </c>
      <c r="BR130" s="54" t="s">
        <v>60</v>
      </c>
      <c r="BS130" s="79">
        <f>BS128*5%</f>
        <v>77392.079133149266</v>
      </c>
      <c r="BU130" s="50"/>
      <c r="BV130" s="49"/>
    </row>
    <row r="131" spans="2:77" ht="18" customHeight="1" x14ac:dyDescent="0.2">
      <c r="F131" s="936" t="s">
        <v>118</v>
      </c>
      <c r="G131" s="937"/>
      <c r="H131" s="262">
        <v>0</v>
      </c>
      <c r="I131" s="16"/>
      <c r="J131" s="936" t="s">
        <v>118</v>
      </c>
      <c r="K131" s="937"/>
      <c r="L131" s="262">
        <v>0</v>
      </c>
      <c r="M131" s="16"/>
      <c r="N131" s="938" t="s">
        <v>118</v>
      </c>
      <c r="O131" s="939"/>
      <c r="P131" s="262">
        <v>0</v>
      </c>
      <c r="Q131" s="54" t="s">
        <v>53</v>
      </c>
      <c r="R131" s="79">
        <v>0</v>
      </c>
      <c r="S131" s="326"/>
      <c r="T131" s="54" t="s">
        <v>53</v>
      </c>
      <c r="U131" s="79">
        <v>0</v>
      </c>
      <c r="V131" s="318"/>
      <c r="W131" s="318"/>
      <c r="X131" s="318"/>
      <c r="Y131" s="318"/>
      <c r="Z131" s="318"/>
      <c r="AA131" s="318"/>
      <c r="AB131" s="318"/>
      <c r="AC131" s="79">
        <v>0</v>
      </c>
      <c r="AD131" s="54" t="s">
        <v>53</v>
      </c>
      <c r="AE131" s="79">
        <v>0</v>
      </c>
      <c r="AF131" s="54" t="s">
        <v>53</v>
      </c>
      <c r="AG131" s="79">
        <v>0</v>
      </c>
      <c r="AH131" s="54" t="s">
        <v>53</v>
      </c>
      <c r="AI131" s="79">
        <v>0</v>
      </c>
      <c r="AJ131" s="54" t="s">
        <v>53</v>
      </c>
      <c r="AK131" s="79">
        <v>0</v>
      </c>
      <c r="AL131" s="54" t="s">
        <v>53</v>
      </c>
      <c r="AM131" s="79">
        <v>0</v>
      </c>
      <c r="AN131" s="54" t="s">
        <v>53</v>
      </c>
      <c r="AO131" s="79">
        <v>0</v>
      </c>
      <c r="AP131" s="54" t="s">
        <v>53</v>
      </c>
      <c r="AQ131" s="79">
        <v>0</v>
      </c>
      <c r="AR131" s="54" t="s">
        <v>53</v>
      </c>
      <c r="AS131" s="79">
        <v>0</v>
      </c>
      <c r="AT131" s="54" t="s">
        <v>53</v>
      </c>
      <c r="AU131" s="79">
        <v>0</v>
      </c>
      <c r="AV131" s="54" t="s">
        <v>53</v>
      </c>
      <c r="AW131" s="79">
        <v>0</v>
      </c>
      <c r="AX131" s="54" t="s">
        <v>53</v>
      </c>
      <c r="AY131" s="79">
        <v>0</v>
      </c>
      <c r="AZ131" s="54" t="s">
        <v>53</v>
      </c>
      <c r="BA131" s="79">
        <v>0</v>
      </c>
      <c r="BB131" s="54" t="s">
        <v>53</v>
      </c>
      <c r="BC131" s="79">
        <v>0</v>
      </c>
      <c r="BD131" s="54" t="s">
        <v>53</v>
      </c>
      <c r="BE131" s="79">
        <v>0</v>
      </c>
      <c r="BF131" s="54" t="s">
        <v>53</v>
      </c>
      <c r="BG131" s="79">
        <v>0</v>
      </c>
      <c r="BH131" s="54" t="s">
        <v>53</v>
      </c>
      <c r="BI131" s="79">
        <v>0</v>
      </c>
      <c r="BJ131" s="54" t="s">
        <v>53</v>
      </c>
      <c r="BK131" s="79">
        <v>0</v>
      </c>
      <c r="BL131" s="54" t="s">
        <v>53</v>
      </c>
      <c r="BM131" s="79">
        <v>0</v>
      </c>
      <c r="BN131" s="54" t="s">
        <v>53</v>
      </c>
      <c r="BO131" s="79">
        <v>0</v>
      </c>
      <c r="BP131" s="54" t="s">
        <v>53</v>
      </c>
      <c r="BQ131" s="79">
        <v>0</v>
      </c>
      <c r="BR131" s="54" t="s">
        <v>53</v>
      </c>
      <c r="BS131" s="79"/>
      <c r="BU131" s="50"/>
      <c r="BV131" s="49"/>
    </row>
    <row r="132" spans="2:77" ht="20.25" customHeight="1" x14ac:dyDescent="0.2">
      <c r="F132" s="936" t="s">
        <v>59</v>
      </c>
      <c r="G132" s="937"/>
      <c r="H132" s="262">
        <f>H128-H129-H130</f>
        <v>81875306.785519242</v>
      </c>
      <c r="I132" s="16"/>
      <c r="J132" s="936" t="s">
        <v>59</v>
      </c>
      <c r="K132" s="937"/>
      <c r="L132" s="262">
        <f>L128-L129-L130</f>
        <v>1761008.274</v>
      </c>
      <c r="M132" s="16"/>
      <c r="N132" s="938" t="s">
        <v>59</v>
      </c>
      <c r="O132" s="939"/>
      <c r="P132" s="262">
        <f>P128-P129-P130</f>
        <v>83527204.969519228</v>
      </c>
      <c r="Q132" s="54" t="s">
        <v>59</v>
      </c>
      <c r="R132" s="79" t="e">
        <f>R128-R129-R130-R131</f>
        <v>#REF!</v>
      </c>
      <c r="S132" s="326"/>
      <c r="T132" s="54" t="s">
        <v>59</v>
      </c>
      <c r="U132" s="79">
        <f>U128-U129-U130-U131</f>
        <v>3265908.7390399994</v>
      </c>
      <c r="V132" s="318"/>
      <c r="W132" s="318"/>
      <c r="X132" s="318"/>
      <c r="Y132" s="318"/>
      <c r="Z132" s="318"/>
      <c r="AA132" s="318"/>
      <c r="AB132" s="318"/>
      <c r="AC132" s="79" t="e">
        <f>AC128-AC129-AC130-AC131</f>
        <v>#REF!</v>
      </c>
      <c r="AD132" s="54" t="s">
        <v>59</v>
      </c>
      <c r="AE132" s="79">
        <f>AE128-AE129-AE130-AE131</f>
        <v>2499583.0104871937</v>
      </c>
      <c r="AF132" s="54" t="s">
        <v>59</v>
      </c>
      <c r="AG132" s="79">
        <f>AG128-AG129-AG130-AG131</f>
        <v>1576244.5177043353</v>
      </c>
      <c r="AH132" s="54" t="s">
        <v>59</v>
      </c>
      <c r="AI132" s="79">
        <f>AI128-AI129-AI130-AI131</f>
        <v>6304445.3507937603</v>
      </c>
      <c r="AJ132" s="54" t="s">
        <v>59</v>
      </c>
      <c r="AK132" s="79">
        <f>AK128-AK129-AK130-AK131</f>
        <v>2660222.1928298678</v>
      </c>
      <c r="AL132" s="54" t="s">
        <v>59</v>
      </c>
      <c r="AM132" s="79">
        <f>AM128-AM129-AM130-AM131</f>
        <v>3858234.75234999</v>
      </c>
      <c r="AN132" s="54" t="s">
        <v>59</v>
      </c>
      <c r="AO132" s="79">
        <f>AO128-AO129-AO130-AO131</f>
        <v>1007949.4049658309</v>
      </c>
      <c r="AP132" s="54" t="s">
        <v>59</v>
      </c>
      <c r="AQ132" s="79">
        <f>AQ128-AQ129-AQ130-AQ131</f>
        <v>3838856.9936277592</v>
      </c>
      <c r="AR132" s="54" t="s">
        <v>59</v>
      </c>
      <c r="AS132" s="79">
        <f>AS128-AS129-AS130-AS131</f>
        <v>2334963.5205103229</v>
      </c>
      <c r="AT132" s="54" t="s">
        <v>59</v>
      </c>
      <c r="AU132" s="79">
        <f>AU128-AU129-AU130-AU131</f>
        <v>3077564.0153460153</v>
      </c>
      <c r="AV132" s="54" t="s">
        <v>59</v>
      </c>
      <c r="AW132" s="79">
        <f>AW128-AW129-AW130-AW131</f>
        <v>2856366.115086433</v>
      </c>
      <c r="AX132" s="54" t="s">
        <v>59</v>
      </c>
      <c r="AY132" s="79">
        <f>AY128-AY129-AY130-AY131</f>
        <v>3459184.1696368773</v>
      </c>
      <c r="AZ132" s="54" t="s">
        <v>59</v>
      </c>
      <c r="BA132" s="79">
        <f>BA128-BA129-BA130-BA131</f>
        <v>3771015.9015084794</v>
      </c>
      <c r="BB132" s="54" t="s">
        <v>59</v>
      </c>
      <c r="BC132" s="79">
        <f>BC128-BC129-BC130-BC131</f>
        <v>3110646.9571302943</v>
      </c>
      <c r="BD132" s="54" t="s">
        <v>59</v>
      </c>
      <c r="BE132" s="79">
        <f>BE128-BE129-BE130-BE131</f>
        <v>1133396.9125966707</v>
      </c>
      <c r="BF132" s="54" t="s">
        <v>59</v>
      </c>
      <c r="BG132" s="79">
        <f>BG128-BG129-BG130-BG131</f>
        <v>4288663.3206449924</v>
      </c>
      <c r="BH132" s="54" t="s">
        <v>59</v>
      </c>
      <c r="BI132" s="79">
        <f>BI128-BI129-BI130-BI131</f>
        <v>2929126.3815610632</v>
      </c>
      <c r="BJ132" s="54" t="s">
        <v>59</v>
      </c>
      <c r="BK132" s="79">
        <f>BK128-BK129-BK130-BK131</f>
        <v>3317446.9624312632</v>
      </c>
      <c r="BL132" s="54" t="s">
        <v>59</v>
      </c>
      <c r="BM132" s="79">
        <f>BM128-BM129-BM130-BM131</f>
        <v>4717147.8760589957</v>
      </c>
      <c r="BN132" s="54" t="s">
        <v>59</v>
      </c>
      <c r="BO132" s="79">
        <f>BO128-BO129-BO130-BO131</f>
        <v>0</v>
      </c>
      <c r="BP132" s="54" t="s">
        <v>59</v>
      </c>
      <c r="BQ132" s="79">
        <f>BQ128-BQ129-BQ130-BQ131</f>
        <v>0</v>
      </c>
      <c r="BR132" s="54" t="s">
        <v>59</v>
      </c>
      <c r="BS132" s="79">
        <f>BS128-BS129-BS130-BS131</f>
        <v>1238273.2661303882</v>
      </c>
      <c r="BU132" s="50"/>
      <c r="BV132" s="49"/>
    </row>
    <row r="133" spans="2:77" ht="18" customHeight="1" x14ac:dyDescent="0.2">
      <c r="F133" s="936" t="s">
        <v>120</v>
      </c>
      <c r="G133" s="937"/>
      <c r="H133" s="262">
        <v>0</v>
      </c>
      <c r="I133" s="16"/>
      <c r="J133" s="936" t="s">
        <v>120</v>
      </c>
      <c r="K133" s="937"/>
      <c r="L133" s="262">
        <v>0</v>
      </c>
      <c r="M133" s="16"/>
      <c r="N133" s="938" t="s">
        <v>120</v>
      </c>
      <c r="O133" s="939"/>
      <c r="P133" s="262">
        <v>0</v>
      </c>
      <c r="Q133" s="54" t="s">
        <v>2</v>
      </c>
      <c r="R133" s="79"/>
      <c r="S133" s="326"/>
      <c r="T133" s="54" t="s">
        <v>2</v>
      </c>
      <c r="U133" s="79"/>
      <c r="V133" s="318"/>
      <c r="W133" s="318"/>
      <c r="X133" s="318"/>
      <c r="Y133" s="318"/>
      <c r="Z133" s="318"/>
      <c r="AA133" s="318"/>
      <c r="AB133" s="318"/>
      <c r="AC133" s="79"/>
      <c r="AD133" s="54" t="s">
        <v>2</v>
      </c>
      <c r="AE133" s="79"/>
      <c r="AF133" s="54" t="s">
        <v>2</v>
      </c>
      <c r="AG133" s="79"/>
      <c r="AH133" s="54" t="s">
        <v>2</v>
      </c>
      <c r="AI133" s="79"/>
      <c r="AJ133" s="54" t="s">
        <v>2</v>
      </c>
      <c r="AK133" s="79"/>
      <c r="AL133" s="54" t="s">
        <v>2</v>
      </c>
      <c r="AM133" s="79"/>
      <c r="AN133" s="54" t="s">
        <v>2</v>
      </c>
      <c r="AO133" s="79"/>
      <c r="AP133" s="54" t="s">
        <v>2</v>
      </c>
      <c r="AQ133" s="79"/>
      <c r="AR133" s="54" t="s">
        <v>2</v>
      </c>
      <c r="AS133" s="79"/>
      <c r="AT133" s="54" t="s">
        <v>2</v>
      </c>
      <c r="AU133" s="79"/>
      <c r="AV133" s="54" t="s">
        <v>2</v>
      </c>
      <c r="AW133" s="79"/>
      <c r="AX133" s="54" t="s">
        <v>2</v>
      </c>
      <c r="AY133" s="79"/>
      <c r="AZ133" s="54" t="s">
        <v>2</v>
      </c>
      <c r="BA133" s="79"/>
      <c r="BB133" s="54" t="s">
        <v>2</v>
      </c>
      <c r="BC133" s="79"/>
      <c r="BD133" s="54" t="s">
        <v>2</v>
      </c>
      <c r="BE133" s="79"/>
      <c r="BF133" s="54" t="s">
        <v>2</v>
      </c>
      <c r="BG133" s="79"/>
      <c r="BH133" s="54" t="s">
        <v>2</v>
      </c>
      <c r="BI133" s="79"/>
      <c r="BJ133" s="54" t="s">
        <v>2</v>
      </c>
      <c r="BK133" s="79"/>
      <c r="BL133" s="54" t="s">
        <v>2</v>
      </c>
      <c r="BM133" s="79"/>
      <c r="BN133" s="54" t="s">
        <v>2</v>
      </c>
      <c r="BO133" s="79"/>
      <c r="BP133" s="54" t="s">
        <v>2</v>
      </c>
      <c r="BQ133" s="79"/>
      <c r="BR133" s="54" t="s">
        <v>2</v>
      </c>
      <c r="BS133" s="79"/>
      <c r="BU133" s="50"/>
      <c r="BV133" s="49"/>
    </row>
    <row r="134" spans="2:77" ht="22.5" customHeight="1" x14ac:dyDescent="0.2">
      <c r="F134" s="936" t="s">
        <v>119</v>
      </c>
      <c r="G134" s="937"/>
      <c r="H134" s="262">
        <f>+H132+H133</f>
        <v>81875306.785519242</v>
      </c>
      <c r="I134" s="16"/>
      <c r="J134" s="936" t="s">
        <v>119</v>
      </c>
      <c r="K134" s="937"/>
      <c r="L134" s="262">
        <f>+L132+L133</f>
        <v>1761008.274</v>
      </c>
      <c r="M134" s="16"/>
      <c r="N134" s="938" t="s">
        <v>119</v>
      </c>
      <c r="O134" s="939"/>
      <c r="P134" s="262">
        <f>+P132+P133</f>
        <v>83527204.969519228</v>
      </c>
      <c r="Q134" s="54" t="s">
        <v>58</v>
      </c>
      <c r="R134" s="80" t="e">
        <f>R132+R133</f>
        <v>#REF!</v>
      </c>
      <c r="S134" s="326"/>
      <c r="T134" s="54" t="s">
        <v>58</v>
      </c>
      <c r="U134" s="80">
        <f>U132+U133</f>
        <v>3265908.7390399994</v>
      </c>
      <c r="V134" s="318"/>
      <c r="W134" s="318"/>
      <c r="X134" s="318"/>
      <c r="Y134" s="318"/>
      <c r="Z134" s="318"/>
      <c r="AA134" s="318"/>
      <c r="AB134" s="318"/>
      <c r="AC134" s="80" t="e">
        <f>AC132+AC133</f>
        <v>#REF!</v>
      </c>
      <c r="AD134" s="54" t="s">
        <v>58</v>
      </c>
      <c r="AE134" s="80">
        <f>AE132+AE133</f>
        <v>2499583.0104871937</v>
      </c>
      <c r="AF134" s="54" t="s">
        <v>58</v>
      </c>
      <c r="AG134" s="80">
        <f>AG132+AG133</f>
        <v>1576244.5177043353</v>
      </c>
      <c r="AH134" s="54" t="s">
        <v>58</v>
      </c>
      <c r="AI134" s="80">
        <f>AI132+AI133</f>
        <v>6304445.3507937603</v>
      </c>
      <c r="AJ134" s="54" t="s">
        <v>58</v>
      </c>
      <c r="AK134" s="80">
        <f>AK132+AK133</f>
        <v>2660222.1928298678</v>
      </c>
      <c r="AL134" s="54" t="s">
        <v>58</v>
      </c>
      <c r="AM134" s="80">
        <f>AM132+AM133</f>
        <v>3858234.75234999</v>
      </c>
      <c r="AN134" s="54" t="s">
        <v>58</v>
      </c>
      <c r="AO134" s="80">
        <f>AO132+AO133</f>
        <v>1007949.4049658309</v>
      </c>
      <c r="AP134" s="54" t="s">
        <v>58</v>
      </c>
      <c r="AQ134" s="80">
        <f>AQ132+AQ133</f>
        <v>3838856.9936277592</v>
      </c>
      <c r="AR134" s="54" t="s">
        <v>58</v>
      </c>
      <c r="AS134" s="80">
        <f>AS132+AS133</f>
        <v>2334963.5205103229</v>
      </c>
      <c r="AT134" s="54" t="s">
        <v>58</v>
      </c>
      <c r="AU134" s="80">
        <f>AU132+AU133</f>
        <v>3077564.0153460153</v>
      </c>
      <c r="AV134" s="54" t="s">
        <v>58</v>
      </c>
      <c r="AW134" s="80">
        <f>AW132+AW133</f>
        <v>2856366.115086433</v>
      </c>
      <c r="AX134" s="54" t="s">
        <v>58</v>
      </c>
      <c r="AY134" s="80">
        <f>AY132+AY133</f>
        <v>3459184.1696368773</v>
      </c>
      <c r="AZ134" s="54" t="s">
        <v>58</v>
      </c>
      <c r="BA134" s="80">
        <f>BA132+BA133</f>
        <v>3771015.9015084794</v>
      </c>
      <c r="BB134" s="54" t="s">
        <v>58</v>
      </c>
      <c r="BC134" s="80">
        <f>BC132+BC133</f>
        <v>3110646.9571302943</v>
      </c>
      <c r="BD134" s="54" t="s">
        <v>58</v>
      </c>
      <c r="BE134" s="80">
        <f>BE132+BE133</f>
        <v>1133396.9125966707</v>
      </c>
      <c r="BF134" s="54" t="s">
        <v>58</v>
      </c>
      <c r="BG134" s="80">
        <f>BG132+BG133</f>
        <v>4288663.3206449924</v>
      </c>
      <c r="BH134" s="54" t="s">
        <v>58</v>
      </c>
      <c r="BI134" s="80">
        <f>BI132+BI133</f>
        <v>2929126.3815610632</v>
      </c>
      <c r="BJ134" s="54" t="s">
        <v>58</v>
      </c>
      <c r="BK134" s="80">
        <f>BK132+BK133</f>
        <v>3317446.9624312632</v>
      </c>
      <c r="BL134" s="54" t="s">
        <v>58</v>
      </c>
      <c r="BM134" s="80">
        <f>BM132+BM133</f>
        <v>4717147.8760589957</v>
      </c>
      <c r="BN134" s="54" t="s">
        <v>58</v>
      </c>
      <c r="BO134" s="80">
        <f>BO132+BO133</f>
        <v>0</v>
      </c>
      <c r="BP134" s="54" t="s">
        <v>58</v>
      </c>
      <c r="BQ134" s="80">
        <f>BQ132+BQ133</f>
        <v>0</v>
      </c>
      <c r="BR134" s="54" t="s">
        <v>58</v>
      </c>
      <c r="BS134" s="80">
        <f>BS132+BS133</f>
        <v>1238273.2661303882</v>
      </c>
      <c r="BU134" s="50"/>
      <c r="BV134" s="49"/>
    </row>
    <row r="135" spans="2:77" x14ac:dyDescent="0.25">
      <c r="G135" s="47"/>
      <c r="H135" s="47"/>
      <c r="I135" s="47"/>
      <c r="J135" s="47"/>
      <c r="K135" s="47"/>
      <c r="L135" s="47"/>
      <c r="M135" s="47"/>
      <c r="N135" s="47"/>
      <c r="O135" s="47"/>
      <c r="P135" s="47"/>
      <c r="Q135" s="47"/>
      <c r="R135" s="47"/>
      <c r="S135" s="47"/>
      <c r="V135" s="318"/>
      <c r="W135" s="318"/>
      <c r="X135" s="318"/>
      <c r="Y135" s="318"/>
      <c r="Z135" s="318"/>
      <c r="AA135" s="318"/>
      <c r="AB135" s="318"/>
    </row>
    <row r="136" spans="2:77" x14ac:dyDescent="0.25">
      <c r="G136" s="47"/>
      <c r="H136" s="47"/>
      <c r="I136" s="47"/>
      <c r="J136" s="47"/>
      <c r="K136" s="47"/>
      <c r="L136" s="47"/>
      <c r="M136" s="47"/>
      <c r="N136" s="47"/>
      <c r="O136" s="47"/>
      <c r="P136" s="47"/>
      <c r="Q136" s="47"/>
      <c r="R136" s="47"/>
      <c r="S136" s="47"/>
      <c r="V136" s="318"/>
      <c r="W136" s="318"/>
      <c r="X136" s="318"/>
      <c r="Y136" s="318"/>
      <c r="Z136" s="318"/>
      <c r="AA136" s="318"/>
      <c r="AB136" s="318"/>
    </row>
    <row r="137" spans="2:77" x14ac:dyDescent="0.25">
      <c r="H137" s="47"/>
      <c r="I137" s="47"/>
      <c r="J137" s="47"/>
      <c r="K137" s="47"/>
      <c r="L137" s="47"/>
      <c r="M137" s="47"/>
      <c r="N137" s="47"/>
      <c r="O137" s="47"/>
      <c r="P137" s="47"/>
      <c r="Q137" s="47"/>
      <c r="R137" s="47"/>
      <c r="S137" s="47"/>
      <c r="V137" s="318"/>
      <c r="W137" s="318"/>
      <c r="X137" s="318"/>
      <c r="Y137" s="318">
        <v>2451259.2303108298</v>
      </c>
      <c r="Z137" s="318"/>
      <c r="AA137" s="318"/>
      <c r="AB137" s="318"/>
    </row>
    <row r="138" spans="2:77" ht="14.45" customHeight="1" x14ac:dyDescent="0.2">
      <c r="B138" s="1130"/>
      <c r="C138" s="1130"/>
      <c r="D138" s="315"/>
      <c r="E138" s="314"/>
      <c r="F138" s="1130"/>
      <c r="G138" s="1130"/>
      <c r="H138" s="316"/>
      <c r="I138" s="316"/>
      <c r="J138" s="316"/>
      <c r="K138" s="316"/>
      <c r="L138" s="316"/>
      <c r="M138" s="316"/>
      <c r="N138" s="316"/>
      <c r="O138" s="316"/>
      <c r="P138" s="316"/>
      <c r="Q138" s="316"/>
      <c r="R138" s="316"/>
      <c r="S138" s="316"/>
      <c r="T138" s="318"/>
      <c r="U138" s="318"/>
      <c r="V138" s="316"/>
      <c r="W138" s="316"/>
      <c r="X138" s="316"/>
      <c r="Y138" s="316"/>
      <c r="Z138" s="316"/>
      <c r="AA138" s="316"/>
      <c r="AB138" s="316"/>
      <c r="AC138" s="318"/>
      <c r="AD138" s="318"/>
      <c r="AE138" s="318"/>
      <c r="AF138" s="318"/>
      <c r="AG138" s="318"/>
      <c r="AH138" s="318"/>
      <c r="AI138" s="318"/>
      <c r="AJ138" s="318"/>
      <c r="AK138" s="318"/>
      <c r="AL138" s="318"/>
      <c r="AM138" s="318"/>
      <c r="AN138" s="318"/>
      <c r="AO138" s="318"/>
      <c r="AP138" s="318"/>
      <c r="AQ138" s="318"/>
      <c r="AR138" s="318"/>
      <c r="AS138" s="318"/>
      <c r="AT138" s="318"/>
      <c r="AU138" s="318"/>
      <c r="AV138" s="318"/>
      <c r="AW138" s="318"/>
      <c r="AX138" s="318"/>
      <c r="AY138" s="318"/>
      <c r="AZ138" s="318"/>
      <c r="BA138" s="318"/>
      <c r="BB138" s="318"/>
      <c r="BC138" s="318"/>
      <c r="BD138" s="318"/>
      <c r="BE138" s="318"/>
      <c r="BF138" s="318"/>
      <c r="BG138" s="318"/>
      <c r="BH138" s="318"/>
      <c r="BI138" s="318"/>
      <c r="BJ138" s="318"/>
      <c r="BK138" s="318"/>
      <c r="BL138" s="318"/>
      <c r="BM138" s="318"/>
      <c r="BN138" s="318"/>
      <c r="BO138" s="318"/>
      <c r="BP138" s="318"/>
      <c r="BQ138" s="318"/>
      <c r="BR138" s="318"/>
      <c r="BS138" s="318"/>
      <c r="BT138" s="318"/>
      <c r="BU138" s="1130"/>
      <c r="BV138" s="1130"/>
      <c r="BW138" s="315"/>
      <c r="BX138" s="1130"/>
      <c r="BY138" s="1130"/>
    </row>
    <row r="139" spans="2:77" ht="14.25" x14ac:dyDescent="0.2">
      <c r="B139" s="318"/>
      <c r="C139" s="319"/>
      <c r="D139" s="318"/>
      <c r="E139" s="319"/>
      <c r="F139" s="318"/>
      <c r="G139" s="319"/>
      <c r="H139" s="316"/>
      <c r="I139" s="316"/>
      <c r="J139" s="316"/>
      <c r="K139" s="316"/>
      <c r="L139" s="316"/>
      <c r="M139" s="316"/>
      <c r="N139" s="316"/>
      <c r="O139" s="316"/>
      <c r="P139" s="316"/>
      <c r="Q139" s="316"/>
      <c r="R139" s="316"/>
      <c r="S139" s="316"/>
      <c r="T139" s="318"/>
      <c r="U139" s="318"/>
      <c r="AC139" s="318"/>
      <c r="AD139" s="318"/>
      <c r="AE139" s="318"/>
      <c r="AF139" s="318"/>
      <c r="AG139" s="318"/>
      <c r="AH139" s="318"/>
      <c r="AI139" s="318"/>
      <c r="AJ139" s="318"/>
      <c r="AK139" s="318"/>
      <c r="AL139" s="318"/>
      <c r="AM139" s="318"/>
      <c r="AN139" s="318"/>
      <c r="AO139" s="318"/>
      <c r="AP139" s="318"/>
      <c r="AQ139" s="318"/>
      <c r="AR139" s="318"/>
      <c r="AS139" s="318"/>
      <c r="AT139" s="318"/>
      <c r="AU139" s="318"/>
      <c r="AV139" s="318"/>
      <c r="AW139" s="318"/>
      <c r="AX139" s="318"/>
      <c r="AY139" s="318"/>
      <c r="AZ139" s="318"/>
      <c r="BA139" s="318"/>
      <c r="BB139" s="318"/>
      <c r="BC139" s="318"/>
      <c r="BD139" s="318"/>
      <c r="BE139" s="318"/>
      <c r="BF139" s="318"/>
      <c r="BG139" s="318"/>
      <c r="BH139" s="318"/>
      <c r="BI139" s="318"/>
      <c r="BJ139" s="318"/>
      <c r="BK139" s="318"/>
      <c r="BL139" s="318"/>
      <c r="BM139" s="318"/>
      <c r="BN139" s="318"/>
      <c r="BO139" s="318"/>
      <c r="BP139" s="318"/>
      <c r="BQ139" s="318"/>
      <c r="BR139" s="318"/>
      <c r="BS139" s="318"/>
      <c r="BT139" s="318"/>
      <c r="BU139" s="318"/>
      <c r="BV139" s="319"/>
      <c r="BW139" s="318"/>
      <c r="BX139" s="318"/>
      <c r="BY139" s="319"/>
    </row>
    <row r="140" spans="2:77" ht="14.25" x14ac:dyDescent="0.2">
      <c r="B140" s="318"/>
      <c r="C140" s="319"/>
      <c r="D140" s="318"/>
      <c r="E140" s="319"/>
      <c r="F140" s="318"/>
      <c r="G140" s="319"/>
      <c r="H140" s="316"/>
      <c r="I140" s="316"/>
      <c r="J140" s="316"/>
      <c r="K140" s="316"/>
      <c r="L140" s="316"/>
      <c r="M140" s="316"/>
      <c r="N140" s="316"/>
      <c r="O140" s="316"/>
      <c r="P140" s="316"/>
      <c r="Q140" s="316"/>
      <c r="R140" s="316"/>
      <c r="S140" s="316"/>
      <c r="T140" s="318"/>
      <c r="U140" s="318"/>
      <c r="AC140" s="318"/>
      <c r="AD140" s="318"/>
      <c r="AE140" s="318"/>
      <c r="AF140" s="318"/>
      <c r="AG140" s="318"/>
      <c r="AH140" s="318"/>
      <c r="AI140" s="318"/>
      <c r="AJ140" s="318"/>
      <c r="AK140" s="318"/>
      <c r="AL140" s="318"/>
      <c r="AM140" s="318"/>
      <c r="AN140" s="318"/>
      <c r="AO140" s="318"/>
      <c r="AP140" s="318"/>
      <c r="AQ140" s="318"/>
      <c r="AR140" s="318"/>
      <c r="AS140" s="318"/>
      <c r="AT140" s="318"/>
      <c r="AU140" s="318"/>
      <c r="AV140" s="318"/>
      <c r="AW140" s="318"/>
      <c r="AX140" s="318"/>
      <c r="AY140" s="318"/>
      <c r="AZ140" s="318"/>
      <c r="BA140" s="318"/>
      <c r="BB140" s="318"/>
      <c r="BC140" s="318"/>
      <c r="BD140" s="318"/>
      <c r="BE140" s="318"/>
      <c r="BF140" s="318"/>
      <c r="BG140" s="318"/>
      <c r="BH140" s="318"/>
      <c r="BI140" s="318"/>
      <c r="BJ140" s="318"/>
      <c r="BK140" s="318"/>
      <c r="BL140" s="318"/>
      <c r="BM140" s="318"/>
      <c r="BN140" s="318"/>
      <c r="BO140" s="318"/>
      <c r="BP140" s="318"/>
      <c r="BQ140" s="318"/>
      <c r="BR140" s="318"/>
      <c r="BS140" s="318"/>
      <c r="BT140" s="318"/>
      <c r="BU140" s="318"/>
      <c r="BV140" s="319"/>
      <c r="BW140" s="318"/>
      <c r="BX140" s="318"/>
      <c r="BY140" s="319"/>
    </row>
    <row r="141" spans="2:77" x14ac:dyDescent="0.25">
      <c r="B141" s="318"/>
      <c r="C141" s="319"/>
      <c r="D141" s="318"/>
      <c r="E141"/>
      <c r="F141" s="318"/>
      <c r="G141" s="319"/>
      <c r="H141" s="316"/>
      <c r="I141" s="316"/>
      <c r="J141" s="316"/>
      <c r="K141" s="316"/>
      <c r="L141" s="316"/>
      <c r="M141" s="316"/>
      <c r="N141" s="316"/>
      <c r="O141" s="316"/>
      <c r="P141" s="316"/>
      <c r="Q141" s="316"/>
      <c r="R141" s="316"/>
      <c r="S141" s="316"/>
      <c r="T141" s="318"/>
      <c r="U141" s="318"/>
      <c r="AC141" s="318"/>
      <c r="AD141" s="318"/>
      <c r="AE141" s="318"/>
      <c r="AF141" s="318"/>
      <c r="AG141" s="318"/>
      <c r="AH141" s="318"/>
      <c r="AI141" s="318"/>
      <c r="AJ141" s="318"/>
      <c r="AK141" s="318"/>
      <c r="AL141" s="318"/>
      <c r="AM141" s="318"/>
      <c r="AN141" s="318"/>
      <c r="AO141" s="318"/>
      <c r="AP141" s="318"/>
      <c r="AQ141" s="318"/>
      <c r="AR141" s="318"/>
      <c r="AS141" s="318"/>
      <c r="AT141" s="318"/>
      <c r="AU141" s="318"/>
      <c r="AV141" s="318"/>
      <c r="AW141" s="318"/>
      <c r="AX141" s="318"/>
      <c r="AY141" s="318"/>
      <c r="AZ141" s="318"/>
      <c r="BA141" s="318"/>
      <c r="BB141" s="318"/>
      <c r="BC141" s="318"/>
      <c r="BD141" s="318"/>
      <c r="BE141" s="318"/>
      <c r="BF141" s="318"/>
      <c r="BG141" s="318"/>
      <c r="BH141" s="318"/>
      <c r="BI141" s="318"/>
      <c r="BJ141" s="318"/>
      <c r="BK141" s="318"/>
      <c r="BL141" s="318"/>
      <c r="BM141" s="318"/>
      <c r="BN141" s="318"/>
      <c r="BO141" s="318"/>
      <c r="BP141" s="318"/>
      <c r="BQ141" s="318"/>
      <c r="BR141" s="318"/>
      <c r="BS141" s="318"/>
      <c r="BT141" s="318"/>
      <c r="BU141" s="318"/>
      <c r="BV141" s="319"/>
      <c r="BW141" s="318"/>
      <c r="BX141" s="318"/>
      <c r="BY141" s="319"/>
    </row>
    <row r="142" spans="2:77" ht="14.25" x14ac:dyDescent="0.2">
      <c r="B142" s="1131"/>
      <c r="C142" s="1131"/>
      <c r="D142" s="319"/>
      <c r="E142" s="318"/>
      <c r="F142" s="318"/>
      <c r="G142" s="318"/>
      <c r="H142" s="316"/>
      <c r="I142" s="316"/>
      <c r="J142" s="316"/>
      <c r="K142" s="316"/>
      <c r="L142" s="316"/>
      <c r="M142" s="316"/>
      <c r="N142" s="316"/>
      <c r="O142" s="316"/>
      <c r="P142" s="316"/>
      <c r="Q142" s="316"/>
      <c r="R142" s="316"/>
      <c r="S142" s="316"/>
      <c r="T142" s="318"/>
      <c r="U142" s="318"/>
      <c r="AC142" s="318"/>
      <c r="AD142" s="318"/>
      <c r="AE142" s="318"/>
      <c r="AF142" s="318"/>
      <c r="AG142" s="318"/>
      <c r="AH142" s="318"/>
      <c r="AI142" s="318"/>
      <c r="AJ142" s="318"/>
      <c r="AK142" s="318"/>
      <c r="AL142" s="318"/>
      <c r="AM142" s="318"/>
      <c r="AN142" s="318"/>
      <c r="AO142" s="318"/>
      <c r="AP142" s="318"/>
      <c r="AQ142" s="318"/>
      <c r="AR142" s="318"/>
      <c r="AS142" s="318"/>
      <c r="AT142" s="318"/>
      <c r="AU142" s="318"/>
      <c r="AV142" s="318"/>
      <c r="AW142" s="318"/>
      <c r="AX142" s="318"/>
      <c r="AY142" s="318"/>
      <c r="AZ142" s="318"/>
      <c r="BA142" s="318"/>
      <c r="BB142" s="318"/>
      <c r="BC142" s="318"/>
      <c r="BD142" s="318"/>
      <c r="BE142" s="318"/>
      <c r="BF142" s="318"/>
      <c r="BG142" s="318"/>
      <c r="BH142" s="318"/>
      <c r="BI142" s="318"/>
      <c r="BJ142" s="318"/>
      <c r="BK142" s="318"/>
      <c r="BL142" s="318"/>
      <c r="BM142" s="318"/>
      <c r="BN142" s="318"/>
      <c r="BO142" s="318"/>
      <c r="BP142" s="318"/>
      <c r="BQ142" s="318"/>
      <c r="BR142" s="318"/>
      <c r="BS142" s="318"/>
      <c r="BT142" s="318"/>
      <c r="BU142" s="318"/>
      <c r="BV142" s="318"/>
      <c r="BW142" s="318"/>
      <c r="BX142" s="318"/>
      <c r="BY142" s="318"/>
    </row>
    <row r="143" spans="2:77" ht="14.45" customHeight="1" x14ac:dyDescent="0.2">
      <c r="B143" s="1132"/>
      <c r="C143" s="1132"/>
      <c r="D143" s="320"/>
      <c r="E143" s="321"/>
      <c r="F143" s="1132"/>
      <c r="G143" s="1132"/>
      <c r="H143" s="316"/>
      <c r="I143" s="316"/>
      <c r="J143" s="316"/>
      <c r="K143" s="316"/>
      <c r="L143" s="316"/>
      <c r="M143" s="316"/>
      <c r="N143" s="316"/>
      <c r="O143" s="316"/>
      <c r="P143" s="316"/>
      <c r="Q143" s="316"/>
      <c r="R143" s="316"/>
      <c r="S143" s="316"/>
      <c r="T143" s="318"/>
      <c r="U143" s="318"/>
      <c r="AC143" s="318"/>
      <c r="AD143" s="318"/>
      <c r="AE143" s="318"/>
      <c r="AF143" s="318"/>
      <c r="AG143" s="318"/>
      <c r="AH143" s="318"/>
      <c r="AI143" s="318"/>
      <c r="AJ143" s="318"/>
      <c r="AK143" s="318"/>
      <c r="AL143" s="318"/>
      <c r="AM143" s="318"/>
      <c r="AN143" s="318"/>
      <c r="AO143" s="318"/>
      <c r="AP143" s="318"/>
      <c r="AQ143" s="318"/>
      <c r="AR143" s="318"/>
      <c r="AS143" s="318"/>
      <c r="AT143" s="318"/>
      <c r="AU143" s="318"/>
      <c r="AV143" s="318"/>
      <c r="AW143" s="318"/>
      <c r="AX143" s="318"/>
      <c r="AY143" s="318"/>
      <c r="AZ143" s="318"/>
      <c r="BA143" s="318"/>
      <c r="BB143" s="318"/>
      <c r="BC143" s="318"/>
      <c r="BD143" s="318"/>
      <c r="BE143" s="318"/>
      <c r="BF143" s="318"/>
      <c r="BG143" s="318"/>
      <c r="BH143" s="318"/>
      <c r="BI143" s="318"/>
      <c r="BJ143" s="318"/>
      <c r="BK143" s="318"/>
      <c r="BL143" s="318"/>
      <c r="BM143" s="318"/>
      <c r="BN143" s="318"/>
      <c r="BO143" s="318"/>
      <c r="BP143" s="318"/>
      <c r="BQ143" s="318"/>
      <c r="BR143" s="318"/>
      <c r="BS143" s="318"/>
      <c r="BT143" s="318"/>
      <c r="BU143" s="1132"/>
      <c r="BV143" s="1132"/>
      <c r="BW143" s="320"/>
      <c r="BX143" s="1132"/>
      <c r="BY143" s="1132"/>
    </row>
    <row r="144" spans="2:77" ht="14.45" customHeight="1" x14ac:dyDescent="0.2">
      <c r="B144" s="1129"/>
      <c r="C144" s="1129"/>
      <c r="D144" s="322"/>
      <c r="E144" s="323"/>
      <c r="F144" s="1129"/>
      <c r="G144" s="1129"/>
      <c r="H144" s="316"/>
      <c r="I144" s="316"/>
      <c r="J144" s="316"/>
      <c r="K144" s="316"/>
      <c r="L144" s="316"/>
      <c r="M144" s="316"/>
      <c r="N144" s="316"/>
      <c r="O144" s="316"/>
      <c r="P144" s="316"/>
      <c r="Q144" s="316"/>
      <c r="R144" s="316"/>
      <c r="S144" s="316"/>
      <c r="T144" s="318"/>
      <c r="U144" s="318"/>
      <c r="AC144" s="318"/>
      <c r="AD144" s="318"/>
      <c r="AE144" s="318"/>
      <c r="AF144" s="318"/>
      <c r="AG144" s="318"/>
      <c r="AH144" s="318"/>
      <c r="AI144" s="318"/>
      <c r="AJ144" s="318"/>
      <c r="AK144" s="318"/>
      <c r="AL144" s="318"/>
      <c r="AM144" s="318"/>
      <c r="AN144" s="318"/>
      <c r="AO144" s="318"/>
      <c r="AP144" s="318"/>
      <c r="AQ144" s="318"/>
      <c r="AR144" s="318"/>
      <c r="AS144" s="318"/>
      <c r="AT144" s="318"/>
      <c r="AU144" s="318"/>
      <c r="AV144" s="318"/>
      <c r="AW144" s="318"/>
      <c r="AX144" s="318"/>
      <c r="AY144" s="318"/>
      <c r="AZ144" s="318"/>
      <c r="BA144" s="318"/>
      <c r="BB144" s="318"/>
      <c r="BC144" s="318"/>
      <c r="BD144" s="318"/>
      <c r="BE144" s="318"/>
      <c r="BF144" s="318"/>
      <c r="BG144" s="318"/>
      <c r="BH144" s="318"/>
      <c r="BI144" s="318"/>
      <c r="BJ144" s="318"/>
      <c r="BK144" s="318"/>
      <c r="BL144" s="318"/>
      <c r="BM144" s="318"/>
      <c r="BN144" s="318"/>
      <c r="BO144" s="318"/>
      <c r="BP144" s="318"/>
      <c r="BQ144" s="318"/>
      <c r="BR144" s="318"/>
      <c r="BS144" s="318"/>
      <c r="BT144" s="318"/>
      <c r="BU144" s="1129"/>
      <c r="BV144" s="1129"/>
      <c r="BW144" s="315"/>
      <c r="BX144" s="1129"/>
      <c r="BY144" s="1129"/>
    </row>
    <row r="145" spans="2:77" ht="12.75" x14ac:dyDescent="0.2">
      <c r="B145" s="1129"/>
      <c r="C145" s="1129"/>
      <c r="D145" s="317"/>
      <c r="E145" s="317"/>
      <c r="F145" s="1129"/>
      <c r="G145" s="1129"/>
      <c r="H145" s="324"/>
      <c r="I145" s="324"/>
      <c r="J145" s="324"/>
      <c r="K145" s="324"/>
      <c r="L145" s="324"/>
      <c r="M145" s="324"/>
      <c r="N145" s="324"/>
      <c r="O145" s="324"/>
      <c r="P145" s="324"/>
      <c r="Q145" s="324"/>
      <c r="R145" s="324"/>
      <c r="S145" s="324"/>
      <c r="T145" s="316"/>
      <c r="U145" s="316"/>
      <c r="AC145" s="316"/>
      <c r="AD145" s="316"/>
      <c r="AE145" s="316"/>
      <c r="AF145" s="316"/>
      <c r="AG145" s="316"/>
      <c r="AH145" s="316"/>
      <c r="AI145" s="316"/>
      <c r="AJ145" s="316"/>
      <c r="AK145" s="316"/>
      <c r="AL145" s="316"/>
      <c r="AM145" s="316"/>
      <c r="AN145" s="316"/>
      <c r="AO145" s="316"/>
      <c r="AP145" s="316"/>
      <c r="AQ145" s="316"/>
      <c r="AR145" s="316"/>
      <c r="AS145" s="316"/>
      <c r="AT145" s="316"/>
      <c r="AU145" s="316"/>
      <c r="AV145" s="316"/>
      <c r="AW145" s="316"/>
      <c r="AX145" s="316"/>
      <c r="AY145" s="316"/>
      <c r="AZ145" s="316"/>
      <c r="BA145" s="316"/>
      <c r="BB145" s="316"/>
      <c r="BC145" s="316"/>
      <c r="BD145" s="316"/>
      <c r="BE145" s="316"/>
      <c r="BF145" s="316"/>
      <c r="BG145" s="316"/>
      <c r="BH145" s="316"/>
      <c r="BI145" s="316"/>
      <c r="BJ145" s="316"/>
      <c r="BK145" s="316"/>
      <c r="BL145" s="316"/>
      <c r="BM145" s="316"/>
      <c r="BN145" s="316"/>
      <c r="BO145" s="316"/>
      <c r="BP145" s="316"/>
      <c r="BQ145" s="316"/>
      <c r="BR145" s="316"/>
      <c r="BS145" s="316"/>
      <c r="BT145" s="316"/>
      <c r="BU145" s="1129"/>
      <c r="BV145" s="1129"/>
      <c r="BW145" s="316"/>
      <c r="BX145" s="1129"/>
      <c r="BY145" s="1129"/>
    </row>
    <row r="146" spans="2:77" x14ac:dyDescent="0.25">
      <c r="G146" s="47"/>
      <c r="H146" s="47"/>
      <c r="I146" s="47"/>
      <c r="J146" s="47"/>
      <c r="K146" s="47"/>
      <c r="L146" s="47"/>
      <c r="M146" s="47"/>
      <c r="N146" s="47"/>
      <c r="O146" s="47"/>
      <c r="P146" s="47"/>
      <c r="Q146" s="47"/>
      <c r="R146" s="47"/>
      <c r="S146" s="47"/>
    </row>
    <row r="147" spans="2:77" x14ac:dyDescent="0.25">
      <c r="G147" s="47"/>
      <c r="H147" s="47"/>
      <c r="I147" s="47"/>
      <c r="J147" s="47"/>
      <c r="K147" s="47"/>
      <c r="L147" s="47"/>
      <c r="M147" s="47"/>
      <c r="N147" s="47"/>
      <c r="O147" s="47"/>
      <c r="P147" s="47"/>
      <c r="Q147" s="47"/>
      <c r="R147" s="47"/>
      <c r="S147" s="47"/>
    </row>
    <row r="148" spans="2:77" x14ac:dyDescent="0.25">
      <c r="D148" s="36"/>
      <c r="G148" s="47"/>
      <c r="H148" s="47"/>
      <c r="I148" s="47"/>
      <c r="J148" s="47"/>
      <c r="K148" s="47"/>
      <c r="L148" s="47"/>
      <c r="M148" s="47"/>
      <c r="N148" s="47"/>
      <c r="O148" s="47"/>
      <c r="P148" s="47"/>
      <c r="Q148" s="47"/>
      <c r="R148" s="47"/>
      <c r="S148" s="47"/>
    </row>
    <row r="149" spans="2:77" x14ac:dyDescent="0.25">
      <c r="D149" s="12"/>
      <c r="H149" s="47"/>
      <c r="I149" s="47"/>
      <c r="J149" s="47"/>
      <c r="K149" s="47"/>
      <c r="L149" s="47"/>
      <c r="M149" s="47"/>
      <c r="N149" s="47"/>
      <c r="O149" s="47"/>
      <c r="P149" s="47"/>
      <c r="Q149" s="47"/>
      <c r="R149" s="47"/>
      <c r="S149" s="47"/>
    </row>
    <row r="150" spans="2:77" x14ac:dyDescent="0.25">
      <c r="D150" s="12"/>
      <c r="H150" s="47"/>
      <c r="I150" s="47"/>
      <c r="J150" s="47"/>
      <c r="K150" s="47"/>
      <c r="L150" s="47"/>
      <c r="M150" s="47"/>
      <c r="N150" s="47"/>
      <c r="O150" s="47"/>
      <c r="P150" s="47"/>
      <c r="Q150" s="47"/>
      <c r="R150" s="47"/>
      <c r="S150" s="47"/>
    </row>
    <row r="151" spans="2:77" x14ac:dyDescent="0.25">
      <c r="D151" s="12"/>
      <c r="H151" s="47"/>
      <c r="I151" s="47"/>
      <c r="J151" s="47"/>
      <c r="K151" s="47"/>
      <c r="L151" s="47"/>
      <c r="M151" s="47"/>
      <c r="N151" s="47"/>
      <c r="O151" s="47"/>
      <c r="P151" s="47"/>
      <c r="Q151" s="47"/>
      <c r="R151" s="47"/>
      <c r="S151" s="47"/>
      <c r="V151" s="38"/>
      <c r="W151" s="86"/>
    </row>
    <row r="152" spans="2:77" x14ac:dyDescent="0.25">
      <c r="D152" s="12"/>
      <c r="H152" s="47"/>
      <c r="I152" s="47"/>
      <c r="J152" s="47"/>
      <c r="K152" s="47"/>
      <c r="L152" s="47"/>
      <c r="M152" s="47"/>
      <c r="N152" s="47"/>
      <c r="O152" s="47"/>
      <c r="P152" s="47"/>
      <c r="Q152" s="47"/>
      <c r="R152" s="47"/>
      <c r="S152" s="47"/>
      <c r="V152" s="40"/>
      <c r="W152" s="87"/>
    </row>
    <row r="153" spans="2:77" x14ac:dyDescent="0.25">
      <c r="D153" s="94"/>
    </row>
    <row r="154" spans="2:77" x14ac:dyDescent="0.25">
      <c r="D154" s="48"/>
    </row>
    <row r="158" spans="2:77" ht="12.75" x14ac:dyDescent="0.2">
      <c r="D158" s="86"/>
      <c r="E158" s="38"/>
      <c r="F158" s="86"/>
      <c r="G158" s="38"/>
      <c r="H158" s="86"/>
      <c r="I158" s="86"/>
      <c r="J158" s="86"/>
      <c r="K158" s="86"/>
      <c r="L158" s="86"/>
      <c r="M158" s="86"/>
      <c r="N158" s="86"/>
      <c r="O158" s="86"/>
      <c r="P158" s="86"/>
      <c r="Q158" s="86"/>
      <c r="R158" s="86"/>
      <c r="S158" s="86"/>
      <c r="T158" s="38"/>
      <c r="U158" s="86"/>
    </row>
    <row r="159" spans="2:77" ht="12.75" x14ac:dyDescent="0.2">
      <c r="D159" s="87"/>
      <c r="E159" s="40"/>
      <c r="F159" s="87"/>
      <c r="G159" s="40"/>
      <c r="H159" s="87"/>
      <c r="I159" s="87"/>
      <c r="J159" s="87"/>
      <c r="K159" s="87"/>
      <c r="L159" s="87"/>
      <c r="M159" s="87"/>
      <c r="N159" s="87"/>
      <c r="O159" s="87"/>
      <c r="P159" s="87"/>
      <c r="Q159" s="87"/>
      <c r="R159" s="87"/>
      <c r="S159" s="87"/>
      <c r="T159" s="40"/>
      <c r="U159" s="87"/>
    </row>
    <row r="160" spans="2:77" ht="12.75" x14ac:dyDescent="0.2">
      <c r="E160" s="15"/>
      <c r="F160" s="15"/>
      <c r="H160" s="16"/>
      <c r="I160" s="16"/>
      <c r="J160" s="16"/>
      <c r="K160" s="16"/>
      <c r="L160" s="16"/>
      <c r="M160" s="16"/>
      <c r="N160" s="16"/>
      <c r="O160" s="16"/>
      <c r="P160" s="16"/>
      <c r="Q160" s="16"/>
      <c r="R160" s="16"/>
      <c r="S160" s="16"/>
    </row>
    <row r="161" spans="4:19" x14ac:dyDescent="0.25">
      <c r="H161" s="47"/>
      <c r="I161" s="47"/>
      <c r="J161" s="47"/>
      <c r="K161" s="47"/>
      <c r="L161" s="47"/>
      <c r="M161" s="47"/>
      <c r="N161" s="47"/>
      <c r="O161" s="47"/>
      <c r="P161" s="47"/>
      <c r="Q161" s="47"/>
      <c r="R161" s="47"/>
      <c r="S161" s="47"/>
    </row>
    <row r="162" spans="4:19" x14ac:dyDescent="0.25">
      <c r="H162" s="46"/>
      <c r="I162" s="46"/>
      <c r="J162" s="46"/>
      <c r="K162" s="46"/>
      <c r="L162" s="46"/>
      <c r="M162" s="46"/>
      <c r="N162" s="46"/>
      <c r="O162" s="46"/>
      <c r="P162" s="46"/>
      <c r="Q162" s="46"/>
      <c r="R162" s="46"/>
      <c r="S162" s="46"/>
    </row>
    <row r="164" spans="4:19" x14ac:dyDescent="0.25">
      <c r="H164" s="45"/>
      <c r="I164" s="45"/>
      <c r="J164" s="45"/>
      <c r="K164" s="45"/>
      <c r="L164" s="45"/>
      <c r="M164" s="45"/>
      <c r="N164" s="45"/>
      <c r="O164" s="45"/>
      <c r="P164" s="45"/>
      <c r="Q164" s="45"/>
      <c r="R164" s="45"/>
      <c r="S164" s="45"/>
    </row>
    <row r="166" spans="4:19" x14ac:dyDescent="0.25">
      <c r="D166" s="17"/>
      <c r="E166" s="44"/>
    </row>
    <row r="167" spans="4:19" x14ac:dyDescent="0.25">
      <c r="D167" s="17"/>
      <c r="E167" s="44"/>
    </row>
    <row r="335" spans="7:7" x14ac:dyDescent="0.25">
      <c r="G335" s="15">
        <v>0.72</v>
      </c>
    </row>
  </sheetData>
  <mergeCells count="97">
    <mergeCell ref="N128:O128"/>
    <mergeCell ref="M12:P12"/>
    <mergeCell ref="N134:O134"/>
    <mergeCell ref="N133:O133"/>
    <mergeCell ref="N132:O132"/>
    <mergeCell ref="N131:O131"/>
    <mergeCell ref="N130:O130"/>
    <mergeCell ref="B25:C25"/>
    <mergeCell ref="B28:C28"/>
    <mergeCell ref="B30:C30"/>
    <mergeCell ref="B32:C32"/>
    <mergeCell ref="J134:K134"/>
    <mergeCell ref="J129:K129"/>
    <mergeCell ref="J130:K130"/>
    <mergeCell ref="J131:K131"/>
    <mergeCell ref="J132:K132"/>
    <mergeCell ref="J133:K133"/>
    <mergeCell ref="B103:C103"/>
    <mergeCell ref="F128:G128"/>
    <mergeCell ref="B38:C38"/>
    <mergeCell ref="B40:C40"/>
    <mergeCell ref="B41:C41"/>
    <mergeCell ref="B43:C43"/>
    <mergeCell ref="BX145:BY145"/>
    <mergeCell ref="B142:C142"/>
    <mergeCell ref="B145:C145"/>
    <mergeCell ref="F145:G145"/>
    <mergeCell ref="BU145:BV145"/>
    <mergeCell ref="B144:C144"/>
    <mergeCell ref="BU138:BV138"/>
    <mergeCell ref="BU143:BV143"/>
    <mergeCell ref="BU144:BV144"/>
    <mergeCell ref="BX138:BY138"/>
    <mergeCell ref="BX143:BY143"/>
    <mergeCell ref="BX144:BY144"/>
    <mergeCell ref="BU12:BV12"/>
    <mergeCell ref="V12:W12"/>
    <mergeCell ref="Q12:R12"/>
    <mergeCell ref="S12:S13"/>
    <mergeCell ref="I12:L12"/>
    <mergeCell ref="AP12:AQ12"/>
    <mergeCell ref="AX12:AY12"/>
    <mergeCell ref="AZ12:BA12"/>
    <mergeCell ref="BB12:BC12"/>
    <mergeCell ref="BD12:BE12"/>
    <mergeCell ref="BF12:BG12"/>
    <mergeCell ref="BH12:BI12"/>
    <mergeCell ref="BJ12:BK12"/>
    <mergeCell ref="BP12:BQ12"/>
    <mergeCell ref="BX12:BY12"/>
    <mergeCell ref="CC1:CD1"/>
    <mergeCell ref="BW12:BW13"/>
    <mergeCell ref="Z12:AA12"/>
    <mergeCell ref="AB12:AC12"/>
    <mergeCell ref="BR12:BS12"/>
    <mergeCell ref="BT12:BT13"/>
    <mergeCell ref="AD12:AE12"/>
    <mergeCell ref="AF12:AG12"/>
    <mergeCell ref="AH12:AI12"/>
    <mergeCell ref="AJ12:AK12"/>
    <mergeCell ref="AL12:AM12"/>
    <mergeCell ref="AN12:AO12"/>
    <mergeCell ref="AR12:AS12"/>
    <mergeCell ref="AT12:AU12"/>
    <mergeCell ref="AV12:AW12"/>
    <mergeCell ref="F138:G138"/>
    <mergeCell ref="F143:G143"/>
    <mergeCell ref="F144:G144"/>
    <mergeCell ref="BL12:BM12"/>
    <mergeCell ref="BN12:BO12"/>
    <mergeCell ref="X12:Y12"/>
    <mergeCell ref="E12:H12"/>
    <mergeCell ref="T12:U12"/>
    <mergeCell ref="F134:G134"/>
    <mergeCell ref="F129:G129"/>
    <mergeCell ref="F130:G130"/>
    <mergeCell ref="F131:G131"/>
    <mergeCell ref="F132:G132"/>
    <mergeCell ref="F133:G133"/>
    <mergeCell ref="J128:K128"/>
    <mergeCell ref="N129:O129"/>
    <mergeCell ref="B138:C138"/>
    <mergeCell ref="B143:C143"/>
    <mergeCell ref="B24:C24"/>
    <mergeCell ref="B14:C14"/>
    <mergeCell ref="D12:D13"/>
    <mergeCell ref="B15:C15"/>
    <mergeCell ref="B12:C13"/>
    <mergeCell ref="B16:C16"/>
    <mergeCell ref="B19:C19"/>
    <mergeCell ref="B21:C21"/>
    <mergeCell ref="B105:C105"/>
    <mergeCell ref="B112:C112"/>
    <mergeCell ref="B58:C58"/>
    <mergeCell ref="B60:C60"/>
    <mergeCell ref="B86:C86"/>
    <mergeCell ref="B102:C102"/>
  </mergeCells>
  <phoneticPr fontId="41" type="noConversion"/>
  <conditionalFormatting sqref="BR127">
    <cfRule type="cellIs" dxfId="75" priority="257" operator="between">
      <formula>1</formula>
      <formula>100000000000000000</formula>
    </cfRule>
  </conditionalFormatting>
  <conditionalFormatting sqref="AD20">
    <cfRule type="cellIs" dxfId="74" priority="75" operator="between">
      <formula>1</formula>
      <formula>100000000000000000</formula>
    </cfRule>
  </conditionalFormatting>
  <conditionalFormatting sqref="AD22">
    <cfRule type="cellIs" dxfId="73" priority="74" operator="between">
      <formula>1</formula>
      <formula>100000000000000000</formula>
    </cfRule>
  </conditionalFormatting>
  <conditionalFormatting sqref="AD48">
    <cfRule type="cellIs" dxfId="72" priority="72" operator="between">
      <formula>1</formula>
      <formula>100000000000000000</formula>
    </cfRule>
  </conditionalFormatting>
  <conditionalFormatting sqref="AD52">
    <cfRule type="cellIs" dxfId="71" priority="68" operator="between">
      <formula>1</formula>
      <formula>100000000000000000</formula>
    </cfRule>
  </conditionalFormatting>
  <conditionalFormatting sqref="AD49">
    <cfRule type="cellIs" dxfId="70" priority="71" operator="between">
      <formula>1</formula>
      <formula>100000000000000000</formula>
    </cfRule>
  </conditionalFormatting>
  <conditionalFormatting sqref="AD50">
    <cfRule type="cellIs" dxfId="69" priority="70" operator="between">
      <formula>1</formula>
      <formula>100000000000000000</formula>
    </cfRule>
  </conditionalFormatting>
  <conditionalFormatting sqref="AD51">
    <cfRule type="cellIs" dxfId="68" priority="69" operator="between">
      <formula>1</formula>
      <formula>100000000000000000</formula>
    </cfRule>
  </conditionalFormatting>
  <conditionalFormatting sqref="AD53">
    <cfRule type="cellIs" dxfId="67" priority="67" operator="between">
      <formula>1</formula>
      <formula>100000000000000000</formula>
    </cfRule>
  </conditionalFormatting>
  <conditionalFormatting sqref="AD57">
    <cfRule type="cellIs" dxfId="66" priority="63" operator="between">
      <formula>1</formula>
      <formula>100000000000000000</formula>
    </cfRule>
  </conditionalFormatting>
  <conditionalFormatting sqref="AD46">
    <cfRule type="cellIs" dxfId="65" priority="62" operator="between">
      <formula>1</formula>
      <formula>100000000000000000</formula>
    </cfRule>
  </conditionalFormatting>
  <conditionalFormatting sqref="AD47">
    <cfRule type="cellIs" dxfId="64" priority="61" operator="between">
      <formula>1</formula>
      <formula>100000000000000000</formula>
    </cfRule>
  </conditionalFormatting>
  <conditionalFormatting sqref="AD54">
    <cfRule type="cellIs" dxfId="63" priority="66" operator="between">
      <formula>1</formula>
      <formula>100000000000000000</formula>
    </cfRule>
  </conditionalFormatting>
  <conditionalFormatting sqref="AD42">
    <cfRule type="cellIs" dxfId="62" priority="73" operator="between">
      <formula>1</formula>
      <formula>100000000000000000</formula>
    </cfRule>
  </conditionalFormatting>
  <conditionalFormatting sqref="AD56">
    <cfRule type="cellIs" dxfId="61" priority="64" operator="between">
      <formula>1</formula>
      <formula>100000000000000000</formula>
    </cfRule>
  </conditionalFormatting>
  <conditionalFormatting sqref="AD55">
    <cfRule type="cellIs" dxfId="60" priority="65" operator="between">
      <formula>1</formula>
      <formula>100000000000000000</formula>
    </cfRule>
  </conditionalFormatting>
  <conditionalFormatting sqref="AD115">
    <cfRule type="cellIs" dxfId="59" priority="60" operator="between">
      <formula>1</formula>
      <formula>100000000000000000</formula>
    </cfRule>
  </conditionalFormatting>
  <conditionalFormatting sqref="AD109">
    <cfRule type="cellIs" dxfId="58" priority="55" operator="between">
      <formula>1</formula>
      <formula>100000000000000000</formula>
    </cfRule>
  </conditionalFormatting>
  <conditionalFormatting sqref="AD104 AD106:AD107 AD114">
    <cfRule type="cellIs" dxfId="57" priority="58" operator="between">
      <formula>1</formula>
      <formula>100000000000000000</formula>
    </cfRule>
  </conditionalFormatting>
  <conditionalFormatting sqref="AD108">
    <cfRule type="cellIs" dxfId="56" priority="56" operator="between">
      <formula>1</formula>
      <formula>100000000000000000</formula>
    </cfRule>
  </conditionalFormatting>
  <conditionalFormatting sqref="AD113">
    <cfRule type="cellIs" dxfId="55" priority="57" operator="between">
      <formula>1</formula>
      <formula>100000000000000000</formula>
    </cfRule>
  </conditionalFormatting>
  <conditionalFormatting sqref="AD111">
    <cfRule type="cellIs" dxfId="54" priority="53" operator="between">
      <formula>1</formula>
      <formula>100000000000000000</formula>
    </cfRule>
  </conditionalFormatting>
  <conditionalFormatting sqref="AD116">
    <cfRule type="cellIs" dxfId="53" priority="59" operator="between">
      <formula>1</formula>
      <formula>100000000000000000</formula>
    </cfRule>
  </conditionalFormatting>
  <conditionalFormatting sqref="AD110">
    <cfRule type="cellIs" dxfId="52" priority="54" operator="between">
      <formula>1</formula>
      <formula>100000000000000000</formula>
    </cfRule>
  </conditionalFormatting>
  <conditionalFormatting sqref="AD119">
    <cfRule type="cellIs" dxfId="51" priority="50" operator="between">
      <formula>1</formula>
      <formula>100000000000000000</formula>
    </cfRule>
  </conditionalFormatting>
  <conditionalFormatting sqref="AD120">
    <cfRule type="cellIs" dxfId="50" priority="49" operator="between">
      <formula>1</formula>
      <formula>100000000000000000</formula>
    </cfRule>
  </conditionalFormatting>
  <conditionalFormatting sqref="AD117">
    <cfRule type="cellIs" dxfId="49" priority="52" operator="between">
      <formula>1</formula>
      <formula>100000000000000000</formula>
    </cfRule>
  </conditionalFormatting>
  <conditionalFormatting sqref="AD118">
    <cfRule type="cellIs" dxfId="48" priority="51" operator="between">
      <formula>1</formula>
      <formula>100000000000000000</formula>
    </cfRule>
  </conditionalFormatting>
  <conditionalFormatting sqref="AD125">
    <cfRule type="cellIs" dxfId="47" priority="44" operator="between">
      <formula>1</formula>
      <formula>100000000000000000</formula>
    </cfRule>
  </conditionalFormatting>
  <conditionalFormatting sqref="AD126">
    <cfRule type="cellIs" dxfId="46" priority="43" operator="between">
      <formula>1</formula>
      <formula>100000000000000000</formula>
    </cfRule>
  </conditionalFormatting>
  <conditionalFormatting sqref="AD123">
    <cfRule type="cellIs" dxfId="45" priority="46" operator="between">
      <formula>1</formula>
      <formula>100000000000000000</formula>
    </cfRule>
  </conditionalFormatting>
  <conditionalFormatting sqref="AD124">
    <cfRule type="cellIs" dxfId="44" priority="45" operator="between">
      <formula>1</formula>
      <formula>100000000000000000</formula>
    </cfRule>
  </conditionalFormatting>
  <conditionalFormatting sqref="AD122">
    <cfRule type="cellIs" dxfId="43" priority="47" operator="between">
      <formula>1</formula>
      <formula>100000000000000000</formula>
    </cfRule>
  </conditionalFormatting>
  <conditionalFormatting sqref="AD121">
    <cfRule type="cellIs" dxfId="42" priority="48" operator="between">
      <formula>1</formula>
      <formula>100000000000000000</formula>
    </cfRule>
  </conditionalFormatting>
  <conditionalFormatting sqref="AD23">
    <cfRule type="cellIs" dxfId="41" priority="42" operator="between">
      <formula>1</formula>
      <formula>100000000000000000</formula>
    </cfRule>
  </conditionalFormatting>
  <conditionalFormatting sqref="AD17">
    <cfRule type="cellIs" dxfId="40" priority="41" operator="between">
      <formula>1</formula>
      <formula>100000000000000000</formula>
    </cfRule>
  </conditionalFormatting>
  <conditionalFormatting sqref="AD18">
    <cfRule type="cellIs" dxfId="39" priority="40" operator="between">
      <formula>1</formula>
      <formula>100000000000000000</formula>
    </cfRule>
  </conditionalFormatting>
  <conditionalFormatting sqref="AD31">
    <cfRule type="cellIs" dxfId="38" priority="39" operator="between">
      <formula>1</formula>
      <formula>100000000000000000</formula>
    </cfRule>
  </conditionalFormatting>
  <conditionalFormatting sqref="AD33">
    <cfRule type="cellIs" dxfId="37" priority="38" operator="between">
      <formula>1</formula>
      <formula>100000000000000000</formula>
    </cfRule>
  </conditionalFormatting>
  <conditionalFormatting sqref="AD59">
    <cfRule type="cellIs" dxfId="36" priority="37" operator="between">
      <formula>1</formula>
      <formula>100000000000000000</formula>
    </cfRule>
  </conditionalFormatting>
  <conditionalFormatting sqref="AD70">
    <cfRule type="cellIs" dxfId="35" priority="29" operator="between">
      <formula>1</formula>
      <formula>100000000000000000</formula>
    </cfRule>
  </conditionalFormatting>
  <conditionalFormatting sqref="AD61">
    <cfRule type="cellIs" dxfId="34" priority="36" operator="between">
      <formula>1</formula>
      <formula>100000000000000000</formula>
    </cfRule>
  </conditionalFormatting>
  <conditionalFormatting sqref="AD65">
    <cfRule type="cellIs" dxfId="33" priority="32" operator="between">
      <formula>1</formula>
      <formula>100000000000000000</formula>
    </cfRule>
  </conditionalFormatting>
  <conditionalFormatting sqref="AD73">
    <cfRule type="cellIs" dxfId="32" priority="26" operator="between">
      <formula>1</formula>
      <formula>100000000000000000</formula>
    </cfRule>
  </conditionalFormatting>
  <conditionalFormatting sqref="AD72">
    <cfRule type="cellIs" dxfId="31" priority="27" operator="between">
      <formula>1</formula>
      <formula>100000000000000000</formula>
    </cfRule>
  </conditionalFormatting>
  <conditionalFormatting sqref="AD74">
    <cfRule type="cellIs" dxfId="30" priority="24" operator="between">
      <formula>1</formula>
      <formula>100000000000000000</formula>
    </cfRule>
  </conditionalFormatting>
  <conditionalFormatting sqref="AD64">
    <cfRule type="cellIs" dxfId="29" priority="35" operator="between">
      <formula>1</formula>
      <formula>100000000000000000</formula>
    </cfRule>
  </conditionalFormatting>
  <conditionalFormatting sqref="AD66">
    <cfRule type="cellIs" dxfId="28" priority="34" operator="between">
      <formula>1</formula>
      <formula>100000000000000000</formula>
    </cfRule>
  </conditionalFormatting>
  <conditionalFormatting sqref="AD67">
    <cfRule type="cellIs" dxfId="27" priority="33" operator="between">
      <formula>1</formula>
      <formula>100000000000000000</formula>
    </cfRule>
  </conditionalFormatting>
  <conditionalFormatting sqref="AD71">
    <cfRule type="cellIs" dxfId="26" priority="28" operator="between">
      <formula>1</formula>
      <formula>100000000000000000</formula>
    </cfRule>
  </conditionalFormatting>
  <conditionalFormatting sqref="AD68">
    <cfRule type="cellIs" dxfId="25" priority="31" operator="between">
      <formula>1</formula>
      <formula>100000000000000000</formula>
    </cfRule>
  </conditionalFormatting>
  <conditionalFormatting sqref="AD69">
    <cfRule type="cellIs" dxfId="24" priority="30" operator="between">
      <formula>1</formula>
      <formula>100000000000000000</formula>
    </cfRule>
  </conditionalFormatting>
  <conditionalFormatting sqref="AD75">
    <cfRule type="cellIs" dxfId="23" priority="25" operator="between">
      <formula>1</formula>
      <formula>100000000000000000</formula>
    </cfRule>
  </conditionalFormatting>
  <conditionalFormatting sqref="AD76">
    <cfRule type="cellIs" dxfId="22" priority="23" operator="between">
      <formula>1</formula>
      <formula>100000000000000000</formula>
    </cfRule>
  </conditionalFormatting>
  <conditionalFormatting sqref="AD79">
    <cfRule type="cellIs" dxfId="21" priority="21" operator="between">
      <formula>1</formula>
      <formula>100000000000000000</formula>
    </cfRule>
  </conditionalFormatting>
  <conditionalFormatting sqref="AD78">
    <cfRule type="cellIs" dxfId="20" priority="22" operator="between">
      <formula>1</formula>
      <formula>100000000000000000</formula>
    </cfRule>
  </conditionalFormatting>
  <conditionalFormatting sqref="AD77">
    <cfRule type="cellIs" dxfId="19" priority="20" operator="between">
      <formula>1</formula>
      <formula>100000000000000000</formula>
    </cfRule>
  </conditionalFormatting>
  <conditionalFormatting sqref="AD80">
    <cfRule type="cellIs" dxfId="18" priority="19" operator="between">
      <formula>1</formula>
      <formula>100000000000000000</formula>
    </cfRule>
  </conditionalFormatting>
  <conditionalFormatting sqref="AD84">
    <cfRule type="cellIs" dxfId="17" priority="16" operator="between">
      <formula>1</formula>
      <formula>100000000000000000</formula>
    </cfRule>
  </conditionalFormatting>
  <conditionalFormatting sqref="AD82">
    <cfRule type="cellIs" dxfId="16" priority="18" operator="between">
      <formula>1</formula>
      <formula>100000000000000000</formula>
    </cfRule>
  </conditionalFormatting>
  <conditionalFormatting sqref="AD83">
    <cfRule type="cellIs" dxfId="15" priority="17" operator="between">
      <formula>1</formula>
      <formula>100000000000000000</formula>
    </cfRule>
  </conditionalFormatting>
  <conditionalFormatting sqref="AD87">
    <cfRule type="cellIs" dxfId="14" priority="15" operator="between">
      <formula>1</formula>
      <formula>100000000000000000</formula>
    </cfRule>
  </conditionalFormatting>
  <conditionalFormatting sqref="AD97">
    <cfRule type="cellIs" dxfId="13" priority="5" operator="between">
      <formula>1</formula>
      <formula>100000000000000000</formula>
    </cfRule>
  </conditionalFormatting>
  <conditionalFormatting sqref="AD94">
    <cfRule type="cellIs" dxfId="12" priority="8" operator="between">
      <formula>1</formula>
      <formula>100000000000000000</formula>
    </cfRule>
  </conditionalFormatting>
  <conditionalFormatting sqref="AD96">
    <cfRule type="cellIs" dxfId="11" priority="6" operator="between">
      <formula>1</formula>
      <formula>100000000000000000</formula>
    </cfRule>
  </conditionalFormatting>
  <conditionalFormatting sqref="AD91">
    <cfRule type="cellIs" dxfId="10" priority="11" operator="between">
      <formula>1</formula>
      <formula>100000000000000000</formula>
    </cfRule>
  </conditionalFormatting>
  <conditionalFormatting sqref="AD92">
    <cfRule type="cellIs" dxfId="9" priority="10" operator="between">
      <formula>1</formula>
      <formula>100000000000000000</formula>
    </cfRule>
  </conditionalFormatting>
  <conditionalFormatting sqref="AD93">
    <cfRule type="cellIs" dxfId="8" priority="9" operator="between">
      <formula>1</formula>
      <formula>100000000000000000</formula>
    </cfRule>
  </conditionalFormatting>
  <conditionalFormatting sqref="AD95">
    <cfRule type="cellIs" dxfId="7" priority="7" operator="between">
      <formula>1</formula>
      <formula>100000000000000000</formula>
    </cfRule>
  </conditionalFormatting>
  <conditionalFormatting sqref="AD88">
    <cfRule type="cellIs" dxfId="6" priority="14" operator="between">
      <formula>1</formula>
      <formula>100000000000000000</formula>
    </cfRule>
  </conditionalFormatting>
  <conditionalFormatting sqref="AD89">
    <cfRule type="cellIs" dxfId="5" priority="13" operator="between">
      <formula>1</formula>
      <formula>100000000000000000</formula>
    </cfRule>
  </conditionalFormatting>
  <conditionalFormatting sqref="AD90">
    <cfRule type="cellIs" dxfId="4" priority="12" operator="between">
      <formula>1</formula>
      <formula>100000000000000000</formula>
    </cfRule>
  </conditionalFormatting>
  <conditionalFormatting sqref="AD100">
    <cfRule type="cellIs" dxfId="3" priority="2" operator="between">
      <formula>1</formula>
      <formula>100000000000000000</formula>
    </cfRule>
  </conditionalFormatting>
  <conditionalFormatting sqref="AD101">
    <cfRule type="cellIs" dxfId="2" priority="1" operator="between">
      <formula>1</formula>
      <formula>100000000000000000</formula>
    </cfRule>
  </conditionalFormatting>
  <conditionalFormatting sqref="AD98">
    <cfRule type="cellIs" dxfId="1" priority="4" operator="between">
      <formula>1</formula>
      <formula>100000000000000000</formula>
    </cfRule>
  </conditionalFormatting>
  <conditionalFormatting sqref="AD99">
    <cfRule type="cellIs" dxfId="0" priority="3" operator="between">
      <formula>1</formula>
      <formula>100000000000000000</formula>
    </cfRule>
  </conditionalFormatting>
  <printOptions horizontalCentered="1" verticalCentered="1"/>
  <pageMargins left="0.70866141732283461" right="0.70866141732283461" top="0.74803149606299213" bottom="0.74803149606299213" header="0.31496062992125984" footer="0.31496062992125984"/>
  <pageSetup paperSize="17" scale="14" fitToHeight="0" orientation="landscape" r:id="rId1"/>
  <headerFooter>
    <oddFooter>&amp;L&amp;10ADMÓN. - ESTIMACIÓN - HOJA VIAJERA&amp;R&amp;P/&amp;N</oddFooter>
  </headerFooter>
  <rowBreaks count="6" manualBreakCount="6">
    <brk id="37" max="49" man="1"/>
    <brk id="54" max="41" man="1"/>
    <brk id="69" max="77" man="1"/>
    <brk id="89" max="77" man="1"/>
    <brk id="106" max="77" man="1"/>
    <brk id="122" max="77" man="1"/>
  </rowBreaks>
  <drawing r:id="rId2"/>
  <legacyDrawing r:id="rId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288B1-07AA-4E35-8AE5-0CF7FB6B43BF}">
  <sheetPr>
    <tabColor rgb="FF92D050"/>
    <pageSetUpPr fitToPage="1"/>
  </sheetPr>
  <dimension ref="A1:AB99"/>
  <sheetViews>
    <sheetView showGridLines="0" view="pageBreakPreview" topLeftCell="A30" zoomScale="55" zoomScaleNormal="40" zoomScaleSheetLayoutView="55" workbookViewId="0">
      <selection activeCell="L81" sqref="L81"/>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5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5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438</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438</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413</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4" spans="2:26" ht="16.5" customHeight="1" x14ac:dyDescent="0.2"/>
    <row r="85" spans="2:26" ht="12.75" customHeight="1" x14ac:dyDescent="0.2"/>
    <row r="86" spans="2:26" ht="12.75" customHeight="1" x14ac:dyDescent="0.2"/>
    <row r="88" spans="2:26" x14ac:dyDescent="0.2">
      <c r="B88" s="221"/>
      <c r="C88" s="210"/>
      <c r="D88" s="210"/>
      <c r="E88" s="210"/>
      <c r="F88" s="210"/>
      <c r="G88" s="210"/>
      <c r="H88" s="222"/>
      <c r="I88" s="222"/>
      <c r="J88" s="222"/>
      <c r="K88" s="222"/>
      <c r="L88" s="222"/>
      <c r="M88" s="222"/>
      <c r="N88" s="222"/>
      <c r="O88" s="222"/>
      <c r="P88" s="222"/>
      <c r="Q88" s="222"/>
      <c r="R88" s="222"/>
      <c r="S88" s="222"/>
      <c r="T88" s="222"/>
      <c r="U88" s="222"/>
      <c r="V88" s="222"/>
      <c r="W88" s="210"/>
      <c r="X88" s="210"/>
      <c r="Y88" s="210"/>
      <c r="Z88" s="223"/>
    </row>
    <row r="89" spans="2:26" x14ac:dyDescent="0.2">
      <c r="B89" s="216"/>
      <c r="C89" s="946"/>
      <c r="D89" s="946"/>
      <c r="E89" s="946"/>
      <c r="F89" s="946"/>
      <c r="H89" s="946"/>
      <c r="I89" s="946"/>
      <c r="J89" s="946"/>
      <c r="K89" s="946"/>
      <c r="M89" s="946"/>
      <c r="N89" s="946"/>
      <c r="O89" s="946"/>
      <c r="P89" s="946"/>
      <c r="R89" s="946"/>
      <c r="S89" s="946"/>
      <c r="T89" s="946"/>
      <c r="W89" s="946"/>
      <c r="X89" s="946"/>
      <c r="Y89" s="946"/>
      <c r="Z89" s="224"/>
    </row>
    <row r="90" spans="2:26" x14ac:dyDescent="0.2">
      <c r="B90" s="216"/>
      <c r="Z90" s="217"/>
    </row>
    <row r="91" spans="2:26" x14ac:dyDescent="0.2">
      <c r="B91" s="216"/>
      <c r="Z91" s="217"/>
    </row>
    <row r="92" spans="2:26" x14ac:dyDescent="0.2">
      <c r="B92" s="216"/>
      <c r="Z92" s="217"/>
    </row>
    <row r="93" spans="2:26" x14ac:dyDescent="0.2">
      <c r="B93" s="216"/>
      <c r="C93" s="985"/>
      <c r="D93" s="985"/>
      <c r="E93" s="985"/>
      <c r="F93" s="985"/>
      <c r="H93" s="985"/>
      <c r="I93" s="985"/>
      <c r="J93" s="985"/>
      <c r="K93" s="985"/>
      <c r="M93" s="985"/>
      <c r="N93" s="985"/>
      <c r="O93" s="985"/>
      <c r="P93" s="985"/>
      <c r="R93" s="985"/>
      <c r="S93" s="985"/>
      <c r="T93" s="985"/>
      <c r="W93" s="985"/>
      <c r="X93" s="985"/>
      <c r="Y93" s="985"/>
      <c r="Z93" s="217"/>
    </row>
    <row r="94" spans="2:26" x14ac:dyDescent="0.2">
      <c r="B94" s="216"/>
      <c r="C94" s="985"/>
      <c r="D94" s="985"/>
      <c r="E94" s="985"/>
      <c r="F94" s="985"/>
      <c r="H94" s="985"/>
      <c r="I94" s="985"/>
      <c r="J94" s="985"/>
      <c r="K94" s="985"/>
      <c r="M94" s="985"/>
      <c r="N94" s="985"/>
      <c r="O94" s="985"/>
      <c r="P94" s="985"/>
      <c r="Q94" s="82"/>
      <c r="R94" s="985"/>
      <c r="S94" s="985"/>
      <c r="T94" s="985"/>
      <c r="W94" s="985"/>
      <c r="X94" s="985"/>
      <c r="Y94" s="985"/>
      <c r="Z94" s="225"/>
    </row>
    <row r="95" spans="2:26" ht="12.75" customHeight="1" x14ac:dyDescent="0.2">
      <c r="B95" s="216"/>
      <c r="C95" s="858"/>
      <c r="D95" s="858"/>
      <c r="E95" s="858"/>
      <c r="F95" s="858"/>
      <c r="G95" s="67"/>
      <c r="H95" s="858"/>
      <c r="I95" s="858"/>
      <c r="J95" s="858"/>
      <c r="K95" s="858"/>
      <c r="L95" s="67"/>
      <c r="M95" s="858"/>
      <c r="N95" s="858"/>
      <c r="O95" s="858"/>
      <c r="P95" s="858"/>
      <c r="Q95" s="67"/>
      <c r="R95" s="858"/>
      <c r="S95" s="858"/>
      <c r="T95" s="858"/>
      <c r="U95" s="67"/>
      <c r="V95" s="67"/>
      <c r="W95" s="858"/>
      <c r="X95" s="858"/>
      <c r="Y95" s="858"/>
      <c r="Z95" s="225"/>
    </row>
    <row r="96" spans="2:26" s="67" customFormat="1" ht="11.45" customHeight="1" x14ac:dyDescent="0.2">
      <c r="B96" s="226"/>
      <c r="C96" s="858"/>
      <c r="D96" s="858"/>
      <c r="E96" s="858"/>
      <c r="F96" s="858"/>
      <c r="H96" s="858"/>
      <c r="I96" s="858"/>
      <c r="J96" s="858"/>
      <c r="K96" s="858"/>
      <c r="M96" s="858"/>
      <c r="N96" s="858"/>
      <c r="O96" s="858"/>
      <c r="P96" s="858"/>
      <c r="R96" s="858"/>
      <c r="S96" s="858"/>
      <c r="T96" s="858"/>
      <c r="W96" s="858"/>
      <c r="X96" s="858"/>
      <c r="Y96" s="858"/>
      <c r="Z96" s="227"/>
    </row>
    <row r="97" spans="1:26" x14ac:dyDescent="0.2">
      <c r="B97" s="228"/>
      <c r="C97" s="229"/>
      <c r="D97" s="229"/>
      <c r="E97" s="229"/>
      <c r="F97" s="229"/>
      <c r="G97" s="229"/>
      <c r="H97" s="219"/>
      <c r="I97" s="219"/>
      <c r="J97" s="219"/>
      <c r="K97" s="219"/>
      <c r="L97" s="219"/>
      <c r="M97" s="219"/>
      <c r="N97" s="219"/>
      <c r="O97" s="219"/>
      <c r="P97" s="219"/>
      <c r="Q97" s="219"/>
      <c r="R97" s="219"/>
      <c r="S97" s="219"/>
      <c r="T97" s="219"/>
      <c r="U97" s="219"/>
      <c r="V97" s="219"/>
      <c r="W97" s="229"/>
      <c r="X97" s="229"/>
      <c r="Y97" s="229"/>
      <c r="Z97" s="230"/>
    </row>
    <row r="99" spans="1:26" x14ac:dyDescent="0.2">
      <c r="A99" s="66"/>
    </row>
  </sheetData>
  <mergeCells count="26">
    <mergeCell ref="B11:Z12"/>
    <mergeCell ref="C89:F89"/>
    <mergeCell ref="H89:K89"/>
    <mergeCell ref="M89:P89"/>
    <mergeCell ref="R89:T89"/>
    <mergeCell ref="W89:Y89"/>
    <mergeCell ref="C94:F94"/>
    <mergeCell ref="H94:K94"/>
    <mergeCell ref="M94:P94"/>
    <mergeCell ref="R94:T94"/>
    <mergeCell ref="W94:Y94"/>
    <mergeCell ref="C93:F93"/>
    <mergeCell ref="H93:K93"/>
    <mergeCell ref="M93:P93"/>
    <mergeCell ref="R93:T93"/>
    <mergeCell ref="W93:Y93"/>
    <mergeCell ref="C96:F96"/>
    <mergeCell ref="H96:K96"/>
    <mergeCell ref="M96:P96"/>
    <mergeCell ref="R96:T96"/>
    <mergeCell ref="W96:Y96"/>
    <mergeCell ref="C95:F95"/>
    <mergeCell ref="H95:K95"/>
    <mergeCell ref="M95:P95"/>
    <mergeCell ref="R95:T95"/>
    <mergeCell ref="W95:Y95"/>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D7ED2-8F36-4483-B81E-859A980C74DC}">
  <sheetPr>
    <tabColor rgb="FF92D050"/>
    <pageSetUpPr fitToPage="1"/>
  </sheetPr>
  <dimension ref="A1:AB99"/>
  <sheetViews>
    <sheetView showGridLines="0" view="pageBreakPreview" zoomScale="55" zoomScaleNormal="40" zoomScaleSheetLayoutView="55" workbookViewId="0">
      <selection activeCell="L81" sqref="L81"/>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53"/>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53"/>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438</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438</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414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4" spans="2:26" ht="16.5" customHeight="1" x14ac:dyDescent="0.2"/>
    <row r="85" spans="2:26" ht="12.75" customHeight="1" x14ac:dyDescent="0.2"/>
    <row r="86" spans="2:26" ht="12.75" customHeight="1" x14ac:dyDescent="0.2"/>
    <row r="88" spans="2:26" x14ac:dyDescent="0.2">
      <c r="B88" s="221"/>
      <c r="C88" s="210"/>
      <c r="D88" s="210"/>
      <c r="E88" s="210"/>
      <c r="F88" s="210"/>
      <c r="G88" s="210"/>
      <c r="H88" s="222"/>
      <c r="I88" s="222"/>
      <c r="J88" s="222"/>
      <c r="K88" s="222"/>
      <c r="L88" s="222"/>
      <c r="M88" s="222"/>
      <c r="N88" s="222"/>
      <c r="O88" s="222"/>
      <c r="P88" s="222"/>
      <c r="Q88" s="222"/>
      <c r="R88" s="222"/>
      <c r="S88" s="222"/>
      <c r="T88" s="222"/>
      <c r="U88" s="222"/>
      <c r="V88" s="222"/>
      <c r="W88" s="210"/>
      <c r="X88" s="210"/>
      <c r="Y88" s="210"/>
      <c r="Z88" s="223"/>
    </row>
    <row r="89" spans="2:26" x14ac:dyDescent="0.2">
      <c r="B89" s="216"/>
      <c r="C89" s="946"/>
      <c r="D89" s="946"/>
      <c r="E89" s="946"/>
      <c r="F89" s="946"/>
      <c r="H89" s="946"/>
      <c r="I89" s="946"/>
      <c r="J89" s="946"/>
      <c r="K89" s="946"/>
      <c r="M89" s="946"/>
      <c r="N89" s="946"/>
      <c r="O89" s="946"/>
      <c r="P89" s="946"/>
      <c r="R89" s="946"/>
      <c r="S89" s="946"/>
      <c r="T89" s="946"/>
      <c r="W89" s="946"/>
      <c r="X89" s="946"/>
      <c r="Y89" s="946"/>
      <c r="Z89" s="224"/>
    </row>
    <row r="90" spans="2:26" x14ac:dyDescent="0.2">
      <c r="B90" s="216"/>
      <c r="Z90" s="217"/>
    </row>
    <row r="91" spans="2:26" x14ac:dyDescent="0.2">
      <c r="B91" s="216"/>
      <c r="Z91" s="217"/>
    </row>
    <row r="92" spans="2:26" x14ac:dyDescent="0.2">
      <c r="B92" s="216"/>
      <c r="Z92" s="217"/>
    </row>
    <row r="93" spans="2:26" x14ac:dyDescent="0.2">
      <c r="B93" s="216"/>
      <c r="C93" s="985"/>
      <c r="D93" s="985"/>
      <c r="E93" s="985"/>
      <c r="F93" s="985"/>
      <c r="H93" s="985"/>
      <c r="I93" s="985"/>
      <c r="J93" s="985"/>
      <c r="K93" s="985"/>
      <c r="M93" s="985"/>
      <c r="N93" s="985"/>
      <c r="O93" s="985"/>
      <c r="P93" s="985"/>
      <c r="R93" s="985"/>
      <c r="S93" s="985"/>
      <c r="T93" s="985"/>
      <c r="W93" s="985"/>
      <c r="X93" s="985"/>
      <c r="Y93" s="985"/>
      <c r="Z93" s="217"/>
    </row>
    <row r="94" spans="2:26" x14ac:dyDescent="0.2">
      <c r="B94" s="216"/>
      <c r="C94" s="985"/>
      <c r="D94" s="985"/>
      <c r="E94" s="985"/>
      <c r="F94" s="985"/>
      <c r="H94" s="985"/>
      <c r="I94" s="985"/>
      <c r="J94" s="985"/>
      <c r="K94" s="985"/>
      <c r="M94" s="985"/>
      <c r="N94" s="985"/>
      <c r="O94" s="985"/>
      <c r="P94" s="985"/>
      <c r="Q94" s="82"/>
      <c r="R94" s="985"/>
      <c r="S94" s="985"/>
      <c r="T94" s="985"/>
      <c r="W94" s="985"/>
      <c r="X94" s="985"/>
      <c r="Y94" s="985"/>
      <c r="Z94" s="225"/>
    </row>
    <row r="95" spans="2:26" ht="12.75" customHeight="1" x14ac:dyDescent="0.2">
      <c r="B95" s="216"/>
      <c r="C95" s="858"/>
      <c r="D95" s="858"/>
      <c r="E95" s="858"/>
      <c r="F95" s="858"/>
      <c r="G95" s="67"/>
      <c r="H95" s="858"/>
      <c r="I95" s="858"/>
      <c r="J95" s="858"/>
      <c r="K95" s="858"/>
      <c r="L95" s="67"/>
      <c r="M95" s="858"/>
      <c r="N95" s="858"/>
      <c r="O95" s="858"/>
      <c r="P95" s="858"/>
      <c r="Q95" s="67"/>
      <c r="R95" s="858"/>
      <c r="S95" s="858"/>
      <c r="T95" s="858"/>
      <c r="U95" s="67"/>
      <c r="V95" s="67"/>
      <c r="W95" s="858"/>
      <c r="X95" s="858"/>
      <c r="Y95" s="858"/>
      <c r="Z95" s="225"/>
    </row>
    <row r="96" spans="2:26" s="67" customFormat="1" ht="11.45" customHeight="1" x14ac:dyDescent="0.2">
      <c r="B96" s="226"/>
      <c r="C96" s="858"/>
      <c r="D96" s="858"/>
      <c r="E96" s="858"/>
      <c r="F96" s="858"/>
      <c r="H96" s="858"/>
      <c r="I96" s="858"/>
      <c r="J96" s="858"/>
      <c r="K96" s="858"/>
      <c r="M96" s="858"/>
      <c r="N96" s="858"/>
      <c r="O96" s="858"/>
      <c r="P96" s="858"/>
      <c r="R96" s="858"/>
      <c r="S96" s="858"/>
      <c r="T96" s="858"/>
      <c r="W96" s="858"/>
      <c r="X96" s="858"/>
      <c r="Y96" s="858"/>
      <c r="Z96" s="227"/>
    </row>
    <row r="97" spans="1:26" x14ac:dyDescent="0.2">
      <c r="B97" s="228"/>
      <c r="C97" s="229"/>
      <c r="D97" s="229"/>
      <c r="E97" s="229"/>
      <c r="F97" s="229"/>
      <c r="G97" s="229"/>
      <c r="H97" s="219"/>
      <c r="I97" s="219"/>
      <c r="J97" s="219"/>
      <c r="K97" s="219"/>
      <c r="L97" s="219"/>
      <c r="M97" s="219"/>
      <c r="N97" s="219"/>
      <c r="O97" s="219"/>
      <c r="P97" s="219"/>
      <c r="Q97" s="219"/>
      <c r="R97" s="219"/>
      <c r="S97" s="219"/>
      <c r="T97" s="219"/>
      <c r="U97" s="219"/>
      <c r="V97" s="219"/>
      <c r="W97" s="229"/>
      <c r="X97" s="229"/>
      <c r="Y97" s="229"/>
      <c r="Z97" s="230"/>
    </row>
    <row r="99" spans="1:26" x14ac:dyDescent="0.2">
      <c r="A99" s="66"/>
    </row>
  </sheetData>
  <mergeCells count="26">
    <mergeCell ref="B11:Z12"/>
    <mergeCell ref="C89:F89"/>
    <mergeCell ref="H89:K89"/>
    <mergeCell ref="M89:P89"/>
    <mergeCell ref="R89:T89"/>
    <mergeCell ref="W89:Y89"/>
    <mergeCell ref="C94:F94"/>
    <mergeCell ref="H94:K94"/>
    <mergeCell ref="M94:P94"/>
    <mergeCell ref="R94:T94"/>
    <mergeCell ref="W94:Y94"/>
    <mergeCell ref="C93:F93"/>
    <mergeCell ref="H93:K93"/>
    <mergeCell ref="M93:P93"/>
    <mergeCell ref="R93:T93"/>
    <mergeCell ref="W93:Y93"/>
    <mergeCell ref="C96:F96"/>
    <mergeCell ref="H96:K96"/>
    <mergeCell ref="M96:P96"/>
    <mergeCell ref="R96:T96"/>
    <mergeCell ref="W96:Y96"/>
    <mergeCell ref="C95:F95"/>
    <mergeCell ref="H95:K95"/>
    <mergeCell ref="M95:P95"/>
    <mergeCell ref="R95:T95"/>
    <mergeCell ref="W95:Y95"/>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222EBC-14F4-442E-B86F-03C8D9900541}">
  <sheetPr>
    <tabColor rgb="FF92D050"/>
    <pageSetUpPr fitToPage="1"/>
  </sheetPr>
  <dimension ref="A1:AB99"/>
  <sheetViews>
    <sheetView showGridLines="0" view="pageBreakPreview" topLeftCell="C1" zoomScale="55" zoomScaleNormal="40" zoomScaleSheetLayoutView="55" workbookViewId="0">
      <selection activeCell="L81" sqref="L81"/>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65"/>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65"/>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438</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438</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448</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4" spans="2:26" ht="16.5" customHeight="1" x14ac:dyDescent="0.2"/>
    <row r="85" spans="2:26" ht="12.75" customHeight="1" x14ac:dyDescent="0.2"/>
    <row r="86" spans="2:26" ht="12.75" customHeight="1" x14ac:dyDescent="0.2"/>
    <row r="88" spans="2:26" x14ac:dyDescent="0.2">
      <c r="B88" s="221"/>
      <c r="C88" s="210"/>
      <c r="D88" s="210"/>
      <c r="E88" s="210"/>
      <c r="F88" s="210"/>
      <c r="G88" s="210"/>
      <c r="H88" s="222"/>
      <c r="I88" s="222"/>
      <c r="J88" s="222"/>
      <c r="K88" s="222"/>
      <c r="L88" s="222"/>
      <c r="M88" s="222"/>
      <c r="N88" s="222"/>
      <c r="O88" s="222"/>
      <c r="P88" s="222"/>
      <c r="Q88" s="222"/>
      <c r="R88" s="222"/>
      <c r="S88" s="222"/>
      <c r="T88" s="222"/>
      <c r="U88" s="222"/>
      <c r="V88" s="222"/>
      <c r="W88" s="210"/>
      <c r="X88" s="210"/>
      <c r="Y88" s="210"/>
      <c r="Z88" s="223"/>
    </row>
    <row r="89" spans="2:26" x14ac:dyDescent="0.2">
      <c r="B89" s="216"/>
      <c r="C89" s="946"/>
      <c r="D89" s="946"/>
      <c r="E89" s="946"/>
      <c r="F89" s="946"/>
      <c r="H89" s="946"/>
      <c r="I89" s="946"/>
      <c r="J89" s="946"/>
      <c r="K89" s="946"/>
      <c r="M89" s="946"/>
      <c r="N89" s="946"/>
      <c r="O89" s="946"/>
      <c r="P89" s="946"/>
      <c r="R89" s="946"/>
      <c r="S89" s="946"/>
      <c r="T89" s="946"/>
      <c r="W89" s="946"/>
      <c r="X89" s="946"/>
      <c r="Y89" s="946"/>
      <c r="Z89" s="224"/>
    </row>
    <row r="90" spans="2:26" x14ac:dyDescent="0.2">
      <c r="B90" s="216"/>
      <c r="Z90" s="217"/>
    </row>
    <row r="91" spans="2:26" x14ac:dyDescent="0.2">
      <c r="B91" s="216"/>
      <c r="Z91" s="217"/>
    </row>
    <row r="92" spans="2:26" x14ac:dyDescent="0.2">
      <c r="B92" s="216"/>
      <c r="Z92" s="217"/>
    </row>
    <row r="93" spans="2:26" x14ac:dyDescent="0.2">
      <c r="B93" s="216"/>
      <c r="C93" s="985"/>
      <c r="D93" s="985"/>
      <c r="E93" s="985"/>
      <c r="F93" s="985"/>
      <c r="H93" s="985"/>
      <c r="I93" s="985"/>
      <c r="J93" s="985"/>
      <c r="K93" s="985"/>
      <c r="M93" s="985"/>
      <c r="N93" s="985"/>
      <c r="O93" s="985"/>
      <c r="P93" s="985"/>
      <c r="R93" s="985"/>
      <c r="S93" s="985"/>
      <c r="T93" s="985"/>
      <c r="W93" s="985"/>
      <c r="X93" s="985"/>
      <c r="Y93" s="985"/>
      <c r="Z93" s="217"/>
    </row>
    <row r="94" spans="2:26" x14ac:dyDescent="0.2">
      <c r="B94" s="216"/>
      <c r="C94" s="985"/>
      <c r="D94" s="985"/>
      <c r="E94" s="985"/>
      <c r="F94" s="985"/>
      <c r="H94" s="985"/>
      <c r="I94" s="985"/>
      <c r="J94" s="985"/>
      <c r="K94" s="985"/>
      <c r="M94" s="985"/>
      <c r="N94" s="985"/>
      <c r="O94" s="985"/>
      <c r="P94" s="985"/>
      <c r="Q94" s="82"/>
      <c r="R94" s="985"/>
      <c r="S94" s="985"/>
      <c r="T94" s="985"/>
      <c r="W94" s="985"/>
      <c r="X94" s="985"/>
      <c r="Y94" s="985"/>
      <c r="Z94" s="225"/>
    </row>
    <row r="95" spans="2:26" ht="12.75" customHeight="1" x14ac:dyDescent="0.2">
      <c r="B95" s="216"/>
      <c r="C95" s="858"/>
      <c r="D95" s="858"/>
      <c r="E95" s="858"/>
      <c r="F95" s="858"/>
      <c r="G95" s="67"/>
      <c r="H95" s="858"/>
      <c r="I95" s="858"/>
      <c r="J95" s="858"/>
      <c r="K95" s="858"/>
      <c r="L95" s="67"/>
      <c r="M95" s="858"/>
      <c r="N95" s="858"/>
      <c r="O95" s="858"/>
      <c r="P95" s="858"/>
      <c r="Q95" s="67"/>
      <c r="R95" s="858"/>
      <c r="S95" s="858"/>
      <c r="T95" s="858"/>
      <c r="U95" s="67"/>
      <c r="V95" s="67"/>
      <c r="W95" s="858"/>
      <c r="X95" s="858"/>
      <c r="Y95" s="858"/>
      <c r="Z95" s="225"/>
    </row>
    <row r="96" spans="2:26" s="67" customFormat="1" ht="11.45" customHeight="1" x14ac:dyDescent="0.2">
      <c r="B96" s="226"/>
      <c r="C96" s="858"/>
      <c r="D96" s="858"/>
      <c r="E96" s="858"/>
      <c r="F96" s="858"/>
      <c r="H96" s="858"/>
      <c r="I96" s="858"/>
      <c r="J96" s="858"/>
      <c r="K96" s="858"/>
      <c r="M96" s="858"/>
      <c r="N96" s="858"/>
      <c r="O96" s="858"/>
      <c r="P96" s="858"/>
      <c r="R96" s="858"/>
      <c r="S96" s="858"/>
      <c r="T96" s="858"/>
      <c r="W96" s="858"/>
      <c r="X96" s="858"/>
      <c r="Y96" s="858"/>
      <c r="Z96" s="227"/>
    </row>
    <row r="97" spans="1:26" x14ac:dyDescent="0.2">
      <c r="B97" s="228"/>
      <c r="C97" s="229"/>
      <c r="D97" s="229"/>
      <c r="E97" s="229"/>
      <c r="F97" s="229"/>
      <c r="G97" s="229"/>
      <c r="H97" s="219"/>
      <c r="I97" s="219"/>
      <c r="J97" s="219"/>
      <c r="K97" s="219"/>
      <c r="L97" s="219"/>
      <c r="M97" s="219"/>
      <c r="N97" s="219"/>
      <c r="O97" s="219"/>
      <c r="P97" s="219"/>
      <c r="Q97" s="219"/>
      <c r="R97" s="219"/>
      <c r="S97" s="219"/>
      <c r="T97" s="219"/>
      <c r="U97" s="219"/>
      <c r="V97" s="219"/>
      <c r="W97" s="229"/>
      <c r="X97" s="229"/>
      <c r="Y97" s="229"/>
      <c r="Z97" s="230"/>
    </row>
    <row r="99" spans="1:26" x14ac:dyDescent="0.2">
      <c r="A99" s="66"/>
    </row>
  </sheetData>
  <mergeCells count="26">
    <mergeCell ref="C95:F95"/>
    <mergeCell ref="H95:K95"/>
    <mergeCell ref="M95:P95"/>
    <mergeCell ref="R95:T95"/>
    <mergeCell ref="W95:Y95"/>
    <mergeCell ref="C96:F96"/>
    <mergeCell ref="H96:K96"/>
    <mergeCell ref="M96:P96"/>
    <mergeCell ref="R96:T96"/>
    <mergeCell ref="W96:Y96"/>
    <mergeCell ref="C93:F93"/>
    <mergeCell ref="H93:K93"/>
    <mergeCell ref="M93:P93"/>
    <mergeCell ref="R93:T93"/>
    <mergeCell ref="W93:Y93"/>
    <mergeCell ref="C94:F94"/>
    <mergeCell ref="H94:K94"/>
    <mergeCell ref="M94:P94"/>
    <mergeCell ref="R94:T94"/>
    <mergeCell ref="W94:Y94"/>
    <mergeCell ref="B11:Z12"/>
    <mergeCell ref="C89:F89"/>
    <mergeCell ref="H89:K89"/>
    <mergeCell ref="M89:P89"/>
    <mergeCell ref="R89:T89"/>
    <mergeCell ref="W89:Y89"/>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E2E1F-53B6-48BC-A9BD-AF9BAC20B329}">
  <sheetPr>
    <tabColor rgb="FF92D050"/>
    <pageSetUpPr fitToPage="1"/>
  </sheetPr>
  <dimension ref="A1:AB96"/>
  <sheetViews>
    <sheetView showGridLines="0" view="pageBreakPreview" topLeftCell="C1" zoomScale="40" zoomScaleNormal="40" zoomScaleSheetLayoutView="40" workbookViewId="0">
      <selection activeCell="T5" sqref="T5"/>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487"/>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487"/>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'[7]03 Desglose'!$C$6</f>
        <v xml:space="preserve">SUMMYT </v>
      </c>
      <c r="E5" s="296"/>
      <c r="F5" s="296"/>
      <c r="G5" s="297"/>
      <c r="H5" s="298"/>
      <c r="I5" s="284"/>
      <c r="J5" s="284"/>
      <c r="K5" s="296"/>
      <c r="L5" s="298"/>
      <c r="M5" s="298"/>
      <c r="N5" s="290"/>
      <c r="O5" s="299"/>
      <c r="P5" s="299"/>
      <c r="Q5" s="284"/>
      <c r="R5" s="284"/>
      <c r="S5" s="290" t="s">
        <v>33</v>
      </c>
      <c r="T5" s="300" t="s">
        <v>372</v>
      </c>
      <c r="U5" s="298"/>
      <c r="V5" s="298"/>
      <c r="W5" s="290" t="s">
        <v>84</v>
      </c>
      <c r="X5" s="297"/>
      <c r="Y5" s="298"/>
      <c r="Z5" s="301"/>
    </row>
    <row r="6" spans="1:28" ht="15" x14ac:dyDescent="0.2">
      <c r="B6" s="295" t="s">
        <v>35</v>
      </c>
      <c r="C6" s="296"/>
      <c r="D6" s="297" t="str">
        <f>'[7]03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372</v>
      </c>
      <c r="U6" s="298"/>
      <c r="V6" s="298"/>
      <c r="W6" s="303" t="s">
        <v>37</v>
      </c>
      <c r="X6" s="304"/>
      <c r="Y6" s="298"/>
      <c r="Z6" s="301"/>
    </row>
    <row r="7" spans="1:28" ht="15" x14ac:dyDescent="0.2">
      <c r="B7" s="295" t="s">
        <v>38</v>
      </c>
      <c r="C7" s="296"/>
      <c r="D7" s="297" t="str">
        <f>'[7]03 Desglose'!$C$8</f>
        <v>GRUPO DAGS S.A. DE C.V.</v>
      </c>
      <c r="E7" s="296"/>
      <c r="F7" s="296"/>
      <c r="G7" s="302"/>
      <c r="H7" s="298"/>
      <c r="I7" s="284"/>
      <c r="J7" s="284"/>
      <c r="K7" s="296"/>
      <c r="L7" s="298"/>
      <c r="M7" s="298"/>
      <c r="N7" s="290"/>
      <c r="O7" s="299"/>
      <c r="P7" s="299"/>
      <c r="Q7" s="284"/>
      <c r="R7" s="284"/>
      <c r="S7" s="290" t="s">
        <v>39</v>
      </c>
      <c r="T7" s="300" t="str">
        <f>'[7]03 Desglose'!$H$8</f>
        <v>NORMAL</v>
      </c>
      <c r="U7" s="298"/>
      <c r="V7" s="298"/>
      <c r="W7" s="290" t="s">
        <v>40</v>
      </c>
      <c r="X7" s="304">
        <f>'03 Desglose'!BX8</f>
        <v>45958</v>
      </c>
      <c r="Y7" s="298"/>
      <c r="Z7" s="301"/>
    </row>
    <row r="8" spans="1:28" ht="15" x14ac:dyDescent="0.2">
      <c r="B8" s="305" t="s">
        <v>41</v>
      </c>
      <c r="C8" s="298"/>
      <c r="D8" s="297" t="str">
        <f>'[7]03 Desglose'!$C$9</f>
        <v xml:space="preserve">CIMENTACIÓN Y ESTRUCTURA </v>
      </c>
      <c r="E8" s="298"/>
      <c r="F8" s="298"/>
      <c r="G8" s="298"/>
      <c r="H8" s="306"/>
      <c r="I8" s="298"/>
      <c r="J8" s="298"/>
      <c r="K8" s="298"/>
      <c r="L8" s="298"/>
      <c r="M8" s="298"/>
      <c r="N8" s="298"/>
      <c r="O8" s="298"/>
      <c r="P8" s="298"/>
      <c r="Q8" s="290"/>
      <c r="R8" s="284"/>
      <c r="S8" s="303" t="s">
        <v>42</v>
      </c>
      <c r="T8" s="300" t="str">
        <f>'[7]03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 x14ac:dyDescent="0.25">
      <c r="B11" s="973" t="s">
        <v>82</v>
      </c>
      <c r="C11" s="974"/>
      <c r="D11" s="974"/>
      <c r="E11" s="974"/>
      <c r="F11" s="974"/>
      <c r="G11" s="974"/>
      <c r="H11" s="974"/>
      <c r="I11" s="974"/>
      <c r="J11" s="974"/>
      <c r="K11" s="974"/>
      <c r="L11" s="974"/>
      <c r="M11" s="974"/>
      <c r="N11" s="975"/>
      <c r="P11" s="1005" t="s">
        <v>81</v>
      </c>
      <c r="Q11" s="1006"/>
      <c r="R11" s="1006"/>
      <c r="S11" s="1006"/>
      <c r="T11" s="1006"/>
      <c r="U11" s="1006"/>
      <c r="V11" s="1006"/>
      <c r="W11" s="1006"/>
      <c r="X11" s="1006"/>
      <c r="Y11" s="1006"/>
      <c r="Z11" s="1007"/>
    </row>
    <row r="12" spans="1:28" ht="14.25" x14ac:dyDescent="0.2">
      <c r="B12" s="216"/>
      <c r="D12" s="341"/>
      <c r="E12" s="342"/>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1035" t="s">
        <v>226</v>
      </c>
      <c r="Q13" s="1063"/>
      <c r="R13" s="1063"/>
      <c r="S13" s="1063"/>
      <c r="T13" s="1036"/>
      <c r="U13" s="483"/>
      <c r="V13" s="981" t="s">
        <v>65</v>
      </c>
      <c r="W13" s="981"/>
      <c r="X13" s="483" t="s">
        <v>67</v>
      </c>
      <c r="Y13" s="981" t="s">
        <v>78</v>
      </c>
      <c r="Z13" s="981"/>
    </row>
    <row r="14" spans="1:28" ht="14.25" customHeight="1" x14ac:dyDescent="0.2">
      <c r="B14" s="950" t="s">
        <v>188</v>
      </c>
      <c r="C14" s="951"/>
      <c r="D14" s="956" t="s">
        <v>190</v>
      </c>
      <c r="E14" s="956"/>
      <c r="F14" s="956"/>
      <c r="G14" s="956"/>
      <c r="H14" s="956"/>
      <c r="I14" s="956"/>
      <c r="J14" s="956"/>
      <c r="K14" s="956"/>
      <c r="L14" s="956"/>
      <c r="M14" s="956"/>
      <c r="N14" s="956"/>
      <c r="P14" s="495"/>
      <c r="Q14" s="495"/>
      <c r="R14" s="495"/>
      <c r="S14" s="495"/>
      <c r="T14" s="495"/>
      <c r="U14" s="485"/>
      <c r="V14" s="971"/>
      <c r="W14" s="971"/>
      <c r="X14" s="1055" t="s">
        <v>63</v>
      </c>
      <c r="Y14" s="971"/>
      <c r="Z14" s="971"/>
    </row>
    <row r="15" spans="1:28" ht="19.899999999999999" customHeight="1" x14ac:dyDescent="0.25">
      <c r="B15" s="952"/>
      <c r="C15" s="953"/>
      <c r="D15" s="956"/>
      <c r="E15" s="956"/>
      <c r="F15" s="956"/>
      <c r="G15" s="956"/>
      <c r="H15" s="956"/>
      <c r="I15" s="956"/>
      <c r="J15" s="956"/>
      <c r="K15" s="956"/>
      <c r="L15" s="956"/>
      <c r="M15" s="956"/>
      <c r="N15" s="956"/>
      <c r="O15" s="70"/>
      <c r="P15" s="485"/>
      <c r="Q15" s="485"/>
      <c r="R15" s="485"/>
      <c r="S15" s="485"/>
      <c r="T15" s="485"/>
      <c r="U15" s="496"/>
      <c r="V15" s="1115"/>
      <c r="W15" s="1115"/>
      <c r="X15" s="1056"/>
      <c r="Y15" s="1114"/>
      <c r="Z15" s="1114"/>
    </row>
    <row r="16" spans="1:28" ht="15" customHeight="1" x14ac:dyDescent="0.25">
      <c r="B16" s="952"/>
      <c r="C16" s="953"/>
      <c r="D16" s="956"/>
      <c r="E16" s="956"/>
      <c r="F16" s="956"/>
      <c r="G16" s="956"/>
      <c r="H16" s="956"/>
      <c r="I16" s="956"/>
      <c r="J16" s="956"/>
      <c r="K16" s="956"/>
      <c r="L16" s="956"/>
      <c r="M16" s="956"/>
      <c r="N16" s="956"/>
      <c r="O16" s="70"/>
      <c r="P16" s="485"/>
      <c r="Q16" s="1116" t="s">
        <v>383</v>
      </c>
      <c r="R16" s="1117"/>
      <c r="S16" s="1117"/>
      <c r="T16" s="1117"/>
      <c r="U16" s="520" t="s">
        <v>368</v>
      </c>
      <c r="V16" s="1115">
        <v>516.27</v>
      </c>
      <c r="W16" s="1115"/>
      <c r="X16" s="1056"/>
      <c r="Y16" s="971"/>
      <c r="Z16" s="971"/>
    </row>
    <row r="17" spans="2:26" ht="21" customHeight="1" x14ac:dyDescent="0.2">
      <c r="B17" s="952"/>
      <c r="C17" s="953"/>
      <c r="D17" s="956"/>
      <c r="E17" s="956"/>
      <c r="F17" s="956"/>
      <c r="G17" s="956"/>
      <c r="H17" s="956"/>
      <c r="I17" s="956"/>
      <c r="J17" s="956"/>
      <c r="K17" s="956"/>
      <c r="L17" s="956"/>
      <c r="M17" s="956"/>
      <c r="N17" s="956"/>
      <c r="O17" s="70"/>
      <c r="P17" s="485"/>
      <c r="Q17" s="485"/>
      <c r="R17" s="485"/>
      <c r="S17" s="485"/>
      <c r="T17" s="485"/>
      <c r="U17" s="497"/>
      <c r="V17" s="1051"/>
      <c r="W17" s="1052"/>
      <c r="X17" s="1056"/>
      <c r="Y17" s="971"/>
      <c r="Z17" s="971"/>
    </row>
    <row r="18" spans="2:26" ht="15" customHeight="1" x14ac:dyDescent="0.25">
      <c r="B18" s="952"/>
      <c r="C18" s="953"/>
      <c r="D18" s="956"/>
      <c r="E18" s="956"/>
      <c r="F18" s="956"/>
      <c r="G18" s="956"/>
      <c r="H18" s="956"/>
      <c r="I18" s="956"/>
      <c r="J18" s="956"/>
      <c r="K18" s="956"/>
      <c r="L18" s="956"/>
      <c r="M18" s="956"/>
      <c r="N18" s="956"/>
      <c r="O18" s="70"/>
      <c r="P18" s="485"/>
      <c r="Q18" s="485"/>
      <c r="R18" s="485"/>
      <c r="S18" s="485"/>
      <c r="T18" s="485"/>
      <c r="U18" s="520" t="s">
        <v>369</v>
      </c>
      <c r="V18" s="1054">
        <v>490.84</v>
      </c>
      <c r="W18" s="1054"/>
      <c r="X18" s="1056"/>
      <c r="Y18" s="1111" t="s">
        <v>268</v>
      </c>
      <c r="Z18" s="1111"/>
    </row>
    <row r="19" spans="2:26" ht="19.149999999999999" customHeight="1" x14ac:dyDescent="0.25">
      <c r="B19" s="954"/>
      <c r="C19" s="955"/>
      <c r="D19" s="956"/>
      <c r="E19" s="956"/>
      <c r="F19" s="956"/>
      <c r="G19" s="956"/>
      <c r="H19" s="956"/>
      <c r="I19" s="956"/>
      <c r="J19" s="956"/>
      <c r="K19" s="956"/>
      <c r="L19" s="956"/>
      <c r="M19" s="956"/>
      <c r="N19" s="956"/>
      <c r="O19" s="70"/>
      <c r="P19" s="485"/>
      <c r="Q19" s="485"/>
      <c r="R19" s="485"/>
      <c r="S19" s="485"/>
      <c r="T19" s="485"/>
      <c r="U19" s="498"/>
      <c r="V19" s="1112"/>
      <c r="W19" s="1113"/>
      <c r="X19" s="1056"/>
      <c r="Y19" s="1114"/>
      <c r="Z19" s="1114"/>
    </row>
    <row r="20" spans="2:26" ht="15.6" customHeight="1" x14ac:dyDescent="0.25">
      <c r="B20" s="231"/>
      <c r="C20" s="69"/>
      <c r="D20" s="68"/>
      <c r="E20" s="68"/>
      <c r="F20" s="68"/>
      <c r="G20" s="68"/>
      <c r="H20" s="83"/>
      <c r="I20" s="68"/>
      <c r="J20" s="68"/>
      <c r="K20" s="70"/>
      <c r="L20" s="70"/>
      <c r="M20" s="70"/>
      <c r="N20" s="214"/>
      <c r="O20" s="70"/>
      <c r="P20" s="499"/>
      <c r="Q20" s="500"/>
      <c r="R20" s="500"/>
      <c r="S20" s="500"/>
      <c r="T20" s="500"/>
      <c r="U20" s="485"/>
      <c r="V20" s="1029"/>
      <c r="W20" s="971"/>
      <c r="X20" s="1056"/>
      <c r="Y20" s="1113"/>
      <c r="Z20" s="1113"/>
    </row>
    <row r="21" spans="2:26" ht="15.75" x14ac:dyDescent="0.25">
      <c r="B21" s="947" t="s">
        <v>77</v>
      </c>
      <c r="C21" s="948"/>
      <c r="D21" s="948"/>
      <c r="E21" s="948"/>
      <c r="F21" s="948"/>
      <c r="G21" s="948"/>
      <c r="H21" s="948"/>
      <c r="I21" s="948"/>
      <c r="J21" s="948"/>
      <c r="K21" s="948"/>
      <c r="L21" s="948"/>
      <c r="M21" s="948"/>
      <c r="N21" s="949"/>
      <c r="O21" s="70"/>
      <c r="P21" s="499"/>
      <c r="Q21" s="485"/>
      <c r="R21" s="485"/>
      <c r="S21" s="485"/>
      <c r="T21" s="485"/>
      <c r="U21" s="485"/>
      <c r="V21" s="971"/>
      <c r="W21" s="971"/>
      <c r="X21" s="1056"/>
      <c r="Y21" s="971"/>
      <c r="Z21" s="971"/>
    </row>
    <row r="22" spans="2:26" ht="14.25" x14ac:dyDescent="0.2">
      <c r="B22" s="213"/>
      <c r="C22" s="69"/>
      <c r="D22" s="68"/>
      <c r="E22" s="68"/>
      <c r="F22" s="68"/>
      <c r="G22" s="68"/>
      <c r="H22" s="83"/>
      <c r="I22" s="68"/>
      <c r="J22" s="68"/>
      <c r="K22" s="70"/>
      <c r="L22" s="70"/>
      <c r="M22" s="70"/>
      <c r="N22" s="214"/>
      <c r="O22" s="70"/>
      <c r="P22" s="499"/>
      <c r="Q22" s="485"/>
      <c r="R22" s="485"/>
      <c r="S22" s="485"/>
      <c r="T22" s="485"/>
      <c r="U22" s="485"/>
      <c r="V22" s="421"/>
      <c r="W22" s="421"/>
      <c r="X22" s="1056"/>
      <c r="Y22" s="971"/>
      <c r="Z22" s="971"/>
    </row>
    <row r="23" spans="2:26" ht="14.25" x14ac:dyDescent="0.2">
      <c r="B23" s="213"/>
      <c r="C23" s="69"/>
      <c r="D23" s="68"/>
      <c r="E23" s="68"/>
      <c r="F23" s="68"/>
      <c r="G23" s="68"/>
      <c r="H23" s="83"/>
      <c r="I23" s="68"/>
      <c r="J23" s="68"/>
      <c r="K23" s="70"/>
      <c r="L23" s="70"/>
      <c r="M23" s="70"/>
      <c r="N23" s="214"/>
      <c r="O23" s="70"/>
      <c r="P23" s="499"/>
      <c r="Q23" s="485"/>
      <c r="R23" s="485"/>
      <c r="S23" s="485"/>
      <c r="T23" s="485"/>
      <c r="U23" s="485"/>
      <c r="V23" s="971"/>
      <c r="W23" s="971"/>
      <c r="X23" s="1056"/>
      <c r="Y23" s="971"/>
      <c r="Z23" s="971"/>
    </row>
    <row r="24" spans="2:26" ht="14.25" x14ac:dyDescent="0.2">
      <c r="B24" s="213"/>
      <c r="C24" s="69"/>
      <c r="D24" s="68"/>
      <c r="E24" s="68"/>
      <c r="F24" s="68"/>
      <c r="G24" s="68"/>
      <c r="H24" s="83"/>
      <c r="I24" s="68"/>
      <c r="J24" s="68"/>
      <c r="K24" s="70"/>
      <c r="L24" s="70"/>
      <c r="M24" s="70"/>
      <c r="N24" s="214"/>
      <c r="O24" s="70"/>
      <c r="P24" s="499"/>
      <c r="Q24" s="485"/>
      <c r="R24" s="485"/>
      <c r="S24" s="485"/>
      <c r="T24" s="485"/>
      <c r="U24" s="485"/>
      <c r="V24" s="971"/>
      <c r="W24" s="971"/>
      <c r="X24" s="1056"/>
      <c r="Y24" s="971"/>
      <c r="Z24" s="971"/>
    </row>
    <row r="25" spans="2:26" ht="14.25" x14ac:dyDescent="0.2">
      <c r="B25" s="213"/>
      <c r="C25" s="69"/>
      <c r="D25" s="68"/>
      <c r="E25" s="68"/>
      <c r="F25" s="68"/>
      <c r="G25" s="68"/>
      <c r="H25" s="83"/>
      <c r="I25" s="68"/>
      <c r="J25" s="68"/>
      <c r="K25" s="70"/>
      <c r="L25" s="70"/>
      <c r="M25" s="70"/>
      <c r="N25" s="214"/>
      <c r="O25" s="70"/>
      <c r="P25" s="499"/>
      <c r="Q25" s="485"/>
      <c r="R25" s="485"/>
      <c r="S25" s="485"/>
      <c r="T25" s="485"/>
      <c r="U25" s="485"/>
      <c r="V25" s="971"/>
      <c r="W25" s="971"/>
      <c r="X25" s="1056"/>
      <c r="Y25" s="971"/>
      <c r="Z25" s="971"/>
    </row>
    <row r="26" spans="2:26" ht="14.25" x14ac:dyDescent="0.2">
      <c r="B26" s="213"/>
      <c r="C26" s="69"/>
      <c r="D26" s="68"/>
      <c r="E26" s="68"/>
      <c r="F26" s="68"/>
      <c r="G26" s="68"/>
      <c r="H26" s="83"/>
      <c r="I26" s="68"/>
      <c r="J26" s="68"/>
      <c r="K26" s="70"/>
      <c r="L26" s="70"/>
      <c r="M26" s="70"/>
      <c r="N26" s="214"/>
      <c r="O26" s="70"/>
      <c r="P26" s="499"/>
      <c r="Q26" s="485"/>
      <c r="R26" s="485"/>
      <c r="S26" s="485"/>
      <c r="T26" s="485"/>
      <c r="U26" s="485"/>
      <c r="V26" s="971"/>
      <c r="W26" s="971"/>
      <c r="X26" s="1056"/>
      <c r="Y26" s="971"/>
      <c r="Z26" s="971"/>
    </row>
    <row r="27" spans="2:26" ht="14.25" x14ac:dyDescent="0.2">
      <c r="B27" s="213"/>
      <c r="C27" s="69"/>
      <c r="D27" s="68"/>
      <c r="E27" s="68"/>
      <c r="F27" s="68"/>
      <c r="G27" s="68"/>
      <c r="H27" s="83"/>
      <c r="I27" s="68"/>
      <c r="J27" s="68"/>
      <c r="K27" s="70"/>
      <c r="L27" s="70"/>
      <c r="M27" s="70"/>
      <c r="N27" s="214"/>
      <c r="O27" s="70"/>
      <c r="P27" s="499"/>
      <c r="Q27" s="485"/>
      <c r="R27" s="485"/>
      <c r="S27" s="485"/>
      <c r="T27" s="485"/>
      <c r="U27" s="485"/>
      <c r="V27" s="971"/>
      <c r="W27" s="971"/>
      <c r="X27" s="1056"/>
      <c r="Y27" s="971"/>
      <c r="Z27" s="971"/>
    </row>
    <row r="28" spans="2:26" ht="14.25" x14ac:dyDescent="0.2">
      <c r="B28" s="213"/>
      <c r="C28" s="69"/>
      <c r="D28" s="68"/>
      <c r="E28" s="68"/>
      <c r="F28" s="68"/>
      <c r="G28" s="68"/>
      <c r="H28" s="83"/>
      <c r="I28" s="68"/>
      <c r="J28" s="68"/>
      <c r="K28" s="70"/>
      <c r="L28" s="70"/>
      <c r="M28" s="70"/>
      <c r="N28" s="214"/>
      <c r="O28" s="70"/>
      <c r="P28" s="499"/>
      <c r="Q28" s="485"/>
      <c r="R28" s="485"/>
      <c r="S28" s="485"/>
      <c r="T28" s="485"/>
      <c r="U28" s="485"/>
      <c r="V28" s="971"/>
      <c r="W28" s="971"/>
      <c r="X28" s="1056"/>
      <c r="Y28" s="971"/>
      <c r="Z28" s="971"/>
    </row>
    <row r="29" spans="2:26" ht="14.25" x14ac:dyDescent="0.2">
      <c r="B29" s="213"/>
      <c r="C29" s="69"/>
      <c r="D29" s="68"/>
      <c r="E29" s="68"/>
      <c r="F29" s="68"/>
      <c r="G29" s="68"/>
      <c r="H29" s="83"/>
      <c r="I29" s="68"/>
      <c r="J29" s="68"/>
      <c r="K29" s="70"/>
      <c r="L29" s="70"/>
      <c r="M29" s="70"/>
      <c r="N29" s="214"/>
      <c r="O29" s="70"/>
      <c r="P29" s="499"/>
      <c r="Q29" s="485"/>
      <c r="R29" s="485"/>
      <c r="S29" s="485"/>
      <c r="T29" s="485"/>
      <c r="U29" s="485"/>
      <c r="V29" s="971"/>
      <c r="W29" s="971"/>
      <c r="X29" s="1056"/>
      <c r="Y29" s="971"/>
      <c r="Z29" s="971"/>
    </row>
    <row r="30" spans="2:26" ht="14.25" x14ac:dyDescent="0.2">
      <c r="B30" s="213"/>
      <c r="C30" s="69"/>
      <c r="D30" s="68"/>
      <c r="E30" s="68"/>
      <c r="F30" s="68"/>
      <c r="G30" s="68"/>
      <c r="H30" s="83"/>
      <c r="I30" s="68"/>
      <c r="J30" s="68"/>
      <c r="K30" s="70"/>
      <c r="L30" s="70"/>
      <c r="M30" s="70"/>
      <c r="N30" s="214"/>
      <c r="O30" s="70"/>
      <c r="P30" s="499"/>
      <c r="Q30" s="485"/>
      <c r="R30" s="485"/>
      <c r="S30" s="485"/>
      <c r="T30" s="485"/>
      <c r="U30" s="485"/>
      <c r="V30" s="971"/>
      <c r="W30" s="971"/>
      <c r="X30" s="1056"/>
      <c r="Y30" s="971"/>
      <c r="Z30" s="971"/>
    </row>
    <row r="31" spans="2:26" ht="14.25" x14ac:dyDescent="0.2">
      <c r="B31" s="213"/>
      <c r="C31" s="69"/>
      <c r="D31" s="68"/>
      <c r="E31" s="68"/>
      <c r="F31" s="68"/>
      <c r="G31" s="68"/>
      <c r="H31" s="83"/>
      <c r="I31" s="68"/>
      <c r="J31" s="68"/>
      <c r="K31" s="68"/>
      <c r="L31" s="68"/>
      <c r="M31" s="68"/>
      <c r="N31" s="215"/>
      <c r="P31" s="499"/>
      <c r="Q31" s="485"/>
      <c r="R31" s="485"/>
      <c r="S31" s="485"/>
      <c r="T31" s="485"/>
      <c r="U31" s="485"/>
      <c r="V31" s="971"/>
      <c r="W31" s="971"/>
      <c r="X31" s="1057"/>
      <c r="Y31" s="971"/>
      <c r="Z31" s="971"/>
    </row>
    <row r="32" spans="2:26" ht="18" x14ac:dyDescent="0.25">
      <c r="B32" s="213"/>
      <c r="C32" s="69"/>
      <c r="D32" s="68"/>
      <c r="E32" s="68"/>
      <c r="F32" s="68"/>
      <c r="G32" s="68"/>
      <c r="H32" s="83"/>
      <c r="I32" s="68"/>
      <c r="J32" s="68"/>
      <c r="K32" s="68"/>
      <c r="L32" s="68"/>
      <c r="M32" s="68"/>
      <c r="N32" s="215"/>
      <c r="P32" s="288"/>
      <c r="Q32" s="289"/>
      <c r="R32" s="290"/>
      <c r="S32" s="291"/>
      <c r="T32" s="292"/>
      <c r="U32" s="293" t="s">
        <v>76</v>
      </c>
      <c r="V32" s="958">
        <f>+V18</f>
        <v>490.84</v>
      </c>
      <c r="W32" s="958"/>
      <c r="X32" s="294"/>
      <c r="Y32" s="959"/>
      <c r="Z32" s="960"/>
    </row>
    <row r="33" spans="2:26" x14ac:dyDescent="0.2">
      <c r="B33" s="213"/>
      <c r="C33" s="69"/>
      <c r="D33" s="68"/>
      <c r="E33" s="68"/>
      <c r="F33" s="68"/>
      <c r="G33" s="68"/>
      <c r="H33" s="83"/>
      <c r="I33" s="68"/>
      <c r="J33" s="68"/>
      <c r="K33" s="68"/>
      <c r="L33" s="68"/>
      <c r="M33" s="68"/>
      <c r="N33" s="215"/>
      <c r="P33" s="216"/>
      <c r="Z33" s="217"/>
    </row>
    <row r="34" spans="2:26" x14ac:dyDescent="0.2">
      <c r="B34" s="213"/>
      <c r="C34" s="69"/>
      <c r="D34" s="68"/>
      <c r="E34" s="68"/>
      <c r="F34" s="68"/>
      <c r="G34" s="68"/>
      <c r="H34" s="83"/>
      <c r="I34" s="68"/>
      <c r="J34" s="68"/>
      <c r="K34" s="68"/>
      <c r="L34" s="68"/>
      <c r="M34" s="68"/>
      <c r="N34" s="215"/>
      <c r="P34" s="216"/>
      <c r="X34" s="84"/>
      <c r="Y34" s="84"/>
      <c r="Z34" s="217"/>
    </row>
    <row r="35" spans="2:26" x14ac:dyDescent="0.2">
      <c r="B35" s="213"/>
      <c r="C35" s="69"/>
      <c r="D35" s="68"/>
      <c r="E35" s="68"/>
      <c r="F35" s="68"/>
      <c r="G35" s="68"/>
      <c r="H35" s="83"/>
      <c r="I35" s="68"/>
      <c r="J35" s="68"/>
      <c r="K35" s="68"/>
      <c r="L35" s="68"/>
      <c r="M35" s="68"/>
      <c r="N35" s="215"/>
      <c r="P35" s="216"/>
      <c r="X35" s="84"/>
      <c r="Y35" s="84"/>
      <c r="Z35" s="217"/>
    </row>
    <row r="36" spans="2:26" x14ac:dyDescent="0.2">
      <c r="B36" s="213"/>
      <c r="C36" s="69"/>
      <c r="D36" s="68"/>
      <c r="E36" s="68"/>
      <c r="F36" s="68"/>
      <c r="G36" s="68"/>
      <c r="H36" s="83"/>
      <c r="I36" s="68"/>
      <c r="J36" s="68"/>
      <c r="K36" s="68"/>
      <c r="L36" s="68"/>
      <c r="M36" s="68"/>
      <c r="N36" s="215"/>
      <c r="P36" s="999" t="s">
        <v>75</v>
      </c>
      <c r="Q36" s="999"/>
      <c r="R36" s="999"/>
      <c r="S36" s="999"/>
      <c r="T36" s="999"/>
      <c r="U36" s="999"/>
      <c r="V36" s="999"/>
      <c r="W36" s="999"/>
      <c r="X36" s="999"/>
      <c r="Y36" s="999"/>
      <c r="Z36" s="999"/>
    </row>
    <row r="37" spans="2:26"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t="s">
        <v>272</v>
      </c>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x14ac:dyDescent="0.2">
      <c r="B75" s="213"/>
      <c r="C75" s="69"/>
      <c r="D75" s="68"/>
      <c r="E75" s="68"/>
      <c r="F75" s="68"/>
      <c r="G75" s="68"/>
      <c r="H75" s="83"/>
      <c r="I75" s="68"/>
      <c r="J75" s="68"/>
      <c r="K75" s="68"/>
      <c r="L75" s="68"/>
      <c r="M75" s="68"/>
      <c r="N75" s="215"/>
      <c r="P75" s="216"/>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x14ac:dyDescent="0.2">
      <c r="B78" s="213"/>
      <c r="C78" s="69"/>
      <c r="D78" s="68"/>
      <c r="E78" s="68"/>
      <c r="F78" s="68"/>
      <c r="G78" s="68"/>
      <c r="H78" s="83"/>
      <c r="I78" s="68"/>
      <c r="J78" s="68"/>
      <c r="K78" s="68"/>
      <c r="L78" s="68"/>
      <c r="M78" s="68"/>
      <c r="N78" s="215"/>
      <c r="P78" s="216"/>
      <c r="X78" s="84"/>
      <c r="Y78" s="84"/>
      <c r="Z78" s="217"/>
    </row>
    <row r="79" spans="2:26" x14ac:dyDescent="0.2">
      <c r="B79" s="213"/>
      <c r="C79" s="69"/>
      <c r="D79" s="68"/>
      <c r="E79" s="68"/>
      <c r="F79" s="68"/>
      <c r="G79" s="68"/>
      <c r="H79" s="83"/>
      <c r="I79" s="68"/>
      <c r="J79" s="68"/>
      <c r="K79" s="68"/>
      <c r="L79" s="68"/>
      <c r="M79" s="68"/>
      <c r="N79" s="215"/>
      <c r="P79" s="216"/>
      <c r="X79" s="84"/>
      <c r="Y79" s="84"/>
      <c r="Z79" s="217"/>
    </row>
    <row r="80" spans="2:26" x14ac:dyDescent="0.2">
      <c r="B80" s="213"/>
      <c r="C80" s="69"/>
      <c r="D80" s="68"/>
      <c r="E80" s="68"/>
      <c r="F80" s="68"/>
      <c r="G80" s="68"/>
      <c r="H80" s="83"/>
      <c r="I80" s="68"/>
      <c r="J80" s="68"/>
      <c r="K80" s="68"/>
      <c r="L80" s="68"/>
      <c r="M80" s="68"/>
      <c r="N80" s="215"/>
      <c r="P80" s="216"/>
      <c r="T80" s="998"/>
      <c r="U80" s="964"/>
      <c r="X80" s="84"/>
      <c r="Y80" s="84"/>
      <c r="Z80" s="217"/>
    </row>
    <row r="81" spans="1:26" x14ac:dyDescent="0.2">
      <c r="B81" s="213"/>
      <c r="C81" s="69"/>
      <c r="D81" s="68"/>
      <c r="E81" s="68"/>
      <c r="F81" s="68"/>
      <c r="G81" s="68"/>
      <c r="H81" s="83"/>
      <c r="I81" s="68"/>
      <c r="J81" s="68"/>
      <c r="K81" s="68"/>
      <c r="L81" s="68"/>
      <c r="M81" s="68"/>
      <c r="N81" s="215"/>
      <c r="P81" s="216"/>
      <c r="T81" s="964"/>
      <c r="U81" s="964"/>
      <c r="X81" s="84"/>
      <c r="Y81" s="84"/>
      <c r="Z81" s="217"/>
    </row>
    <row r="82" spans="1:26" x14ac:dyDescent="0.2">
      <c r="B82" s="213"/>
      <c r="C82" s="69"/>
      <c r="D82" s="68"/>
      <c r="E82" s="68"/>
      <c r="F82" s="68"/>
      <c r="G82" s="68"/>
      <c r="H82" s="83"/>
      <c r="I82" s="68"/>
      <c r="J82" s="68"/>
      <c r="K82" s="68"/>
      <c r="L82" s="68"/>
      <c r="M82" s="68"/>
      <c r="N82" s="215"/>
      <c r="P82" s="216"/>
      <c r="X82" s="84"/>
      <c r="Y82" s="84"/>
      <c r="Z82" s="217"/>
    </row>
    <row r="83" spans="1:26" x14ac:dyDescent="0.2">
      <c r="B83" s="213"/>
      <c r="C83" s="69"/>
      <c r="D83" s="68"/>
      <c r="E83" s="68"/>
      <c r="F83" s="68"/>
      <c r="G83" s="68"/>
      <c r="H83" s="83"/>
      <c r="I83" s="68"/>
      <c r="J83" s="68"/>
      <c r="K83" s="68"/>
      <c r="L83" s="68"/>
      <c r="M83" s="68"/>
      <c r="N83" s="215"/>
      <c r="P83" s="216"/>
      <c r="X83" s="84"/>
      <c r="Y83" s="84"/>
      <c r="Z83" s="217"/>
    </row>
    <row r="84" spans="1:26" ht="16.5" customHeight="1" x14ac:dyDescent="0.25">
      <c r="B84" s="213"/>
      <c r="C84" s="69"/>
      <c r="D84" s="68"/>
      <c r="E84" s="68"/>
      <c r="F84" s="68"/>
      <c r="G84" s="68"/>
      <c r="H84" s="83"/>
      <c r="I84" s="68"/>
      <c r="J84" s="68"/>
      <c r="K84" s="68"/>
      <c r="L84" s="68"/>
      <c r="M84" s="68"/>
      <c r="N84" s="215"/>
      <c r="P84" s="216"/>
      <c r="S84" s="374"/>
      <c r="T84" s="374"/>
      <c r="X84" s="84"/>
      <c r="Y84" s="84"/>
      <c r="Z84" s="217"/>
    </row>
    <row r="85" spans="1:26" ht="12.75" customHeight="1" x14ac:dyDescent="0.25">
      <c r="B85" s="216"/>
      <c r="N85" s="217"/>
      <c r="P85" s="216"/>
      <c r="S85" s="374"/>
      <c r="T85" s="374"/>
      <c r="X85" s="82"/>
      <c r="Y85" s="85"/>
      <c r="Z85" s="217"/>
    </row>
    <row r="86" spans="1:26" ht="12.75" customHeight="1" x14ac:dyDescent="0.2">
      <c r="B86" s="218"/>
      <c r="C86" s="219"/>
      <c r="D86" s="219"/>
      <c r="E86" s="219"/>
      <c r="F86" s="219"/>
      <c r="G86" s="219"/>
      <c r="H86" s="219"/>
      <c r="I86" s="219"/>
      <c r="J86" s="219"/>
      <c r="K86" s="219"/>
      <c r="L86" s="219"/>
      <c r="M86" s="219"/>
      <c r="N86" s="220"/>
      <c r="P86" s="218"/>
      <c r="Q86" s="219"/>
      <c r="R86" s="219"/>
      <c r="S86" s="219"/>
      <c r="T86" s="219"/>
      <c r="U86" s="219"/>
      <c r="V86" s="219"/>
      <c r="W86" s="219"/>
      <c r="X86" s="219"/>
      <c r="Y86" s="219"/>
      <c r="Z86" s="220"/>
    </row>
    <row r="88" spans="1:26" x14ac:dyDescent="0.2">
      <c r="B88" s="221"/>
      <c r="C88" s="210"/>
      <c r="D88" s="210"/>
      <c r="E88" s="210"/>
      <c r="F88" s="210"/>
      <c r="G88" s="210"/>
      <c r="H88" s="222"/>
      <c r="I88" s="222"/>
      <c r="J88" s="222"/>
      <c r="K88" s="222"/>
      <c r="L88" s="222"/>
      <c r="M88" s="222"/>
      <c r="N88" s="222"/>
      <c r="O88" s="222"/>
      <c r="P88" s="222"/>
      <c r="Q88" s="222"/>
      <c r="R88" s="222"/>
      <c r="S88" s="222"/>
      <c r="T88" s="222"/>
      <c r="U88" s="222"/>
      <c r="V88" s="222"/>
      <c r="W88" s="210"/>
      <c r="X88" s="210"/>
      <c r="Y88" s="210"/>
      <c r="Z88" s="223"/>
    </row>
    <row r="89" spans="1:26" x14ac:dyDescent="0.2">
      <c r="B89" s="216"/>
      <c r="C89" s="946"/>
      <c r="D89" s="946"/>
      <c r="E89" s="946"/>
      <c r="F89" s="946"/>
      <c r="H89" s="946"/>
      <c r="I89" s="946"/>
      <c r="J89" s="946"/>
      <c r="K89" s="946"/>
      <c r="M89" s="946"/>
      <c r="N89" s="946"/>
      <c r="O89" s="946"/>
      <c r="P89" s="946"/>
      <c r="R89" s="946"/>
      <c r="S89" s="946"/>
      <c r="T89" s="946"/>
      <c r="W89" s="946"/>
      <c r="X89" s="946"/>
      <c r="Y89" s="946"/>
      <c r="Z89" s="224"/>
    </row>
    <row r="90" spans="1:26" x14ac:dyDescent="0.2">
      <c r="B90" s="216"/>
      <c r="Z90" s="217"/>
    </row>
    <row r="91" spans="1:26" x14ac:dyDescent="0.2">
      <c r="B91" s="216"/>
      <c r="Z91" s="217"/>
    </row>
    <row r="92" spans="1:26" x14ac:dyDescent="0.2">
      <c r="B92" s="216"/>
      <c r="Z92" s="217"/>
    </row>
    <row r="93" spans="1:26" s="67" customFormat="1" ht="11.45" customHeight="1" x14ac:dyDescent="0.2">
      <c r="B93" s="226"/>
      <c r="C93" s="858"/>
      <c r="D93" s="858"/>
      <c r="E93" s="858"/>
      <c r="F93" s="858"/>
      <c r="H93" s="858"/>
      <c r="I93" s="858"/>
      <c r="J93" s="858"/>
      <c r="K93" s="858"/>
      <c r="M93" s="858"/>
      <c r="N93" s="858"/>
      <c r="O93" s="858"/>
      <c r="P93" s="858"/>
      <c r="R93" s="858"/>
      <c r="S93" s="858"/>
      <c r="T93" s="858"/>
      <c r="W93" s="858"/>
      <c r="X93" s="858"/>
      <c r="Y93" s="858"/>
      <c r="Z93" s="227"/>
    </row>
    <row r="94" spans="1:26" ht="56.25" customHeight="1" x14ac:dyDescent="0.2">
      <c r="B94" s="228"/>
      <c r="C94" s="229"/>
      <c r="D94" s="229"/>
      <c r="E94" s="229"/>
      <c r="F94" s="229"/>
      <c r="G94" s="229"/>
      <c r="H94" s="219"/>
      <c r="I94" s="219"/>
      <c r="J94" s="219"/>
      <c r="K94" s="219"/>
      <c r="L94" s="219"/>
      <c r="M94" s="219"/>
      <c r="N94" s="219"/>
      <c r="O94" s="219"/>
      <c r="P94" s="219"/>
      <c r="Q94" s="219"/>
      <c r="R94" s="219"/>
      <c r="S94" s="219"/>
      <c r="T94" s="219"/>
      <c r="U94" s="219"/>
      <c r="V94" s="219"/>
      <c r="W94" s="229"/>
      <c r="X94" s="229"/>
      <c r="Y94" s="229"/>
      <c r="Z94" s="230"/>
    </row>
    <row r="96" spans="1:26" x14ac:dyDescent="0.2">
      <c r="A96" s="66"/>
    </row>
  </sheetData>
  <mergeCells count="61">
    <mergeCell ref="V19:W19"/>
    <mergeCell ref="Y19:Z19"/>
    <mergeCell ref="V20:W20"/>
    <mergeCell ref="Y20:Z20"/>
    <mergeCell ref="B11:N11"/>
    <mergeCell ref="P11:Z11"/>
    <mergeCell ref="B13:C13"/>
    <mergeCell ref="D13:N13"/>
    <mergeCell ref="P13:T13"/>
    <mergeCell ref="V13:W13"/>
    <mergeCell ref="Y13:Z13"/>
    <mergeCell ref="Q16:T16"/>
    <mergeCell ref="B14:C19"/>
    <mergeCell ref="D14:N19"/>
    <mergeCell ref="V21:W21"/>
    <mergeCell ref="Y21:Z21"/>
    <mergeCell ref="V23:W23"/>
    <mergeCell ref="Y23:Z23"/>
    <mergeCell ref="V14:W14"/>
    <mergeCell ref="X14:X31"/>
    <mergeCell ref="Y14:Z14"/>
    <mergeCell ref="V15:W15"/>
    <mergeCell ref="Y15:Z15"/>
    <mergeCell ref="V16:W16"/>
    <mergeCell ref="Y16:Z16"/>
    <mergeCell ref="Y22:Z22"/>
    <mergeCell ref="V17:W17"/>
    <mergeCell ref="Y17:Z17"/>
    <mergeCell ref="V18:W18"/>
    <mergeCell ref="Y18:Z18"/>
    <mergeCell ref="V24:W24"/>
    <mergeCell ref="Y24:Z24"/>
    <mergeCell ref="V25:W25"/>
    <mergeCell ref="Y25:Z25"/>
    <mergeCell ref="V26:W26"/>
    <mergeCell ref="Y26:Z26"/>
    <mergeCell ref="V27:W27"/>
    <mergeCell ref="Y27:Z27"/>
    <mergeCell ref="V28:W28"/>
    <mergeCell ref="Y28:Z28"/>
    <mergeCell ref="V29:W29"/>
    <mergeCell ref="Y29:Z29"/>
    <mergeCell ref="V30:W30"/>
    <mergeCell ref="Y30:Z30"/>
    <mergeCell ref="V31:W31"/>
    <mergeCell ref="Y31:Z31"/>
    <mergeCell ref="W93:Y93"/>
    <mergeCell ref="V32:W32"/>
    <mergeCell ref="Y32:Z32"/>
    <mergeCell ref="P36:Z36"/>
    <mergeCell ref="T80:U81"/>
    <mergeCell ref="M89:P89"/>
    <mergeCell ref="R89:T89"/>
    <mergeCell ref="W89:Y89"/>
    <mergeCell ref="B21:N21"/>
    <mergeCell ref="C93:F93"/>
    <mergeCell ref="H93:K93"/>
    <mergeCell ref="M93:P93"/>
    <mergeCell ref="R93:T93"/>
    <mergeCell ref="C89:F89"/>
    <mergeCell ref="H89:K89"/>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A5434-817C-4883-8553-0081DDD68629}">
  <sheetPr>
    <tabColor rgb="FF92D050"/>
    <pageSetUpPr fitToPage="1"/>
  </sheetPr>
  <dimension ref="A1:AB102"/>
  <sheetViews>
    <sheetView showGridLines="0" view="pageBreakPreview" topLeftCell="A28" zoomScale="55" zoomScaleNormal="40" zoomScaleSheetLayoutView="55" workbookViewId="0">
      <selection activeCell="T5" sqref="T5"/>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487"/>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487"/>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372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372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B11:Z12"/>
    <mergeCell ref="B15:C20"/>
    <mergeCell ref="D15:Z20"/>
    <mergeCell ref="D27:F28"/>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9FDB1-C14D-4744-B40E-9C2CCD79BFFD}">
  <sheetPr>
    <tabColor rgb="FF92D050"/>
    <pageSetUpPr fitToPage="1"/>
  </sheetPr>
  <dimension ref="A1:AB102"/>
  <sheetViews>
    <sheetView showGridLines="0" view="pageBreakPreview" zoomScale="55" zoomScaleNormal="40" zoomScaleSheetLayoutView="55" workbookViewId="0">
      <selection activeCell="T5" sqref="T5"/>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487"/>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487"/>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372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372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B11:Z12"/>
    <mergeCell ref="B15:C20"/>
    <mergeCell ref="D15:Z20"/>
    <mergeCell ref="D27:F28"/>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3D960-DEC6-46C5-BF95-D778693E5532}">
  <sheetPr>
    <tabColor rgb="FF92D050"/>
    <pageSetUpPr fitToPage="1"/>
  </sheetPr>
  <dimension ref="A1:AB102"/>
  <sheetViews>
    <sheetView showGridLines="0" view="pageBreakPreview" topLeftCell="A20" zoomScale="55" zoomScaleNormal="40" zoomScaleSheetLayoutView="55" workbookViewId="0">
      <selection activeCell="T5" sqref="T5"/>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487"/>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487"/>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372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372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323</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B11:Z12"/>
    <mergeCell ref="C92:F92"/>
    <mergeCell ref="H92:K92"/>
    <mergeCell ref="M92:P92"/>
    <mergeCell ref="R92:T92"/>
    <mergeCell ref="W92:Y92"/>
    <mergeCell ref="C97:F97"/>
    <mergeCell ref="H97:K97"/>
    <mergeCell ref="M97:P97"/>
    <mergeCell ref="R97:T97"/>
    <mergeCell ref="W97:Y97"/>
    <mergeCell ref="C96:F96"/>
    <mergeCell ref="H96:K96"/>
    <mergeCell ref="M96:P96"/>
    <mergeCell ref="R96:T96"/>
    <mergeCell ref="W96:Y96"/>
    <mergeCell ref="C99:F99"/>
    <mergeCell ref="H99:K99"/>
    <mergeCell ref="M99:P99"/>
    <mergeCell ref="R99:T99"/>
    <mergeCell ref="W99:Y99"/>
    <mergeCell ref="C98:F98"/>
    <mergeCell ref="H98:K98"/>
    <mergeCell ref="M98:P98"/>
    <mergeCell ref="R98:T98"/>
    <mergeCell ref="W98:Y98"/>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B1C63-8703-4851-81A1-27F84BA4F473}">
  <sheetPr>
    <tabColor rgb="FF92D050"/>
    <pageSetUpPr fitToPage="1"/>
  </sheetPr>
  <dimension ref="A1:AB99"/>
  <sheetViews>
    <sheetView showGridLines="0" view="pageBreakPreview" topLeftCell="A25" zoomScale="55" zoomScaleNormal="40" zoomScaleSheetLayoutView="55" workbookViewId="0">
      <selection activeCell="P52" sqref="P52"/>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32"/>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32"/>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372</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372</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304">
        <f>'03 Desglose'!BX8</f>
        <v>45958</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533"/>
      <c r="V13" s="981" t="s">
        <v>58</v>
      </c>
      <c r="W13" s="981"/>
      <c r="X13" s="533" t="s">
        <v>67</v>
      </c>
      <c r="Y13" s="981" t="s">
        <v>78</v>
      </c>
      <c r="Z13" s="981"/>
    </row>
    <row r="14" spans="1:28" ht="14.25" customHeight="1" x14ac:dyDescent="0.2">
      <c r="B14" s="950" t="s">
        <v>256</v>
      </c>
      <c r="C14" s="951"/>
      <c r="D14" s="956" t="s">
        <v>388</v>
      </c>
      <c r="E14" s="956"/>
      <c r="F14" s="956"/>
      <c r="G14" s="956"/>
      <c r="H14" s="956"/>
      <c r="I14" s="956"/>
      <c r="J14" s="956"/>
      <c r="K14" s="956"/>
      <c r="L14" s="956"/>
      <c r="M14" s="956"/>
      <c r="N14" s="956"/>
      <c r="P14" s="286"/>
      <c r="Q14" s="534"/>
      <c r="R14" s="534"/>
      <c r="S14" s="534"/>
      <c r="T14" s="534"/>
      <c r="U14" s="534"/>
      <c r="V14" s="957"/>
      <c r="W14" s="957"/>
      <c r="X14" s="965" t="s">
        <v>322</v>
      </c>
      <c r="Y14" s="957"/>
      <c r="Z14" s="957"/>
    </row>
    <row r="15" spans="1:28" ht="19.899999999999999" customHeight="1" x14ac:dyDescent="0.2">
      <c r="B15" s="952"/>
      <c r="C15" s="953"/>
      <c r="D15" s="956"/>
      <c r="E15" s="956"/>
      <c r="F15" s="956"/>
      <c r="G15" s="956"/>
      <c r="H15" s="956"/>
      <c r="I15" s="956"/>
      <c r="J15" s="956"/>
      <c r="K15" s="956"/>
      <c r="L15" s="956"/>
      <c r="M15" s="956"/>
      <c r="N15" s="956"/>
      <c r="O15" s="70"/>
      <c r="P15" s="287"/>
      <c r="Q15" s="534"/>
      <c r="R15" s="534"/>
      <c r="S15" s="968"/>
      <c r="T15" s="969"/>
      <c r="U15" s="535"/>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534"/>
      <c r="R16" s="534"/>
      <c r="S16" s="535"/>
      <c r="T16" s="535"/>
      <c r="U16" s="535"/>
      <c r="V16" s="970"/>
      <c r="W16" s="970"/>
      <c r="X16" s="966"/>
      <c r="Y16" s="957"/>
      <c r="Z16" s="957"/>
    </row>
    <row r="17" spans="2:26" ht="21" customHeight="1" x14ac:dyDescent="0.3">
      <c r="B17" s="952"/>
      <c r="C17" s="953"/>
      <c r="D17" s="956"/>
      <c r="E17" s="956"/>
      <c r="F17" s="956"/>
      <c r="G17" s="956"/>
      <c r="H17" s="956"/>
      <c r="I17" s="956"/>
      <c r="J17" s="956"/>
      <c r="K17" s="956"/>
      <c r="L17" s="956"/>
      <c r="M17" s="956"/>
      <c r="N17" s="956"/>
      <c r="O17" s="70"/>
      <c r="P17" s="287"/>
      <c r="Q17" s="534"/>
      <c r="R17" s="534"/>
      <c r="S17" s="459" t="s">
        <v>386</v>
      </c>
      <c r="T17" s="459" t="s">
        <v>389</v>
      </c>
      <c r="U17" s="459" t="s">
        <v>360</v>
      </c>
      <c r="V17" s="982">
        <v>0.05</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534"/>
      <c r="R18" s="534"/>
      <c r="S18" s="535"/>
      <c r="T18" s="535"/>
      <c r="U18" s="535"/>
      <c r="V18" s="970"/>
      <c r="W18" s="970"/>
      <c r="X18" s="966"/>
      <c r="Y18" s="957"/>
      <c r="Z18" s="957"/>
    </row>
    <row r="19" spans="2:26" ht="19.149999999999999" customHeight="1" x14ac:dyDescent="0.2">
      <c r="B19" s="954"/>
      <c r="C19" s="955"/>
      <c r="D19" s="956"/>
      <c r="E19" s="956"/>
      <c r="F19" s="956"/>
      <c r="G19" s="956"/>
      <c r="H19" s="956"/>
      <c r="I19" s="956"/>
      <c r="J19" s="956"/>
      <c r="K19" s="956"/>
      <c r="L19" s="956"/>
      <c r="M19" s="956"/>
      <c r="N19" s="956"/>
      <c r="O19" s="70"/>
      <c r="P19" s="287"/>
      <c r="Q19" s="534"/>
      <c r="R19" s="534"/>
      <c r="S19" s="535"/>
      <c r="T19" s="535"/>
      <c r="U19" s="420"/>
      <c r="V19" s="968"/>
      <c r="W19" s="969"/>
      <c r="X19" s="966"/>
      <c r="Y19" s="984"/>
      <c r="Z19" s="984"/>
    </row>
    <row r="20" spans="2:26" ht="15.6" customHeight="1" x14ac:dyDescent="0.2">
      <c r="B20" s="231"/>
      <c r="C20" s="69"/>
      <c r="D20" s="68"/>
      <c r="E20" s="68"/>
      <c r="F20" s="68"/>
      <c r="G20" s="68"/>
      <c r="H20" s="83"/>
      <c r="I20" s="68"/>
      <c r="J20" s="68"/>
      <c r="K20" s="70"/>
      <c r="L20" s="70"/>
      <c r="M20" s="70"/>
      <c r="N20" s="214"/>
      <c r="O20" s="70"/>
      <c r="P20" s="287"/>
      <c r="Q20" s="534"/>
      <c r="R20" s="534"/>
      <c r="S20" s="534"/>
      <c r="T20" s="534"/>
      <c r="U20" s="534"/>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534"/>
      <c r="R21" s="534"/>
      <c r="S21" s="534"/>
      <c r="T21" s="534"/>
      <c r="U21" s="534"/>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534"/>
      <c r="R22" s="534"/>
      <c r="S22" s="534"/>
      <c r="T22" s="534"/>
      <c r="X22" s="966"/>
      <c r="Y22" s="421"/>
      <c r="Z22" s="421"/>
    </row>
    <row r="23" spans="2:26" ht="13.9" customHeight="1" x14ac:dyDescent="0.2">
      <c r="B23" s="213"/>
      <c r="C23" s="69"/>
      <c r="D23" s="68"/>
      <c r="E23" s="68"/>
      <c r="F23" s="68"/>
      <c r="G23" s="68"/>
      <c r="H23" s="83"/>
      <c r="I23" s="68"/>
      <c r="J23" s="68"/>
      <c r="K23" s="70"/>
      <c r="L23" s="70"/>
      <c r="M23" s="70"/>
      <c r="N23" s="214"/>
      <c r="O23" s="70"/>
      <c r="P23" s="287"/>
      <c r="Q23" s="534"/>
      <c r="R23" s="534"/>
      <c r="S23" s="534"/>
      <c r="T23" s="534"/>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534"/>
      <c r="R24" s="534"/>
      <c r="S24" s="534"/>
      <c r="T24" s="534"/>
      <c r="U24" s="534"/>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534"/>
      <c r="R25" s="534"/>
      <c r="S25" s="534"/>
      <c r="T25" s="534"/>
      <c r="U25" s="534"/>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534"/>
      <c r="R26" s="534"/>
      <c r="S26" s="534"/>
      <c r="T26" s="534"/>
      <c r="U26" s="534"/>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534"/>
      <c r="R27" s="534"/>
      <c r="S27" s="534"/>
      <c r="T27" s="534"/>
      <c r="U27" s="534"/>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534"/>
      <c r="R28" s="534"/>
      <c r="S28" s="534"/>
      <c r="T28" s="534"/>
      <c r="U28" s="534"/>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534"/>
      <c r="R29" s="534"/>
      <c r="S29" s="534"/>
      <c r="T29" s="534"/>
      <c r="U29" s="534"/>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534"/>
      <c r="R30" s="534"/>
      <c r="S30" s="534"/>
      <c r="T30" s="534"/>
      <c r="U30" s="534"/>
      <c r="V30" s="957"/>
      <c r="W30" s="957"/>
      <c r="X30" s="966"/>
      <c r="Y30" s="957"/>
      <c r="Z30" s="957"/>
    </row>
    <row r="31" spans="2:26" ht="13.9" customHeight="1" x14ac:dyDescent="0.2">
      <c r="B31" s="213"/>
      <c r="C31" s="69"/>
      <c r="D31" s="68"/>
      <c r="E31" s="68"/>
      <c r="F31" s="68"/>
      <c r="G31" s="68"/>
      <c r="H31" s="83"/>
      <c r="I31" s="68"/>
      <c r="J31" s="68"/>
      <c r="K31" s="68"/>
      <c r="L31" s="68"/>
      <c r="M31" s="68"/>
      <c r="N31" s="215"/>
      <c r="P31" s="287"/>
      <c r="Q31" s="534"/>
      <c r="R31" s="534"/>
      <c r="S31" s="534"/>
      <c r="T31" s="534"/>
      <c r="U31" s="534"/>
      <c r="V31" s="957"/>
      <c r="W31" s="957"/>
      <c r="X31" s="966"/>
      <c r="Y31" s="957"/>
      <c r="Z31" s="957"/>
    </row>
    <row r="32" spans="2:26" ht="13.9" customHeight="1" x14ac:dyDescent="0.2">
      <c r="B32" s="213"/>
      <c r="C32" s="69"/>
      <c r="D32" s="68"/>
      <c r="E32" s="68"/>
      <c r="F32" s="68"/>
      <c r="G32" s="68"/>
      <c r="H32" s="83"/>
      <c r="I32" s="68"/>
      <c r="J32" s="68"/>
      <c r="K32" s="68"/>
      <c r="L32" s="68"/>
      <c r="M32" s="68"/>
      <c r="N32" s="215"/>
      <c r="P32" s="287"/>
      <c r="Q32" s="534"/>
      <c r="R32" s="534"/>
      <c r="S32" s="534"/>
      <c r="T32" s="534"/>
      <c r="U32" s="534"/>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534"/>
      <c r="R33" s="534"/>
      <c r="S33" s="534"/>
      <c r="T33" s="534"/>
      <c r="U33" s="534"/>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534"/>
      <c r="R34" s="534"/>
      <c r="S34" s="534"/>
      <c r="T34" s="534"/>
      <c r="U34" s="534"/>
      <c r="V34" s="957"/>
      <c r="W34" s="957"/>
      <c r="X34" s="967"/>
      <c r="Y34" s="957"/>
      <c r="Z34" s="957"/>
    </row>
    <row r="35" spans="2:26" ht="19.149999999999999" customHeight="1" x14ac:dyDescent="0.25">
      <c r="B35" s="213"/>
      <c r="C35" s="69"/>
      <c r="D35" s="68"/>
      <c r="E35" s="68"/>
      <c r="F35" s="68"/>
      <c r="G35" s="68"/>
      <c r="H35" s="83"/>
      <c r="I35" s="68"/>
      <c r="J35" s="68"/>
      <c r="K35" s="68"/>
      <c r="L35" s="68"/>
      <c r="M35" s="68"/>
      <c r="N35" s="215"/>
      <c r="P35" s="288"/>
      <c r="Q35" s="289"/>
      <c r="R35" s="290"/>
      <c r="S35" s="291"/>
      <c r="T35" s="292"/>
      <c r="U35" s="293" t="s">
        <v>76</v>
      </c>
      <c r="V35" s="958">
        <f>SUM(V17:W19)</f>
        <v>0.05</v>
      </c>
      <c r="W35" s="958"/>
      <c r="X35" s="294"/>
      <c r="Y35" s="959"/>
      <c r="Z35" s="960"/>
    </row>
    <row r="36" spans="2:26" ht="13.9" customHeight="1" x14ac:dyDescent="0.2">
      <c r="B36" s="213"/>
      <c r="C36" s="69"/>
      <c r="D36" s="68"/>
      <c r="E36" s="68"/>
      <c r="F36" s="68"/>
      <c r="G36" s="68"/>
      <c r="H36" s="83"/>
      <c r="I36" s="68"/>
      <c r="J36" s="68"/>
      <c r="K36" s="68"/>
      <c r="L36" s="68"/>
      <c r="M36" s="68"/>
      <c r="N36" s="215"/>
      <c r="P36" s="216"/>
      <c r="X36" s="84"/>
      <c r="Y36" s="84"/>
      <c r="Z36" s="217"/>
    </row>
    <row r="37" spans="2:26" ht="13.9" customHeight="1"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999" t="s">
        <v>75</v>
      </c>
      <c r="Q39" s="999"/>
      <c r="R39" s="999"/>
      <c r="S39" s="999"/>
      <c r="T39" s="999"/>
      <c r="U39" s="999"/>
      <c r="V39" s="999"/>
      <c r="W39" s="999"/>
      <c r="X39" s="999"/>
      <c r="Y39" s="999"/>
      <c r="Z39" s="999"/>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t="s">
        <v>272</v>
      </c>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x14ac:dyDescent="0.2">
      <c r="B75" s="213"/>
      <c r="C75" s="69"/>
      <c r="D75" s="68"/>
      <c r="E75" s="68"/>
      <c r="F75" s="68"/>
      <c r="G75" s="68"/>
      <c r="H75" s="83"/>
      <c r="I75" s="68"/>
      <c r="J75" s="68"/>
      <c r="K75" s="68"/>
      <c r="L75" s="68"/>
      <c r="M75" s="68"/>
      <c r="N75" s="215"/>
      <c r="P75" s="216"/>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x14ac:dyDescent="0.2">
      <c r="B78" s="213"/>
      <c r="C78" s="69"/>
      <c r="D78" s="68"/>
      <c r="E78" s="68"/>
      <c r="F78" s="68"/>
      <c r="G78" s="68"/>
      <c r="H78" s="83"/>
      <c r="I78" s="68"/>
      <c r="J78" s="68"/>
      <c r="K78" s="68"/>
      <c r="L78" s="68"/>
      <c r="M78" s="68"/>
      <c r="N78" s="215"/>
      <c r="P78" s="216"/>
      <c r="X78" s="84"/>
      <c r="Y78" s="84"/>
      <c r="Z78" s="217"/>
    </row>
    <row r="79" spans="2:26" x14ac:dyDescent="0.2">
      <c r="B79" s="213"/>
      <c r="C79" s="69"/>
      <c r="D79" s="68"/>
      <c r="E79" s="68"/>
      <c r="F79" s="68"/>
      <c r="G79" s="68"/>
      <c r="H79" s="83"/>
      <c r="I79" s="68"/>
      <c r="J79" s="68"/>
      <c r="K79" s="68"/>
      <c r="L79" s="68"/>
      <c r="M79" s="68"/>
      <c r="N79" s="215"/>
      <c r="P79" s="216"/>
      <c r="X79" s="84"/>
      <c r="Y79" s="84"/>
      <c r="Z79" s="217"/>
    </row>
    <row r="80" spans="2:26" x14ac:dyDescent="0.2">
      <c r="B80" s="213"/>
      <c r="C80" s="69"/>
      <c r="D80" s="68"/>
      <c r="E80" s="68"/>
      <c r="F80" s="68"/>
      <c r="G80" s="68"/>
      <c r="H80" s="83"/>
      <c r="I80" s="68"/>
      <c r="J80" s="68"/>
      <c r="K80" s="68"/>
      <c r="L80" s="68"/>
      <c r="M80" s="68"/>
      <c r="N80" s="215"/>
      <c r="P80" s="216"/>
      <c r="X80" s="84"/>
      <c r="Y80" s="84"/>
      <c r="Z80" s="217"/>
    </row>
    <row r="81" spans="2:26" x14ac:dyDescent="0.2">
      <c r="B81" s="213"/>
      <c r="C81" s="69"/>
      <c r="D81" s="68"/>
      <c r="E81" s="68"/>
      <c r="F81" s="68"/>
      <c r="G81" s="68"/>
      <c r="H81" s="83"/>
      <c r="I81" s="68"/>
      <c r="J81" s="68"/>
      <c r="K81" s="68"/>
      <c r="L81" s="68"/>
      <c r="M81" s="68"/>
      <c r="N81" s="215"/>
      <c r="P81" s="216"/>
      <c r="X81" s="84"/>
      <c r="Y81" s="84"/>
      <c r="Z81" s="217"/>
    </row>
    <row r="82" spans="2:26" x14ac:dyDescent="0.2">
      <c r="B82" s="213"/>
      <c r="C82" s="69"/>
      <c r="D82" s="68"/>
      <c r="E82" s="68"/>
      <c r="F82" s="68"/>
      <c r="G82" s="68"/>
      <c r="H82" s="83"/>
      <c r="I82" s="68"/>
      <c r="J82" s="68"/>
      <c r="K82" s="68"/>
      <c r="L82" s="68"/>
      <c r="M82" s="68"/>
      <c r="N82" s="215"/>
      <c r="P82" s="216"/>
      <c r="X82" s="84"/>
      <c r="Y82" s="84"/>
      <c r="Z82" s="217"/>
    </row>
    <row r="83" spans="2:26" x14ac:dyDescent="0.2">
      <c r="B83" s="213"/>
      <c r="C83" s="69"/>
      <c r="D83" s="68"/>
      <c r="E83" s="68"/>
      <c r="F83" s="68"/>
      <c r="G83" s="68"/>
      <c r="H83" s="83"/>
      <c r="I83" s="68"/>
      <c r="J83" s="68"/>
      <c r="K83" s="68"/>
      <c r="L83" s="68"/>
      <c r="M83" s="68"/>
      <c r="N83" s="215"/>
      <c r="P83" s="216"/>
      <c r="T83" s="998"/>
      <c r="U83" s="964"/>
      <c r="X83" s="84"/>
      <c r="Y83" s="84"/>
      <c r="Z83" s="217"/>
    </row>
    <row r="84" spans="2:26" x14ac:dyDescent="0.2">
      <c r="B84" s="213"/>
      <c r="C84" s="69"/>
      <c r="D84" s="68"/>
      <c r="E84" s="68"/>
      <c r="F84" s="68"/>
      <c r="G84" s="68"/>
      <c r="H84" s="83"/>
      <c r="I84" s="68"/>
      <c r="J84" s="68"/>
      <c r="K84" s="68"/>
      <c r="L84" s="68"/>
      <c r="M84" s="68"/>
      <c r="N84" s="215"/>
      <c r="P84" s="216"/>
      <c r="T84" s="964"/>
      <c r="U84" s="964"/>
      <c r="X84" s="84"/>
      <c r="Y84" s="84"/>
      <c r="Z84" s="217"/>
    </row>
    <row r="85" spans="2:26" x14ac:dyDescent="0.2">
      <c r="B85" s="213"/>
      <c r="C85" s="69"/>
      <c r="D85" s="68"/>
      <c r="E85" s="68"/>
      <c r="F85" s="68"/>
      <c r="G85" s="68"/>
      <c r="H85" s="83"/>
      <c r="I85" s="68"/>
      <c r="J85" s="68"/>
      <c r="K85" s="68"/>
      <c r="L85" s="68"/>
      <c r="M85" s="68"/>
      <c r="N85" s="215"/>
      <c r="P85" s="216"/>
      <c r="X85" s="84"/>
      <c r="Y85" s="84"/>
      <c r="Z85" s="217"/>
    </row>
    <row r="86" spans="2:26" x14ac:dyDescent="0.2">
      <c r="B86" s="213"/>
      <c r="C86" s="69"/>
      <c r="D86" s="68"/>
      <c r="E86" s="68"/>
      <c r="F86" s="68"/>
      <c r="G86" s="68"/>
      <c r="H86" s="83"/>
      <c r="I86" s="68"/>
      <c r="J86" s="68"/>
      <c r="K86" s="68"/>
      <c r="L86" s="68"/>
      <c r="M86" s="68"/>
      <c r="N86" s="215"/>
      <c r="P86" s="216"/>
      <c r="X86" s="84"/>
      <c r="Y86" s="84"/>
      <c r="Z86" s="217"/>
    </row>
    <row r="87" spans="2:26" ht="16.5" customHeight="1" x14ac:dyDescent="0.25">
      <c r="B87" s="213"/>
      <c r="C87" s="69"/>
      <c r="D87" s="68"/>
      <c r="E87" s="68"/>
      <c r="F87" s="68"/>
      <c r="G87" s="68"/>
      <c r="H87" s="83"/>
      <c r="I87" s="68"/>
      <c r="J87" s="68"/>
      <c r="K87" s="68"/>
      <c r="L87" s="68"/>
      <c r="M87" s="68"/>
      <c r="N87" s="215"/>
      <c r="P87" s="216"/>
      <c r="S87" s="374"/>
      <c r="T87" s="374"/>
      <c r="X87" s="84"/>
      <c r="Y87" s="84"/>
      <c r="Z87" s="217"/>
    </row>
    <row r="88" spans="2:26" ht="12.75" customHeight="1" x14ac:dyDescent="0.25">
      <c r="B88" s="216"/>
      <c r="N88" s="217"/>
      <c r="P88" s="216"/>
      <c r="S88" s="374"/>
      <c r="T88" s="374"/>
      <c r="X88" s="82"/>
      <c r="Y88" s="85"/>
      <c r="Z88" s="217"/>
    </row>
    <row r="89" spans="2:26" ht="12.75" customHeight="1" x14ac:dyDescent="0.2">
      <c r="B89" s="218"/>
      <c r="C89" s="219"/>
      <c r="D89" s="219"/>
      <c r="E89" s="219"/>
      <c r="F89" s="219"/>
      <c r="G89" s="219"/>
      <c r="H89" s="219"/>
      <c r="I89" s="219"/>
      <c r="J89" s="219"/>
      <c r="K89" s="219"/>
      <c r="L89" s="219"/>
      <c r="M89" s="219"/>
      <c r="N89" s="220"/>
      <c r="P89" s="218"/>
      <c r="Q89" s="219"/>
      <c r="R89" s="219"/>
      <c r="S89" s="219"/>
      <c r="T89" s="219"/>
      <c r="U89" s="219"/>
      <c r="V89" s="219"/>
      <c r="W89" s="219"/>
      <c r="X89" s="219"/>
      <c r="Y89" s="219"/>
      <c r="Z89" s="220"/>
    </row>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s="67" customFormat="1" ht="11.45" customHeight="1" x14ac:dyDescent="0.2">
      <c r="B96" s="226"/>
      <c r="C96" s="858"/>
      <c r="D96" s="858"/>
      <c r="E96" s="858"/>
      <c r="F96" s="858"/>
      <c r="H96" s="858"/>
      <c r="I96" s="858"/>
      <c r="J96" s="858"/>
      <c r="K96" s="858"/>
      <c r="M96" s="858"/>
      <c r="N96" s="858"/>
      <c r="O96" s="858"/>
      <c r="P96" s="858"/>
      <c r="R96" s="858"/>
      <c r="S96" s="858"/>
      <c r="T96" s="858"/>
      <c r="W96" s="858"/>
      <c r="X96" s="858"/>
      <c r="Y96" s="858"/>
      <c r="Z96" s="227"/>
    </row>
    <row r="97" spans="1:26" ht="56.25" customHeight="1" x14ac:dyDescent="0.2">
      <c r="B97" s="228"/>
      <c r="C97" s="229"/>
      <c r="D97" s="229"/>
      <c r="E97" s="229"/>
      <c r="F97" s="229"/>
      <c r="G97" s="229"/>
      <c r="H97" s="219"/>
      <c r="I97" s="219"/>
      <c r="J97" s="219"/>
      <c r="K97" s="219"/>
      <c r="L97" s="219"/>
      <c r="M97" s="219"/>
      <c r="N97" s="219"/>
      <c r="O97" s="219"/>
      <c r="P97" s="219"/>
      <c r="Q97" s="219"/>
      <c r="R97" s="219"/>
      <c r="S97" s="219"/>
      <c r="T97" s="219"/>
      <c r="U97" s="219"/>
      <c r="V97" s="219"/>
      <c r="W97" s="229"/>
      <c r="X97" s="229"/>
      <c r="Y97" s="229"/>
      <c r="Z97" s="230"/>
    </row>
    <row r="99" spans="1:26" x14ac:dyDescent="0.2">
      <c r="A99" s="66"/>
    </row>
  </sheetData>
  <mergeCells count="65">
    <mergeCell ref="C96:F96"/>
    <mergeCell ref="H96:K96"/>
    <mergeCell ref="M96:P96"/>
    <mergeCell ref="R96:T96"/>
    <mergeCell ref="W96:Y96"/>
    <mergeCell ref="V35:W35"/>
    <mergeCell ref="Y35:Z35"/>
    <mergeCell ref="P39:Z39"/>
    <mergeCell ref="T83:U84"/>
    <mergeCell ref="C92:F92"/>
    <mergeCell ref="H92:K92"/>
    <mergeCell ref="M92:P92"/>
    <mergeCell ref="R92:T92"/>
    <mergeCell ref="W92:Y92"/>
    <mergeCell ref="V32:W32"/>
    <mergeCell ref="Y32:Z32"/>
    <mergeCell ref="V33:W33"/>
    <mergeCell ref="Y33:Z33"/>
    <mergeCell ref="V34:W34"/>
    <mergeCell ref="Y34:Z34"/>
    <mergeCell ref="V29:W29"/>
    <mergeCell ref="Y29:Z29"/>
    <mergeCell ref="V30:W30"/>
    <mergeCell ref="Y30:Z30"/>
    <mergeCell ref="V31:W31"/>
    <mergeCell ref="Y31:Z31"/>
    <mergeCell ref="V26:W26"/>
    <mergeCell ref="Y26:Z26"/>
    <mergeCell ref="V27:W27"/>
    <mergeCell ref="Y27:Z27"/>
    <mergeCell ref="V28:W28"/>
    <mergeCell ref="Y28:Z28"/>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Y16:Z16"/>
    <mergeCell ref="V23:W23"/>
    <mergeCell ref="Y23:Z23"/>
    <mergeCell ref="V17:W17"/>
    <mergeCell ref="Y17:Z17"/>
    <mergeCell ref="V18:W18"/>
    <mergeCell ref="Y18:Z18"/>
    <mergeCell ref="V19:W19"/>
    <mergeCell ref="Y19:Z19"/>
    <mergeCell ref="V20:W20"/>
    <mergeCell ref="Y20:Z20"/>
    <mergeCell ref="B11:N11"/>
    <mergeCell ref="P11:Z11"/>
    <mergeCell ref="B13:C13"/>
    <mergeCell ref="D13:N13"/>
    <mergeCell ref="V13:W13"/>
    <mergeCell ref="Y13:Z13"/>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2950-3840-49EA-9785-7D878B2452B2}">
  <sheetPr>
    <tabColor rgb="FF92D050"/>
    <pageSetUpPr fitToPage="1"/>
  </sheetPr>
  <dimension ref="A1:AB102"/>
  <sheetViews>
    <sheetView showGridLines="0" view="pageBreakPreview" topLeftCell="A4" zoomScale="55" zoomScaleNormal="40" zoomScaleSheetLayoutView="55" workbookViewId="0">
      <selection activeCell="P52" sqref="P52"/>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32"/>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32"/>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372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372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390</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4010C-A6FE-41E4-9C46-00CE000F2549}">
  <sheetPr>
    <tabColor rgb="FF92D050"/>
    <pageSetUpPr fitToPage="1"/>
  </sheetPr>
  <dimension ref="A1:AB99"/>
  <sheetViews>
    <sheetView showGridLines="0" view="pageBreakPreview" topLeftCell="A9" zoomScale="55" zoomScaleNormal="40" zoomScaleSheetLayoutView="55" workbookViewId="0">
      <selection activeCell="L81" sqref="L81"/>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32"/>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32"/>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'[3]03 Desglose'!$C$6</f>
        <v xml:space="preserve">SUMMYT </v>
      </c>
      <c r="E5" s="296"/>
      <c r="F5" s="296"/>
      <c r="G5" s="297"/>
      <c r="H5" s="298"/>
      <c r="I5" s="284"/>
      <c r="J5" s="284"/>
      <c r="K5" s="296"/>
      <c r="L5" s="298"/>
      <c r="M5" s="298"/>
      <c r="N5" s="290"/>
      <c r="O5" s="299"/>
      <c r="P5" s="299"/>
      <c r="Q5" s="284"/>
      <c r="R5" s="284"/>
      <c r="S5" s="290" t="s">
        <v>33</v>
      </c>
      <c r="T5" s="300" t="s">
        <v>372</v>
      </c>
      <c r="U5" s="298"/>
      <c r="V5" s="298"/>
      <c r="W5" s="290" t="s">
        <v>84</v>
      </c>
      <c r="X5" s="297"/>
      <c r="Y5" s="298"/>
      <c r="Z5" s="301"/>
    </row>
    <row r="6" spans="1:28" ht="15" x14ac:dyDescent="0.2">
      <c r="B6" s="295" t="s">
        <v>35</v>
      </c>
      <c r="C6" s="296"/>
      <c r="D6" s="297" t="str">
        <f>'[3]03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372</v>
      </c>
      <c r="U6" s="298"/>
      <c r="V6" s="298"/>
      <c r="W6" s="303" t="s">
        <v>37</v>
      </c>
      <c r="X6" s="304"/>
      <c r="Y6" s="298"/>
      <c r="Z6" s="301"/>
    </row>
    <row r="7" spans="1:28" ht="15" x14ac:dyDescent="0.2">
      <c r="B7" s="295" t="s">
        <v>38</v>
      </c>
      <c r="C7" s="296"/>
      <c r="D7" s="297" t="str">
        <f>'[3]03 Desglose'!$C$8</f>
        <v>GRUPO DAGS S.A. DE C.V.</v>
      </c>
      <c r="E7" s="296"/>
      <c r="F7" s="296"/>
      <c r="G7" s="302"/>
      <c r="H7" s="298"/>
      <c r="I7" s="284"/>
      <c r="J7" s="284"/>
      <c r="K7" s="296"/>
      <c r="L7" s="298"/>
      <c r="M7" s="298"/>
      <c r="N7" s="290"/>
      <c r="O7" s="299"/>
      <c r="P7" s="299"/>
      <c r="Q7" s="284"/>
      <c r="R7" s="284"/>
      <c r="S7" s="290" t="s">
        <v>39</v>
      </c>
      <c r="T7" s="300" t="str">
        <f>'[3]03 Desglose'!$H$8</f>
        <v>NORMAL</v>
      </c>
      <c r="U7" s="298"/>
      <c r="V7" s="298"/>
      <c r="W7" s="290" t="s">
        <v>40</v>
      </c>
      <c r="X7" s="304">
        <f>'03 Desglose'!BX8</f>
        <v>45958</v>
      </c>
      <c r="Y7" s="298"/>
      <c r="Z7" s="301"/>
    </row>
    <row r="8" spans="1:28" ht="15" x14ac:dyDescent="0.2">
      <c r="B8" s="305" t="s">
        <v>41</v>
      </c>
      <c r="C8" s="298"/>
      <c r="D8" s="297" t="str">
        <f>'[3]03 Desglose'!$C$9</f>
        <v xml:space="preserve">CIMENTACIÓN Y ESTRUCTURA </v>
      </c>
      <c r="E8" s="298"/>
      <c r="F8" s="298"/>
      <c r="G8" s="298"/>
      <c r="H8" s="306"/>
      <c r="I8" s="298"/>
      <c r="J8" s="298"/>
      <c r="K8" s="298"/>
      <c r="L8" s="298"/>
      <c r="M8" s="298"/>
      <c r="N8" s="298"/>
      <c r="O8" s="298"/>
      <c r="P8" s="298"/>
      <c r="Q8" s="290"/>
      <c r="R8" s="284"/>
      <c r="S8" s="303" t="s">
        <v>42</v>
      </c>
      <c r="T8" s="300" t="str">
        <f>'[3]03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75" x14ac:dyDescent="0.25">
      <c r="B11" s="973" t="s">
        <v>82</v>
      </c>
      <c r="C11" s="974"/>
      <c r="D11" s="974"/>
      <c r="E11" s="974"/>
      <c r="F11" s="974"/>
      <c r="G11" s="974"/>
      <c r="H11" s="974"/>
      <c r="I11" s="974"/>
      <c r="J11" s="974"/>
      <c r="K11" s="974"/>
      <c r="L11" s="974"/>
      <c r="M11" s="974"/>
      <c r="N11" s="975"/>
      <c r="P11" s="976" t="s">
        <v>81</v>
      </c>
      <c r="Q11" s="977"/>
      <c r="R11" s="977"/>
      <c r="S11" s="977"/>
      <c r="T11" s="977"/>
      <c r="U11" s="977"/>
      <c r="V11" s="977"/>
      <c r="W11" s="977"/>
      <c r="X11" s="977"/>
      <c r="Y11" s="977"/>
      <c r="Z11" s="978"/>
    </row>
    <row r="12" spans="1:28" ht="14.25" x14ac:dyDescent="0.2">
      <c r="B12" s="216"/>
      <c r="D12" s="341"/>
      <c r="E12" s="342"/>
      <c r="L12" s="65">
        <f>SUBTOTAL(9,L20:L48)</f>
        <v>0</v>
      </c>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370"/>
      <c r="Q13" s="371"/>
      <c r="R13" s="371"/>
      <c r="S13" s="371"/>
      <c r="T13" s="372"/>
      <c r="U13" s="533"/>
      <c r="V13" s="981" t="s">
        <v>58</v>
      </c>
      <c r="W13" s="981"/>
      <c r="X13" s="533" t="s">
        <v>67</v>
      </c>
      <c r="Y13" s="981" t="s">
        <v>78</v>
      </c>
      <c r="Z13" s="981"/>
    </row>
    <row r="14" spans="1:28" ht="14.25" customHeight="1" x14ac:dyDescent="0.2">
      <c r="B14" s="950" t="s">
        <v>256</v>
      </c>
      <c r="C14" s="951"/>
      <c r="D14" s="956" t="s">
        <v>392</v>
      </c>
      <c r="E14" s="956"/>
      <c r="F14" s="956"/>
      <c r="G14" s="956"/>
      <c r="H14" s="956"/>
      <c r="I14" s="956"/>
      <c r="J14" s="956"/>
      <c r="K14" s="956"/>
      <c r="L14" s="956"/>
      <c r="M14" s="956"/>
      <c r="N14" s="956"/>
      <c r="P14" s="286"/>
      <c r="Q14" s="534"/>
      <c r="R14" s="534"/>
      <c r="S14" s="534"/>
      <c r="T14" s="534"/>
      <c r="U14" s="534"/>
      <c r="V14" s="957"/>
      <c r="W14" s="957"/>
      <c r="X14" s="965" t="s">
        <v>322</v>
      </c>
      <c r="Y14" s="957"/>
      <c r="Z14" s="957"/>
    </row>
    <row r="15" spans="1:28" ht="19.899999999999999" customHeight="1" x14ac:dyDescent="0.2">
      <c r="B15" s="952"/>
      <c r="C15" s="953"/>
      <c r="D15" s="956"/>
      <c r="E15" s="956"/>
      <c r="F15" s="956"/>
      <c r="G15" s="956"/>
      <c r="H15" s="956"/>
      <c r="I15" s="956"/>
      <c r="J15" s="956"/>
      <c r="K15" s="956"/>
      <c r="L15" s="956"/>
      <c r="M15" s="956"/>
      <c r="N15" s="956"/>
      <c r="O15" s="70"/>
      <c r="P15" s="287"/>
      <c r="Q15" s="534"/>
      <c r="R15" s="534"/>
      <c r="S15" s="968"/>
      <c r="T15" s="969"/>
      <c r="U15" s="535"/>
      <c r="V15" s="970"/>
      <c r="W15" s="970"/>
      <c r="X15" s="966"/>
      <c r="Y15" s="957"/>
      <c r="Z15" s="957"/>
    </row>
    <row r="16" spans="1:28" ht="15" customHeight="1" x14ac:dyDescent="0.2">
      <c r="B16" s="952"/>
      <c r="C16" s="953"/>
      <c r="D16" s="956"/>
      <c r="E16" s="956"/>
      <c r="F16" s="956"/>
      <c r="G16" s="956"/>
      <c r="H16" s="956"/>
      <c r="I16" s="956"/>
      <c r="J16" s="956"/>
      <c r="K16" s="956"/>
      <c r="L16" s="956"/>
      <c r="M16" s="956"/>
      <c r="N16" s="956"/>
      <c r="O16" s="70"/>
      <c r="P16" s="287"/>
      <c r="Q16" s="534"/>
      <c r="R16" s="534"/>
      <c r="S16" s="535"/>
      <c r="T16" s="535"/>
      <c r="U16" s="535"/>
      <c r="V16" s="970"/>
      <c r="W16" s="970"/>
      <c r="X16" s="966"/>
      <c r="Y16" s="957"/>
      <c r="Z16" s="957"/>
    </row>
    <row r="17" spans="2:26" ht="21" customHeight="1" x14ac:dyDescent="0.3">
      <c r="B17" s="952"/>
      <c r="C17" s="953"/>
      <c r="D17" s="956"/>
      <c r="E17" s="956"/>
      <c r="F17" s="956"/>
      <c r="G17" s="956"/>
      <c r="H17" s="956"/>
      <c r="I17" s="956"/>
      <c r="J17" s="956"/>
      <c r="K17" s="956"/>
      <c r="L17" s="956"/>
      <c r="M17" s="956"/>
      <c r="N17" s="956"/>
      <c r="O17" s="70"/>
      <c r="P17" s="287"/>
      <c r="Q17" s="534"/>
      <c r="R17" s="534"/>
      <c r="S17" s="459" t="s">
        <v>386</v>
      </c>
      <c r="T17" s="459" t="s">
        <v>393</v>
      </c>
      <c r="U17" s="459" t="s">
        <v>360</v>
      </c>
      <c r="V17" s="982">
        <v>0.05</v>
      </c>
      <c r="W17" s="982"/>
      <c r="X17" s="966"/>
      <c r="Y17" s="983" t="s">
        <v>268</v>
      </c>
      <c r="Z17" s="983"/>
    </row>
    <row r="18" spans="2:26" ht="15" customHeight="1" x14ac:dyDescent="0.2">
      <c r="B18" s="952"/>
      <c r="C18" s="953"/>
      <c r="D18" s="956"/>
      <c r="E18" s="956"/>
      <c r="F18" s="956"/>
      <c r="G18" s="956"/>
      <c r="H18" s="956"/>
      <c r="I18" s="956"/>
      <c r="J18" s="956"/>
      <c r="K18" s="956"/>
      <c r="L18" s="956"/>
      <c r="M18" s="956"/>
      <c r="N18" s="956"/>
      <c r="O18" s="70"/>
      <c r="P18" s="287"/>
      <c r="Q18" s="534"/>
      <c r="R18" s="534"/>
      <c r="S18" s="535"/>
      <c r="T18" s="535"/>
      <c r="U18" s="535"/>
      <c r="V18" s="970"/>
      <c r="W18" s="970"/>
      <c r="X18" s="966"/>
      <c r="Y18" s="957"/>
      <c r="Z18" s="957"/>
    </row>
    <row r="19" spans="2:26" ht="19.149999999999999" customHeight="1" x14ac:dyDescent="0.2">
      <c r="B19" s="954"/>
      <c r="C19" s="955"/>
      <c r="D19" s="956"/>
      <c r="E19" s="956"/>
      <c r="F19" s="956"/>
      <c r="G19" s="956"/>
      <c r="H19" s="956"/>
      <c r="I19" s="956"/>
      <c r="J19" s="956"/>
      <c r="K19" s="956"/>
      <c r="L19" s="956"/>
      <c r="M19" s="956"/>
      <c r="N19" s="956"/>
      <c r="O19" s="70"/>
      <c r="P19" s="287"/>
      <c r="Q19" s="534"/>
      <c r="R19" s="534"/>
      <c r="S19" s="535"/>
      <c r="T19" s="535"/>
      <c r="U19" s="420"/>
      <c r="V19" s="968"/>
      <c r="W19" s="969"/>
      <c r="X19" s="966"/>
      <c r="Y19" s="984"/>
      <c r="Z19" s="984"/>
    </row>
    <row r="20" spans="2:26" ht="15.6" customHeight="1" x14ac:dyDescent="0.2">
      <c r="B20" s="231"/>
      <c r="C20" s="69"/>
      <c r="D20" s="68"/>
      <c r="E20" s="68"/>
      <c r="F20" s="68"/>
      <c r="G20" s="68"/>
      <c r="H20" s="83"/>
      <c r="I20" s="68"/>
      <c r="J20" s="68"/>
      <c r="K20" s="70"/>
      <c r="L20" s="70"/>
      <c r="M20" s="70"/>
      <c r="N20" s="214"/>
      <c r="O20" s="70"/>
      <c r="P20" s="287"/>
      <c r="Q20" s="534"/>
      <c r="R20" s="534"/>
      <c r="S20" s="534"/>
      <c r="T20" s="534"/>
      <c r="U20" s="534"/>
      <c r="V20" s="957"/>
      <c r="W20" s="957"/>
      <c r="X20" s="966"/>
      <c r="Y20" s="971"/>
      <c r="Z20" s="971"/>
    </row>
    <row r="21" spans="2:26" ht="15.6" customHeight="1" x14ac:dyDescent="0.25">
      <c r="B21" s="947" t="s">
        <v>77</v>
      </c>
      <c r="C21" s="948"/>
      <c r="D21" s="948"/>
      <c r="E21" s="948"/>
      <c r="F21" s="948"/>
      <c r="G21" s="948"/>
      <c r="H21" s="948"/>
      <c r="I21" s="948"/>
      <c r="J21" s="948"/>
      <c r="K21" s="948"/>
      <c r="L21" s="948"/>
      <c r="M21" s="948"/>
      <c r="N21" s="949"/>
      <c r="O21" s="70"/>
      <c r="P21" s="287"/>
      <c r="Q21" s="534"/>
      <c r="R21" s="534"/>
      <c r="S21" s="534"/>
      <c r="T21" s="534"/>
      <c r="U21" s="534"/>
      <c r="V21" s="957"/>
      <c r="W21" s="957"/>
      <c r="X21" s="966"/>
      <c r="Y21" s="972"/>
      <c r="Z21" s="972"/>
    </row>
    <row r="22" spans="2:26" ht="13.9" customHeight="1" x14ac:dyDescent="0.2">
      <c r="B22" s="213"/>
      <c r="C22" s="69"/>
      <c r="D22" s="68"/>
      <c r="E22" s="68"/>
      <c r="F22" s="68"/>
      <c r="G22" s="68"/>
      <c r="H22" s="83"/>
      <c r="I22" s="68"/>
      <c r="J22" s="68"/>
      <c r="K22" s="70"/>
      <c r="L22" s="70"/>
      <c r="M22" s="70"/>
      <c r="N22" s="214"/>
      <c r="O22" s="70"/>
      <c r="P22" s="287"/>
      <c r="Q22" s="534"/>
      <c r="R22" s="534"/>
      <c r="S22" s="534"/>
      <c r="T22" s="534"/>
      <c r="X22" s="966"/>
      <c r="Y22" s="421"/>
      <c r="Z22" s="421"/>
    </row>
    <row r="23" spans="2:26" ht="13.9" customHeight="1" x14ac:dyDescent="0.2">
      <c r="B23" s="213"/>
      <c r="C23" s="69"/>
      <c r="D23" s="68"/>
      <c r="E23" s="68"/>
      <c r="F23" s="68"/>
      <c r="G23" s="68"/>
      <c r="H23" s="83"/>
      <c r="I23" s="68"/>
      <c r="J23" s="68"/>
      <c r="K23" s="70"/>
      <c r="L23" s="70"/>
      <c r="M23" s="70"/>
      <c r="N23" s="214"/>
      <c r="O23" s="70"/>
      <c r="P23" s="287"/>
      <c r="Q23" s="534"/>
      <c r="R23" s="534"/>
      <c r="S23" s="534"/>
      <c r="T23" s="534"/>
      <c r="U23" s="420"/>
      <c r="V23" s="957"/>
      <c r="W23" s="957"/>
      <c r="X23" s="966"/>
      <c r="Y23" s="971"/>
      <c r="Z23" s="971"/>
    </row>
    <row r="24" spans="2:26" ht="13.9" customHeight="1" x14ac:dyDescent="0.2">
      <c r="B24" s="213"/>
      <c r="C24" s="69"/>
      <c r="D24" s="68"/>
      <c r="E24" s="68"/>
      <c r="F24" s="68"/>
      <c r="G24" s="68"/>
      <c r="H24" s="83"/>
      <c r="I24" s="68"/>
      <c r="J24" s="68"/>
      <c r="K24" s="70"/>
      <c r="L24" s="70"/>
      <c r="M24" s="70"/>
      <c r="N24" s="214"/>
      <c r="O24" s="70"/>
      <c r="P24" s="287"/>
      <c r="Q24" s="534"/>
      <c r="R24" s="534"/>
      <c r="S24" s="534"/>
      <c r="T24" s="534"/>
      <c r="U24" s="534"/>
      <c r="V24" s="957"/>
      <c r="W24" s="957"/>
      <c r="X24" s="966"/>
      <c r="Y24" s="971"/>
      <c r="Z24" s="971"/>
    </row>
    <row r="25" spans="2:26" ht="13.9" customHeight="1" x14ac:dyDescent="0.2">
      <c r="B25" s="213"/>
      <c r="C25" s="69"/>
      <c r="D25" s="68"/>
      <c r="E25" s="68"/>
      <c r="F25" s="68"/>
      <c r="G25" s="68"/>
      <c r="H25" s="83"/>
      <c r="I25" s="68"/>
      <c r="J25" s="68"/>
      <c r="K25" s="70"/>
      <c r="L25" s="70"/>
      <c r="M25" s="70"/>
      <c r="N25" s="214"/>
      <c r="O25" s="70"/>
      <c r="P25" s="287"/>
      <c r="Q25" s="534"/>
      <c r="R25" s="534"/>
      <c r="S25" s="534"/>
      <c r="T25" s="534"/>
      <c r="U25" s="534"/>
      <c r="V25" s="957"/>
      <c r="W25" s="957"/>
      <c r="X25" s="966"/>
      <c r="Y25" s="971"/>
      <c r="Z25" s="971"/>
    </row>
    <row r="26" spans="2:26" ht="13.9" customHeight="1" x14ac:dyDescent="0.2">
      <c r="B26" s="213"/>
      <c r="C26" s="69"/>
      <c r="D26" s="68"/>
      <c r="E26" s="68"/>
      <c r="F26" s="68"/>
      <c r="G26" s="68"/>
      <c r="H26" s="83"/>
      <c r="I26" s="68"/>
      <c r="J26" s="68"/>
      <c r="K26" s="70"/>
      <c r="L26" s="70"/>
      <c r="M26" s="70"/>
      <c r="N26" s="214"/>
      <c r="O26" s="70"/>
      <c r="P26" s="287"/>
      <c r="Q26" s="534"/>
      <c r="R26" s="534"/>
      <c r="S26" s="534"/>
      <c r="T26" s="534"/>
      <c r="U26" s="534"/>
      <c r="V26" s="957"/>
      <c r="W26" s="957"/>
      <c r="X26" s="966"/>
      <c r="Y26" s="957"/>
      <c r="Z26" s="957"/>
    </row>
    <row r="27" spans="2:26" ht="13.9" customHeight="1" x14ac:dyDescent="0.2">
      <c r="B27" s="213"/>
      <c r="C27" s="69"/>
      <c r="D27" s="68"/>
      <c r="E27" s="68"/>
      <c r="F27" s="68"/>
      <c r="G27" s="68"/>
      <c r="H27" s="83"/>
      <c r="I27" s="68"/>
      <c r="J27" s="68"/>
      <c r="K27" s="70"/>
      <c r="L27" s="70"/>
      <c r="M27" s="70"/>
      <c r="N27" s="214"/>
      <c r="O27" s="70"/>
      <c r="P27" s="287"/>
      <c r="Q27" s="534"/>
      <c r="R27" s="534"/>
      <c r="S27" s="534"/>
      <c r="T27" s="534"/>
      <c r="U27" s="534"/>
      <c r="V27" s="957"/>
      <c r="W27" s="957"/>
      <c r="X27" s="966"/>
      <c r="Y27" s="957"/>
      <c r="Z27" s="957"/>
    </row>
    <row r="28" spans="2:26" ht="13.9" customHeight="1" x14ac:dyDescent="0.2">
      <c r="B28" s="213"/>
      <c r="C28" s="69"/>
      <c r="D28" s="68"/>
      <c r="E28" s="68"/>
      <c r="F28" s="68"/>
      <c r="G28" s="68"/>
      <c r="H28" s="83"/>
      <c r="I28" s="68"/>
      <c r="J28" s="68"/>
      <c r="K28" s="70"/>
      <c r="L28" s="70"/>
      <c r="M28" s="70"/>
      <c r="N28" s="214"/>
      <c r="O28" s="70"/>
      <c r="P28" s="287"/>
      <c r="Q28" s="534"/>
      <c r="R28" s="534"/>
      <c r="S28" s="534"/>
      <c r="T28" s="534"/>
      <c r="U28" s="534"/>
      <c r="V28" s="957"/>
      <c r="W28" s="957"/>
      <c r="X28" s="966"/>
      <c r="Y28" s="957"/>
      <c r="Z28" s="957"/>
    </row>
    <row r="29" spans="2:26" ht="13.9" customHeight="1" x14ac:dyDescent="0.2">
      <c r="B29" s="213"/>
      <c r="C29" s="69"/>
      <c r="D29" s="68"/>
      <c r="E29" s="68"/>
      <c r="F29" s="68"/>
      <c r="G29" s="68"/>
      <c r="H29" s="83"/>
      <c r="I29" s="68"/>
      <c r="J29" s="68"/>
      <c r="K29" s="70"/>
      <c r="L29" s="70"/>
      <c r="M29" s="70"/>
      <c r="N29" s="214"/>
      <c r="O29" s="70"/>
      <c r="P29" s="287"/>
      <c r="Q29" s="534"/>
      <c r="R29" s="534"/>
      <c r="S29" s="534"/>
      <c r="T29" s="534"/>
      <c r="U29" s="534"/>
      <c r="V29" s="957"/>
      <c r="W29" s="957"/>
      <c r="X29" s="966"/>
      <c r="Y29" s="957"/>
      <c r="Z29" s="957"/>
    </row>
    <row r="30" spans="2:26" ht="13.9" customHeight="1" x14ac:dyDescent="0.2">
      <c r="B30" s="213"/>
      <c r="C30" s="69"/>
      <c r="D30" s="68"/>
      <c r="E30" s="68"/>
      <c r="F30" s="68"/>
      <c r="G30" s="68"/>
      <c r="H30" s="83"/>
      <c r="I30" s="68"/>
      <c r="J30" s="68"/>
      <c r="K30" s="70"/>
      <c r="L30" s="70"/>
      <c r="M30" s="70"/>
      <c r="N30" s="214"/>
      <c r="O30" s="70"/>
      <c r="P30" s="287"/>
      <c r="Q30" s="534"/>
      <c r="R30" s="534"/>
      <c r="S30" s="534"/>
      <c r="T30" s="534"/>
      <c r="U30" s="534"/>
      <c r="V30" s="957"/>
      <c r="W30" s="957"/>
      <c r="X30" s="966"/>
      <c r="Y30" s="957"/>
      <c r="Z30" s="957"/>
    </row>
    <row r="31" spans="2:26" ht="13.9" customHeight="1" x14ac:dyDescent="0.2">
      <c r="B31" s="213"/>
      <c r="C31" s="69"/>
      <c r="D31" s="68"/>
      <c r="E31" s="68"/>
      <c r="F31" s="68"/>
      <c r="G31" s="68"/>
      <c r="H31" s="83"/>
      <c r="I31" s="68"/>
      <c r="J31" s="68"/>
      <c r="K31" s="68"/>
      <c r="L31" s="68"/>
      <c r="M31" s="68"/>
      <c r="N31" s="215"/>
      <c r="P31" s="287"/>
      <c r="Q31" s="534"/>
      <c r="R31" s="534"/>
      <c r="S31" s="534"/>
      <c r="T31" s="534"/>
      <c r="U31" s="534"/>
      <c r="V31" s="957"/>
      <c r="W31" s="957"/>
      <c r="X31" s="966"/>
      <c r="Y31" s="957"/>
      <c r="Z31" s="957"/>
    </row>
    <row r="32" spans="2:26" ht="13.9" customHeight="1" x14ac:dyDescent="0.2">
      <c r="B32" s="213"/>
      <c r="C32" s="69"/>
      <c r="D32" s="68"/>
      <c r="E32" s="68"/>
      <c r="F32" s="68"/>
      <c r="G32" s="68"/>
      <c r="H32" s="83"/>
      <c r="I32" s="68"/>
      <c r="J32" s="68"/>
      <c r="K32" s="68"/>
      <c r="L32" s="68"/>
      <c r="M32" s="68"/>
      <c r="N32" s="215"/>
      <c r="P32" s="287"/>
      <c r="Q32" s="534"/>
      <c r="R32" s="534"/>
      <c r="S32" s="534"/>
      <c r="T32" s="534"/>
      <c r="U32" s="534"/>
      <c r="V32" s="957"/>
      <c r="W32" s="957"/>
      <c r="X32" s="966"/>
      <c r="Y32" s="957"/>
      <c r="Z32" s="957"/>
    </row>
    <row r="33" spans="2:26" ht="13.9" customHeight="1" x14ac:dyDescent="0.2">
      <c r="B33" s="213"/>
      <c r="C33" s="69"/>
      <c r="D33" s="68"/>
      <c r="E33" s="68"/>
      <c r="F33" s="68"/>
      <c r="G33" s="68"/>
      <c r="H33" s="83"/>
      <c r="I33" s="68"/>
      <c r="J33" s="68"/>
      <c r="K33" s="68"/>
      <c r="L33" s="68"/>
      <c r="M33" s="68"/>
      <c r="N33" s="215"/>
      <c r="P33" s="287"/>
      <c r="Q33" s="534"/>
      <c r="R33" s="534"/>
      <c r="S33" s="534"/>
      <c r="T33" s="534"/>
      <c r="U33" s="534"/>
      <c r="V33" s="957"/>
      <c r="W33" s="957"/>
      <c r="X33" s="966"/>
      <c r="Y33" s="957"/>
      <c r="Z33" s="957"/>
    </row>
    <row r="34" spans="2:26" ht="13.9" customHeight="1" x14ac:dyDescent="0.2">
      <c r="B34" s="213"/>
      <c r="C34" s="69"/>
      <c r="D34" s="68"/>
      <c r="E34" s="68"/>
      <c r="F34" s="68"/>
      <c r="G34" s="68"/>
      <c r="H34" s="83"/>
      <c r="I34" s="68"/>
      <c r="J34" s="68"/>
      <c r="K34" s="68"/>
      <c r="L34" s="68"/>
      <c r="M34" s="68"/>
      <c r="N34" s="215"/>
      <c r="P34" s="287"/>
      <c r="Q34" s="534"/>
      <c r="R34" s="534"/>
      <c r="S34" s="534"/>
      <c r="T34" s="534"/>
      <c r="U34" s="534"/>
      <c r="V34" s="957"/>
      <c r="W34" s="957"/>
      <c r="X34" s="967"/>
      <c r="Y34" s="957"/>
      <c r="Z34" s="957"/>
    </row>
    <row r="35" spans="2:26" ht="19.149999999999999" customHeight="1" x14ac:dyDescent="0.25">
      <c r="B35" s="213"/>
      <c r="C35" s="69"/>
      <c r="D35" s="68"/>
      <c r="E35" s="68"/>
      <c r="F35" s="68"/>
      <c r="G35" s="68"/>
      <c r="H35" s="83"/>
      <c r="I35" s="68"/>
      <c r="J35" s="68"/>
      <c r="K35" s="68"/>
      <c r="L35" s="68"/>
      <c r="M35" s="68"/>
      <c r="N35" s="215"/>
      <c r="P35" s="288"/>
      <c r="Q35" s="289"/>
      <c r="R35" s="290"/>
      <c r="S35" s="291"/>
      <c r="T35" s="292"/>
      <c r="U35" s="293" t="s">
        <v>76</v>
      </c>
      <c r="V35" s="958">
        <f>SUM(V17:W19)</f>
        <v>0.05</v>
      </c>
      <c r="W35" s="958"/>
      <c r="X35" s="294"/>
      <c r="Y35" s="959"/>
      <c r="Z35" s="960"/>
    </row>
    <row r="36" spans="2:26" ht="13.9" customHeight="1" x14ac:dyDescent="0.2">
      <c r="B36" s="213"/>
      <c r="C36" s="69"/>
      <c r="D36" s="68"/>
      <c r="E36" s="68"/>
      <c r="F36" s="68"/>
      <c r="G36" s="68"/>
      <c r="H36" s="83"/>
      <c r="I36" s="68"/>
      <c r="J36" s="68"/>
      <c r="K36" s="68"/>
      <c r="L36" s="68"/>
      <c r="M36" s="68"/>
      <c r="N36" s="215"/>
      <c r="P36" s="216"/>
      <c r="X36" s="84"/>
      <c r="Y36" s="84"/>
      <c r="Z36" s="217"/>
    </row>
    <row r="37" spans="2:26" ht="13.9" customHeight="1"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999" t="s">
        <v>75</v>
      </c>
      <c r="Q39" s="999"/>
      <c r="R39" s="999"/>
      <c r="S39" s="999"/>
      <c r="T39" s="999"/>
      <c r="U39" s="999"/>
      <c r="V39" s="999"/>
      <c r="W39" s="999"/>
      <c r="X39" s="999"/>
      <c r="Y39" s="999"/>
      <c r="Z39" s="999"/>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t="s">
        <v>272</v>
      </c>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x14ac:dyDescent="0.2">
      <c r="B75" s="213"/>
      <c r="C75" s="69"/>
      <c r="D75" s="68"/>
      <c r="E75" s="68"/>
      <c r="F75" s="68"/>
      <c r="G75" s="68"/>
      <c r="H75" s="83"/>
      <c r="I75" s="68"/>
      <c r="J75" s="68"/>
      <c r="K75" s="68"/>
      <c r="L75" s="68"/>
      <c r="M75" s="68"/>
      <c r="N75" s="215"/>
      <c r="P75" s="216"/>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x14ac:dyDescent="0.2">
      <c r="B78" s="213"/>
      <c r="C78" s="69"/>
      <c r="D78" s="68"/>
      <c r="E78" s="68"/>
      <c r="F78" s="68"/>
      <c r="G78" s="68"/>
      <c r="H78" s="83"/>
      <c r="I78" s="68"/>
      <c r="J78" s="68"/>
      <c r="K78" s="68"/>
      <c r="L78" s="68"/>
      <c r="M78" s="68"/>
      <c r="N78" s="215"/>
      <c r="P78" s="216"/>
      <c r="X78" s="84"/>
      <c r="Y78" s="84"/>
      <c r="Z78" s="217"/>
    </row>
    <row r="79" spans="2:26" x14ac:dyDescent="0.2">
      <c r="B79" s="213"/>
      <c r="C79" s="69"/>
      <c r="D79" s="68"/>
      <c r="E79" s="68"/>
      <c r="F79" s="68"/>
      <c r="G79" s="68"/>
      <c r="H79" s="83"/>
      <c r="I79" s="68"/>
      <c r="J79" s="68"/>
      <c r="K79" s="68"/>
      <c r="L79" s="68"/>
      <c r="M79" s="68"/>
      <c r="N79" s="215"/>
      <c r="P79" s="216"/>
      <c r="X79" s="84"/>
      <c r="Y79" s="84"/>
      <c r="Z79" s="217"/>
    </row>
    <row r="80" spans="2:26" x14ac:dyDescent="0.2">
      <c r="B80" s="213"/>
      <c r="C80" s="69"/>
      <c r="D80" s="68"/>
      <c r="E80" s="68"/>
      <c r="F80" s="68"/>
      <c r="G80" s="68"/>
      <c r="H80" s="83"/>
      <c r="I80" s="68"/>
      <c r="J80" s="68"/>
      <c r="K80" s="68"/>
      <c r="L80" s="68"/>
      <c r="M80" s="68"/>
      <c r="N80" s="215"/>
      <c r="P80" s="216"/>
      <c r="X80" s="84"/>
      <c r="Y80" s="84"/>
      <c r="Z80" s="217"/>
    </row>
    <row r="81" spans="2:26" x14ac:dyDescent="0.2">
      <c r="B81" s="213"/>
      <c r="C81" s="69"/>
      <c r="D81" s="68"/>
      <c r="E81" s="68"/>
      <c r="F81" s="68"/>
      <c r="G81" s="68"/>
      <c r="H81" s="83"/>
      <c r="I81" s="68"/>
      <c r="J81" s="68"/>
      <c r="K81" s="68"/>
      <c r="L81" s="68"/>
      <c r="M81" s="68"/>
      <c r="N81" s="215"/>
      <c r="P81" s="216"/>
      <c r="X81" s="84"/>
      <c r="Y81" s="84"/>
      <c r="Z81" s="217"/>
    </row>
    <row r="82" spans="2:26" x14ac:dyDescent="0.2">
      <c r="B82" s="213"/>
      <c r="C82" s="69"/>
      <c r="D82" s="68"/>
      <c r="E82" s="68"/>
      <c r="F82" s="68"/>
      <c r="G82" s="68"/>
      <c r="H82" s="83"/>
      <c r="I82" s="68"/>
      <c r="J82" s="68"/>
      <c r="K82" s="68"/>
      <c r="L82" s="68"/>
      <c r="M82" s="68"/>
      <c r="N82" s="215"/>
      <c r="P82" s="216"/>
      <c r="X82" s="84"/>
      <c r="Y82" s="84"/>
      <c r="Z82" s="217"/>
    </row>
    <row r="83" spans="2:26" x14ac:dyDescent="0.2">
      <c r="B83" s="213"/>
      <c r="C83" s="69"/>
      <c r="D83" s="68"/>
      <c r="E83" s="68"/>
      <c r="F83" s="68"/>
      <c r="G83" s="68"/>
      <c r="H83" s="83"/>
      <c r="I83" s="68"/>
      <c r="J83" s="68"/>
      <c r="K83" s="68"/>
      <c r="L83" s="68"/>
      <c r="M83" s="68"/>
      <c r="N83" s="215"/>
      <c r="P83" s="216"/>
      <c r="T83" s="998"/>
      <c r="U83" s="964"/>
      <c r="X83" s="84"/>
      <c r="Y83" s="84"/>
      <c r="Z83" s="217"/>
    </row>
    <row r="84" spans="2:26" x14ac:dyDescent="0.2">
      <c r="B84" s="213"/>
      <c r="C84" s="69"/>
      <c r="D84" s="68"/>
      <c r="E84" s="68"/>
      <c r="F84" s="68"/>
      <c r="G84" s="68"/>
      <c r="H84" s="83"/>
      <c r="I84" s="68"/>
      <c r="J84" s="68"/>
      <c r="K84" s="68"/>
      <c r="L84" s="68"/>
      <c r="M84" s="68"/>
      <c r="N84" s="215"/>
      <c r="P84" s="216"/>
      <c r="T84" s="964"/>
      <c r="U84" s="964"/>
      <c r="X84" s="84"/>
      <c r="Y84" s="84"/>
      <c r="Z84" s="217"/>
    </row>
    <row r="85" spans="2:26" x14ac:dyDescent="0.2">
      <c r="B85" s="213"/>
      <c r="C85" s="69"/>
      <c r="D85" s="68"/>
      <c r="E85" s="68"/>
      <c r="F85" s="68"/>
      <c r="G85" s="68"/>
      <c r="H85" s="83"/>
      <c r="I85" s="68"/>
      <c r="J85" s="68"/>
      <c r="K85" s="68"/>
      <c r="L85" s="68"/>
      <c r="M85" s="68"/>
      <c r="N85" s="215"/>
      <c r="P85" s="216"/>
      <c r="X85" s="84"/>
      <c r="Y85" s="84"/>
      <c r="Z85" s="217"/>
    </row>
    <row r="86" spans="2:26" x14ac:dyDescent="0.2">
      <c r="B86" s="213"/>
      <c r="C86" s="69"/>
      <c r="D86" s="68"/>
      <c r="E86" s="68"/>
      <c r="F86" s="68"/>
      <c r="G86" s="68"/>
      <c r="H86" s="83"/>
      <c r="I86" s="68"/>
      <c r="J86" s="68"/>
      <c r="K86" s="68"/>
      <c r="L86" s="68"/>
      <c r="M86" s="68"/>
      <c r="N86" s="215"/>
      <c r="P86" s="216"/>
      <c r="X86" s="84"/>
      <c r="Y86" s="84"/>
      <c r="Z86" s="217"/>
    </row>
    <row r="87" spans="2:26" ht="16.5" customHeight="1" x14ac:dyDescent="0.25">
      <c r="B87" s="213"/>
      <c r="C87" s="69"/>
      <c r="D87" s="68"/>
      <c r="E87" s="68"/>
      <c r="F87" s="68"/>
      <c r="G87" s="68"/>
      <c r="H87" s="83"/>
      <c r="I87" s="68"/>
      <c r="J87" s="68"/>
      <c r="K87" s="68"/>
      <c r="L87" s="68"/>
      <c r="M87" s="68"/>
      <c r="N87" s="215"/>
      <c r="P87" s="216"/>
      <c r="S87" s="374"/>
      <c r="T87" s="374"/>
      <c r="X87" s="84"/>
      <c r="Y87" s="84"/>
      <c r="Z87" s="217"/>
    </row>
    <row r="88" spans="2:26" ht="12.75" customHeight="1" x14ac:dyDescent="0.25">
      <c r="B88" s="216"/>
      <c r="N88" s="217"/>
      <c r="P88" s="216"/>
      <c r="S88" s="374"/>
      <c r="T88" s="374"/>
      <c r="X88" s="82"/>
      <c r="Y88" s="85"/>
      <c r="Z88" s="217"/>
    </row>
    <row r="89" spans="2:26" ht="12.75" customHeight="1" x14ac:dyDescent="0.2">
      <c r="B89" s="218"/>
      <c r="C89" s="219"/>
      <c r="D89" s="219"/>
      <c r="E89" s="219"/>
      <c r="F89" s="219"/>
      <c r="G89" s="219"/>
      <c r="H89" s="219"/>
      <c r="I89" s="219"/>
      <c r="J89" s="219"/>
      <c r="K89" s="219"/>
      <c r="L89" s="219"/>
      <c r="M89" s="219"/>
      <c r="N89" s="220"/>
      <c r="P89" s="218"/>
      <c r="Q89" s="219"/>
      <c r="R89" s="219"/>
      <c r="S89" s="219"/>
      <c r="T89" s="219"/>
      <c r="U89" s="219"/>
      <c r="V89" s="219"/>
      <c r="W89" s="219"/>
      <c r="X89" s="219"/>
      <c r="Y89" s="219"/>
      <c r="Z89" s="220"/>
    </row>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s="67" customFormat="1" ht="11.45" customHeight="1" x14ac:dyDescent="0.2">
      <c r="B96" s="226"/>
      <c r="C96" s="858"/>
      <c r="D96" s="858"/>
      <c r="E96" s="858"/>
      <c r="F96" s="858"/>
      <c r="H96" s="858"/>
      <c r="I96" s="858"/>
      <c r="J96" s="858"/>
      <c r="K96" s="858"/>
      <c r="M96" s="858"/>
      <c r="N96" s="858"/>
      <c r="O96" s="858"/>
      <c r="P96" s="858"/>
      <c r="R96" s="858"/>
      <c r="S96" s="858"/>
      <c r="T96" s="858"/>
      <c r="W96" s="858"/>
      <c r="X96" s="858"/>
      <c r="Y96" s="858"/>
      <c r="Z96" s="227"/>
    </row>
    <row r="97" spans="1:26" ht="56.25" customHeight="1" x14ac:dyDescent="0.2">
      <c r="B97" s="228"/>
      <c r="C97" s="229"/>
      <c r="D97" s="229"/>
      <c r="E97" s="229"/>
      <c r="F97" s="229"/>
      <c r="G97" s="229"/>
      <c r="H97" s="219"/>
      <c r="I97" s="219"/>
      <c r="J97" s="219"/>
      <c r="K97" s="219"/>
      <c r="L97" s="219"/>
      <c r="M97" s="219"/>
      <c r="N97" s="219"/>
      <c r="O97" s="219"/>
      <c r="P97" s="219"/>
      <c r="Q97" s="219"/>
      <c r="R97" s="219"/>
      <c r="S97" s="219"/>
      <c r="T97" s="219"/>
      <c r="U97" s="219"/>
      <c r="V97" s="219"/>
      <c r="W97" s="229"/>
      <c r="X97" s="229"/>
      <c r="Y97" s="229"/>
      <c r="Z97" s="230"/>
    </row>
    <row r="99" spans="1:26" x14ac:dyDescent="0.2">
      <c r="A99" s="66"/>
    </row>
  </sheetData>
  <mergeCells count="65">
    <mergeCell ref="C96:F96"/>
    <mergeCell ref="H96:K96"/>
    <mergeCell ref="M96:P96"/>
    <mergeCell ref="R96:T96"/>
    <mergeCell ref="W96:Y96"/>
    <mergeCell ref="V35:W35"/>
    <mergeCell ref="Y35:Z35"/>
    <mergeCell ref="P39:Z39"/>
    <mergeCell ref="T83:U84"/>
    <mergeCell ref="C92:F92"/>
    <mergeCell ref="H92:K92"/>
    <mergeCell ref="M92:P92"/>
    <mergeCell ref="R92:T92"/>
    <mergeCell ref="W92:Y92"/>
    <mergeCell ref="V32:W32"/>
    <mergeCell ref="Y32:Z32"/>
    <mergeCell ref="V33:W33"/>
    <mergeCell ref="Y33:Z33"/>
    <mergeCell ref="V34:W34"/>
    <mergeCell ref="Y34:Z34"/>
    <mergeCell ref="V29:W29"/>
    <mergeCell ref="Y29:Z29"/>
    <mergeCell ref="V30:W30"/>
    <mergeCell ref="Y30:Z30"/>
    <mergeCell ref="V31:W31"/>
    <mergeCell ref="Y31:Z31"/>
    <mergeCell ref="V26:W26"/>
    <mergeCell ref="Y26:Z26"/>
    <mergeCell ref="V27:W27"/>
    <mergeCell ref="Y27:Z27"/>
    <mergeCell ref="V28:W28"/>
    <mergeCell ref="Y28:Z28"/>
    <mergeCell ref="B21:N21"/>
    <mergeCell ref="V21:W21"/>
    <mergeCell ref="Y21:Z21"/>
    <mergeCell ref="B14:C19"/>
    <mergeCell ref="D14:N19"/>
    <mergeCell ref="V14:W14"/>
    <mergeCell ref="X14:X34"/>
    <mergeCell ref="Y14:Z14"/>
    <mergeCell ref="S15:T15"/>
    <mergeCell ref="V15:W15"/>
    <mergeCell ref="Y15:Z15"/>
    <mergeCell ref="V16:W16"/>
    <mergeCell ref="V24:W24"/>
    <mergeCell ref="Y24:Z24"/>
    <mergeCell ref="V25:W25"/>
    <mergeCell ref="Y25:Z25"/>
    <mergeCell ref="Y16:Z16"/>
    <mergeCell ref="V23:W23"/>
    <mergeCell ref="Y23:Z23"/>
    <mergeCell ref="V17:W17"/>
    <mergeCell ref="Y17:Z17"/>
    <mergeCell ref="V18:W18"/>
    <mergeCell ref="Y18:Z18"/>
    <mergeCell ref="V19:W19"/>
    <mergeCell ref="Y19:Z19"/>
    <mergeCell ref="V20:W20"/>
    <mergeCell ref="Y20:Z20"/>
    <mergeCell ref="B11:N11"/>
    <mergeCell ref="P11:Z11"/>
    <mergeCell ref="B13:C13"/>
    <mergeCell ref="D13:N13"/>
    <mergeCell ref="V13:W13"/>
    <mergeCell ref="Y13:Z13"/>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9EDC3-6B55-40B2-B034-FCE01BB3E442}">
  <sheetPr>
    <tabColor rgb="FF92D050"/>
    <pageSetUpPr fitToPage="1"/>
  </sheetPr>
  <dimension ref="A1:AB102"/>
  <sheetViews>
    <sheetView showGridLines="0" view="pageBreakPreview" topLeftCell="B7" zoomScale="55" zoomScaleNormal="40" zoomScaleSheetLayoutView="55" workbookViewId="0">
      <selection activeCell="L81" sqref="L81"/>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532"/>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532"/>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372</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372</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394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5">
      <c r="B13"/>
    </row>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scale="32" fitToHeight="0" orientation="landscape" r:id="rId1"/>
  <headerFooter>
    <oddFooter>&amp;L&amp;10ADMÓN. - ESTIMACIÓN - HOJA VIAJERA&amp;R&amp;P/&amp;N</oddFooter>
  </headerFooter>
  <drawing r:id="rId2"/>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D9F9A-FE04-4FA2-812D-5364521C0398}">
  <sheetPr>
    <tabColor rgb="FFFF0000"/>
    <pageSetUpPr fitToPage="1"/>
  </sheetPr>
  <dimension ref="A1:AB96"/>
  <sheetViews>
    <sheetView showGridLines="0" view="pageBreakPreview" zoomScale="55" zoomScaleNormal="40" zoomScaleSheetLayoutView="55" workbookViewId="0">
      <selection activeCell="D14" activeCellId="2" sqref="B11:Z12 B14:C20 B14:Z31"/>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488"/>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488"/>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'[7]03 Desglose'!$C$6</f>
        <v xml:space="preserve">SUMMYT </v>
      </c>
      <c r="E5" s="296"/>
      <c r="F5" s="296"/>
      <c r="G5" s="297"/>
      <c r="H5" s="298"/>
      <c r="I5" s="284"/>
      <c r="J5" s="284"/>
      <c r="K5" s="296"/>
      <c r="L5" s="298"/>
      <c r="M5" s="298"/>
      <c r="N5" s="290"/>
      <c r="O5" s="299"/>
      <c r="P5" s="299"/>
      <c r="Q5" s="284"/>
      <c r="R5" s="284"/>
      <c r="S5" s="290" t="s">
        <v>33</v>
      </c>
      <c r="T5" s="300" t="s">
        <v>408</v>
      </c>
      <c r="U5" s="298"/>
      <c r="V5" s="298"/>
      <c r="W5" s="290" t="s">
        <v>84</v>
      </c>
      <c r="X5" s="297"/>
      <c r="Y5" s="298"/>
      <c r="Z5" s="301"/>
    </row>
    <row r="6" spans="1:28" ht="15" x14ac:dyDescent="0.2">
      <c r="B6" s="295" t="s">
        <v>35</v>
      </c>
      <c r="C6" s="296"/>
      <c r="D6" s="297" t="str">
        <f>'[7]03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408</v>
      </c>
      <c r="U6" s="298"/>
      <c r="V6" s="298"/>
      <c r="W6" s="303" t="s">
        <v>37</v>
      </c>
      <c r="X6" s="304"/>
      <c r="Y6" s="298"/>
      <c r="Z6" s="301"/>
    </row>
    <row r="7" spans="1:28" ht="15" x14ac:dyDescent="0.2">
      <c r="B7" s="295" t="s">
        <v>38</v>
      </c>
      <c r="C7" s="296"/>
      <c r="D7" s="297" t="str">
        <f>'[7]03 Desglose'!$C$8</f>
        <v>GRUPO DAGS S.A. DE C.V.</v>
      </c>
      <c r="E7" s="296"/>
      <c r="F7" s="296"/>
      <c r="G7" s="302"/>
      <c r="H7" s="298"/>
      <c r="I7" s="284"/>
      <c r="J7" s="284"/>
      <c r="K7" s="296"/>
      <c r="L7" s="298"/>
      <c r="M7" s="298"/>
      <c r="N7" s="290"/>
      <c r="O7" s="299"/>
      <c r="P7" s="299"/>
      <c r="Q7" s="284"/>
      <c r="R7" s="284"/>
      <c r="S7" s="290" t="s">
        <v>39</v>
      </c>
      <c r="T7" s="300" t="str">
        <f>'[7]03 Desglose'!$H$8</f>
        <v>NORMAL</v>
      </c>
      <c r="U7" s="298"/>
      <c r="V7" s="298"/>
      <c r="W7" s="290" t="s">
        <v>40</v>
      </c>
      <c r="X7" s="304">
        <f>'03 Desglose'!BX8</f>
        <v>45958</v>
      </c>
      <c r="Y7" s="298"/>
      <c r="Z7" s="301"/>
    </row>
    <row r="8" spans="1:28" ht="15" x14ac:dyDescent="0.2">
      <c r="B8" s="305" t="s">
        <v>41</v>
      </c>
      <c r="C8" s="298"/>
      <c r="D8" s="297" t="str">
        <f>'[7]03 Desglose'!$C$9</f>
        <v xml:space="preserve">CIMENTACIÓN Y ESTRUCTURA </v>
      </c>
      <c r="E8" s="298"/>
      <c r="F8" s="298"/>
      <c r="G8" s="298"/>
      <c r="H8" s="306"/>
      <c r="I8" s="298"/>
      <c r="J8" s="298"/>
      <c r="K8" s="298"/>
      <c r="L8" s="298"/>
      <c r="M8" s="298"/>
      <c r="N8" s="298"/>
      <c r="O8" s="298"/>
      <c r="P8" s="298"/>
      <c r="Q8" s="290"/>
      <c r="R8" s="284"/>
      <c r="S8" s="303" t="s">
        <v>42</v>
      </c>
      <c r="T8" s="300" t="str">
        <f>'[7]03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 x14ac:dyDescent="0.25">
      <c r="B11" s="973" t="s">
        <v>82</v>
      </c>
      <c r="C11" s="974"/>
      <c r="D11" s="974"/>
      <c r="E11" s="974"/>
      <c r="F11" s="974"/>
      <c r="G11" s="974"/>
      <c r="H11" s="974"/>
      <c r="I11" s="974"/>
      <c r="J11" s="974"/>
      <c r="K11" s="974"/>
      <c r="L11" s="974"/>
      <c r="M11" s="974"/>
      <c r="N11" s="975"/>
      <c r="P11" s="1005" t="s">
        <v>81</v>
      </c>
      <c r="Q11" s="1006"/>
      <c r="R11" s="1006"/>
      <c r="S11" s="1006"/>
      <c r="T11" s="1006"/>
      <c r="U11" s="1006"/>
      <c r="V11" s="1006"/>
      <c r="W11" s="1006"/>
      <c r="X11" s="1006"/>
      <c r="Y11" s="1006"/>
      <c r="Z11" s="1007"/>
    </row>
    <row r="12" spans="1:28" ht="14.25" x14ac:dyDescent="0.2">
      <c r="B12" s="216"/>
      <c r="D12" s="341"/>
      <c r="E12" s="342"/>
      <c r="N12" s="212"/>
      <c r="P12" s="283"/>
      <c r="Q12" s="284"/>
      <c r="R12" s="284"/>
      <c r="S12" s="284"/>
      <c r="T12" s="284"/>
      <c r="U12" s="284"/>
      <c r="V12" s="284"/>
      <c r="W12" s="284"/>
      <c r="X12" s="284"/>
      <c r="Y12" s="284"/>
      <c r="Z12" s="285"/>
    </row>
    <row r="13" spans="1:28" ht="17.25" customHeight="1" x14ac:dyDescent="0.2">
      <c r="B13" s="979" t="s">
        <v>44</v>
      </c>
      <c r="C13" s="979"/>
      <c r="D13" s="980" t="s">
        <v>80</v>
      </c>
      <c r="E13" s="980"/>
      <c r="F13" s="980"/>
      <c r="G13" s="980"/>
      <c r="H13" s="980"/>
      <c r="I13" s="980"/>
      <c r="J13" s="980"/>
      <c r="K13" s="980"/>
      <c r="L13" s="980"/>
      <c r="M13" s="980"/>
      <c r="N13" s="980"/>
      <c r="P13" s="1035" t="s">
        <v>226</v>
      </c>
      <c r="Q13" s="1063"/>
      <c r="R13" s="1063"/>
      <c r="S13" s="1063"/>
      <c r="T13" s="1036"/>
      <c r="U13" s="491" t="s">
        <v>65</v>
      </c>
      <c r="V13" s="981" t="s">
        <v>58</v>
      </c>
      <c r="W13" s="981"/>
      <c r="X13" s="491" t="s">
        <v>67</v>
      </c>
      <c r="Y13" s="981" t="s">
        <v>78</v>
      </c>
      <c r="Z13" s="981"/>
    </row>
    <row r="14" spans="1:28" ht="14.25" customHeight="1" x14ac:dyDescent="0.2">
      <c r="B14" s="950" t="s">
        <v>256</v>
      </c>
      <c r="C14" s="951"/>
      <c r="D14" s="956" t="s">
        <v>203</v>
      </c>
      <c r="E14" s="956"/>
      <c r="F14" s="956"/>
      <c r="G14" s="956"/>
      <c r="H14" s="956"/>
      <c r="I14" s="956"/>
      <c r="J14" s="956"/>
      <c r="K14" s="956"/>
      <c r="L14" s="956"/>
      <c r="M14" s="956"/>
      <c r="N14" s="956"/>
      <c r="P14" s="286"/>
      <c r="Q14" s="489"/>
      <c r="R14" s="489"/>
      <c r="S14" s="489"/>
      <c r="T14" s="489"/>
      <c r="U14" s="489"/>
      <c r="V14" s="957"/>
      <c r="W14" s="957"/>
      <c r="X14" s="1055" t="s">
        <v>267</v>
      </c>
      <c r="Y14" s="957"/>
      <c r="Z14" s="957"/>
    </row>
    <row r="15" spans="1:28" ht="19.899999999999999" customHeight="1" x14ac:dyDescent="0.25">
      <c r="B15" s="952"/>
      <c r="C15" s="953"/>
      <c r="D15" s="956"/>
      <c r="E15" s="956"/>
      <c r="F15" s="956"/>
      <c r="G15" s="956"/>
      <c r="H15" s="956"/>
      <c r="I15" s="956"/>
      <c r="J15" s="956"/>
      <c r="K15" s="956"/>
      <c r="L15" s="956"/>
      <c r="M15" s="956"/>
      <c r="N15" s="956"/>
      <c r="O15" s="70"/>
      <c r="P15" s="1118"/>
      <c r="Q15" s="1119"/>
      <c r="R15" s="1119"/>
      <c r="S15" s="1119"/>
      <c r="T15" s="1120"/>
      <c r="U15" s="490"/>
      <c r="V15" s="1061"/>
      <c r="W15" s="1061"/>
      <c r="X15" s="1056"/>
      <c r="Y15" s="1062"/>
      <c r="Z15" s="1062"/>
    </row>
    <row r="16" spans="1:28" ht="15" customHeight="1" x14ac:dyDescent="0.25">
      <c r="B16" s="952"/>
      <c r="C16" s="953"/>
      <c r="D16" s="956"/>
      <c r="E16" s="956"/>
      <c r="F16" s="956"/>
      <c r="G16" s="956"/>
      <c r="H16" s="956"/>
      <c r="I16" s="956"/>
      <c r="J16" s="956"/>
      <c r="K16" s="956"/>
      <c r="L16" s="956"/>
      <c r="M16" s="956"/>
      <c r="N16" s="956"/>
      <c r="O16" s="70"/>
      <c r="P16" s="501"/>
      <c r="Q16" s="502"/>
      <c r="R16" s="502"/>
      <c r="S16" s="502"/>
      <c r="T16" s="502"/>
      <c r="U16" s="502"/>
      <c r="V16" s="1061"/>
      <c r="W16" s="1061"/>
      <c r="X16" s="1056"/>
      <c r="Y16" s="957"/>
      <c r="Z16" s="957"/>
    </row>
    <row r="17" spans="2:26" ht="21" customHeight="1" x14ac:dyDescent="0.25">
      <c r="B17" s="952"/>
      <c r="C17" s="953"/>
      <c r="D17" s="956"/>
      <c r="E17" s="956"/>
      <c r="F17" s="956"/>
      <c r="G17" s="956"/>
      <c r="H17" s="956"/>
      <c r="I17" s="956"/>
      <c r="J17" s="956"/>
      <c r="K17" s="956"/>
      <c r="L17" s="956"/>
      <c r="M17" s="956"/>
      <c r="N17" s="956"/>
      <c r="O17" s="70"/>
      <c r="P17" s="501"/>
      <c r="Q17" s="503"/>
      <c r="R17" s="504"/>
      <c r="S17" s="505"/>
      <c r="T17" s="506"/>
      <c r="U17" s="507" t="s">
        <v>350</v>
      </c>
      <c r="V17" s="1121">
        <v>0.95</v>
      </c>
      <c r="W17" s="1122"/>
      <c r="X17" s="1056"/>
      <c r="Y17" s="1123" t="s">
        <v>268</v>
      </c>
      <c r="Z17" s="1123"/>
    </row>
    <row r="18" spans="2:26" ht="15" customHeight="1" x14ac:dyDescent="0.2">
      <c r="B18" s="952"/>
      <c r="C18" s="953"/>
      <c r="D18" s="956"/>
      <c r="E18" s="956"/>
      <c r="F18" s="956"/>
      <c r="G18" s="956"/>
      <c r="H18" s="956"/>
      <c r="I18" s="956"/>
      <c r="J18" s="956"/>
      <c r="K18" s="956"/>
      <c r="L18" s="956"/>
      <c r="M18" s="956"/>
      <c r="N18" s="956"/>
      <c r="O18" s="70"/>
      <c r="P18" s="287"/>
      <c r="Q18" s="489"/>
      <c r="R18" s="489"/>
      <c r="S18" s="508"/>
      <c r="T18" s="508"/>
      <c r="U18" s="489"/>
      <c r="V18" s="957"/>
      <c r="W18" s="957"/>
      <c r="X18" s="1056"/>
      <c r="Y18" s="957"/>
      <c r="Z18" s="957"/>
    </row>
    <row r="19" spans="2:26" ht="19.149999999999999" customHeight="1" x14ac:dyDescent="0.25">
      <c r="B19" s="954"/>
      <c r="C19" s="955"/>
      <c r="D19" s="956"/>
      <c r="E19" s="956"/>
      <c r="F19" s="956"/>
      <c r="G19" s="956"/>
      <c r="H19" s="956"/>
      <c r="I19" s="956"/>
      <c r="J19" s="956"/>
      <c r="K19" s="956"/>
      <c r="L19" s="956"/>
      <c r="M19" s="956"/>
      <c r="N19" s="956"/>
      <c r="O19" s="70"/>
      <c r="P19" s="287"/>
      <c r="Q19" s="489"/>
      <c r="R19" s="489"/>
      <c r="S19" s="489"/>
      <c r="T19" s="489"/>
      <c r="U19" s="509"/>
      <c r="V19" s="1112"/>
      <c r="W19" s="1113"/>
      <c r="X19" s="1056"/>
      <c r="Y19" s="1125"/>
      <c r="Z19" s="1125"/>
    </row>
    <row r="20" spans="2:26" ht="15.6" customHeight="1" x14ac:dyDescent="0.25">
      <c r="B20" s="231"/>
      <c r="C20" s="69"/>
      <c r="D20" s="68"/>
      <c r="E20" s="68"/>
      <c r="F20" s="68"/>
      <c r="G20" s="68"/>
      <c r="H20" s="83"/>
      <c r="I20" s="68"/>
      <c r="J20" s="68"/>
      <c r="K20" s="70"/>
      <c r="L20" s="70"/>
      <c r="M20" s="70"/>
      <c r="N20" s="214"/>
      <c r="O20" s="70"/>
      <c r="P20" s="287"/>
      <c r="Q20" s="489"/>
      <c r="R20" s="489"/>
      <c r="S20" s="489"/>
      <c r="T20" s="489"/>
      <c r="U20" s="489"/>
      <c r="V20" s="1025"/>
      <c r="W20" s="957"/>
      <c r="X20" s="1056"/>
      <c r="Y20" s="1113"/>
      <c r="Z20" s="1113"/>
    </row>
    <row r="21" spans="2:26" ht="15.75" x14ac:dyDescent="0.25">
      <c r="B21" s="947" t="s">
        <v>77</v>
      </c>
      <c r="C21" s="948"/>
      <c r="D21" s="948"/>
      <c r="E21" s="948"/>
      <c r="F21" s="948"/>
      <c r="G21" s="948"/>
      <c r="H21" s="948"/>
      <c r="I21" s="948"/>
      <c r="J21" s="948"/>
      <c r="K21" s="948"/>
      <c r="L21" s="948"/>
      <c r="M21" s="948"/>
      <c r="N21" s="949"/>
      <c r="O21" s="70"/>
      <c r="P21" s="287"/>
      <c r="Q21" s="489"/>
      <c r="R21" s="489"/>
      <c r="S21" s="489"/>
      <c r="T21" s="489"/>
      <c r="U21" s="489"/>
      <c r="V21" s="957"/>
      <c r="W21" s="957"/>
      <c r="X21" s="1056"/>
      <c r="Y21" s="957"/>
      <c r="Z21" s="957"/>
    </row>
    <row r="22" spans="2:26" ht="14.25" x14ac:dyDescent="0.2">
      <c r="B22" s="213"/>
      <c r="C22" s="69"/>
      <c r="D22" s="68"/>
      <c r="E22" s="68"/>
      <c r="F22" s="68"/>
      <c r="G22" s="68"/>
      <c r="H22" s="83"/>
      <c r="I22" s="68"/>
      <c r="J22" s="68"/>
      <c r="K22" s="70"/>
      <c r="L22" s="70"/>
      <c r="M22" s="70"/>
      <c r="N22" s="214"/>
      <c r="O22" s="70"/>
      <c r="P22" s="287"/>
      <c r="Q22" s="489"/>
      <c r="R22" s="489"/>
      <c r="S22" s="489"/>
      <c r="T22" s="489"/>
      <c r="U22" s="489"/>
      <c r="X22" s="1056"/>
      <c r="Y22" s="957"/>
      <c r="Z22" s="957"/>
    </row>
    <row r="23" spans="2:26" ht="14.25" x14ac:dyDescent="0.2">
      <c r="B23" s="213"/>
      <c r="C23" s="69"/>
      <c r="D23" s="68"/>
      <c r="E23" s="68"/>
      <c r="F23" s="68"/>
      <c r="G23" s="68"/>
      <c r="H23" s="83"/>
      <c r="I23" s="68"/>
      <c r="J23" s="68"/>
      <c r="K23" s="70"/>
      <c r="L23" s="70"/>
      <c r="M23" s="70"/>
      <c r="N23" s="214"/>
      <c r="O23" s="70"/>
      <c r="P23" s="287"/>
      <c r="Q23" s="489"/>
      <c r="R23" s="489"/>
      <c r="S23" s="489"/>
      <c r="T23" s="489"/>
      <c r="U23" s="489"/>
      <c r="V23" s="957"/>
      <c r="W23" s="957"/>
      <c r="X23" s="1056"/>
      <c r="Y23" s="957"/>
      <c r="Z23" s="957"/>
    </row>
    <row r="24" spans="2:26" ht="14.25" x14ac:dyDescent="0.2">
      <c r="B24" s="213"/>
      <c r="C24" s="69"/>
      <c r="D24" s="68"/>
      <c r="E24" s="68"/>
      <c r="F24" s="68"/>
      <c r="G24" s="68"/>
      <c r="H24" s="83"/>
      <c r="I24" s="68"/>
      <c r="J24" s="68"/>
      <c r="K24" s="70"/>
      <c r="L24" s="70"/>
      <c r="M24" s="70"/>
      <c r="N24" s="214"/>
      <c r="O24" s="70"/>
      <c r="P24" s="287"/>
      <c r="Q24" s="489"/>
      <c r="R24" s="489"/>
      <c r="S24" s="489"/>
      <c r="T24" s="489"/>
      <c r="U24" s="489"/>
      <c r="V24" s="957"/>
      <c r="W24" s="957"/>
      <c r="X24" s="1056"/>
      <c r="Y24" s="957"/>
      <c r="Z24" s="957"/>
    </row>
    <row r="25" spans="2:26" ht="14.25" x14ac:dyDescent="0.2">
      <c r="B25" s="213"/>
      <c r="C25" s="69"/>
      <c r="D25" s="68"/>
      <c r="E25" s="68"/>
      <c r="F25" s="68"/>
      <c r="G25" s="68"/>
      <c r="H25" s="83"/>
      <c r="I25" s="68"/>
      <c r="J25" s="68"/>
      <c r="K25" s="70"/>
      <c r="L25" s="70"/>
      <c r="M25" s="70"/>
      <c r="N25" s="214"/>
      <c r="O25" s="70"/>
      <c r="P25" s="287"/>
      <c r="Q25" s="489"/>
      <c r="R25" s="489"/>
      <c r="S25" s="489"/>
      <c r="T25" s="489"/>
      <c r="U25" s="489"/>
      <c r="V25" s="957"/>
      <c r="W25" s="957"/>
      <c r="X25" s="1056"/>
      <c r="Y25" s="957"/>
      <c r="Z25" s="957"/>
    </row>
    <row r="26" spans="2:26" ht="14.25" x14ac:dyDescent="0.2">
      <c r="B26" s="213"/>
      <c r="C26" s="69"/>
      <c r="D26" s="68"/>
      <c r="E26" s="68"/>
      <c r="F26" s="68"/>
      <c r="G26" s="68"/>
      <c r="H26" s="83"/>
      <c r="I26" s="68"/>
      <c r="J26" s="68"/>
      <c r="K26" s="70"/>
      <c r="L26" s="70"/>
      <c r="M26" s="70"/>
      <c r="N26" s="214"/>
      <c r="O26" s="70"/>
      <c r="P26" s="287"/>
      <c r="Q26" s="489"/>
      <c r="R26" s="489"/>
      <c r="S26" s="489"/>
      <c r="T26" s="489"/>
      <c r="U26" s="489"/>
      <c r="V26" s="957"/>
      <c r="W26" s="957"/>
      <c r="X26" s="1056"/>
      <c r="Y26" s="957"/>
      <c r="Z26" s="957"/>
    </row>
    <row r="27" spans="2:26" ht="14.25" x14ac:dyDescent="0.2">
      <c r="B27" s="213"/>
      <c r="C27" s="69"/>
      <c r="D27" s="68"/>
      <c r="E27" s="68"/>
      <c r="F27" s="68"/>
      <c r="G27" s="68"/>
      <c r="H27" s="83"/>
      <c r="I27" s="68"/>
      <c r="J27" s="68"/>
      <c r="K27" s="70"/>
      <c r="L27" s="70"/>
      <c r="M27" s="70"/>
      <c r="N27" s="214"/>
      <c r="O27" s="70"/>
      <c r="P27" s="287"/>
      <c r="Q27" s="489"/>
      <c r="R27" s="489"/>
      <c r="S27" s="489"/>
      <c r="T27" s="489"/>
      <c r="U27" s="489"/>
      <c r="V27" s="957"/>
      <c r="W27" s="957"/>
      <c r="X27" s="1056"/>
      <c r="Y27" s="957"/>
      <c r="Z27" s="957"/>
    </row>
    <row r="28" spans="2:26" ht="14.25" x14ac:dyDescent="0.2">
      <c r="B28" s="213"/>
      <c r="C28" s="69"/>
      <c r="D28" s="68"/>
      <c r="E28" s="68"/>
      <c r="F28" s="68"/>
      <c r="G28" s="68"/>
      <c r="H28" s="83"/>
      <c r="I28" s="68"/>
      <c r="J28" s="68"/>
      <c r="K28" s="70"/>
      <c r="L28" s="70"/>
      <c r="M28" s="70"/>
      <c r="N28" s="214"/>
      <c r="O28" s="70"/>
      <c r="P28" s="287"/>
      <c r="Q28" s="489"/>
      <c r="R28" s="489"/>
      <c r="S28" s="489"/>
      <c r="T28" s="489"/>
      <c r="U28" s="489"/>
      <c r="V28" s="957"/>
      <c r="W28" s="957"/>
      <c r="X28" s="1056"/>
      <c r="Y28" s="957"/>
      <c r="Z28" s="957"/>
    </row>
    <row r="29" spans="2:26" ht="14.25" x14ac:dyDescent="0.2">
      <c r="B29" s="213"/>
      <c r="C29" s="69"/>
      <c r="D29" s="68"/>
      <c r="E29" s="68"/>
      <c r="F29" s="68"/>
      <c r="G29" s="68"/>
      <c r="H29" s="83"/>
      <c r="I29" s="68"/>
      <c r="J29" s="68"/>
      <c r="K29" s="70"/>
      <c r="L29" s="70"/>
      <c r="M29" s="70"/>
      <c r="N29" s="214"/>
      <c r="O29" s="70"/>
      <c r="P29" s="287"/>
      <c r="Q29" s="489"/>
      <c r="R29" s="489"/>
      <c r="S29" s="489"/>
      <c r="T29" s="489"/>
      <c r="U29" s="489"/>
      <c r="V29" s="957"/>
      <c r="W29" s="957"/>
      <c r="X29" s="1056"/>
      <c r="Y29" s="957"/>
      <c r="Z29" s="957"/>
    </row>
    <row r="30" spans="2:26" ht="14.25" x14ac:dyDescent="0.2">
      <c r="B30" s="213"/>
      <c r="C30" s="69"/>
      <c r="D30" s="68"/>
      <c r="E30" s="68"/>
      <c r="F30" s="68"/>
      <c r="G30" s="68"/>
      <c r="H30" s="83"/>
      <c r="I30" s="68"/>
      <c r="J30" s="68"/>
      <c r="K30" s="70"/>
      <c r="L30" s="70"/>
      <c r="M30" s="70"/>
      <c r="N30" s="214"/>
      <c r="O30" s="70"/>
      <c r="P30" s="287"/>
      <c r="Q30" s="489"/>
      <c r="R30" s="489"/>
      <c r="S30" s="489"/>
      <c r="T30" s="489"/>
      <c r="U30" s="489"/>
      <c r="V30" s="957"/>
      <c r="W30" s="957"/>
      <c r="X30" s="1056"/>
      <c r="Y30" s="957"/>
      <c r="Z30" s="957"/>
    </row>
    <row r="31" spans="2:26" ht="14.25" x14ac:dyDescent="0.2">
      <c r="B31" s="213"/>
      <c r="C31" s="69"/>
      <c r="D31" s="68"/>
      <c r="E31" s="68"/>
      <c r="F31" s="68"/>
      <c r="G31" s="68"/>
      <c r="H31" s="83"/>
      <c r="I31" s="68"/>
      <c r="J31" s="68"/>
      <c r="K31" s="68"/>
      <c r="L31" s="68"/>
      <c r="M31" s="68"/>
      <c r="N31" s="215"/>
      <c r="P31" s="287"/>
      <c r="Q31" s="489"/>
      <c r="R31" s="489"/>
      <c r="S31" s="489"/>
      <c r="T31" s="489"/>
      <c r="U31" s="489"/>
      <c r="V31" s="957"/>
      <c r="W31" s="957"/>
      <c r="X31" s="1057"/>
      <c r="Y31" s="957"/>
      <c r="Z31" s="957"/>
    </row>
    <row r="32" spans="2:26" ht="18" x14ac:dyDescent="0.25">
      <c r="B32" s="213"/>
      <c r="C32" s="69"/>
      <c r="D32" s="68"/>
      <c r="E32" s="68"/>
      <c r="F32" s="68"/>
      <c r="G32" s="68"/>
      <c r="H32" s="83"/>
      <c r="I32" s="68"/>
      <c r="J32" s="68"/>
      <c r="K32" s="68"/>
      <c r="L32" s="68"/>
      <c r="M32" s="68"/>
      <c r="N32" s="215"/>
      <c r="P32" s="288"/>
      <c r="Q32" s="289"/>
      <c r="R32" s="290"/>
      <c r="S32" s="291"/>
      <c r="T32" s="292"/>
      <c r="U32" s="293" t="s">
        <v>76</v>
      </c>
      <c r="V32" s="958">
        <f>V17</f>
        <v>0.95</v>
      </c>
      <c r="W32" s="958"/>
      <c r="X32" s="294"/>
      <c r="Y32" s="959"/>
      <c r="Z32" s="960"/>
    </row>
    <row r="33" spans="2:26" x14ac:dyDescent="0.2">
      <c r="B33" s="213"/>
      <c r="C33" s="69"/>
      <c r="D33" s="68"/>
      <c r="E33" s="68"/>
      <c r="F33" s="68"/>
      <c r="G33" s="68"/>
      <c r="H33" s="83"/>
      <c r="I33" s="68"/>
      <c r="J33" s="68"/>
      <c r="K33" s="68"/>
      <c r="L33" s="68"/>
      <c r="M33" s="68"/>
      <c r="N33" s="215"/>
      <c r="P33" s="216"/>
      <c r="Z33" s="217"/>
    </row>
    <row r="34" spans="2:26" x14ac:dyDescent="0.2">
      <c r="B34" s="213"/>
      <c r="C34" s="69"/>
      <c r="D34" s="68"/>
      <c r="E34" s="68"/>
      <c r="F34" s="68"/>
      <c r="G34" s="68"/>
      <c r="H34" s="83"/>
      <c r="I34" s="68"/>
      <c r="J34" s="68"/>
      <c r="K34" s="68"/>
      <c r="L34" s="68"/>
      <c r="M34" s="68"/>
      <c r="N34" s="215"/>
      <c r="P34" s="216"/>
      <c r="X34" s="84"/>
      <c r="Y34" s="84"/>
      <c r="Z34" s="217"/>
    </row>
    <row r="35" spans="2:26" x14ac:dyDescent="0.2">
      <c r="B35" s="213"/>
      <c r="C35" s="69"/>
      <c r="D35" s="68"/>
      <c r="E35" s="68"/>
      <c r="F35" s="68"/>
      <c r="G35" s="68"/>
      <c r="H35" s="83"/>
      <c r="I35" s="68"/>
      <c r="J35" s="68"/>
      <c r="K35" s="68"/>
      <c r="L35" s="68"/>
      <c r="M35" s="68"/>
      <c r="N35" s="215"/>
      <c r="P35" s="216"/>
      <c r="X35" s="84"/>
      <c r="Y35" s="84"/>
      <c r="Z35" s="217"/>
    </row>
    <row r="36" spans="2:26" x14ac:dyDescent="0.2">
      <c r="B36" s="213"/>
      <c r="C36" s="69"/>
      <c r="D36" s="68"/>
      <c r="E36" s="68"/>
      <c r="F36" s="68"/>
      <c r="G36" s="68"/>
      <c r="H36" s="83"/>
      <c r="I36" s="68"/>
      <c r="J36" s="68"/>
      <c r="K36" s="68"/>
      <c r="L36" s="68"/>
      <c r="M36" s="68"/>
      <c r="N36" s="215"/>
      <c r="P36" s="999" t="s">
        <v>75</v>
      </c>
      <c r="Q36" s="999"/>
      <c r="R36" s="999"/>
      <c r="S36" s="999"/>
      <c r="T36" s="999"/>
      <c r="U36" s="999"/>
      <c r="V36" s="999"/>
      <c r="W36" s="999"/>
      <c r="X36" s="999"/>
      <c r="Y36" s="999"/>
      <c r="Z36" s="999"/>
    </row>
    <row r="37" spans="2:26" x14ac:dyDescent="0.2">
      <c r="B37" s="213"/>
      <c r="C37" s="69"/>
      <c r="D37" s="68"/>
      <c r="E37" s="68"/>
      <c r="F37" s="68"/>
      <c r="G37" s="68"/>
      <c r="H37" s="83"/>
      <c r="I37" s="68"/>
      <c r="J37" s="68"/>
      <c r="K37" s="68"/>
      <c r="L37" s="68"/>
      <c r="M37" s="68"/>
      <c r="N37" s="215"/>
      <c r="P37" s="216"/>
      <c r="X37" s="84"/>
      <c r="Y37" s="84"/>
      <c r="Z37" s="217"/>
    </row>
    <row r="38" spans="2:26" x14ac:dyDescent="0.2">
      <c r="B38" s="213"/>
      <c r="C38" s="69"/>
      <c r="D38" s="68"/>
      <c r="E38" s="68"/>
      <c r="F38" s="68"/>
      <c r="G38" s="68"/>
      <c r="H38" s="83"/>
      <c r="I38" s="68"/>
      <c r="J38" s="68"/>
      <c r="K38" s="68"/>
      <c r="L38" s="68"/>
      <c r="M38" s="68"/>
      <c r="N38" s="215"/>
      <c r="P38" s="216"/>
      <c r="X38" s="84"/>
      <c r="Y38" s="84"/>
      <c r="Z38" s="217"/>
    </row>
    <row r="39" spans="2:26" x14ac:dyDescent="0.2">
      <c r="B39" s="213"/>
      <c r="C39" s="69"/>
      <c r="D39" s="68"/>
      <c r="E39" s="68"/>
      <c r="F39" s="68"/>
      <c r="G39" s="68"/>
      <c r="H39" s="83"/>
      <c r="I39" s="68"/>
      <c r="J39" s="68"/>
      <c r="K39" s="68"/>
      <c r="L39" s="68"/>
      <c r="M39" s="68"/>
      <c r="N39" s="215"/>
      <c r="P39" s="216"/>
      <c r="X39" s="84"/>
      <c r="Y39" s="84"/>
      <c r="Z39" s="217"/>
    </row>
    <row r="40" spans="2:26" x14ac:dyDescent="0.2">
      <c r="B40" s="213"/>
      <c r="C40" s="69"/>
      <c r="D40" s="68"/>
      <c r="E40" s="68"/>
      <c r="F40" s="68"/>
      <c r="G40" s="68"/>
      <c r="H40" s="83"/>
      <c r="I40" s="68"/>
      <c r="J40" s="68"/>
      <c r="K40" s="68"/>
      <c r="L40" s="68"/>
      <c r="M40" s="68"/>
      <c r="N40" s="215"/>
      <c r="P40" s="216"/>
      <c r="X40" s="84"/>
      <c r="Y40" s="84"/>
      <c r="Z40" s="217"/>
    </row>
    <row r="41" spans="2:26" x14ac:dyDescent="0.2">
      <c r="B41" s="213"/>
      <c r="C41" s="69"/>
      <c r="D41" s="68"/>
      <c r="E41" s="68"/>
      <c r="F41" s="68"/>
      <c r="G41" s="68"/>
      <c r="H41" s="83"/>
      <c r="I41" s="68"/>
      <c r="J41" s="68"/>
      <c r="K41" s="68"/>
      <c r="L41" s="68"/>
      <c r="M41" s="68"/>
      <c r="N41" s="215"/>
      <c r="P41" s="216"/>
      <c r="X41" s="84"/>
      <c r="Y41" s="84"/>
      <c r="Z41" s="217"/>
    </row>
    <row r="42" spans="2:26" x14ac:dyDescent="0.2">
      <c r="B42" s="213"/>
      <c r="C42" s="69"/>
      <c r="D42" s="68"/>
      <c r="E42" s="68"/>
      <c r="F42" s="68"/>
      <c r="G42" s="68"/>
      <c r="H42" s="83"/>
      <c r="I42" s="68"/>
      <c r="J42" s="68"/>
      <c r="K42" s="68"/>
      <c r="L42" s="68"/>
      <c r="M42" s="68"/>
      <c r="N42" s="215"/>
      <c r="P42" s="216"/>
      <c r="X42" s="84"/>
      <c r="Y42" s="84"/>
      <c r="Z42" s="217"/>
    </row>
    <row r="43" spans="2:26" x14ac:dyDescent="0.2">
      <c r="B43" s="213"/>
      <c r="C43" s="69"/>
      <c r="D43" s="68"/>
      <c r="E43" s="68"/>
      <c r="F43" s="68"/>
      <c r="G43" s="68"/>
      <c r="H43" s="83"/>
      <c r="I43" s="68"/>
      <c r="J43" s="68"/>
      <c r="K43" s="68"/>
      <c r="L43" s="68"/>
      <c r="M43" s="68"/>
      <c r="N43" s="215"/>
      <c r="P43" s="216"/>
      <c r="X43" s="84"/>
      <c r="Y43" s="84"/>
      <c r="Z43" s="217"/>
    </row>
    <row r="44" spans="2:26" x14ac:dyDescent="0.2">
      <c r="B44" s="213"/>
      <c r="C44" s="69"/>
      <c r="D44" s="68"/>
      <c r="E44" s="68"/>
      <c r="F44" s="68"/>
      <c r="G44" s="68"/>
      <c r="H44" s="83"/>
      <c r="I44" s="68"/>
      <c r="J44" s="68"/>
      <c r="K44" s="68"/>
      <c r="L44" s="68"/>
      <c r="M44" s="68"/>
      <c r="N44" s="215"/>
      <c r="P44" s="216"/>
      <c r="X44" s="84"/>
      <c r="Y44" s="84"/>
      <c r="Z44" s="217"/>
    </row>
    <row r="45" spans="2:26" x14ac:dyDescent="0.2">
      <c r="B45" s="213"/>
      <c r="C45" s="69"/>
      <c r="D45" s="68"/>
      <c r="E45" s="68"/>
      <c r="F45" s="68"/>
      <c r="G45" s="68"/>
      <c r="H45" s="83"/>
      <c r="I45" s="68"/>
      <c r="J45" s="68"/>
      <c r="K45" s="68"/>
      <c r="L45" s="68"/>
      <c r="M45" s="68"/>
      <c r="N45" s="215"/>
      <c r="P45" s="216"/>
      <c r="X45" s="84"/>
      <c r="Y45" s="84"/>
      <c r="Z45" s="217"/>
    </row>
    <row r="46" spans="2:26" x14ac:dyDescent="0.2">
      <c r="B46" s="213"/>
      <c r="C46" s="69"/>
      <c r="D46" s="68"/>
      <c r="E46" s="68"/>
      <c r="F46" s="68"/>
      <c r="G46" s="68"/>
      <c r="H46" s="83"/>
      <c r="I46" s="68"/>
      <c r="J46" s="68"/>
      <c r="K46" s="68"/>
      <c r="L46" s="68"/>
      <c r="M46" s="68"/>
      <c r="N46" s="215"/>
      <c r="P46" s="216"/>
      <c r="X46" s="84"/>
      <c r="Y46" s="84"/>
      <c r="Z46" s="217"/>
    </row>
    <row r="47" spans="2:26" x14ac:dyDescent="0.2">
      <c r="B47" s="213"/>
      <c r="C47" s="69"/>
      <c r="D47" s="68"/>
      <c r="E47" s="68"/>
      <c r="F47" s="68"/>
      <c r="G47" s="68"/>
      <c r="H47" s="83"/>
      <c r="I47" s="68"/>
      <c r="J47" s="68"/>
      <c r="K47" s="68"/>
      <c r="L47" s="68"/>
      <c r="M47" s="68"/>
      <c r="N47" s="215" t="s">
        <v>272</v>
      </c>
      <c r="P47" s="216"/>
      <c r="X47" s="84"/>
      <c r="Y47" s="84"/>
      <c r="Z47" s="217"/>
    </row>
    <row r="48" spans="2:26" x14ac:dyDescent="0.2">
      <c r="B48" s="213"/>
      <c r="C48" s="69"/>
      <c r="D48" s="68"/>
      <c r="E48" s="68"/>
      <c r="F48" s="68"/>
      <c r="G48" s="68"/>
      <c r="H48" s="83"/>
      <c r="I48" s="68"/>
      <c r="J48" s="68"/>
      <c r="K48" s="68"/>
      <c r="L48" s="68"/>
      <c r="M48" s="68"/>
      <c r="N48" s="215"/>
      <c r="P48" s="216"/>
      <c r="X48" s="84"/>
      <c r="Y48" s="84"/>
      <c r="Z48" s="217"/>
    </row>
    <row r="49" spans="2:26" x14ac:dyDescent="0.2">
      <c r="B49" s="213"/>
      <c r="C49" s="69"/>
      <c r="D49" s="68"/>
      <c r="E49" s="68"/>
      <c r="F49" s="68"/>
      <c r="G49" s="68"/>
      <c r="H49" s="83"/>
      <c r="I49" s="68"/>
      <c r="J49" s="68"/>
      <c r="K49" s="68"/>
      <c r="L49" s="68"/>
      <c r="M49" s="68"/>
      <c r="N49" s="215"/>
      <c r="P49" s="216"/>
      <c r="X49" s="84"/>
      <c r="Y49" s="84"/>
      <c r="Z49" s="217"/>
    </row>
    <row r="50" spans="2:26" x14ac:dyDescent="0.2">
      <c r="B50" s="213"/>
      <c r="C50" s="69"/>
      <c r="D50" s="68"/>
      <c r="E50" s="68"/>
      <c r="F50" s="68"/>
      <c r="G50" s="68"/>
      <c r="H50" s="83"/>
      <c r="I50" s="68"/>
      <c r="J50" s="68"/>
      <c r="K50" s="68"/>
      <c r="L50" s="68"/>
      <c r="M50" s="68"/>
      <c r="N50" s="215"/>
      <c r="P50" s="216"/>
      <c r="X50" s="84"/>
      <c r="Y50" s="84"/>
      <c r="Z50" s="217"/>
    </row>
    <row r="51" spans="2:26" x14ac:dyDescent="0.2">
      <c r="B51" s="213"/>
      <c r="C51" s="69"/>
      <c r="D51" s="68"/>
      <c r="E51" s="68"/>
      <c r="F51" s="68"/>
      <c r="G51" s="68"/>
      <c r="H51" s="83"/>
      <c r="I51" s="68"/>
      <c r="J51" s="68"/>
      <c r="K51" s="68"/>
      <c r="L51" s="68"/>
      <c r="M51" s="68"/>
      <c r="N51" s="215"/>
      <c r="P51" s="216"/>
      <c r="X51" s="84"/>
      <c r="Y51" s="84"/>
      <c r="Z51" s="217"/>
    </row>
    <row r="52" spans="2:26" x14ac:dyDescent="0.2">
      <c r="B52" s="213"/>
      <c r="C52" s="69"/>
      <c r="D52" s="68"/>
      <c r="E52" s="68"/>
      <c r="F52" s="68"/>
      <c r="G52" s="68"/>
      <c r="H52" s="83"/>
      <c r="I52" s="68"/>
      <c r="J52" s="68"/>
      <c r="K52" s="68"/>
      <c r="L52" s="68"/>
      <c r="M52" s="68"/>
      <c r="N52" s="215"/>
      <c r="P52" s="216"/>
      <c r="X52" s="84"/>
      <c r="Y52" s="84"/>
      <c r="Z52" s="217"/>
    </row>
    <row r="53" spans="2:26" x14ac:dyDescent="0.2">
      <c r="B53" s="213"/>
      <c r="C53" s="69"/>
      <c r="D53" s="68"/>
      <c r="E53" s="68"/>
      <c r="F53" s="68"/>
      <c r="G53" s="68"/>
      <c r="H53" s="83"/>
      <c r="I53" s="68"/>
      <c r="J53" s="68"/>
      <c r="K53" s="68"/>
      <c r="L53" s="68"/>
      <c r="M53" s="68"/>
      <c r="N53" s="215"/>
      <c r="P53" s="216"/>
      <c r="X53" s="84"/>
      <c r="Y53" s="84"/>
      <c r="Z53" s="217"/>
    </row>
    <row r="54" spans="2:26" x14ac:dyDescent="0.2">
      <c r="B54" s="213"/>
      <c r="C54" s="69"/>
      <c r="D54" s="68"/>
      <c r="E54" s="68"/>
      <c r="F54" s="68"/>
      <c r="G54" s="68"/>
      <c r="H54" s="83"/>
      <c r="I54" s="68"/>
      <c r="J54" s="68"/>
      <c r="K54" s="68"/>
      <c r="L54" s="68"/>
      <c r="M54" s="68"/>
      <c r="N54" s="215"/>
      <c r="P54" s="216"/>
      <c r="X54" s="84"/>
      <c r="Y54" s="84"/>
      <c r="Z54" s="217"/>
    </row>
    <row r="55" spans="2:26" x14ac:dyDescent="0.2">
      <c r="B55" s="213"/>
      <c r="C55" s="69"/>
      <c r="D55" s="68"/>
      <c r="E55" s="68"/>
      <c r="F55" s="68"/>
      <c r="G55" s="68"/>
      <c r="H55" s="83"/>
      <c r="I55" s="68"/>
      <c r="J55" s="68"/>
      <c r="K55" s="68"/>
      <c r="L55" s="68"/>
      <c r="M55" s="68"/>
      <c r="N55" s="215"/>
      <c r="P55" s="216"/>
      <c r="X55" s="84"/>
      <c r="Y55" s="84"/>
      <c r="Z55" s="217"/>
    </row>
    <row r="56" spans="2:26" x14ac:dyDescent="0.2">
      <c r="B56" s="213"/>
      <c r="C56" s="69"/>
      <c r="D56" s="68"/>
      <c r="E56" s="68"/>
      <c r="F56" s="68"/>
      <c r="G56" s="68"/>
      <c r="H56" s="83"/>
      <c r="I56" s="68"/>
      <c r="J56" s="68"/>
      <c r="K56" s="68"/>
      <c r="L56" s="68"/>
      <c r="M56" s="68"/>
      <c r="N56" s="215"/>
      <c r="P56" s="216"/>
      <c r="X56" s="84"/>
      <c r="Y56" s="84"/>
      <c r="Z56" s="217"/>
    </row>
    <row r="57" spans="2:26" x14ac:dyDescent="0.2">
      <c r="B57" s="213"/>
      <c r="C57" s="69"/>
      <c r="D57" s="68"/>
      <c r="E57" s="68"/>
      <c r="F57" s="68"/>
      <c r="G57" s="68"/>
      <c r="H57" s="83"/>
      <c r="I57" s="68"/>
      <c r="J57" s="68"/>
      <c r="K57" s="68"/>
      <c r="L57" s="68"/>
      <c r="M57" s="68"/>
      <c r="N57" s="215"/>
      <c r="P57" s="216"/>
      <c r="X57" s="84"/>
      <c r="Y57" s="84"/>
      <c r="Z57" s="217"/>
    </row>
    <row r="58" spans="2:26" x14ac:dyDescent="0.2">
      <c r="B58" s="213"/>
      <c r="C58" s="69"/>
      <c r="D58" s="68"/>
      <c r="E58" s="68"/>
      <c r="F58" s="68"/>
      <c r="G58" s="68"/>
      <c r="H58" s="83"/>
      <c r="I58" s="68"/>
      <c r="J58" s="68"/>
      <c r="K58" s="68"/>
      <c r="L58" s="68"/>
      <c r="M58" s="68"/>
      <c r="N58" s="215"/>
      <c r="P58" s="216"/>
      <c r="X58" s="84"/>
      <c r="Y58" s="84"/>
      <c r="Z58" s="217"/>
    </row>
    <row r="59" spans="2:26" x14ac:dyDescent="0.2">
      <c r="B59" s="213"/>
      <c r="C59" s="69"/>
      <c r="D59" s="68"/>
      <c r="E59" s="68"/>
      <c r="F59" s="68"/>
      <c r="G59" s="68"/>
      <c r="H59" s="83"/>
      <c r="I59" s="68"/>
      <c r="J59" s="68"/>
      <c r="K59" s="68"/>
      <c r="L59" s="68"/>
      <c r="M59" s="68"/>
      <c r="N59" s="215"/>
      <c r="P59" s="216"/>
      <c r="X59" s="84"/>
      <c r="Y59" s="84"/>
      <c r="Z59" s="217"/>
    </row>
    <row r="60" spans="2:26" x14ac:dyDescent="0.2">
      <c r="B60" s="213"/>
      <c r="C60" s="69"/>
      <c r="D60" s="68"/>
      <c r="E60" s="68"/>
      <c r="F60" s="68"/>
      <c r="G60" s="68"/>
      <c r="H60" s="83"/>
      <c r="I60" s="68"/>
      <c r="J60" s="68"/>
      <c r="K60" s="68"/>
      <c r="L60" s="68"/>
      <c r="M60" s="68"/>
      <c r="N60" s="215"/>
      <c r="P60" s="216"/>
      <c r="X60" s="84"/>
      <c r="Y60" s="84"/>
      <c r="Z60" s="217"/>
    </row>
    <row r="61" spans="2:26" x14ac:dyDescent="0.2">
      <c r="B61" s="213"/>
      <c r="C61" s="69"/>
      <c r="D61" s="68"/>
      <c r="E61" s="68"/>
      <c r="F61" s="68"/>
      <c r="G61" s="68"/>
      <c r="H61" s="83"/>
      <c r="I61" s="68"/>
      <c r="J61" s="68"/>
      <c r="K61" s="68"/>
      <c r="L61" s="68"/>
      <c r="M61" s="68"/>
      <c r="N61" s="215"/>
      <c r="P61" s="216"/>
      <c r="X61" s="84"/>
      <c r="Y61" s="84"/>
      <c r="Z61" s="217"/>
    </row>
    <row r="62" spans="2:26" x14ac:dyDescent="0.2">
      <c r="B62" s="213"/>
      <c r="C62" s="69"/>
      <c r="D62" s="68"/>
      <c r="E62" s="68"/>
      <c r="F62" s="68"/>
      <c r="G62" s="68"/>
      <c r="H62" s="83"/>
      <c r="I62" s="68"/>
      <c r="J62" s="68"/>
      <c r="K62" s="68"/>
      <c r="L62" s="68"/>
      <c r="M62" s="68"/>
      <c r="N62" s="215"/>
      <c r="P62" s="216"/>
      <c r="X62" s="84"/>
      <c r="Y62" s="84"/>
      <c r="Z62" s="217"/>
    </row>
    <row r="63" spans="2:26" x14ac:dyDescent="0.2">
      <c r="B63" s="213"/>
      <c r="C63" s="69"/>
      <c r="D63" s="68"/>
      <c r="E63" s="68"/>
      <c r="F63" s="68"/>
      <c r="G63" s="68"/>
      <c r="H63" s="83"/>
      <c r="I63" s="68"/>
      <c r="J63" s="68"/>
      <c r="K63" s="68"/>
      <c r="L63" s="68"/>
      <c r="M63" s="68"/>
      <c r="N63" s="215"/>
      <c r="P63" s="216"/>
      <c r="X63" s="84"/>
      <c r="Y63" s="84"/>
      <c r="Z63" s="217"/>
    </row>
    <row r="64" spans="2:26" x14ac:dyDescent="0.2">
      <c r="B64" s="213"/>
      <c r="C64" s="69"/>
      <c r="D64" s="68"/>
      <c r="E64" s="68"/>
      <c r="F64" s="68"/>
      <c r="G64" s="68"/>
      <c r="H64" s="83"/>
      <c r="I64" s="68"/>
      <c r="J64" s="68"/>
      <c r="K64" s="68"/>
      <c r="L64" s="68"/>
      <c r="M64" s="68"/>
      <c r="N64" s="215"/>
      <c r="P64" s="216"/>
      <c r="X64" s="84"/>
      <c r="Y64" s="84"/>
      <c r="Z64" s="217"/>
    </row>
    <row r="65" spans="2:26" x14ac:dyDescent="0.2">
      <c r="B65" s="213"/>
      <c r="C65" s="69"/>
      <c r="D65" s="68"/>
      <c r="E65" s="68"/>
      <c r="F65" s="68"/>
      <c r="G65" s="68"/>
      <c r="H65" s="83"/>
      <c r="I65" s="68"/>
      <c r="J65" s="68"/>
      <c r="K65" s="68"/>
      <c r="L65" s="68"/>
      <c r="M65" s="68"/>
      <c r="N65" s="215"/>
      <c r="P65" s="216"/>
      <c r="X65" s="84"/>
      <c r="Y65" s="84"/>
      <c r="Z65" s="217"/>
    </row>
    <row r="66" spans="2:26" x14ac:dyDescent="0.2">
      <c r="B66" s="213"/>
      <c r="C66" s="69"/>
      <c r="D66" s="68"/>
      <c r="E66" s="68"/>
      <c r="F66" s="68"/>
      <c r="G66" s="68"/>
      <c r="H66" s="83"/>
      <c r="I66" s="68"/>
      <c r="J66" s="68"/>
      <c r="K66" s="68"/>
      <c r="L66" s="68"/>
      <c r="M66" s="68"/>
      <c r="N66" s="215"/>
      <c r="P66" s="216"/>
      <c r="X66" s="84"/>
      <c r="Y66" s="84"/>
      <c r="Z66" s="217"/>
    </row>
    <row r="67" spans="2:26" x14ac:dyDescent="0.2">
      <c r="B67" s="213"/>
      <c r="C67" s="69"/>
      <c r="D67" s="68"/>
      <c r="E67" s="68"/>
      <c r="F67" s="68"/>
      <c r="G67" s="68"/>
      <c r="H67" s="83"/>
      <c r="I67" s="68"/>
      <c r="J67" s="68"/>
      <c r="K67" s="68"/>
      <c r="L67" s="68"/>
      <c r="M67" s="68"/>
      <c r="N67" s="215"/>
      <c r="P67" s="216"/>
      <c r="X67" s="84"/>
      <c r="Y67" s="84"/>
      <c r="Z67" s="217"/>
    </row>
    <row r="68" spans="2:26" x14ac:dyDescent="0.2">
      <c r="B68" s="213"/>
      <c r="C68" s="69"/>
      <c r="D68" s="68"/>
      <c r="E68" s="68"/>
      <c r="F68" s="68"/>
      <c r="G68" s="68"/>
      <c r="H68" s="83"/>
      <c r="I68" s="68"/>
      <c r="J68" s="68"/>
      <c r="K68" s="68"/>
      <c r="L68" s="68"/>
      <c r="M68" s="68"/>
      <c r="N68" s="215"/>
      <c r="P68" s="216"/>
      <c r="X68" s="84"/>
      <c r="Y68" s="84"/>
      <c r="Z68" s="217"/>
    </row>
    <row r="69" spans="2:26" x14ac:dyDescent="0.2">
      <c r="B69" s="213"/>
      <c r="C69" s="69"/>
      <c r="D69" s="68"/>
      <c r="E69" s="68"/>
      <c r="F69" s="68"/>
      <c r="G69" s="68"/>
      <c r="H69" s="83"/>
      <c r="I69" s="68"/>
      <c r="J69" s="68"/>
      <c r="K69" s="68"/>
      <c r="L69" s="68"/>
      <c r="M69" s="68"/>
      <c r="N69" s="215"/>
      <c r="P69" s="216"/>
      <c r="X69" s="84"/>
      <c r="Y69" s="84"/>
      <c r="Z69" s="217"/>
    </row>
    <row r="70" spans="2:26" x14ac:dyDescent="0.2">
      <c r="B70" s="213"/>
      <c r="C70" s="69"/>
      <c r="D70" s="68"/>
      <c r="E70" s="68"/>
      <c r="F70" s="68"/>
      <c r="G70" s="68"/>
      <c r="H70" s="83"/>
      <c r="I70" s="68"/>
      <c r="J70" s="68"/>
      <c r="K70" s="68"/>
      <c r="L70" s="68"/>
      <c r="M70" s="68"/>
      <c r="N70" s="215"/>
      <c r="P70" s="216"/>
      <c r="X70" s="84"/>
      <c r="Y70" s="84"/>
      <c r="Z70" s="217"/>
    </row>
    <row r="71" spans="2:26" x14ac:dyDescent="0.2">
      <c r="B71" s="213"/>
      <c r="C71" s="69"/>
      <c r="D71" s="68"/>
      <c r="E71" s="68"/>
      <c r="F71" s="68"/>
      <c r="G71" s="68"/>
      <c r="H71" s="83"/>
      <c r="I71" s="68"/>
      <c r="J71" s="68"/>
      <c r="K71" s="68"/>
      <c r="L71" s="68"/>
      <c r="M71" s="68"/>
      <c r="N71" s="215"/>
      <c r="P71" s="216"/>
      <c r="X71" s="84"/>
      <c r="Y71" s="84"/>
      <c r="Z71" s="217"/>
    </row>
    <row r="72" spans="2:26" x14ac:dyDescent="0.2">
      <c r="B72" s="213"/>
      <c r="C72" s="69"/>
      <c r="D72" s="68"/>
      <c r="E72" s="68"/>
      <c r="F72" s="68"/>
      <c r="G72" s="68"/>
      <c r="H72" s="83"/>
      <c r="I72" s="68"/>
      <c r="J72" s="68"/>
      <c r="K72" s="68"/>
      <c r="L72" s="68"/>
      <c r="M72" s="68"/>
      <c r="N72" s="215"/>
      <c r="P72" s="216"/>
      <c r="X72" s="84"/>
      <c r="Y72" s="84"/>
      <c r="Z72" s="217"/>
    </row>
    <row r="73" spans="2:26" x14ac:dyDescent="0.2">
      <c r="B73" s="213"/>
      <c r="C73" s="69"/>
      <c r="D73" s="68"/>
      <c r="E73" s="68"/>
      <c r="F73" s="68"/>
      <c r="G73" s="68"/>
      <c r="H73" s="83"/>
      <c r="I73" s="68"/>
      <c r="J73" s="68"/>
      <c r="K73" s="68"/>
      <c r="L73" s="68"/>
      <c r="M73" s="68"/>
      <c r="N73" s="215"/>
      <c r="P73" s="216"/>
      <c r="X73" s="84"/>
      <c r="Y73" s="84"/>
      <c r="Z73" s="217"/>
    </row>
    <row r="74" spans="2:26" x14ac:dyDescent="0.2">
      <c r="B74" s="213"/>
      <c r="C74" s="69"/>
      <c r="D74" s="68"/>
      <c r="E74" s="68"/>
      <c r="F74" s="68"/>
      <c r="G74" s="68"/>
      <c r="H74" s="83"/>
      <c r="I74" s="68"/>
      <c r="J74" s="68"/>
      <c r="K74" s="68"/>
      <c r="L74" s="68"/>
      <c r="M74" s="68"/>
      <c r="N74" s="215"/>
      <c r="P74" s="216"/>
      <c r="X74" s="84"/>
      <c r="Y74" s="84"/>
      <c r="Z74" s="217"/>
    </row>
    <row r="75" spans="2:26" x14ac:dyDescent="0.2">
      <c r="B75" s="213"/>
      <c r="C75" s="69"/>
      <c r="D75" s="68"/>
      <c r="E75" s="68"/>
      <c r="F75" s="68"/>
      <c r="G75" s="68"/>
      <c r="H75" s="83"/>
      <c r="I75" s="68"/>
      <c r="J75" s="68"/>
      <c r="K75" s="68"/>
      <c r="L75" s="68"/>
      <c r="M75" s="68"/>
      <c r="N75" s="215"/>
      <c r="P75" s="216"/>
      <c r="X75" s="84"/>
      <c r="Y75" s="84"/>
      <c r="Z75" s="217"/>
    </row>
    <row r="76" spans="2:26" x14ac:dyDescent="0.2">
      <c r="B76" s="213"/>
      <c r="C76" s="69"/>
      <c r="D76" s="68"/>
      <c r="E76" s="68"/>
      <c r="F76" s="68"/>
      <c r="G76" s="68"/>
      <c r="H76" s="83"/>
      <c r="I76" s="68"/>
      <c r="J76" s="68"/>
      <c r="K76" s="68"/>
      <c r="L76" s="68"/>
      <c r="M76" s="68"/>
      <c r="N76" s="215"/>
      <c r="P76" s="216"/>
      <c r="X76" s="84"/>
      <c r="Y76" s="84"/>
      <c r="Z76" s="217"/>
    </row>
    <row r="77" spans="2:26" x14ac:dyDescent="0.2">
      <c r="B77" s="213"/>
      <c r="C77" s="69"/>
      <c r="D77" s="68"/>
      <c r="E77" s="68"/>
      <c r="F77" s="68"/>
      <c r="G77" s="68"/>
      <c r="H77" s="83"/>
      <c r="I77" s="68"/>
      <c r="J77" s="68"/>
      <c r="K77" s="68"/>
      <c r="L77" s="68"/>
      <c r="M77" s="68"/>
      <c r="N77" s="215"/>
      <c r="P77" s="216"/>
      <c r="X77" s="84"/>
      <c r="Y77" s="84"/>
      <c r="Z77" s="217"/>
    </row>
    <row r="78" spans="2:26" x14ac:dyDescent="0.2">
      <c r="B78" s="213"/>
      <c r="C78" s="69"/>
      <c r="D78" s="68"/>
      <c r="E78" s="68"/>
      <c r="F78" s="68"/>
      <c r="G78" s="68"/>
      <c r="H78" s="83"/>
      <c r="I78" s="68"/>
      <c r="J78" s="68"/>
      <c r="K78" s="68"/>
      <c r="L78" s="68"/>
      <c r="M78" s="68"/>
      <c r="N78" s="215"/>
      <c r="P78" s="216"/>
      <c r="X78" s="84"/>
      <c r="Y78" s="84"/>
      <c r="Z78" s="217"/>
    </row>
    <row r="79" spans="2:26" x14ac:dyDescent="0.2">
      <c r="B79" s="213"/>
      <c r="C79" s="69"/>
      <c r="D79" s="68"/>
      <c r="E79" s="68"/>
      <c r="F79" s="68"/>
      <c r="G79" s="68"/>
      <c r="H79" s="83"/>
      <c r="I79" s="68"/>
      <c r="J79" s="68"/>
      <c r="K79" s="68"/>
      <c r="L79" s="68"/>
      <c r="M79" s="68"/>
      <c r="N79" s="215"/>
      <c r="P79" s="216"/>
      <c r="X79" s="84"/>
      <c r="Y79" s="84"/>
      <c r="Z79" s="217"/>
    </row>
    <row r="80" spans="2:26" x14ac:dyDescent="0.2">
      <c r="B80" s="213"/>
      <c r="C80" s="69"/>
      <c r="D80" s="68"/>
      <c r="E80" s="68"/>
      <c r="F80" s="68"/>
      <c r="G80" s="68"/>
      <c r="H80" s="83"/>
      <c r="I80" s="68"/>
      <c r="J80" s="68"/>
      <c r="K80" s="68"/>
      <c r="L80" s="68"/>
      <c r="M80" s="68"/>
      <c r="N80" s="215"/>
      <c r="P80" s="216"/>
      <c r="T80" s="998"/>
      <c r="U80" s="964"/>
      <c r="X80" s="84"/>
      <c r="Y80" s="84"/>
      <c r="Z80" s="217"/>
    </row>
    <row r="81" spans="1:26" x14ac:dyDescent="0.2">
      <c r="B81" s="213"/>
      <c r="C81" s="69"/>
      <c r="D81" s="68"/>
      <c r="E81" s="68"/>
      <c r="F81" s="68"/>
      <c r="G81" s="68"/>
      <c r="H81" s="83"/>
      <c r="I81" s="68"/>
      <c r="J81" s="68"/>
      <c r="K81" s="68"/>
      <c r="L81" s="68"/>
      <c r="M81" s="68"/>
      <c r="N81" s="215"/>
      <c r="P81" s="216"/>
      <c r="T81" s="964"/>
      <c r="U81" s="964"/>
      <c r="X81" s="84"/>
      <c r="Y81" s="84"/>
      <c r="Z81" s="217"/>
    </row>
    <row r="82" spans="1:26" x14ac:dyDescent="0.2">
      <c r="B82" s="213"/>
      <c r="C82" s="69"/>
      <c r="D82" s="68"/>
      <c r="E82" s="68"/>
      <c r="F82" s="68"/>
      <c r="G82" s="68"/>
      <c r="H82" s="83"/>
      <c r="I82" s="68"/>
      <c r="J82" s="68"/>
      <c r="K82" s="68"/>
      <c r="L82" s="68"/>
      <c r="M82" s="68"/>
      <c r="N82" s="215"/>
      <c r="P82" s="216"/>
      <c r="X82" s="84"/>
      <c r="Y82" s="84"/>
      <c r="Z82" s="217"/>
    </row>
    <row r="83" spans="1:26" x14ac:dyDescent="0.2">
      <c r="B83" s="213"/>
      <c r="C83" s="69"/>
      <c r="D83" s="68"/>
      <c r="E83" s="68"/>
      <c r="F83" s="68"/>
      <c r="G83" s="68"/>
      <c r="H83" s="83"/>
      <c r="I83" s="68"/>
      <c r="J83" s="68"/>
      <c r="K83" s="68"/>
      <c r="L83" s="68"/>
      <c r="M83" s="68"/>
      <c r="N83" s="215"/>
      <c r="P83" s="216"/>
      <c r="X83" s="84"/>
      <c r="Y83" s="84"/>
      <c r="Z83" s="217"/>
    </row>
    <row r="84" spans="1:26" ht="16.5" customHeight="1" x14ac:dyDescent="0.25">
      <c r="B84" s="213"/>
      <c r="C84" s="69"/>
      <c r="D84" s="68"/>
      <c r="E84" s="68"/>
      <c r="F84" s="68"/>
      <c r="G84" s="68"/>
      <c r="H84" s="83"/>
      <c r="I84" s="68"/>
      <c r="J84" s="68"/>
      <c r="K84" s="68"/>
      <c r="L84" s="68"/>
      <c r="M84" s="68"/>
      <c r="N84" s="215"/>
      <c r="P84" s="216"/>
      <c r="S84" s="374"/>
      <c r="T84" s="374"/>
      <c r="X84" s="84"/>
      <c r="Y84" s="84"/>
      <c r="Z84" s="217"/>
    </row>
    <row r="85" spans="1:26" ht="12.75" customHeight="1" x14ac:dyDescent="0.25">
      <c r="B85" s="216"/>
      <c r="N85" s="217"/>
      <c r="P85" s="216"/>
      <c r="S85" s="374"/>
      <c r="T85" s="374"/>
      <c r="X85" s="82"/>
      <c r="Y85" s="85"/>
      <c r="Z85" s="217"/>
    </row>
    <row r="86" spans="1:26" ht="12.75" customHeight="1" x14ac:dyDescent="0.2">
      <c r="B86" s="218"/>
      <c r="C86" s="219"/>
      <c r="D86" s="219"/>
      <c r="E86" s="219"/>
      <c r="F86" s="219"/>
      <c r="G86" s="219"/>
      <c r="H86" s="219"/>
      <c r="I86" s="219"/>
      <c r="J86" s="219"/>
      <c r="K86" s="219"/>
      <c r="L86" s="219"/>
      <c r="M86" s="219"/>
      <c r="N86" s="220"/>
      <c r="P86" s="218"/>
      <c r="Q86" s="219"/>
      <c r="R86" s="219"/>
      <c r="S86" s="219"/>
      <c r="T86" s="219"/>
      <c r="U86" s="219"/>
      <c r="V86" s="219"/>
      <c r="W86" s="219"/>
      <c r="X86" s="219"/>
      <c r="Y86" s="219"/>
      <c r="Z86" s="220"/>
    </row>
    <row r="88" spans="1:26" x14ac:dyDescent="0.2">
      <c r="B88" s="221"/>
      <c r="C88" s="210"/>
      <c r="D88" s="210"/>
      <c r="E88" s="210"/>
      <c r="F88" s="210"/>
      <c r="G88" s="210"/>
      <c r="H88" s="222"/>
      <c r="I88" s="222"/>
      <c r="J88" s="222"/>
      <c r="K88" s="222"/>
      <c r="L88" s="222"/>
      <c r="M88" s="222"/>
      <c r="N88" s="222"/>
      <c r="O88" s="222"/>
      <c r="P88" s="222"/>
      <c r="Q88" s="222"/>
      <c r="R88" s="222"/>
      <c r="S88" s="222"/>
      <c r="T88" s="222"/>
      <c r="U88" s="222"/>
      <c r="V88" s="222"/>
      <c r="W88" s="210"/>
      <c r="X88" s="210"/>
      <c r="Y88" s="210"/>
      <c r="Z88" s="223"/>
    </row>
    <row r="89" spans="1:26" x14ac:dyDescent="0.2">
      <c r="B89" s="216"/>
      <c r="C89" s="946"/>
      <c r="D89" s="946"/>
      <c r="E89" s="946"/>
      <c r="F89" s="946"/>
      <c r="H89" s="946"/>
      <c r="I89" s="946"/>
      <c r="J89" s="946"/>
      <c r="K89" s="946"/>
      <c r="M89" s="946"/>
      <c r="N89" s="946"/>
      <c r="O89" s="946"/>
      <c r="P89" s="946"/>
      <c r="R89" s="946"/>
      <c r="S89" s="946"/>
      <c r="T89" s="946"/>
      <c r="W89" s="946"/>
      <c r="X89" s="946"/>
      <c r="Y89" s="946"/>
      <c r="Z89" s="224"/>
    </row>
    <row r="90" spans="1:26" x14ac:dyDescent="0.2">
      <c r="B90" s="216"/>
      <c r="Z90" s="217"/>
    </row>
    <row r="91" spans="1:26" x14ac:dyDescent="0.2">
      <c r="B91" s="216"/>
      <c r="Z91" s="217"/>
    </row>
    <row r="92" spans="1:26" x14ac:dyDescent="0.2">
      <c r="B92" s="216"/>
      <c r="Z92" s="217"/>
    </row>
    <row r="93" spans="1:26" s="67" customFormat="1" ht="11.45" customHeight="1" x14ac:dyDescent="0.2">
      <c r="B93" s="226"/>
      <c r="C93" s="858"/>
      <c r="D93" s="858"/>
      <c r="E93" s="858"/>
      <c r="F93" s="858"/>
      <c r="H93" s="858"/>
      <c r="I93" s="858"/>
      <c r="J93" s="858"/>
      <c r="K93" s="858"/>
      <c r="M93" s="858"/>
      <c r="N93" s="858"/>
      <c r="O93" s="858"/>
      <c r="P93" s="858"/>
      <c r="R93" s="858"/>
      <c r="S93" s="858"/>
      <c r="T93" s="858"/>
      <c r="W93" s="858"/>
      <c r="X93" s="858"/>
      <c r="Y93" s="858"/>
      <c r="Z93" s="227"/>
    </row>
    <row r="94" spans="1:26" ht="56.25" customHeight="1" x14ac:dyDescent="0.2">
      <c r="B94" s="228"/>
      <c r="C94" s="229"/>
      <c r="D94" s="229"/>
      <c r="E94" s="229"/>
      <c r="F94" s="229"/>
      <c r="G94" s="229"/>
      <c r="H94" s="219"/>
      <c r="I94" s="219"/>
      <c r="J94" s="219"/>
      <c r="K94" s="219"/>
      <c r="L94" s="219"/>
      <c r="M94" s="219"/>
      <c r="N94" s="219"/>
      <c r="O94" s="219"/>
      <c r="P94" s="219"/>
      <c r="Q94" s="219"/>
      <c r="R94" s="219"/>
      <c r="S94" s="219"/>
      <c r="T94" s="219"/>
      <c r="U94" s="219"/>
      <c r="V94" s="219"/>
      <c r="W94" s="229"/>
      <c r="X94" s="229"/>
      <c r="Y94" s="229"/>
      <c r="Z94" s="230"/>
    </row>
    <row r="96" spans="1:26" x14ac:dyDescent="0.2">
      <c r="A96" s="66"/>
    </row>
  </sheetData>
  <mergeCells count="61">
    <mergeCell ref="C93:F93"/>
    <mergeCell ref="H93:K93"/>
    <mergeCell ref="M93:P93"/>
    <mergeCell ref="R93:T93"/>
    <mergeCell ref="W93:Y93"/>
    <mergeCell ref="P36:Z36"/>
    <mergeCell ref="T80:U81"/>
    <mergeCell ref="C89:F89"/>
    <mergeCell ref="H89:K89"/>
    <mergeCell ref="M89:P89"/>
    <mergeCell ref="R89:T89"/>
    <mergeCell ref="W89:Y89"/>
    <mergeCell ref="V30:W30"/>
    <mergeCell ref="Y30:Z30"/>
    <mergeCell ref="V31:W31"/>
    <mergeCell ref="Y31:Z31"/>
    <mergeCell ref="V32:W32"/>
    <mergeCell ref="Y32:Z32"/>
    <mergeCell ref="V27:W27"/>
    <mergeCell ref="Y27:Z27"/>
    <mergeCell ref="V28:W28"/>
    <mergeCell ref="Y28:Z28"/>
    <mergeCell ref="V29:W29"/>
    <mergeCell ref="Y29:Z29"/>
    <mergeCell ref="Y24:Z24"/>
    <mergeCell ref="V25:W25"/>
    <mergeCell ref="Y25:Z25"/>
    <mergeCell ref="V26:W26"/>
    <mergeCell ref="Y26:Z26"/>
    <mergeCell ref="B21:N21"/>
    <mergeCell ref="V21:W21"/>
    <mergeCell ref="Y21:Z21"/>
    <mergeCell ref="B14:C19"/>
    <mergeCell ref="D14:N19"/>
    <mergeCell ref="V14:W14"/>
    <mergeCell ref="X14:X31"/>
    <mergeCell ref="Y14:Z14"/>
    <mergeCell ref="P15:T15"/>
    <mergeCell ref="V15:W15"/>
    <mergeCell ref="Y15:Z15"/>
    <mergeCell ref="V16:W16"/>
    <mergeCell ref="Y16:Z16"/>
    <mergeCell ref="V23:W23"/>
    <mergeCell ref="Y23:Z23"/>
    <mergeCell ref="V24:W24"/>
    <mergeCell ref="Y22:Z22"/>
    <mergeCell ref="V17:W17"/>
    <mergeCell ref="Y17:Z17"/>
    <mergeCell ref="V18:W18"/>
    <mergeCell ref="Y18:Z18"/>
    <mergeCell ref="V19:W19"/>
    <mergeCell ref="Y19:Z19"/>
    <mergeCell ref="V20:W20"/>
    <mergeCell ref="Y20:Z20"/>
    <mergeCell ref="B11:N11"/>
    <mergeCell ref="P11:Z11"/>
    <mergeCell ref="B13:C13"/>
    <mergeCell ref="D13:N13"/>
    <mergeCell ref="P13:T13"/>
    <mergeCell ref="V13:W13"/>
    <mergeCell ref="Y13:Z13"/>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1CCAB-62AD-42FD-8D45-F26F332316BE}">
  <sheetPr>
    <tabColor rgb="FFFF0000"/>
    <pageSetUpPr fitToPage="1"/>
  </sheetPr>
  <dimension ref="A1:AB102"/>
  <sheetViews>
    <sheetView showGridLines="0" view="pageBreakPreview" topLeftCell="B16" zoomScale="55" zoomScaleNormal="40" zoomScaleSheetLayoutView="55" workbookViewId="0">
      <selection activeCell="D14" activeCellId="2" sqref="B11:Z12 B14:C20 B14:Z31"/>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488"/>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488"/>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408</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408</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324</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747C9-D69D-4F16-A2F5-8990DF98D57A}">
  <sheetPr>
    <tabColor rgb="FFFF0000"/>
    <pageSetUpPr fitToPage="1"/>
  </sheetPr>
  <dimension ref="A1:AB102"/>
  <sheetViews>
    <sheetView showGridLines="0" view="pageBreakPreview" topLeftCell="A18" zoomScale="30" zoomScaleNormal="40" zoomScaleSheetLayoutView="30" workbookViewId="0">
      <selection activeCell="D14" activeCellId="2" sqref="B11:Z12 B14:C20 B14:Z31"/>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488"/>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488"/>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408</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408</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325</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c r="B15" s="992"/>
      <c r="C15" s="992"/>
      <c r="D15" s="992"/>
      <c r="E15" s="992"/>
      <c r="F15" s="992"/>
      <c r="G15" s="992"/>
      <c r="H15" s="992"/>
      <c r="I15" s="992"/>
      <c r="J15" s="992"/>
      <c r="K15" s="992"/>
      <c r="L15" s="992"/>
      <c r="M15" s="992"/>
      <c r="N15" s="992"/>
      <c r="O15" s="992"/>
      <c r="P15" s="992"/>
      <c r="Q15" s="992"/>
      <c r="R15" s="992"/>
      <c r="S15" s="992"/>
      <c r="T15" s="992"/>
      <c r="U15" s="992"/>
      <c r="V15" s="992"/>
      <c r="W15" s="992"/>
      <c r="X15" s="992"/>
      <c r="Y15" s="992"/>
      <c r="Z15" s="992"/>
    </row>
    <row r="16" spans="1:28" ht="15" customHeight="1" x14ac:dyDescent="0.2">
      <c r="B16" s="992"/>
      <c r="C16" s="992"/>
      <c r="D16" s="992"/>
      <c r="E16" s="992"/>
      <c r="F16" s="992"/>
      <c r="G16" s="992"/>
      <c r="H16" s="992"/>
      <c r="I16" s="992"/>
      <c r="J16" s="992"/>
      <c r="K16" s="992"/>
      <c r="L16" s="992"/>
      <c r="M16" s="992"/>
      <c r="N16" s="992"/>
      <c r="O16" s="992"/>
      <c r="P16" s="992"/>
      <c r="Q16" s="992"/>
      <c r="R16" s="992"/>
      <c r="S16" s="992"/>
      <c r="T16" s="992"/>
      <c r="U16" s="992"/>
      <c r="V16" s="992"/>
      <c r="W16" s="992"/>
      <c r="X16" s="992"/>
      <c r="Y16" s="992"/>
      <c r="Z16" s="992"/>
    </row>
    <row r="17" spans="2:26" ht="13.15" customHeight="1" x14ac:dyDescent="0.2">
      <c r="B17" s="992"/>
      <c r="C17" s="992"/>
      <c r="D17" s="992"/>
      <c r="E17" s="992"/>
      <c r="F17" s="992"/>
      <c r="G17" s="992"/>
      <c r="H17" s="992"/>
      <c r="I17" s="992"/>
      <c r="J17" s="992"/>
      <c r="K17" s="992"/>
      <c r="L17" s="992"/>
      <c r="M17" s="992"/>
      <c r="N17" s="992"/>
      <c r="O17" s="992"/>
      <c r="P17" s="992"/>
      <c r="Q17" s="992"/>
      <c r="R17" s="992"/>
      <c r="S17" s="992"/>
      <c r="T17" s="992"/>
      <c r="U17" s="992"/>
      <c r="V17" s="992"/>
      <c r="W17" s="992"/>
      <c r="X17" s="992"/>
      <c r="Y17" s="992"/>
      <c r="Z17" s="992"/>
    </row>
    <row r="18" spans="2:26" ht="15" customHeight="1" x14ac:dyDescent="0.2">
      <c r="B18" s="992"/>
      <c r="C18" s="992"/>
      <c r="D18" s="992"/>
      <c r="E18" s="992"/>
      <c r="F18" s="992"/>
      <c r="G18" s="992"/>
      <c r="H18" s="992"/>
      <c r="I18" s="992"/>
      <c r="J18" s="992"/>
      <c r="K18" s="992"/>
      <c r="L18" s="992"/>
      <c r="M18" s="992"/>
      <c r="N18" s="992"/>
      <c r="O18" s="992"/>
      <c r="P18" s="992"/>
      <c r="Q18" s="992"/>
      <c r="R18" s="992"/>
      <c r="S18" s="992"/>
      <c r="T18" s="992"/>
      <c r="U18" s="992"/>
      <c r="V18" s="992"/>
      <c r="W18" s="992"/>
      <c r="X18" s="992"/>
      <c r="Y18" s="992"/>
      <c r="Z18" s="992"/>
    </row>
    <row r="19" spans="2:26" ht="15" customHeight="1" x14ac:dyDescent="0.2">
      <c r="B19" s="992"/>
      <c r="C19" s="992"/>
      <c r="D19" s="992"/>
      <c r="E19" s="992"/>
      <c r="F19" s="992"/>
      <c r="G19" s="992"/>
      <c r="H19" s="992"/>
      <c r="I19" s="992"/>
      <c r="J19" s="992"/>
      <c r="K19" s="992"/>
      <c r="L19" s="992"/>
      <c r="M19" s="992"/>
      <c r="N19" s="992"/>
      <c r="O19" s="992"/>
      <c r="P19" s="992"/>
      <c r="Q19" s="992"/>
      <c r="R19" s="992"/>
      <c r="S19" s="992"/>
      <c r="T19" s="992"/>
      <c r="U19" s="992"/>
      <c r="V19" s="992"/>
      <c r="W19" s="992"/>
      <c r="X19" s="992"/>
      <c r="Y19" s="992"/>
      <c r="Z19" s="992"/>
    </row>
    <row r="20" spans="2:26" ht="15.6" customHeight="1" x14ac:dyDescent="0.2">
      <c r="B20" s="992"/>
      <c r="C20" s="992"/>
      <c r="D20" s="992"/>
      <c r="E20" s="992"/>
      <c r="F20" s="992"/>
      <c r="G20" s="992"/>
      <c r="H20" s="992"/>
      <c r="I20" s="992"/>
      <c r="J20" s="992"/>
      <c r="K20" s="992"/>
      <c r="L20" s="992"/>
      <c r="M20" s="992"/>
      <c r="N20" s="992"/>
      <c r="O20" s="992"/>
      <c r="P20" s="992"/>
      <c r="Q20" s="992"/>
      <c r="R20" s="992"/>
      <c r="S20" s="992"/>
      <c r="T20" s="992"/>
      <c r="U20" s="992"/>
      <c r="V20" s="992"/>
      <c r="W20" s="992"/>
      <c r="X20" s="992"/>
      <c r="Y20" s="992"/>
      <c r="Z20" s="992"/>
    </row>
    <row r="27" spans="2:26" x14ac:dyDescent="0.2">
      <c r="D27" s="993"/>
      <c r="E27" s="993"/>
      <c r="F27" s="993"/>
    </row>
    <row r="28" spans="2:26" x14ac:dyDescent="0.2">
      <c r="D28" s="993"/>
      <c r="E28" s="993"/>
      <c r="F28" s="993"/>
    </row>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9">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B15:C20"/>
    <mergeCell ref="D15:Z20"/>
    <mergeCell ref="D27:F28"/>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C34AC-F009-4BEE-A3C6-20F764F86856}">
  <sheetPr>
    <tabColor rgb="FFFF0000"/>
    <pageSetUpPr fitToPage="1"/>
  </sheetPr>
  <dimension ref="A1:AB102"/>
  <sheetViews>
    <sheetView showGridLines="0" view="pageBreakPreview" topLeftCell="A40" zoomScale="55" zoomScaleNormal="40" zoomScaleSheetLayoutView="55" workbookViewId="0">
      <selection activeCell="D14" activeCellId="2" sqref="B11:Z12 B14:C20 B14:Z31"/>
    </sheetView>
  </sheetViews>
  <sheetFormatPr baseColWidth="10" defaultColWidth="11.42578125" defaultRowHeight="12.75" x14ac:dyDescent="0.2"/>
  <cols>
    <col min="1" max="1" width="5.140625" style="65" customWidth="1"/>
    <col min="2" max="14" width="11.42578125" style="65"/>
    <col min="15" max="15" width="4.7109375" style="65" customWidth="1"/>
    <col min="16" max="16" width="16.42578125" style="65" customWidth="1"/>
    <col min="17" max="17" width="21.5703125" style="65" customWidth="1"/>
    <col min="18" max="18" width="22.85546875" style="65" customWidth="1"/>
    <col min="19" max="19" width="21.28515625" style="65" customWidth="1"/>
    <col min="20" max="20" width="19.7109375" style="65" customWidth="1"/>
    <col min="21" max="21" width="31" style="65" customWidth="1"/>
    <col min="22" max="22" width="9.5703125" style="65" customWidth="1"/>
    <col min="23" max="23" width="14.85546875" style="65" customWidth="1"/>
    <col min="24" max="24" width="16.28515625" style="65" customWidth="1"/>
    <col min="25" max="25" width="16.42578125" style="65" customWidth="1"/>
    <col min="26" max="26" width="19.42578125" style="65" customWidth="1"/>
    <col min="27" max="27" width="5.140625" style="65" customWidth="1"/>
    <col min="28" max="16384" width="11.42578125" style="65"/>
  </cols>
  <sheetData>
    <row r="1" spans="1:28" s="69" customFormat="1" ht="54.6" customHeight="1" thickBot="1" x14ac:dyDescent="0.3">
      <c r="A1" s="78" t="s">
        <v>85</v>
      </c>
      <c r="B1" s="74"/>
      <c r="C1" s="74"/>
      <c r="D1" s="74"/>
      <c r="E1" s="77"/>
      <c r="F1" s="77"/>
      <c r="G1" s="77"/>
      <c r="H1" s="74"/>
      <c r="I1" s="77"/>
      <c r="J1" s="76"/>
      <c r="K1" s="76"/>
      <c r="L1" s="76"/>
      <c r="M1" s="76"/>
      <c r="N1" s="76"/>
      <c r="O1" s="76"/>
      <c r="P1" s="76"/>
      <c r="Q1" s="76"/>
      <c r="R1" s="76"/>
      <c r="S1" s="76"/>
      <c r="T1" s="76"/>
      <c r="U1" s="76"/>
      <c r="V1" s="76"/>
      <c r="W1" s="76"/>
      <c r="X1" s="75"/>
      <c r="Y1" s="75"/>
      <c r="Z1" s="75"/>
      <c r="AA1" s="74"/>
      <c r="AB1" s="488"/>
    </row>
    <row r="2" spans="1:28" s="69" customFormat="1" ht="13.5" thickTop="1" x14ac:dyDescent="0.25">
      <c r="A2" s="71"/>
      <c r="B2" s="71"/>
      <c r="C2" s="71"/>
      <c r="D2" s="71"/>
      <c r="E2" s="71"/>
      <c r="F2" s="72"/>
      <c r="G2" s="71"/>
      <c r="H2" s="71"/>
      <c r="I2" s="71"/>
      <c r="J2" s="71"/>
      <c r="K2" s="71"/>
      <c r="L2" s="71"/>
      <c r="M2" s="71"/>
      <c r="N2" s="71"/>
      <c r="O2" s="71"/>
      <c r="P2" s="71"/>
      <c r="Q2" s="71"/>
      <c r="R2" s="71"/>
      <c r="S2" s="71"/>
      <c r="T2" s="71"/>
      <c r="U2" s="71"/>
      <c r="V2" s="71"/>
      <c r="W2" s="71"/>
      <c r="X2" s="73"/>
      <c r="AA2" s="71"/>
      <c r="AB2" s="488"/>
    </row>
    <row r="4" spans="1:28" x14ac:dyDescent="0.2">
      <c r="B4" s="207"/>
      <c r="C4" s="208"/>
      <c r="D4" s="208"/>
      <c r="E4" s="208"/>
      <c r="F4" s="208"/>
      <c r="G4" s="208"/>
      <c r="H4" s="209"/>
      <c r="I4" s="208"/>
      <c r="J4" s="208"/>
      <c r="K4" s="208"/>
      <c r="L4" s="208"/>
      <c r="M4" s="208"/>
      <c r="N4" s="208"/>
      <c r="O4" s="208"/>
      <c r="P4" s="208"/>
      <c r="Q4" s="208"/>
      <c r="R4" s="210"/>
      <c r="S4" s="208"/>
      <c r="T4" s="208"/>
      <c r="U4" s="208"/>
      <c r="V4" s="208"/>
      <c r="W4" s="208"/>
      <c r="X4" s="208"/>
      <c r="Y4" s="208"/>
      <c r="Z4" s="211"/>
    </row>
    <row r="5" spans="1:28" ht="15" x14ac:dyDescent="0.2">
      <c r="B5" s="295" t="s">
        <v>32</v>
      </c>
      <c r="C5" s="296"/>
      <c r="D5" s="297" t="str">
        <f>'[4]03 Desglose'!$C$6</f>
        <v xml:space="preserve">SUMMYT </v>
      </c>
      <c r="E5" s="296"/>
      <c r="F5" s="296"/>
      <c r="G5" s="297"/>
      <c r="H5" s="298"/>
      <c r="I5" s="284"/>
      <c r="J5" s="284"/>
      <c r="K5" s="296"/>
      <c r="L5" s="298"/>
      <c r="M5" s="298"/>
      <c r="N5" s="290"/>
      <c r="O5" s="299"/>
      <c r="P5" s="299"/>
      <c r="Q5" s="284"/>
      <c r="R5" s="284"/>
      <c r="S5" s="290" t="s">
        <v>33</v>
      </c>
      <c r="T5" s="300" t="s">
        <v>408</v>
      </c>
      <c r="U5" s="298"/>
      <c r="V5" s="298"/>
      <c r="W5" s="290" t="s">
        <v>84</v>
      </c>
      <c r="X5" s="297"/>
      <c r="Y5" s="298"/>
      <c r="Z5" s="301"/>
    </row>
    <row r="6" spans="1:28" ht="15" x14ac:dyDescent="0.2">
      <c r="B6" s="295" t="s">
        <v>35</v>
      </c>
      <c r="C6" s="296"/>
      <c r="D6" s="297" t="str">
        <f>'[4]03 Desglose'!$C$7</f>
        <v xml:space="preserve">Av. Paseo de los leones 2529, Col. Cumbres 3er Sector, en el Municipio de Mty. </v>
      </c>
      <c r="E6" s="296"/>
      <c r="F6" s="296"/>
      <c r="G6" s="302"/>
      <c r="H6" s="298"/>
      <c r="I6" s="284"/>
      <c r="J6" s="284"/>
      <c r="K6" s="296"/>
      <c r="L6" s="298"/>
      <c r="M6" s="298"/>
      <c r="N6" s="290"/>
      <c r="O6" s="299"/>
      <c r="P6" s="299"/>
      <c r="Q6" s="284"/>
      <c r="R6" s="284"/>
      <c r="S6" s="290" t="s">
        <v>36</v>
      </c>
      <c r="T6" s="300" t="s">
        <v>408</v>
      </c>
      <c r="U6" s="298"/>
      <c r="V6" s="298"/>
      <c r="W6" s="303" t="s">
        <v>37</v>
      </c>
      <c r="X6" s="304"/>
      <c r="Y6" s="298"/>
      <c r="Z6" s="301"/>
    </row>
    <row r="7" spans="1:28" ht="15" x14ac:dyDescent="0.2">
      <c r="B7" s="295" t="s">
        <v>38</v>
      </c>
      <c r="C7" s="296"/>
      <c r="D7" s="297" t="str">
        <f>'[4]03 Desglose'!$C$8</f>
        <v>GRUPO DAGS S.A. DE C.V.</v>
      </c>
      <c r="E7" s="296"/>
      <c r="F7" s="296"/>
      <c r="G7" s="302"/>
      <c r="H7" s="298"/>
      <c r="I7" s="284"/>
      <c r="J7" s="284"/>
      <c r="K7" s="296"/>
      <c r="L7" s="298"/>
      <c r="M7" s="298"/>
      <c r="N7" s="290"/>
      <c r="O7" s="299"/>
      <c r="P7" s="299"/>
      <c r="Q7" s="284"/>
      <c r="R7" s="284"/>
      <c r="S7" s="290" t="s">
        <v>39</v>
      </c>
      <c r="T7" s="300" t="str">
        <f>'[4]03 Desglose'!$H$8</f>
        <v>NORMAL</v>
      </c>
      <c r="U7" s="298"/>
      <c r="V7" s="298"/>
      <c r="W7" s="290" t="s">
        <v>40</v>
      </c>
      <c r="X7" s="304">
        <f>'03 Desglose'!BX8</f>
        <v>45958</v>
      </c>
      <c r="Y7" s="298"/>
      <c r="Z7" s="301"/>
    </row>
    <row r="8" spans="1:28" ht="15" x14ac:dyDescent="0.2">
      <c r="B8" s="305" t="s">
        <v>41</v>
      </c>
      <c r="C8" s="298"/>
      <c r="D8" s="297" t="str">
        <f>'[4]03 Desglose'!$C$9</f>
        <v xml:space="preserve">CIMENTACIÓN Y ESTRUCTURA </v>
      </c>
      <c r="E8" s="298"/>
      <c r="F8" s="298"/>
      <c r="G8" s="298"/>
      <c r="H8" s="306"/>
      <c r="I8" s="298"/>
      <c r="J8" s="298"/>
      <c r="K8" s="298"/>
      <c r="L8" s="298"/>
      <c r="M8" s="298"/>
      <c r="N8" s="298"/>
      <c r="O8" s="298"/>
      <c r="P8" s="298"/>
      <c r="Q8" s="290"/>
      <c r="R8" s="284"/>
      <c r="S8" s="303" t="s">
        <v>42</v>
      </c>
      <c r="T8" s="300" t="str">
        <f>'[4]03 Desglose'!$H$9</f>
        <v>MN</v>
      </c>
      <c r="U8" s="298"/>
      <c r="V8" s="298"/>
      <c r="W8" s="290" t="s">
        <v>83</v>
      </c>
      <c r="X8" s="304" t="str">
        <f>'03 Desglose'!BX9</f>
        <v>14-28 DE OCT  2025</v>
      </c>
      <c r="Y8" s="298"/>
      <c r="Z8" s="301"/>
    </row>
    <row r="9" spans="1:28" ht="14.25" x14ac:dyDescent="0.2">
      <c r="B9" s="307"/>
      <c r="C9" s="308"/>
      <c r="D9" s="308"/>
      <c r="E9" s="308"/>
      <c r="F9" s="308"/>
      <c r="G9" s="308"/>
      <c r="H9" s="309"/>
      <c r="I9" s="308"/>
      <c r="J9" s="308"/>
      <c r="K9" s="308"/>
      <c r="L9" s="308"/>
      <c r="M9" s="308"/>
      <c r="N9" s="308"/>
      <c r="O9" s="308"/>
      <c r="P9" s="308"/>
      <c r="Q9" s="308"/>
      <c r="R9" s="308"/>
      <c r="S9" s="308"/>
      <c r="T9" s="308"/>
      <c r="U9" s="308"/>
      <c r="V9" s="308"/>
      <c r="W9" s="308"/>
      <c r="X9" s="308"/>
      <c r="Y9" s="308"/>
      <c r="Z9" s="310"/>
    </row>
    <row r="11" spans="1:28" ht="15.6" customHeight="1" x14ac:dyDescent="0.2">
      <c r="B11" s="986" t="s">
        <v>323</v>
      </c>
      <c r="C11" s="987"/>
      <c r="D11" s="987"/>
      <c r="E11" s="987"/>
      <c r="F11" s="987"/>
      <c r="G11" s="987"/>
      <c r="H11" s="987"/>
      <c r="I11" s="987"/>
      <c r="J11" s="987"/>
      <c r="K11" s="987"/>
      <c r="L11" s="987"/>
      <c r="M11" s="987"/>
      <c r="N11" s="987"/>
      <c r="O11" s="987"/>
      <c r="P11" s="987"/>
      <c r="Q11" s="987"/>
      <c r="R11" s="987"/>
      <c r="S11" s="987"/>
      <c r="T11" s="987"/>
      <c r="U11" s="987"/>
      <c r="V11" s="987"/>
      <c r="W11" s="987"/>
      <c r="X11" s="987"/>
      <c r="Y11" s="987"/>
      <c r="Z11" s="988"/>
    </row>
    <row r="12" spans="1:28" ht="15.6" customHeight="1" x14ac:dyDescent="0.2">
      <c r="B12" s="989"/>
      <c r="C12" s="990"/>
      <c r="D12" s="990"/>
      <c r="E12" s="990"/>
      <c r="F12" s="990"/>
      <c r="G12" s="990"/>
      <c r="H12" s="990"/>
      <c r="I12" s="990"/>
      <c r="J12" s="990"/>
      <c r="K12" s="990"/>
      <c r="L12" s="990"/>
      <c r="M12" s="990"/>
      <c r="N12" s="990"/>
      <c r="O12" s="990"/>
      <c r="P12" s="990"/>
      <c r="Q12" s="990"/>
      <c r="R12" s="990"/>
      <c r="S12" s="990"/>
      <c r="T12" s="990"/>
      <c r="U12" s="990"/>
      <c r="V12" s="990"/>
      <c r="W12" s="990"/>
      <c r="X12" s="990"/>
      <c r="Y12" s="990"/>
      <c r="Z12" s="991"/>
    </row>
    <row r="13" spans="1:28" ht="17.25" customHeight="1" x14ac:dyDescent="0.2"/>
    <row r="14" spans="1:28" ht="14.25" customHeight="1" x14ac:dyDescent="0.2"/>
    <row r="15" spans="1:28" ht="15" customHeight="1" x14ac:dyDescent="0.2"/>
    <row r="16" spans="1:28" ht="15" customHeight="1" x14ac:dyDescent="0.2"/>
    <row r="18" ht="15" customHeight="1" x14ac:dyDescent="0.2"/>
    <row r="19" ht="15" customHeight="1" x14ac:dyDescent="0.2"/>
    <row r="20" ht="15.6" customHeight="1" x14ac:dyDescent="0.2"/>
    <row r="87" spans="2:26" ht="16.5" customHeight="1" x14ac:dyDescent="0.2"/>
    <row r="88" spans="2:26" ht="12.75" customHeight="1" x14ac:dyDescent="0.2"/>
    <row r="89" spans="2:26" ht="12.75" customHeight="1" x14ac:dyDescent="0.2"/>
    <row r="91" spans="2:26" x14ac:dyDescent="0.2">
      <c r="B91" s="221"/>
      <c r="C91" s="210"/>
      <c r="D91" s="210"/>
      <c r="E91" s="210"/>
      <c r="F91" s="210"/>
      <c r="G91" s="210"/>
      <c r="H91" s="222"/>
      <c r="I91" s="222"/>
      <c r="J91" s="222"/>
      <c r="K91" s="222"/>
      <c r="L91" s="222"/>
      <c r="M91" s="222"/>
      <c r="N91" s="222"/>
      <c r="O91" s="222"/>
      <c r="P91" s="222"/>
      <c r="Q91" s="222"/>
      <c r="R91" s="222"/>
      <c r="S91" s="222"/>
      <c r="T91" s="222"/>
      <c r="U91" s="222"/>
      <c r="V91" s="222"/>
      <c r="W91" s="210"/>
      <c r="X91" s="210"/>
      <c r="Y91" s="210"/>
      <c r="Z91" s="223"/>
    </row>
    <row r="92" spans="2:26" x14ac:dyDescent="0.2">
      <c r="B92" s="216"/>
      <c r="C92" s="946"/>
      <c r="D92" s="946"/>
      <c r="E92" s="946"/>
      <c r="F92" s="946"/>
      <c r="H92" s="946"/>
      <c r="I92" s="946"/>
      <c r="J92" s="946"/>
      <c r="K92" s="946"/>
      <c r="M92" s="946"/>
      <c r="N92" s="946"/>
      <c r="O92" s="946"/>
      <c r="P92" s="946"/>
      <c r="R92" s="946"/>
      <c r="S92" s="946"/>
      <c r="T92" s="946"/>
      <c r="W92" s="946"/>
      <c r="X92" s="946"/>
      <c r="Y92" s="946"/>
      <c r="Z92" s="224"/>
    </row>
    <row r="93" spans="2:26" x14ac:dyDescent="0.2">
      <c r="B93" s="216"/>
      <c r="Z93" s="217"/>
    </row>
    <row r="94" spans="2:26" x14ac:dyDescent="0.2">
      <c r="B94" s="216"/>
      <c r="Z94" s="217"/>
    </row>
    <row r="95" spans="2:26" x14ac:dyDescent="0.2">
      <c r="B95" s="216"/>
      <c r="Z95" s="217"/>
    </row>
    <row r="96" spans="2:26" x14ac:dyDescent="0.2">
      <c r="B96" s="216"/>
      <c r="C96" s="985"/>
      <c r="D96" s="985"/>
      <c r="E96" s="985"/>
      <c r="F96" s="985"/>
      <c r="H96" s="985"/>
      <c r="I96" s="985"/>
      <c r="J96" s="985"/>
      <c r="K96" s="985"/>
      <c r="M96" s="985"/>
      <c r="N96" s="985"/>
      <c r="O96" s="985"/>
      <c r="P96" s="985"/>
      <c r="R96" s="985"/>
      <c r="S96" s="985"/>
      <c r="T96" s="985"/>
      <c r="W96" s="985"/>
      <c r="X96" s="985"/>
      <c r="Y96" s="985"/>
      <c r="Z96" s="217"/>
    </row>
    <row r="97" spans="1:26" x14ac:dyDescent="0.2">
      <c r="B97" s="216"/>
      <c r="C97" s="985"/>
      <c r="D97" s="985"/>
      <c r="E97" s="985"/>
      <c r="F97" s="985"/>
      <c r="H97" s="985"/>
      <c r="I97" s="985"/>
      <c r="J97" s="985"/>
      <c r="K97" s="985"/>
      <c r="M97" s="985"/>
      <c r="N97" s="985"/>
      <c r="O97" s="985"/>
      <c r="P97" s="985"/>
      <c r="Q97" s="82"/>
      <c r="R97" s="985"/>
      <c r="S97" s="985"/>
      <c r="T97" s="985"/>
      <c r="W97" s="985"/>
      <c r="X97" s="985"/>
      <c r="Y97" s="985"/>
      <c r="Z97" s="225"/>
    </row>
    <row r="98" spans="1:26" ht="12.75" customHeight="1" x14ac:dyDescent="0.2">
      <c r="B98" s="216"/>
      <c r="C98" s="858"/>
      <c r="D98" s="858"/>
      <c r="E98" s="858"/>
      <c r="F98" s="858"/>
      <c r="G98" s="67"/>
      <c r="H98" s="858"/>
      <c r="I98" s="858"/>
      <c r="J98" s="858"/>
      <c r="K98" s="858"/>
      <c r="L98" s="67"/>
      <c r="M98" s="858"/>
      <c r="N98" s="858"/>
      <c r="O98" s="858"/>
      <c r="P98" s="858"/>
      <c r="Q98" s="67"/>
      <c r="R98" s="858"/>
      <c r="S98" s="858"/>
      <c r="T98" s="858"/>
      <c r="U98" s="67"/>
      <c r="V98" s="67"/>
      <c r="W98" s="858"/>
      <c r="X98" s="858"/>
      <c r="Y98" s="858"/>
      <c r="Z98" s="225"/>
    </row>
    <row r="99" spans="1:26" s="67" customFormat="1" ht="11.45" customHeight="1" x14ac:dyDescent="0.2">
      <c r="B99" s="226"/>
      <c r="C99" s="858"/>
      <c r="D99" s="858"/>
      <c r="E99" s="858"/>
      <c r="F99" s="858"/>
      <c r="H99" s="858"/>
      <c r="I99" s="858"/>
      <c r="J99" s="858"/>
      <c r="K99" s="858"/>
      <c r="M99" s="858"/>
      <c r="N99" s="858"/>
      <c r="O99" s="858"/>
      <c r="P99" s="858"/>
      <c r="R99" s="858"/>
      <c r="S99" s="858"/>
      <c r="T99" s="858"/>
      <c r="W99" s="858"/>
      <c r="X99" s="858"/>
      <c r="Y99" s="858"/>
      <c r="Z99" s="227"/>
    </row>
    <row r="100" spans="1:26" x14ac:dyDescent="0.2">
      <c r="B100" s="228"/>
      <c r="C100" s="229"/>
      <c r="D100" s="229"/>
      <c r="E100" s="229"/>
      <c r="F100" s="229"/>
      <c r="G100" s="229"/>
      <c r="H100" s="219"/>
      <c r="I100" s="219"/>
      <c r="J100" s="219"/>
      <c r="K100" s="219"/>
      <c r="L100" s="219"/>
      <c r="M100" s="219"/>
      <c r="N100" s="219"/>
      <c r="O100" s="219"/>
      <c r="P100" s="219"/>
      <c r="Q100" s="219"/>
      <c r="R100" s="219"/>
      <c r="S100" s="219"/>
      <c r="T100" s="219"/>
      <c r="U100" s="219"/>
      <c r="V100" s="219"/>
      <c r="W100" s="229"/>
      <c r="X100" s="229"/>
      <c r="Y100" s="229"/>
      <c r="Z100" s="230"/>
    </row>
    <row r="102" spans="1:26" x14ac:dyDescent="0.2">
      <c r="A102" s="66"/>
    </row>
  </sheetData>
  <mergeCells count="26">
    <mergeCell ref="C98:F98"/>
    <mergeCell ref="H98:K98"/>
    <mergeCell ref="M98:P98"/>
    <mergeCell ref="R98:T98"/>
    <mergeCell ref="W98:Y98"/>
    <mergeCell ref="C99:F99"/>
    <mergeCell ref="H99:K99"/>
    <mergeCell ref="M99:P99"/>
    <mergeCell ref="R99:T99"/>
    <mergeCell ref="W99:Y99"/>
    <mergeCell ref="C96:F96"/>
    <mergeCell ref="H96:K96"/>
    <mergeCell ref="M96:P96"/>
    <mergeCell ref="R96:T96"/>
    <mergeCell ref="W96:Y96"/>
    <mergeCell ref="C97:F97"/>
    <mergeCell ref="H97:K97"/>
    <mergeCell ref="M97:P97"/>
    <mergeCell ref="R97:T97"/>
    <mergeCell ref="W97:Y97"/>
    <mergeCell ref="B11:Z12"/>
    <mergeCell ref="C92:F92"/>
    <mergeCell ref="H92:K92"/>
    <mergeCell ref="M92:P92"/>
    <mergeCell ref="R92:T92"/>
    <mergeCell ref="W92:Y92"/>
  </mergeCells>
  <printOptions horizontalCentered="1" verticalCentered="1"/>
  <pageMargins left="0.70866141732283472" right="0.70866141732283472" top="0.74803149606299213" bottom="0.74803149606299213" header="0.31496062992125984" footer="0.31496062992125984"/>
  <pageSetup paperSize="9" scale="35" fitToHeight="0" orientation="landscape" r:id="rId1"/>
  <headerFooter>
    <oddFooter>&amp;L&amp;10ADMÓN. - ESTIMACIÓN - HOJA VIAJERA&amp;R&amp;P/&amp;N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263</vt:i4>
      </vt:variant>
      <vt:variant>
        <vt:lpstr>Rangos con nombre</vt:lpstr>
      </vt:variant>
      <vt:variant>
        <vt:i4>264</vt:i4>
      </vt:variant>
    </vt:vector>
  </HeadingPairs>
  <TitlesOfParts>
    <vt:vector size="527" baseType="lpstr">
      <vt:lpstr>Hoja1</vt:lpstr>
      <vt:lpstr>00 HOJA VIAJERA</vt:lpstr>
      <vt:lpstr>01 Consecutivo f</vt:lpstr>
      <vt:lpstr>02 Carátula f</vt:lpstr>
      <vt:lpstr>02 Avance f</vt:lpstr>
      <vt:lpstr>Hoja3</vt:lpstr>
      <vt:lpstr>03 Desglose f</vt:lpstr>
      <vt:lpstr>Hoja21</vt:lpstr>
      <vt:lpstr>5.2.2.1-ZAPATAS DE LOBBY</vt:lpstr>
      <vt:lpstr>5.2.2.1-ZAPATAS D Generador </vt:lpstr>
      <vt:lpstr>5.2.2.1-ZAPATAS DE CROQUIS</vt:lpstr>
      <vt:lpstr>5.2.2.1-ZAPATAS DE LOBBY FOTOS </vt:lpstr>
      <vt:lpstr>5.2.2.1-PEDESTALES DE LOBBY </vt:lpstr>
      <vt:lpstr>5.2.2.1-PEDESTALES DE Generador</vt:lpstr>
      <vt:lpstr>5.2.2.1-PEDESTALES DE  CROQUIS </vt:lpstr>
      <vt:lpstr>5.2.2.1-PEDESTALE DE LOBBY FOTO</vt:lpstr>
      <vt:lpstr>5.2.4.1</vt:lpstr>
      <vt:lpstr>5.2.4.1.  Generador </vt:lpstr>
      <vt:lpstr>5.2.4.1.  CROQUIS </vt:lpstr>
      <vt:lpstr>5.2.4.1.  FOTOS </vt:lpstr>
      <vt:lpstr>5.2.4.2.  CN3</vt:lpstr>
      <vt:lpstr>5.2.4.2.  Generador CN3</vt:lpstr>
      <vt:lpstr>5.2.4.2.  FOTOS CN3</vt:lpstr>
      <vt:lpstr>5.2.4.2.  CN4</vt:lpstr>
      <vt:lpstr>5.2.4.2.  CN5</vt:lpstr>
      <vt:lpstr>5.2.4.2.  Generador CN5</vt:lpstr>
      <vt:lpstr>5.2.4.2.  FOTOS CN5</vt:lpstr>
      <vt:lpstr>5.2.4.2.  CN6</vt:lpstr>
      <vt:lpstr>5.2.4.2.  Generador CN6</vt:lpstr>
      <vt:lpstr>5.2.4.2.  CROQUIS  CN6</vt:lpstr>
      <vt:lpstr>5.2.4.2.  FOTOS CN6</vt:lpstr>
      <vt:lpstr>5.2.4.2.  Generador CN4</vt:lpstr>
      <vt:lpstr>5.2.4.2.  FOTOS CN4</vt:lpstr>
      <vt:lpstr>5.2.4.2.  CN8</vt:lpstr>
      <vt:lpstr>5.2.4.2.  Generador CN8</vt:lpstr>
      <vt:lpstr>5.2.4.2.  CROQUIS  CN8</vt:lpstr>
      <vt:lpstr>5.2.4.2.  FOTOS CN8</vt:lpstr>
      <vt:lpstr>5.2.4.2.  CN9</vt:lpstr>
      <vt:lpstr>5.2.4.2.  CROQUIS  CN9</vt:lpstr>
      <vt:lpstr>5.2.4.2.  Generador CN9</vt:lpstr>
      <vt:lpstr>5.2.4.2.  CN10</vt:lpstr>
      <vt:lpstr>5.2.4.2.  CROQUIS  CN10</vt:lpstr>
      <vt:lpstr>5.2.4.2.  Generador CN10</vt:lpstr>
      <vt:lpstr>5.2.4.2.  FOTOS CN10</vt:lpstr>
      <vt:lpstr>5.2.4.2.  FOTOS CN9</vt:lpstr>
      <vt:lpstr>5.2.4.5.  N3</vt:lpstr>
      <vt:lpstr>LOSA N3  Generador </vt:lpstr>
      <vt:lpstr>LOSA N3  CROQUIS </vt:lpstr>
      <vt:lpstr>5.2.4.5. LOSA N3 FOTOS  </vt:lpstr>
      <vt:lpstr>5.2.4.5.  N4</vt:lpstr>
      <vt:lpstr>LOSA N4  Generador </vt:lpstr>
      <vt:lpstr>LOSA N4  CROQUIS </vt:lpstr>
      <vt:lpstr>LOSA N4 FOTOS</vt:lpstr>
      <vt:lpstr>5.2.4.2.  C-LOBBY)</vt:lpstr>
      <vt:lpstr>5.2.4.2.  Generador CN LOBBY)</vt:lpstr>
      <vt:lpstr>5.2.4.2.  CROQUIS  CN LOBBY)</vt:lpstr>
      <vt:lpstr>5.2.4.2.  FOTOS CN LOBBY)</vt:lpstr>
      <vt:lpstr>5.2.4.5. (5)</vt:lpstr>
      <vt:lpstr>5.2.4.5. N9</vt:lpstr>
      <vt:lpstr>LOSA N9  Generador </vt:lpstr>
      <vt:lpstr>LOSA N9  CROQUIS )</vt:lpstr>
      <vt:lpstr>LOSA N9 FOTOS </vt:lpstr>
      <vt:lpstr>5.2.4.5. LOSA N5 </vt:lpstr>
      <vt:lpstr>LOSA N5  Generador </vt:lpstr>
      <vt:lpstr>LOSA N5 FOTOS</vt:lpstr>
      <vt:lpstr>5.2.4.5. N6 </vt:lpstr>
      <vt:lpstr>LOSA N6  Generador </vt:lpstr>
      <vt:lpstr>LOSA N6 FOTOS</vt:lpstr>
      <vt:lpstr>LOSA SP</vt:lpstr>
      <vt:lpstr>LOSA GENERADOR  SP</vt:lpstr>
      <vt:lpstr>LOSA SP  CROQUIS  </vt:lpstr>
      <vt:lpstr>LOSA SP FOTOS   </vt:lpstr>
      <vt:lpstr>5.2.4.5. (4)</vt:lpstr>
      <vt:lpstr>GRUA  Generador   (2)</vt:lpstr>
      <vt:lpstr>GRUA  Generador   (3)</vt:lpstr>
      <vt:lpstr>GRUA  CROQUIS  (2)</vt:lpstr>
      <vt:lpstr>5.2.4.5. NAZ</vt:lpstr>
      <vt:lpstr>LOSA NAZ  Generador  </vt:lpstr>
      <vt:lpstr>LOSA NAZ  CROQUIS </vt:lpstr>
      <vt:lpstr>LOSA NAZ FOTOS   </vt:lpstr>
      <vt:lpstr>5.2.4.5. (3)</vt:lpstr>
      <vt:lpstr>GRUA  Generador  </vt:lpstr>
      <vt:lpstr>GRUA  CROQUIS </vt:lpstr>
      <vt:lpstr>GRUA  FOTOS </vt:lpstr>
      <vt:lpstr>5.2.4.5. Cierre de huecos</vt:lpstr>
      <vt:lpstr>GENERADOR Cierre de huecos </vt:lpstr>
      <vt:lpstr>CIERRE DE HUECOS CROQUIS  </vt:lpstr>
      <vt:lpstr>5.2.4.5. BALASTRO</vt:lpstr>
      <vt:lpstr>BALASTRO  Generador</vt:lpstr>
      <vt:lpstr>BALASTRO CROQUIS </vt:lpstr>
      <vt:lpstr>BALASTROFOTOS</vt:lpstr>
      <vt:lpstr>5.2.4.5.(5)</vt:lpstr>
      <vt:lpstr>LABORATORIO  Generador</vt:lpstr>
      <vt:lpstr>LAB CROQUIS</vt:lpstr>
      <vt:lpstr>LAB FOTOS</vt:lpstr>
      <vt:lpstr>5.2.4.5.Montaje elevador se (2)</vt:lpstr>
      <vt:lpstr>Montaje elevador sencGenera (2)</vt:lpstr>
      <vt:lpstr>Montaje elevador senc CROQU (2)</vt:lpstr>
      <vt:lpstr>Montaje elevador sencilloFO (2)</vt:lpstr>
      <vt:lpstr>5.2.4.5.Renta elevador senc (2)</vt:lpstr>
      <vt:lpstr>Hoja6</vt:lpstr>
      <vt:lpstr>Renta elevador sencilloGene (2)</vt:lpstr>
      <vt:lpstr>Renta elevador sencillo CRO (2)</vt:lpstr>
      <vt:lpstr>Renta elevador sencilloFOTO (2)</vt:lpstr>
      <vt:lpstr>5.2.4.5. N10</vt:lpstr>
      <vt:lpstr>LOSA N10  Generador  </vt:lpstr>
      <vt:lpstr>LOSA N10  CROQUIS </vt:lpstr>
      <vt:lpstr>LOSA N10 FOTOS  </vt:lpstr>
      <vt:lpstr>5.2.4.5.Renta elevador sencil2</vt:lpstr>
      <vt:lpstr>Renta elevador sencilloGenera</vt:lpstr>
      <vt:lpstr>Renta elevador sencillo CROQU</vt:lpstr>
      <vt:lpstr>Renta elevador sencilloFOTOS</vt:lpstr>
      <vt:lpstr>5.2.4.6. E4</vt:lpstr>
      <vt:lpstr>MURO  Generador E4</vt:lpstr>
      <vt:lpstr>MURO  FOTOS  E4</vt:lpstr>
      <vt:lpstr>5.2.4.6. PB</vt:lpstr>
      <vt:lpstr>MURO  Generador PB</vt:lpstr>
      <vt:lpstr>MURO  CROQUIS PB</vt:lpstr>
      <vt:lpstr>MURO  FOTOS PB</vt:lpstr>
      <vt:lpstr>5.2.4.6. N2</vt:lpstr>
      <vt:lpstr>MURO  Generador N2</vt:lpstr>
      <vt:lpstr>MURO  CROQUIS N2</vt:lpstr>
      <vt:lpstr>GRUA  Generador   (4)</vt:lpstr>
      <vt:lpstr>DIAS N-A TG</vt:lpstr>
      <vt:lpstr>GRUA  CROQUIS  (3)</vt:lpstr>
      <vt:lpstr>GRUA  FOTOS  (2)</vt:lpstr>
      <vt:lpstr>MURO  FOTOS  N2</vt:lpstr>
      <vt:lpstr>5.2.4.6. (7)</vt:lpstr>
      <vt:lpstr>MURO  Generador N3</vt:lpstr>
      <vt:lpstr>MURO  CROQUIS N2 (2)</vt:lpstr>
      <vt:lpstr>MURO  FOTOS   (5)</vt:lpstr>
      <vt:lpstr>5.2.4.6. MURO N4</vt:lpstr>
      <vt:lpstr>MURO  Generador N4</vt:lpstr>
      <vt:lpstr>MURO  FOTOS   MURO N4</vt:lpstr>
      <vt:lpstr>5.2.4.6 MURO N9</vt:lpstr>
      <vt:lpstr>MURO  Generador N9</vt:lpstr>
      <vt:lpstr>MURO  CROQUIS N9</vt:lpstr>
      <vt:lpstr>MURO  FOTOS  N9</vt:lpstr>
      <vt:lpstr>5.2.4.6. MURO N5</vt:lpstr>
      <vt:lpstr>MURO  Generador N5</vt:lpstr>
      <vt:lpstr>MURO  FOTOS   MURO N5</vt:lpstr>
      <vt:lpstr>5.2.4.6. MURO N6</vt:lpstr>
      <vt:lpstr>MURO  Generador N6</vt:lpstr>
      <vt:lpstr>MURO  FOTOS   MURO N6</vt:lpstr>
      <vt:lpstr>5.2.4.6 MURO N AZ</vt:lpstr>
      <vt:lpstr>MURO  Generador N AZ </vt:lpstr>
      <vt:lpstr>MURO  CROQUIS AZ</vt:lpstr>
      <vt:lpstr>MURO  FOTOS  AZ</vt:lpstr>
      <vt:lpstr>5.2.4.6 MURO N10</vt:lpstr>
      <vt:lpstr>MURO  Generador N10</vt:lpstr>
      <vt:lpstr>MURO  CROQUIS N10</vt:lpstr>
      <vt:lpstr>MURO  FOTOS  N10</vt:lpstr>
      <vt:lpstr>5.2.5.9 100% (3)</vt:lpstr>
      <vt:lpstr>FIRME GENERADOR (3)</vt:lpstr>
      <vt:lpstr>FIRME FOTOS (3)</vt:lpstr>
      <vt:lpstr>5.2.4.5.(6)</vt:lpstr>
      <vt:lpstr>LABORATORIO  Generador (2)</vt:lpstr>
      <vt:lpstr>LAB CROQUIS (2)</vt:lpstr>
      <vt:lpstr>LAB FOTOS (2)</vt:lpstr>
      <vt:lpstr>5.2.4.6 MURO N8</vt:lpstr>
      <vt:lpstr>MURO  Generador N8 </vt:lpstr>
      <vt:lpstr>MURO  CROQUIS N8</vt:lpstr>
      <vt:lpstr>MURO  FOTOS  N8</vt:lpstr>
      <vt:lpstr>5.2.5.19  ESC N4 N5</vt:lpstr>
      <vt:lpstr>Escalera generador N4 N5</vt:lpstr>
      <vt:lpstr>03 Desglose f (2)</vt:lpstr>
      <vt:lpstr>Escalera croquis N4 N5</vt:lpstr>
      <vt:lpstr>Escalera FOTOS N4 N5</vt:lpstr>
      <vt:lpstr>5.2.5.19  ESC N5 N6</vt:lpstr>
      <vt:lpstr>Escalera generador N5 N6</vt:lpstr>
      <vt:lpstr>Escalera croquis N5 N6</vt:lpstr>
      <vt:lpstr>Escalera FOTOS N5 N6</vt:lpstr>
      <vt:lpstr>5.2.5.19  ESC E-1</vt:lpstr>
      <vt:lpstr>Escalera generador E-1 A E-2</vt:lpstr>
      <vt:lpstr>Escalera FOTOS E1-E2</vt:lpstr>
      <vt:lpstr>5.2.5.19  ESC E-2 A E-3</vt:lpstr>
      <vt:lpstr>Escalera generador E-2 A E-3</vt:lpstr>
      <vt:lpstr>Escalera FOTOS E-2 A E-3</vt:lpstr>
      <vt:lpstr>5.2.5.19  ESC E-3 A E-4</vt:lpstr>
      <vt:lpstr>Escalera generador E-3 A E-4</vt:lpstr>
      <vt:lpstr>Escalera FOTOS E-3 A E-4</vt:lpstr>
      <vt:lpstr>5.2.5.19  ESC E-4 A PB</vt:lpstr>
      <vt:lpstr>Escalera generador E-4 A PB</vt:lpstr>
      <vt:lpstr>Escalera FOTOS E-4 A PB</vt:lpstr>
      <vt:lpstr>5.2.5.19  ESC N7 N8 </vt:lpstr>
      <vt:lpstr>Escalera generador N7 N8</vt:lpstr>
      <vt:lpstr>Escalera croquis N7 N8</vt:lpstr>
      <vt:lpstr>Escalera FOTOS N7 N8</vt:lpstr>
      <vt:lpstr>5.2.5.19  ESC N8 N9</vt:lpstr>
      <vt:lpstr>Escalera generador N8 N9</vt:lpstr>
      <vt:lpstr>Escalera croquis N8 N9</vt:lpstr>
      <vt:lpstr>5.2.5.19  ESC N9 N10</vt:lpstr>
      <vt:lpstr>Escalera generador N9 N10</vt:lpstr>
      <vt:lpstr>Escalera croquis N9-N10</vt:lpstr>
      <vt:lpstr>5.2.5.19  ESC N10-AZ</vt:lpstr>
      <vt:lpstr>Escalera generador N10-AZ</vt:lpstr>
      <vt:lpstr>Escalera croquis N10-AZ</vt:lpstr>
      <vt:lpstr>GRUA  FOTOS  (3)</vt:lpstr>
      <vt:lpstr>5.2.4.5. LOSA N2 (2)</vt:lpstr>
      <vt:lpstr>5.2.4.2.  CPB</vt:lpstr>
      <vt:lpstr>5.2.4.2.  FOTOS  CPB</vt:lpstr>
      <vt:lpstr>5.2.4.2.  CN2</vt:lpstr>
      <vt:lpstr>5.2.4.2.  FOTOS  CN2</vt:lpstr>
      <vt:lpstr>5.2.4.2.  (2)</vt:lpstr>
      <vt:lpstr>5.2.4.2.  Generador (2)</vt:lpstr>
      <vt:lpstr>5.2.4.2.  CROQUIS </vt:lpstr>
      <vt:lpstr>5.2.4.2.  FOTOS </vt:lpstr>
      <vt:lpstr>5.2.4.2.  (3)</vt:lpstr>
      <vt:lpstr>5.2.4.2.  Generador (3)</vt:lpstr>
      <vt:lpstr>5.2.4.2.  CROQUIS  (2)</vt:lpstr>
      <vt:lpstr>5.2.4.2.  FOTOS  (2)</vt:lpstr>
      <vt:lpstr>5.2.4.2.  CN7</vt:lpstr>
      <vt:lpstr>5.2.4.2.  Generador CN7</vt:lpstr>
      <vt:lpstr>5.2.4.2.  CROQUIS  CN7</vt:lpstr>
      <vt:lpstr>5.2.4.2.  FOTOS CN7 </vt:lpstr>
      <vt:lpstr>5.2.4.5.  (3)</vt:lpstr>
      <vt:lpstr>E3 Y N2 LOSA FOTOS </vt:lpstr>
      <vt:lpstr>5.2.4.5.  (2)</vt:lpstr>
      <vt:lpstr>N3 LOSA FOTOS  (2)</vt:lpstr>
      <vt:lpstr>5.2.4.3ALBERCA</vt:lpstr>
      <vt:lpstr>5.2.4.3 ALBERCA Generador</vt:lpstr>
      <vt:lpstr>5.2.4.3ALBERCA CROQUIS </vt:lpstr>
      <vt:lpstr>5.2.4.3 ALBERCA FOTOS </vt:lpstr>
      <vt:lpstr>5.2.4.5. LOSA N2</vt:lpstr>
      <vt:lpstr>5.2.4.5. LOSA N2  Generador </vt:lpstr>
      <vt:lpstr>5.2.4.5. LOSA N2  CROQUIS </vt:lpstr>
      <vt:lpstr>5.2.4.5. LOSA N2 FOTOS </vt:lpstr>
      <vt:lpstr>5.2.4.5. N8</vt:lpstr>
      <vt:lpstr>LOSA N8  Generador </vt:lpstr>
      <vt:lpstr>LOSA N8  CROQUIS</vt:lpstr>
      <vt:lpstr>LEVATMIENTO</vt:lpstr>
      <vt:lpstr>LOSA N8 FOTOS</vt:lpstr>
      <vt:lpstr>Hoja2</vt:lpstr>
      <vt:lpstr>5.2.4.5.Montaje elevador senci </vt:lpstr>
      <vt:lpstr>Montaje elevador sencGenerador </vt:lpstr>
      <vt:lpstr>Montaje elevador senc CROQUIS  </vt:lpstr>
      <vt:lpstr>Montaje elevador sencilloFOTOS</vt:lpstr>
      <vt:lpstr>5.2.4.6 MURO N7.</vt:lpstr>
      <vt:lpstr>MURO  Generador  </vt:lpstr>
      <vt:lpstr>MURO  CROQUIS </vt:lpstr>
      <vt:lpstr>MURO  FOTOS  </vt:lpstr>
      <vt:lpstr>5.2.5.9 (2)</vt:lpstr>
      <vt:lpstr>FIRME GENERADOR (2)</vt:lpstr>
      <vt:lpstr>03 Desglose (2)</vt:lpstr>
      <vt:lpstr>FIRME CROQUIS (2)</vt:lpstr>
      <vt:lpstr>FIRME FOTOS (2)</vt:lpstr>
      <vt:lpstr>FIRME CROQUIS (3)</vt:lpstr>
      <vt:lpstr>03 Desglose</vt:lpstr>
      <vt:lpstr>MURO REPARADO </vt:lpstr>
      <vt:lpstr>MURO REPARADO  (2)</vt:lpstr>
      <vt:lpstr>MURO REPARADO  (3)</vt:lpstr>
      <vt:lpstr>5.2.5.9</vt:lpstr>
      <vt:lpstr>FIRME GENERADOR</vt:lpstr>
      <vt:lpstr>FIRME CROQUIS</vt:lpstr>
      <vt:lpstr>FIRME FOTOS</vt:lpstr>
      <vt:lpstr>5.2.4.6. (5)</vt:lpstr>
      <vt:lpstr>ESCALERAS  FOTOS   (5)</vt:lpstr>
      <vt:lpstr>5.2.4.6. (6)</vt:lpstr>
      <vt:lpstr>MURO  FOTOS   (6)</vt:lpstr>
      <vt:lpstr>5.2.5.19 </vt:lpstr>
      <vt:lpstr>Escalera generador</vt:lpstr>
      <vt:lpstr>Escalera croquis</vt:lpstr>
      <vt:lpstr>Escalera FOTOS</vt:lpstr>
      <vt:lpstr>'00 HOJA VIAJERA'!Área_de_impresión</vt:lpstr>
      <vt:lpstr>'01 Consecutivo f'!Área_de_impresión</vt:lpstr>
      <vt:lpstr>'02 Avance f'!Área_de_impresión</vt:lpstr>
      <vt:lpstr>'02 Carátula f'!Área_de_impresión</vt:lpstr>
      <vt:lpstr>'03 Desglose'!Área_de_impresión</vt:lpstr>
      <vt:lpstr>'03 Desglose (2)'!Área_de_impresión</vt:lpstr>
      <vt:lpstr>'03 Desglose f'!Área_de_impresión</vt:lpstr>
      <vt:lpstr>'03 Desglose f (2)'!Área_de_impresión</vt:lpstr>
      <vt:lpstr>'5.2.2.1-PEDESTALE DE LOBBY FOTO'!Área_de_impresión</vt:lpstr>
      <vt:lpstr>'5.2.2.1-PEDESTALES DE  CROQUIS '!Área_de_impresión</vt:lpstr>
      <vt:lpstr>'5.2.2.1-PEDESTALES DE Generador'!Área_de_impresión</vt:lpstr>
      <vt:lpstr>'5.2.2.1-PEDESTALES DE LOBBY '!Área_de_impresión</vt:lpstr>
      <vt:lpstr>'5.2.2.1-ZAPATAS D Generador '!Área_de_impresión</vt:lpstr>
      <vt:lpstr>'5.2.2.1-ZAPATAS DE CROQUIS'!Área_de_impresión</vt:lpstr>
      <vt:lpstr>'5.2.2.1-ZAPATAS DE LOBBY'!Área_de_impresión</vt:lpstr>
      <vt:lpstr>'5.2.2.1-ZAPATAS DE LOBBY FOTOS '!Área_de_impresión</vt:lpstr>
      <vt:lpstr>'5.2.4.1'!Área_de_impresión</vt:lpstr>
      <vt:lpstr>'5.2.4.1.  CROQUIS '!Área_de_impresión</vt:lpstr>
      <vt:lpstr>'5.2.4.1.  FOTOS '!Área_de_impresión</vt:lpstr>
      <vt:lpstr>'5.2.4.1.  Generador '!Área_de_impresión</vt:lpstr>
      <vt:lpstr>'5.2.4.2.  (2)'!Área_de_impresión</vt:lpstr>
      <vt:lpstr>'5.2.4.2.  (3)'!Área_de_impresión</vt:lpstr>
      <vt:lpstr>'5.2.4.2.  C-LOBBY)'!Área_de_impresión</vt:lpstr>
      <vt:lpstr>'5.2.4.2.  CN10'!Área_de_impresión</vt:lpstr>
      <vt:lpstr>'5.2.4.2.  CN2'!Área_de_impresión</vt:lpstr>
      <vt:lpstr>'5.2.4.2.  CN3'!Área_de_impresión</vt:lpstr>
      <vt:lpstr>'5.2.4.2.  CN4'!Área_de_impresión</vt:lpstr>
      <vt:lpstr>'5.2.4.2.  CN5'!Área_de_impresión</vt:lpstr>
      <vt:lpstr>'5.2.4.2.  CN6'!Área_de_impresión</vt:lpstr>
      <vt:lpstr>'5.2.4.2.  CN7'!Área_de_impresión</vt:lpstr>
      <vt:lpstr>'5.2.4.2.  CN8'!Área_de_impresión</vt:lpstr>
      <vt:lpstr>'5.2.4.2.  CN9'!Área_de_impresión</vt:lpstr>
      <vt:lpstr>'5.2.4.2.  CPB'!Área_de_impresión</vt:lpstr>
      <vt:lpstr>'5.2.4.2.  CROQUIS '!Área_de_impresión</vt:lpstr>
      <vt:lpstr>'5.2.4.2.  CROQUIS  (2)'!Área_de_impresión</vt:lpstr>
      <vt:lpstr>'5.2.4.2.  CROQUIS  CN LOBBY)'!Área_de_impresión</vt:lpstr>
      <vt:lpstr>'5.2.4.2.  CROQUIS  CN10'!Área_de_impresión</vt:lpstr>
      <vt:lpstr>'5.2.4.2.  CROQUIS  CN6'!Área_de_impresión</vt:lpstr>
      <vt:lpstr>'5.2.4.2.  CROQUIS  CN7'!Área_de_impresión</vt:lpstr>
      <vt:lpstr>'5.2.4.2.  CROQUIS  CN8'!Área_de_impresión</vt:lpstr>
      <vt:lpstr>'5.2.4.2.  CROQUIS  CN9'!Área_de_impresión</vt:lpstr>
      <vt:lpstr>'5.2.4.2.  FOTOS '!Área_de_impresión</vt:lpstr>
      <vt:lpstr>'5.2.4.2.  FOTOS  (2)'!Área_de_impresión</vt:lpstr>
      <vt:lpstr>'5.2.4.2.  FOTOS  CN2'!Área_de_impresión</vt:lpstr>
      <vt:lpstr>'5.2.4.2.  FOTOS  CPB'!Área_de_impresión</vt:lpstr>
      <vt:lpstr>'5.2.4.2.  FOTOS CN LOBBY)'!Área_de_impresión</vt:lpstr>
      <vt:lpstr>'5.2.4.2.  FOTOS CN10'!Área_de_impresión</vt:lpstr>
      <vt:lpstr>'5.2.4.2.  FOTOS CN3'!Área_de_impresión</vt:lpstr>
      <vt:lpstr>'5.2.4.2.  FOTOS CN4'!Área_de_impresión</vt:lpstr>
      <vt:lpstr>'5.2.4.2.  FOTOS CN5'!Área_de_impresión</vt:lpstr>
      <vt:lpstr>'5.2.4.2.  FOTOS CN6'!Área_de_impresión</vt:lpstr>
      <vt:lpstr>'5.2.4.2.  FOTOS CN7 '!Área_de_impresión</vt:lpstr>
      <vt:lpstr>'5.2.4.2.  FOTOS CN8'!Área_de_impresión</vt:lpstr>
      <vt:lpstr>'5.2.4.2.  FOTOS CN9'!Área_de_impresión</vt:lpstr>
      <vt:lpstr>'5.2.4.2.  Generador (2)'!Área_de_impresión</vt:lpstr>
      <vt:lpstr>'5.2.4.2.  Generador (3)'!Área_de_impresión</vt:lpstr>
      <vt:lpstr>'5.2.4.2.  Generador CN LOBBY)'!Área_de_impresión</vt:lpstr>
      <vt:lpstr>'5.2.4.2.  Generador CN10'!Área_de_impresión</vt:lpstr>
      <vt:lpstr>'5.2.4.2.  Generador CN3'!Área_de_impresión</vt:lpstr>
      <vt:lpstr>'5.2.4.2.  Generador CN4'!Área_de_impresión</vt:lpstr>
      <vt:lpstr>'5.2.4.2.  Generador CN5'!Área_de_impresión</vt:lpstr>
      <vt:lpstr>'5.2.4.2.  Generador CN6'!Área_de_impresión</vt:lpstr>
      <vt:lpstr>'5.2.4.2.  Generador CN7'!Área_de_impresión</vt:lpstr>
      <vt:lpstr>'5.2.4.2.  Generador CN8'!Área_de_impresión</vt:lpstr>
      <vt:lpstr>'5.2.4.2.  Generador CN9'!Área_de_impresión</vt:lpstr>
      <vt:lpstr>'5.2.4.3 ALBERCA FOTOS '!Área_de_impresión</vt:lpstr>
      <vt:lpstr>'5.2.4.3 ALBERCA Generador'!Área_de_impresión</vt:lpstr>
      <vt:lpstr>'5.2.4.3ALBERCA'!Área_de_impresión</vt:lpstr>
      <vt:lpstr>'5.2.4.3ALBERCA CROQUIS '!Área_de_impresión</vt:lpstr>
      <vt:lpstr>'5.2.4.5.  (2)'!Área_de_impresión</vt:lpstr>
      <vt:lpstr>'5.2.4.5.  (3)'!Área_de_impresión</vt:lpstr>
      <vt:lpstr>'5.2.4.5.  N3'!Área_de_impresión</vt:lpstr>
      <vt:lpstr>'5.2.4.5.  N4'!Área_de_impresión</vt:lpstr>
      <vt:lpstr>'5.2.4.5. (3)'!Área_de_impresión</vt:lpstr>
      <vt:lpstr>'5.2.4.5. (4)'!Área_de_impresión</vt:lpstr>
      <vt:lpstr>'5.2.4.5. (5)'!Área_de_impresión</vt:lpstr>
      <vt:lpstr>'5.2.4.5. BALASTRO'!Área_de_impresión</vt:lpstr>
      <vt:lpstr>'5.2.4.5. Cierre de huecos'!Área_de_impresión</vt:lpstr>
      <vt:lpstr>'5.2.4.5. LOSA N2'!Área_de_impresión</vt:lpstr>
      <vt:lpstr>'5.2.4.5. LOSA N2  CROQUIS '!Área_de_impresión</vt:lpstr>
      <vt:lpstr>'5.2.4.5. LOSA N2  Generador '!Área_de_impresión</vt:lpstr>
      <vt:lpstr>'5.2.4.5. LOSA N2 (2)'!Área_de_impresión</vt:lpstr>
      <vt:lpstr>'5.2.4.5. LOSA N2 FOTOS '!Área_de_impresión</vt:lpstr>
      <vt:lpstr>'5.2.4.5. LOSA N3 FOTOS  '!Área_de_impresión</vt:lpstr>
      <vt:lpstr>'5.2.4.5. LOSA N5 '!Área_de_impresión</vt:lpstr>
      <vt:lpstr>'5.2.4.5. N10'!Área_de_impresión</vt:lpstr>
      <vt:lpstr>'5.2.4.5. N6 '!Área_de_impresión</vt:lpstr>
      <vt:lpstr>'5.2.4.5. N8'!Área_de_impresión</vt:lpstr>
      <vt:lpstr>'5.2.4.5. N9'!Área_de_impresión</vt:lpstr>
      <vt:lpstr>'5.2.4.5. NAZ'!Área_de_impresión</vt:lpstr>
      <vt:lpstr>'5.2.4.5.(5)'!Área_de_impresión</vt:lpstr>
      <vt:lpstr>'5.2.4.5.(6)'!Área_de_impresión</vt:lpstr>
      <vt:lpstr>'5.2.4.5.Montaje elevador se (2)'!Área_de_impresión</vt:lpstr>
      <vt:lpstr>'5.2.4.5.Montaje elevador senci '!Área_de_impresión</vt:lpstr>
      <vt:lpstr>'5.2.4.5.Renta elevador senc (2)'!Área_de_impresión</vt:lpstr>
      <vt:lpstr>'5.2.4.5.Renta elevador sencil2'!Área_de_impresión</vt:lpstr>
      <vt:lpstr>'5.2.4.6 MURO N AZ'!Área_de_impresión</vt:lpstr>
      <vt:lpstr>'5.2.4.6 MURO N10'!Área_de_impresión</vt:lpstr>
      <vt:lpstr>'5.2.4.6 MURO N7.'!Área_de_impresión</vt:lpstr>
      <vt:lpstr>'5.2.4.6 MURO N8'!Área_de_impresión</vt:lpstr>
      <vt:lpstr>'5.2.4.6 MURO N9'!Área_de_impresión</vt:lpstr>
      <vt:lpstr>'5.2.4.6. (5)'!Área_de_impresión</vt:lpstr>
      <vt:lpstr>'5.2.4.6. (6)'!Área_de_impresión</vt:lpstr>
      <vt:lpstr>'5.2.4.6. (7)'!Área_de_impresión</vt:lpstr>
      <vt:lpstr>'5.2.4.6. E4'!Área_de_impresión</vt:lpstr>
      <vt:lpstr>'5.2.4.6. MURO N4'!Área_de_impresión</vt:lpstr>
      <vt:lpstr>'5.2.4.6. MURO N5'!Área_de_impresión</vt:lpstr>
      <vt:lpstr>'5.2.4.6. MURO N6'!Área_de_impresión</vt:lpstr>
      <vt:lpstr>'5.2.4.6. N2'!Área_de_impresión</vt:lpstr>
      <vt:lpstr>'5.2.4.6. PB'!Área_de_impresión</vt:lpstr>
      <vt:lpstr>'5.2.5.19 '!Área_de_impresión</vt:lpstr>
      <vt:lpstr>'5.2.5.19  ESC E-1'!Área_de_impresión</vt:lpstr>
      <vt:lpstr>'5.2.5.19  ESC E-2 A E-3'!Área_de_impresión</vt:lpstr>
      <vt:lpstr>'5.2.5.19  ESC E-3 A E-4'!Área_de_impresión</vt:lpstr>
      <vt:lpstr>'5.2.5.19  ESC E-4 A PB'!Área_de_impresión</vt:lpstr>
      <vt:lpstr>'5.2.5.19  ESC N10-AZ'!Área_de_impresión</vt:lpstr>
      <vt:lpstr>'5.2.5.19  ESC N4 N5'!Área_de_impresión</vt:lpstr>
      <vt:lpstr>'5.2.5.19  ESC N5 N6'!Área_de_impresión</vt:lpstr>
      <vt:lpstr>'5.2.5.19  ESC N7 N8 '!Área_de_impresión</vt:lpstr>
      <vt:lpstr>'5.2.5.19  ESC N8 N9'!Área_de_impresión</vt:lpstr>
      <vt:lpstr>'5.2.5.19  ESC N9 N10'!Área_de_impresión</vt:lpstr>
      <vt:lpstr>'5.2.5.9'!Área_de_impresión</vt:lpstr>
      <vt:lpstr>'5.2.5.9 (2)'!Área_de_impresión</vt:lpstr>
      <vt:lpstr>'5.2.5.9 100% (3)'!Área_de_impresión</vt:lpstr>
      <vt:lpstr>'BALASTRO  Generador'!Área_de_impresión</vt:lpstr>
      <vt:lpstr>'BALASTRO CROQUIS '!Área_de_impresión</vt:lpstr>
      <vt:lpstr>BALASTROFOTOS!Área_de_impresión</vt:lpstr>
      <vt:lpstr>'CIERRE DE HUECOS CROQUIS  '!Área_de_impresión</vt:lpstr>
      <vt:lpstr>'DIAS N-A TG'!Área_de_impresión</vt:lpstr>
      <vt:lpstr>'E3 Y N2 LOSA FOTOS '!Área_de_impresión</vt:lpstr>
      <vt:lpstr>'Escalera croquis'!Área_de_impresión</vt:lpstr>
      <vt:lpstr>'Escalera croquis N10-AZ'!Área_de_impresión</vt:lpstr>
      <vt:lpstr>'Escalera croquis N4 N5'!Área_de_impresión</vt:lpstr>
      <vt:lpstr>'Escalera croquis N5 N6'!Área_de_impresión</vt:lpstr>
      <vt:lpstr>'Escalera croquis N7 N8'!Área_de_impresión</vt:lpstr>
      <vt:lpstr>'Escalera croquis N8 N9'!Área_de_impresión</vt:lpstr>
      <vt:lpstr>'Escalera croquis N9-N10'!Área_de_impresión</vt:lpstr>
      <vt:lpstr>'Escalera FOTOS'!Área_de_impresión</vt:lpstr>
      <vt:lpstr>'Escalera FOTOS E1-E2'!Área_de_impresión</vt:lpstr>
      <vt:lpstr>'Escalera FOTOS E-2 A E-3'!Área_de_impresión</vt:lpstr>
      <vt:lpstr>'Escalera FOTOS E-3 A E-4'!Área_de_impresión</vt:lpstr>
      <vt:lpstr>'Escalera FOTOS E-4 A PB'!Área_de_impresión</vt:lpstr>
      <vt:lpstr>'Escalera FOTOS N4 N5'!Área_de_impresión</vt:lpstr>
      <vt:lpstr>'Escalera FOTOS N5 N6'!Área_de_impresión</vt:lpstr>
      <vt:lpstr>'Escalera FOTOS N7 N8'!Área_de_impresión</vt:lpstr>
      <vt:lpstr>'Escalera generador'!Área_de_impresión</vt:lpstr>
      <vt:lpstr>'Escalera generador E-1 A E-2'!Área_de_impresión</vt:lpstr>
      <vt:lpstr>'Escalera generador E-2 A E-3'!Área_de_impresión</vt:lpstr>
      <vt:lpstr>'Escalera generador E-3 A E-4'!Área_de_impresión</vt:lpstr>
      <vt:lpstr>'Escalera generador E-4 A PB'!Área_de_impresión</vt:lpstr>
      <vt:lpstr>'Escalera generador N10-AZ'!Área_de_impresión</vt:lpstr>
      <vt:lpstr>'Escalera generador N4 N5'!Área_de_impresión</vt:lpstr>
      <vt:lpstr>'Escalera generador N5 N6'!Área_de_impresión</vt:lpstr>
      <vt:lpstr>'Escalera generador N7 N8'!Área_de_impresión</vt:lpstr>
      <vt:lpstr>'Escalera generador N8 N9'!Área_de_impresión</vt:lpstr>
      <vt:lpstr>'Escalera generador N9 N10'!Área_de_impresión</vt:lpstr>
      <vt:lpstr>'ESCALERAS  FOTOS   (5)'!Área_de_impresión</vt:lpstr>
      <vt:lpstr>'FIRME CROQUIS'!Área_de_impresión</vt:lpstr>
      <vt:lpstr>'FIRME CROQUIS (2)'!Área_de_impresión</vt:lpstr>
      <vt:lpstr>'FIRME CROQUIS (3)'!Área_de_impresión</vt:lpstr>
      <vt:lpstr>'FIRME FOTOS'!Área_de_impresión</vt:lpstr>
      <vt:lpstr>'FIRME FOTOS (2)'!Área_de_impresión</vt:lpstr>
      <vt:lpstr>'FIRME FOTOS (3)'!Área_de_impresión</vt:lpstr>
      <vt:lpstr>'FIRME GENERADOR'!Área_de_impresión</vt:lpstr>
      <vt:lpstr>'FIRME GENERADOR (2)'!Área_de_impresión</vt:lpstr>
      <vt:lpstr>'FIRME GENERADOR (3)'!Área_de_impresión</vt:lpstr>
      <vt:lpstr>'GENERADOR Cierre de huecos '!Área_de_impresión</vt:lpstr>
      <vt:lpstr>'GRUA  CROQUIS '!Área_de_impresión</vt:lpstr>
      <vt:lpstr>'GRUA  CROQUIS  (2)'!Área_de_impresión</vt:lpstr>
      <vt:lpstr>'GRUA  CROQUIS  (3)'!Área_de_impresión</vt:lpstr>
      <vt:lpstr>'GRUA  FOTOS '!Área_de_impresión</vt:lpstr>
      <vt:lpstr>'GRUA  FOTOS  (2)'!Área_de_impresión</vt:lpstr>
      <vt:lpstr>'GRUA  FOTOS  (3)'!Área_de_impresión</vt:lpstr>
      <vt:lpstr>'GRUA  Generador  '!Área_de_impresión</vt:lpstr>
      <vt:lpstr>'GRUA  Generador   (2)'!Área_de_impresión</vt:lpstr>
      <vt:lpstr>'GRUA  Generador   (3)'!Área_de_impresión</vt:lpstr>
      <vt:lpstr>'GRUA  Generador   (4)'!Área_de_impresión</vt:lpstr>
      <vt:lpstr>'LAB CROQUIS'!Área_de_impresión</vt:lpstr>
      <vt:lpstr>'LAB CROQUIS (2)'!Área_de_impresión</vt:lpstr>
      <vt:lpstr>'LAB FOTOS'!Área_de_impresión</vt:lpstr>
      <vt:lpstr>'LAB FOTOS (2)'!Área_de_impresión</vt:lpstr>
      <vt:lpstr>'LABORATORIO  Generador'!Área_de_impresión</vt:lpstr>
      <vt:lpstr>'LABORATORIO  Generador (2)'!Área_de_impresión</vt:lpstr>
      <vt:lpstr>LEVATMIENTO!Área_de_impresión</vt:lpstr>
      <vt:lpstr>'LOSA GENERADOR  SP'!Área_de_impresión</vt:lpstr>
      <vt:lpstr>'LOSA N10  CROQUIS '!Área_de_impresión</vt:lpstr>
      <vt:lpstr>'LOSA N10  Generador  '!Área_de_impresión</vt:lpstr>
      <vt:lpstr>'LOSA N10 FOTOS  '!Área_de_impresión</vt:lpstr>
      <vt:lpstr>'LOSA N3  CROQUIS '!Área_de_impresión</vt:lpstr>
      <vt:lpstr>'LOSA N3  Generador '!Área_de_impresión</vt:lpstr>
      <vt:lpstr>'LOSA N4  CROQUIS '!Área_de_impresión</vt:lpstr>
      <vt:lpstr>'LOSA N4  Generador '!Área_de_impresión</vt:lpstr>
      <vt:lpstr>'LOSA N4 FOTOS'!Área_de_impresión</vt:lpstr>
      <vt:lpstr>'LOSA N5  Generador '!Área_de_impresión</vt:lpstr>
      <vt:lpstr>'LOSA N5 FOTOS'!Área_de_impresión</vt:lpstr>
      <vt:lpstr>'LOSA N6  Generador '!Área_de_impresión</vt:lpstr>
      <vt:lpstr>'LOSA N6 FOTOS'!Área_de_impresión</vt:lpstr>
      <vt:lpstr>'LOSA N8  CROQUIS'!Área_de_impresión</vt:lpstr>
      <vt:lpstr>'LOSA N8  Generador '!Área_de_impresión</vt:lpstr>
      <vt:lpstr>'LOSA N8 FOTOS'!Área_de_impresión</vt:lpstr>
      <vt:lpstr>'LOSA N9  CROQUIS )'!Área_de_impresión</vt:lpstr>
      <vt:lpstr>'LOSA N9  Generador '!Área_de_impresión</vt:lpstr>
      <vt:lpstr>'LOSA N9 FOTOS '!Área_de_impresión</vt:lpstr>
      <vt:lpstr>'LOSA NAZ  CROQUIS '!Área_de_impresión</vt:lpstr>
      <vt:lpstr>'LOSA NAZ  Generador  '!Área_de_impresión</vt:lpstr>
      <vt:lpstr>'LOSA NAZ FOTOS   '!Área_de_impresión</vt:lpstr>
      <vt:lpstr>'LOSA SP'!Área_de_impresión</vt:lpstr>
      <vt:lpstr>'LOSA SP  CROQUIS  '!Área_de_impresión</vt:lpstr>
      <vt:lpstr>'LOSA SP FOTOS   '!Área_de_impresión</vt:lpstr>
      <vt:lpstr>'Montaje elevador senc CROQU (2)'!Área_de_impresión</vt:lpstr>
      <vt:lpstr>'Montaje elevador senc CROQUIS  '!Área_de_impresión</vt:lpstr>
      <vt:lpstr>'Montaje elevador sencGenera (2)'!Área_de_impresión</vt:lpstr>
      <vt:lpstr>'Montaje elevador sencGenerador '!Área_de_impresión</vt:lpstr>
      <vt:lpstr>'Montaje elevador sencilloFO (2)'!Área_de_impresión</vt:lpstr>
      <vt:lpstr>'Montaje elevador sencilloFOTOS'!Área_de_impresión</vt:lpstr>
      <vt:lpstr>'MURO  CROQUIS '!Área_de_impresión</vt:lpstr>
      <vt:lpstr>'MURO  CROQUIS AZ'!Área_de_impresión</vt:lpstr>
      <vt:lpstr>'MURO  CROQUIS N10'!Área_de_impresión</vt:lpstr>
      <vt:lpstr>'MURO  CROQUIS N2'!Área_de_impresión</vt:lpstr>
      <vt:lpstr>'MURO  CROQUIS N2 (2)'!Área_de_impresión</vt:lpstr>
      <vt:lpstr>'MURO  CROQUIS N8'!Área_de_impresión</vt:lpstr>
      <vt:lpstr>'MURO  CROQUIS N9'!Área_de_impresión</vt:lpstr>
      <vt:lpstr>'MURO  CROQUIS PB'!Área_de_impresión</vt:lpstr>
      <vt:lpstr>'MURO  FOTOS  '!Área_de_impresión</vt:lpstr>
      <vt:lpstr>'MURO  FOTOS   (5)'!Área_de_impresión</vt:lpstr>
      <vt:lpstr>'MURO  FOTOS   (6)'!Área_de_impresión</vt:lpstr>
      <vt:lpstr>'MURO  FOTOS   MURO N4'!Área_de_impresión</vt:lpstr>
      <vt:lpstr>'MURO  FOTOS   MURO N5'!Área_de_impresión</vt:lpstr>
      <vt:lpstr>'MURO  FOTOS   MURO N6'!Área_de_impresión</vt:lpstr>
      <vt:lpstr>'MURO  FOTOS  AZ'!Área_de_impresión</vt:lpstr>
      <vt:lpstr>'MURO  FOTOS  E4'!Área_de_impresión</vt:lpstr>
      <vt:lpstr>'MURO  FOTOS  N10'!Área_de_impresión</vt:lpstr>
      <vt:lpstr>'MURO  FOTOS  N2'!Área_de_impresión</vt:lpstr>
      <vt:lpstr>'MURO  FOTOS  N8'!Área_de_impresión</vt:lpstr>
      <vt:lpstr>'MURO  FOTOS  N9'!Área_de_impresión</vt:lpstr>
      <vt:lpstr>'MURO  FOTOS PB'!Área_de_impresión</vt:lpstr>
      <vt:lpstr>'MURO  Generador  '!Área_de_impresión</vt:lpstr>
      <vt:lpstr>'MURO  Generador E4'!Área_de_impresión</vt:lpstr>
      <vt:lpstr>'MURO  Generador N AZ '!Área_de_impresión</vt:lpstr>
      <vt:lpstr>'MURO  Generador N10'!Área_de_impresión</vt:lpstr>
      <vt:lpstr>'MURO  Generador N2'!Área_de_impresión</vt:lpstr>
      <vt:lpstr>'MURO  Generador N3'!Área_de_impresión</vt:lpstr>
      <vt:lpstr>'MURO  Generador N4'!Área_de_impresión</vt:lpstr>
      <vt:lpstr>'MURO  Generador N5'!Área_de_impresión</vt:lpstr>
      <vt:lpstr>'MURO  Generador N6'!Área_de_impresión</vt:lpstr>
      <vt:lpstr>'MURO  Generador N8 '!Área_de_impresión</vt:lpstr>
      <vt:lpstr>'MURO  Generador N9'!Área_de_impresión</vt:lpstr>
      <vt:lpstr>'MURO  Generador PB'!Área_de_impresión</vt:lpstr>
      <vt:lpstr>'MURO REPARADO '!Área_de_impresión</vt:lpstr>
      <vt:lpstr>'MURO REPARADO  (2)'!Área_de_impresión</vt:lpstr>
      <vt:lpstr>'MURO REPARADO  (3)'!Área_de_impresión</vt:lpstr>
      <vt:lpstr>'N3 LOSA FOTOS  (2)'!Área_de_impresión</vt:lpstr>
      <vt:lpstr>'Renta elevador sencillo CRO (2)'!Área_de_impresión</vt:lpstr>
      <vt:lpstr>'Renta elevador sencillo CROQU'!Área_de_impresión</vt:lpstr>
      <vt:lpstr>'Renta elevador sencilloFOTO (2)'!Área_de_impresión</vt:lpstr>
      <vt:lpstr>'Renta elevador sencilloFOTOS'!Área_de_impresión</vt:lpstr>
      <vt:lpstr>'Renta elevador sencilloGene (2)'!Área_de_impresión</vt:lpstr>
      <vt:lpstr>'Renta elevador sencilloGenera'!Área_de_impresión</vt:lpstr>
      <vt:lpstr>'02 Avance f'!Títulos_a_imprimir</vt:lpstr>
      <vt:lpstr>'02 Carátula f'!Títulos_a_imprimir</vt:lpstr>
      <vt:lpstr>'03 Desglose'!Títulos_a_imprimir</vt:lpstr>
      <vt:lpstr>'03 Desglose (2)'!Títulos_a_imprimir</vt:lpstr>
      <vt:lpstr>'03 Desglose f'!Títulos_a_imprimir</vt:lpstr>
      <vt:lpstr>'03 Desglose f (2)'!Títulos_a_imprimir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Rodolfo Alcala Cantú</dc:creator>
  <cp:lastModifiedBy>DAGS</cp:lastModifiedBy>
  <cp:lastPrinted>2025-11-29T14:18:31Z</cp:lastPrinted>
  <dcterms:created xsi:type="dcterms:W3CDTF">2024-02-09T04:21:52Z</dcterms:created>
  <dcterms:modified xsi:type="dcterms:W3CDTF">2025-11-29T14:42:22Z</dcterms:modified>
</cp:coreProperties>
</file>